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การตอบแบบฟอร์ม 1" sheetId="1" r:id="rId3"/>
    <sheet state="visible" name="THAILAND" sheetId="2" r:id="rId4"/>
    <sheet state="visible" name="Sheet2" sheetId="3" r:id="rId5"/>
    <sheet state="visible" name="INTERNATIONAL" sheetId="4" r:id="rId6"/>
    <sheet state="visible" name="Sheet1" sheetId="5" r:id="rId7"/>
  </sheets>
  <definedNames>
    <definedName hidden="1" localSheetId="3" name="_xlnm._FilterDatabase">INTERNATIONAL!$A$4:$AA$95</definedName>
    <definedName hidden="1" localSheetId="1" name="_xlnm._FilterDatabase">THAILAND!$A$3:$AA$791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G218">
      <text>
        <t xml:space="preserve">done</t>
      </text>
    </comment>
    <comment authorId="0" ref="G769">
      <text>
        <t xml:space="preserve">already change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I2">
      <text>
        <t xml:space="preserve">WAIT FOR CONFIRM
</t>
      </text>
    </comment>
  </commentList>
</comments>
</file>

<file path=xl/sharedStrings.xml><?xml version="1.0" encoding="utf-8"?>
<sst xmlns="http://schemas.openxmlformats.org/spreadsheetml/2006/main" count="12789" uniqueCount="4670">
  <si>
    <t>ประทับเวลา</t>
  </si>
  <si>
    <t>Untitled Question</t>
  </si>
  <si>
    <t>ITEM</t>
  </si>
  <si>
    <t>COMPANY NAME</t>
  </si>
  <si>
    <t>LOCATION</t>
  </si>
  <si>
    <t>CONTACT PERSON</t>
  </si>
  <si>
    <t>POSITION</t>
  </si>
  <si>
    <t>TELEPHONE</t>
  </si>
  <si>
    <t>EMAIL</t>
  </si>
  <si>
    <t>ADDRESS</t>
  </si>
  <si>
    <t>CATEGORIES</t>
  </si>
  <si>
    <t>COMPANY  LIST INTERNATIONAL</t>
  </si>
  <si>
    <t>SOS service</t>
  </si>
  <si>
    <t>COMMENT</t>
  </si>
  <si>
    <t>CONTACT</t>
  </si>
  <si>
    <t>CATEGORY</t>
  </si>
  <si>
    <t xml:space="preserve">NDT </t>
  </si>
  <si>
    <t>OCTG</t>
  </si>
  <si>
    <t xml:space="preserve">Solar </t>
  </si>
  <si>
    <t>Calibration</t>
  </si>
  <si>
    <t>Tank clean</t>
  </si>
  <si>
    <t>Tote Tank</t>
  </si>
  <si>
    <t xml:space="preserve"> lanotec </t>
  </si>
  <si>
    <t xml:space="preserve"> Molygraph</t>
  </si>
  <si>
    <t>Drilling eqp</t>
  </si>
  <si>
    <t>SEP</t>
  </si>
  <si>
    <t>SMSL</t>
  </si>
  <si>
    <t>Fibralite</t>
  </si>
  <si>
    <t>liftmate</t>
  </si>
  <si>
    <t>Twilight</t>
  </si>
  <si>
    <t>Rental</t>
  </si>
  <si>
    <t>Sell support product no. 1-30</t>
  </si>
  <si>
    <t>Other</t>
  </si>
  <si>
    <t>13 CRANE</t>
  </si>
  <si>
    <t>RYG</t>
  </si>
  <si>
    <t>KHUN PORNTHEP</t>
  </si>
  <si>
    <t>OWNER</t>
  </si>
  <si>
    <t>A P MOLLER SGAPORE PTE LTD</t>
  </si>
  <si>
    <t>038-026-119</t>
  </si>
  <si>
    <t>SG</t>
  </si>
  <si>
    <t>234 Moo2, Nikhompattana</t>
  </si>
  <si>
    <t>CRANE, LG</t>
  </si>
  <si>
    <t>X</t>
  </si>
  <si>
    <t>CCO = CHACHOENSAO</t>
  </si>
  <si>
    <t>+65-6318-3628</t>
  </si>
  <si>
    <t>cphinfo@maersk.com</t>
  </si>
  <si>
    <t>11-00, Southpoint 200, Cantonment</t>
  </si>
  <si>
    <t>LG, MR, MN</t>
  </si>
  <si>
    <t>1963 TRANSPORT</t>
  </si>
  <si>
    <t>JK = JAKATAR</t>
  </si>
  <si>
    <t>BKK</t>
  </si>
  <si>
    <t>ADANI WELSPUNN EXPLORATION LIMITED</t>
  </si>
  <si>
    <t>IN</t>
  </si>
  <si>
    <t>D. SRINIVAS</t>
  </si>
  <si>
    <t>K.SITTICHAI</t>
  </si>
  <si>
    <t>02-896-5042</t>
  </si>
  <si>
    <t>HEAD EXPLORATION</t>
  </si>
  <si>
    <t>+91-7925-5568-50</t>
  </si>
  <si>
    <t>Sambhaav Press Building Ahme</t>
  </si>
  <si>
    <t>CTT</t>
  </si>
  <si>
    <t>SG = SINGAPORE</t>
  </si>
  <si>
    <t>info@1963transport.com</t>
  </si>
  <si>
    <t>140 Rama 2 Bangkok</t>
  </si>
  <si>
    <t>AEGION CORPORATION</t>
  </si>
  <si>
    <t>KWAKU BEKOE</t>
  </si>
  <si>
    <t>+65-6542-0771</t>
  </si>
  <si>
    <t>kbekoe@insituform.com</t>
  </si>
  <si>
    <t>6 Clementi Loop</t>
  </si>
  <si>
    <t xml:space="preserve">IND, MN </t>
  </si>
  <si>
    <t>CRANE, LG, SCF</t>
  </si>
  <si>
    <t>MY = MALAYSIA</t>
  </si>
  <si>
    <t>ALTANLAR SAFETY EQUIPMENT FIRE FIGHTINGS SYST. MARINE SERVICE LTD.</t>
  </si>
  <si>
    <t>TR</t>
  </si>
  <si>
    <t>ATES</t>
  </si>
  <si>
    <t>SKN = SAMUTSAKORN</t>
  </si>
  <si>
    <t>99 HOMSIANG ENGINEERING LP</t>
  </si>
  <si>
    <t>+90-216-4462-106</t>
  </si>
  <si>
    <t>ates@altanlar.com.tr</t>
  </si>
  <si>
    <t>Evliye Elebi Mah. Istasyon 
Cad. No:36</t>
  </si>
  <si>
    <t>MN, SERVICE</t>
  </si>
  <si>
    <t>IN = INDIA</t>
  </si>
  <si>
    <t>APL CO PTE LTD</t>
  </si>
  <si>
    <t>CBI</t>
  </si>
  <si>
    <t>+65-6278-9000</t>
  </si>
  <si>
    <t>erep_asia@apl.com</t>
  </si>
  <si>
    <t>06-00, Nol Building 456, Alexandra</t>
  </si>
  <si>
    <t>MN</t>
  </si>
  <si>
    <t>UAE = UAE</t>
  </si>
  <si>
    <t>AQUA TERRA OILFIELD</t>
  </si>
  <si>
    <t>SAM NG</t>
  </si>
  <si>
    <t>+65-6319-4666</t>
  </si>
  <si>
    <t>K.THANAKRIT</t>
  </si>
  <si>
    <t>sam.ng@aterra.com.sg
enquiry@aterra.com.sg</t>
  </si>
  <si>
    <t>038-741-161</t>
  </si>
  <si>
    <t>19 Jurong Port Road</t>
  </si>
  <si>
    <t xml:space="preserve">CTT, MR, LG </t>
  </si>
  <si>
    <t>US = USA</t>
  </si>
  <si>
    <t>ASIAN GEOS SDN BHD</t>
  </si>
  <si>
    <t>MY</t>
  </si>
  <si>
    <t/>
  </si>
  <si>
    <t>homsiang@hotmail.com</t>
  </si>
  <si>
    <t>+603-2031-4228</t>
  </si>
  <si>
    <t>helmi@asiangeos.com
fikri@asiangeos.com</t>
  </si>
  <si>
    <t>Level18,Wisma Mpljalan Rajachulan</t>
  </si>
  <si>
    <t>MR, MN, CTT</t>
  </si>
  <si>
    <t>PH = PHILIPINE</t>
  </si>
  <si>
    <t>ASL TRIAKSA OFFSHORE PTE LTD</t>
  </si>
  <si>
    <t>CORPORATE &amp; IR</t>
  </si>
  <si>
    <t>19/1 Moo 1 Sukprayun, NBIgkakha</t>
  </si>
  <si>
    <t>+65-6264-3833</t>
  </si>
  <si>
    <t>asl-op@aslmarine.com
corporate@aslmarine.com</t>
  </si>
  <si>
    <t>19, Pandan Road</t>
  </si>
  <si>
    <t>AU = AUSTRALIA</t>
  </si>
  <si>
    <t>AZONIC INDUSTRIAL TOOLS SDN.BHD</t>
  </si>
  <si>
    <t>ADELINE CHONG</t>
  </si>
  <si>
    <t>-</t>
  </si>
  <si>
    <t>+03-9130-9626</t>
  </si>
  <si>
    <t>tools@azonic.com.my</t>
  </si>
  <si>
    <t>21,Jalan,30A/119,Taman Tayton View</t>
  </si>
  <si>
    <t xml:space="preserve">CRANE, MS </t>
  </si>
  <si>
    <t>IND, MS, SERVICE</t>
  </si>
  <si>
    <t>BD = BANGLADESH</t>
  </si>
  <si>
    <t xml:space="preserve">BBC CHARTERING </t>
  </si>
  <si>
    <t>AYA = AYUTTHAYA</t>
  </si>
  <si>
    <t>LELF GEHLERT</t>
  </si>
  <si>
    <t>CAPT.</t>
  </si>
  <si>
    <t>+65-6576-4130</t>
  </si>
  <si>
    <t>leif_gehlert@hotmail.com</t>
  </si>
  <si>
    <t>8 Shenton Way #22-01</t>
  </si>
  <si>
    <t>LG (SEAFRIEDGE)</t>
  </si>
  <si>
    <t>BN = BRUNEI</t>
  </si>
  <si>
    <t>BCD INSPECTION SERVICES</t>
  </si>
  <si>
    <t>A.C. EQUIPMENT CO., LTD.</t>
  </si>
  <si>
    <t>US</t>
  </si>
  <si>
    <t>PHILIP</t>
  </si>
  <si>
    <t>SR. COORDINATOR</t>
  </si>
  <si>
    <t xml:space="preserve">+877-8305-3739-10 </t>
  </si>
  <si>
    <t>K.CHUMPHOL</t>
  </si>
  <si>
    <t>NDT</t>
  </si>
  <si>
    <t>TR = TURKEY</t>
  </si>
  <si>
    <t>BOURBON MARINE SERVICES MANILA</t>
  </si>
  <si>
    <t>PH</t>
  </si>
  <si>
    <t>02-501-7635-6</t>
  </si>
  <si>
    <t>+632-7201-000</t>
  </si>
  <si>
    <t>bourbon-manila@bourbon-online.com</t>
  </si>
  <si>
    <t xml:space="preserve">8Th Floor Sage House 110 V.A Rufino </t>
  </si>
  <si>
    <t>MM = MYANMA</t>
  </si>
  <si>
    <t>CAMERON</t>
  </si>
  <si>
    <t>CTT, MN, IND, NDT</t>
  </si>
  <si>
    <t>SAU = SAUDIARABIA</t>
  </si>
  <si>
    <t>CIBA SPECIALTY CHEMICAL</t>
  </si>
  <si>
    <t>ILKKA PAJARI</t>
  </si>
  <si>
    <t>REGIONAL MKT HEAD</t>
  </si>
  <si>
    <t>+65-6890-6167</t>
  </si>
  <si>
    <t>ilkka.pajari@cibasc.com</t>
  </si>
  <si>
    <t>35/49 Moo 1, Chaengwatthana 12</t>
  </si>
  <si>
    <t>3 International Business Park</t>
  </si>
  <si>
    <t>SCF</t>
  </si>
  <si>
    <t>MNF</t>
  </si>
  <si>
    <t>VN = VIETNAM</t>
  </si>
  <si>
    <t xml:space="preserve">COSCO (SGAPORE) PTE LTD </t>
  </si>
  <si>
    <t>+65-6885-0910</t>
  </si>
  <si>
    <t>enquiry@cosco.com.sg</t>
  </si>
  <si>
    <t>Suntec City Tower Ii 9, Temasek Boulevard</t>
  </si>
  <si>
    <t>SPK = SAMUT PRAKAN</t>
  </si>
  <si>
    <t>ID = INDONESIA</t>
  </si>
  <si>
    <t>COSL DRILLING PAN PACIFIC LTD</t>
  </si>
  <si>
    <t>+65-6513-6701</t>
  </si>
  <si>
    <t>SGapore@cosl.com.sg</t>
  </si>
  <si>
    <t>AA MAINTENANCE</t>
  </si>
  <si>
    <t>KHUN SOMKOUN</t>
  </si>
  <si>
    <t>3 Benoi Road</t>
  </si>
  <si>
    <t>IR =IRAN</t>
  </si>
  <si>
    <t>CV ANEKA MAKMUR</t>
  </si>
  <si>
    <t>ID</t>
  </si>
  <si>
    <t>ANEKA MAKMUR TEKNIK</t>
  </si>
  <si>
    <t>038-681-533</t>
  </si>
  <si>
    <t>PRESIDENT</t>
  </si>
  <si>
    <t>+62-2162-488-28</t>
  </si>
  <si>
    <t>sales@anekamakmur.com</t>
  </si>
  <si>
    <t xml:space="preserve"> Pasar Hayamwuruk Indah Blok jakatar</t>
  </si>
  <si>
    <t>IND</t>
  </si>
  <si>
    <t>LK = SRI LANKA</t>
  </si>
  <si>
    <t>DALLAH ALBARAKA HOLDING CO.</t>
  </si>
  <si>
    <t>SAU</t>
  </si>
  <si>
    <t>28/276 Maptaphut</t>
  </si>
  <si>
    <t>SRI = SARABURI</t>
  </si>
  <si>
    <t>ABB CONSTRUCTION TOOLS CO LTD</t>
  </si>
  <si>
    <t>+966-1267-1000-0</t>
  </si>
  <si>
    <t>prd@dallah.com</t>
  </si>
  <si>
    <t xml:space="preserve">Dallah Tower P.O.Box 430 , Jeddah </t>
  </si>
  <si>
    <t>K.SUPYADA</t>
  </si>
  <si>
    <t>084-080-1222</t>
  </si>
  <si>
    <t>SERVICE</t>
  </si>
  <si>
    <t>HK = HONGKONG</t>
  </si>
  <si>
    <t>DMM SALES SDN BHD</t>
  </si>
  <si>
    <t>EN. MOHD RADZI BIN KASSIM</t>
  </si>
  <si>
    <t>437/215 Soi 50 Yaek 11-5 Phahonyothin</t>
  </si>
  <si>
    <t>MANAGER</t>
  </si>
  <si>
    <t>PTE = PATHUMTHANI</t>
  </si>
  <si>
    <t>ABB TURBO SYSTEMS LTD</t>
  </si>
  <si>
    <t>+03-2283-3902</t>
  </si>
  <si>
    <t>K.SIRICHOT</t>
  </si>
  <si>
    <t>dmment@gmail.com
radzi@dmms.com.my</t>
  </si>
  <si>
    <t xml:space="preserve">No. 1-G, The Boulevard,Mid Valley </t>
  </si>
  <si>
    <t>038-766-615</t>
  </si>
  <si>
    <t>Laemchabang Service Center  Km 124</t>
  </si>
  <si>
    <t>NO = NORWAY</t>
  </si>
  <si>
    <t>DRIL-QUIP ASIA PACIFIC PTE LTD</t>
  </si>
  <si>
    <t>+65-6861-0600</t>
  </si>
  <si>
    <t>80 Tuas West Drive</t>
  </si>
  <si>
    <t>MN, FAB, MS</t>
  </si>
  <si>
    <t>OM = OMAN</t>
  </si>
  <si>
    <t xml:space="preserve">EMAS OFFSHORE PTE LTD </t>
  </si>
  <si>
    <t>MR JASON GOH</t>
  </si>
  <si>
    <t>CHIEF FINANCIAL OFFICER</t>
  </si>
  <si>
    <t>KPT = KAMPANGPHET</t>
  </si>
  <si>
    <t>ABS</t>
  </si>
  <si>
    <t>+65-6742-6765</t>
  </si>
  <si>
    <t>investor_relations@emasoffshore-cnp.com
operations@emasoffshore.com</t>
  </si>
  <si>
    <t xml:space="preserve">CHATREE </t>
  </si>
  <si>
    <t>COUNTRY MANAGER</t>
  </si>
  <si>
    <t>081-816-7182</t>
  </si>
  <si>
    <t>cchoeysaard@eagle.org</t>
  </si>
  <si>
    <t>127/33 NBIsee Yanava</t>
  </si>
  <si>
    <t>15/1/2002 80, Marine Parade Road</t>
  </si>
  <si>
    <t>EZRA</t>
  </si>
  <si>
    <t>MARK EZRA</t>
  </si>
  <si>
    <t>CHIEF OPERATE OFFICER</t>
  </si>
  <si>
    <t>MR</t>
  </si>
  <si>
    <t>KT = KORAT</t>
  </si>
  <si>
    <t>+202-789-1300</t>
  </si>
  <si>
    <t>mezra@ezracompany.com</t>
  </si>
  <si>
    <t>FAST OFFSHORE SUPPLY PTE LTD</t>
  </si>
  <si>
    <t>ANDREW</t>
  </si>
  <si>
    <t>+65-6265-1891</t>
  </si>
  <si>
    <t>andrew@fastoffshore.com.sg</t>
  </si>
  <si>
    <t>9 Pandan Road</t>
  </si>
  <si>
    <t>FORTUNE GLORY PTE LTD</t>
  </si>
  <si>
    <t>+65-6557-0188</t>
  </si>
  <si>
    <t>forglory@signet.com.sg</t>
  </si>
  <si>
    <t>11-02,Chinatown Point 133</t>
  </si>
  <si>
    <t>ABS GROUP INC.</t>
  </si>
  <si>
    <t>CHERDCHAI S.</t>
  </si>
  <si>
    <t>GAS SERVICES INTERNATIONAL (S) PTE LTD</t>
  </si>
  <si>
    <t>HEAD OF OPERATIONS</t>
  </si>
  <si>
    <t>02-399-2420# 1</t>
  </si>
  <si>
    <t>+65-6898-0388</t>
  </si>
  <si>
    <t>enquiries@gsi.com.sg</t>
  </si>
  <si>
    <t>7. Pandan Road SGapore,</t>
  </si>
  <si>
    <t>6Th Floor, Srithepthai Build109 Bangna</t>
  </si>
  <si>
    <t>PRI = PRACHINBURI</t>
  </si>
  <si>
    <t>ACE ENGINEERING AND CONSTRUCTION</t>
  </si>
  <si>
    <t>CTT, FAB</t>
  </si>
  <si>
    <t>GULF MARINE FAR EAST PTE LTD</t>
  </si>
  <si>
    <t>JASON</t>
  </si>
  <si>
    <t>+65-6690-8923</t>
  </si>
  <si>
    <t>jason.clemente@gulfmarine.com.sg</t>
  </si>
  <si>
    <t>Loyang Offshore Supply Base SGapore</t>
  </si>
  <si>
    <t>GULFMARK ASIA PTE. LTD.</t>
  </si>
  <si>
    <t>DAVE EVANS</t>
  </si>
  <si>
    <t>OPERATIONS MGR.</t>
  </si>
  <si>
    <t>+65-6690-8900</t>
  </si>
  <si>
    <t>operations.sg@gulfmark.com</t>
  </si>
  <si>
    <t xml:space="preserve">25 Loyang Crescent, Loyang Offshore </t>
  </si>
  <si>
    <t>HALLIBURTON</t>
  </si>
  <si>
    <t>TIFFANCY CHOE
ALAN ABERNETHY</t>
  </si>
  <si>
    <t>SUPPLY CHAIN
OPS MANAGER</t>
  </si>
  <si>
    <t>+60-32171-4378</t>
  </si>
  <si>
    <t>Ttiffanysookling.choe@halliburton.com alan.abernethy@halliburton.com</t>
  </si>
  <si>
    <t>199 Jalan Tun Razak Kl</t>
  </si>
  <si>
    <t>IND, MN, SERVICE</t>
  </si>
  <si>
    <t>FLOW IRON</t>
  </si>
  <si>
    <t>K.KANYA</t>
  </si>
  <si>
    <t>PURCHASING MGR.</t>
  </si>
  <si>
    <t>038-029-140-4</t>
  </si>
  <si>
    <t>HALLIBURTON INTERNATIONAL INC.</t>
  </si>
  <si>
    <t>VN</t>
  </si>
  <si>
    <t>QUYEN DO</t>
  </si>
  <si>
    <t>BUYER</t>
  </si>
  <si>
    <t>+06-4362-8130</t>
  </si>
  <si>
    <t>quyen.do@halliburton.com</t>
  </si>
  <si>
    <t>65A,Rd30/4 , Ward9, Vungtau</t>
  </si>
  <si>
    <t>HALLIBURTON OFFSHORE SERVICE</t>
  </si>
  <si>
    <t>HASUMATI VANKER</t>
  </si>
  <si>
    <t>PROCURREMENT SUPPLY CHAIN MGR.</t>
  </si>
  <si>
    <t>+91-7738-3423-83</t>
  </si>
  <si>
    <t>hasumati.vanker@halliburton.com</t>
  </si>
  <si>
    <t>Hosi , Mumbai</t>
  </si>
  <si>
    <t>HAYLEYS ENERGY SERVICES</t>
  </si>
  <si>
    <t>LK</t>
  </si>
  <si>
    <t>IBRAHIM SALEEM</t>
  </si>
  <si>
    <t>GM</t>
  </si>
  <si>
    <t>+94-1126-88907-10 
 168</t>
  </si>
  <si>
    <t>Ibrahim.saleem@hayleysenergy.com</t>
  </si>
  <si>
    <t>50, Foster Lane, Columbo 10</t>
  </si>
  <si>
    <t>CTT, LG</t>
  </si>
  <si>
    <t>HELLESPONT OFFSHORE PTE.LTD</t>
  </si>
  <si>
    <t xml:space="preserve">CANDICE WANG </t>
  </si>
  <si>
    <t>HR MANAGER</t>
  </si>
  <si>
    <t>+65-6224-1913</t>
  </si>
  <si>
    <t>managers@hellespontoffshore.com</t>
  </si>
  <si>
    <t>43/7 Moo 8, T. Mapkha A.nikhompattana</t>
  </si>
  <si>
    <t>MNF, FAB</t>
  </si>
  <si>
    <t>10 Anson 26-12 International Plaza</t>
  </si>
  <si>
    <t>HIGH ARCTIC ENERGY SERVICES</t>
  </si>
  <si>
    <t xml:space="preserve">+403-508-7836 </t>
  </si>
  <si>
    <t>info@haes.ca</t>
  </si>
  <si>
    <t>Suite 500, 700-2Nd Street Sw Canada</t>
  </si>
  <si>
    <t>CTT, IND, SERVICE</t>
  </si>
  <si>
    <t>ACME INTERNATIONAL (THAILAND) CO., LTD.</t>
  </si>
  <si>
    <t>K.PITIPORN V.</t>
  </si>
  <si>
    <t>02-320-5200</t>
  </si>
  <si>
    <t>HOUSTON PEACE OFFSHORE PTE. LTD.</t>
  </si>
  <si>
    <t>info@acme-inter.com, autodoor@acme-inter.com</t>
  </si>
  <si>
    <t>TAN</t>
  </si>
  <si>
    <t>630 On-Nut 54, Sukhumvit 77 Rd., Suanluang</t>
  </si>
  <si>
    <t>IND, MNF</t>
  </si>
  <si>
    <t>ACS ASIA (1996) CO., LTD.</t>
  </si>
  <si>
    <t>UTP</t>
  </si>
  <si>
    <t>CHRIS ULYATT</t>
  </si>
  <si>
    <t>MD</t>
  </si>
  <si>
    <t>038-963-258-63</t>
  </si>
  <si>
    <t>+65-6635-1057</t>
  </si>
  <si>
    <t>houstonpeaceoffshore.sg@gmail.com</t>
  </si>
  <si>
    <t>8 Eu Tong Sen Street #13-82</t>
  </si>
  <si>
    <t>HOWDEN UK</t>
  </si>
  <si>
    <t>GB</t>
  </si>
  <si>
    <t>WILLIAM</t>
  </si>
  <si>
    <t>PROCUREMENT MGR.</t>
  </si>
  <si>
    <t>willie.clarke@howden.com</t>
  </si>
  <si>
    <t>IND, SERVICE</t>
  </si>
  <si>
    <t>62/10 Moo 6, Samnakthon, Banchang</t>
  </si>
  <si>
    <t>MNF, IND</t>
  </si>
  <si>
    <t>HYSTER SGAPORE PTE LTD</t>
  </si>
  <si>
    <t>CHRISTOPHER PANG</t>
  </si>
  <si>
    <t>+65-6863-3387</t>
  </si>
  <si>
    <t>sales@hyster.com.sg</t>
  </si>
  <si>
    <t>RBR = RATCHABURI</t>
  </si>
  <si>
    <t>128 Gul, Circle SGapore</t>
  </si>
  <si>
    <t>ACS TECHNOLOGY (THAILAND)CO.,LTD</t>
  </si>
  <si>
    <t>CHUTIMA</t>
  </si>
  <si>
    <t>038-776-2201</t>
  </si>
  <si>
    <t>acs_chutima@yahoo.com</t>
  </si>
  <si>
    <t>MNF, MS</t>
  </si>
  <si>
    <t>IMPACT SELECTOR SEA SDN. BHD.</t>
  </si>
  <si>
    <t>660/14 T.Saensuk , Muang Chonburi</t>
  </si>
  <si>
    <t xml:space="preserve">MS </t>
  </si>
  <si>
    <t>NBI = NONTABURI</t>
  </si>
  <si>
    <t xml:space="preserve">ADANI WELSPUN EXPLORATION LIMITED (AWEL) </t>
  </si>
  <si>
    <t xml:space="preserve">No 40, Jalan 15/22Aman Perindustrian </t>
  </si>
  <si>
    <t>IND, CTT, SERVICE</t>
  </si>
  <si>
    <t>INTERNATIONAL DYNAMIC SYSTEMS</t>
  </si>
  <si>
    <t>SA</t>
  </si>
  <si>
    <t>MUBASHIR</t>
  </si>
  <si>
    <t>VEERASAK P.</t>
  </si>
  <si>
    <t>TECHNICAL DIRECTOR</t>
  </si>
  <si>
    <t xml:space="preserve">02-939-7940 </t>
  </si>
  <si>
    <t>PROCUREMENT</t>
  </si>
  <si>
    <t>Elite Office 2, Pleonchit Center</t>
  </si>
  <si>
    <t>MNF, DC</t>
  </si>
  <si>
    <t>RNG = RANONG</t>
  </si>
  <si>
    <t>ADISORN SONGKHLA CO.,LTD</t>
  </si>
  <si>
    <t>SKL</t>
  </si>
  <si>
    <t>KOBLARP</t>
  </si>
  <si>
    <t>MANAGER OPERATOR</t>
  </si>
  <si>
    <t>074-321-853</t>
  </si>
  <si>
    <t>+96-6382-632-36</t>
  </si>
  <si>
    <t>procurement2@idynamicsystems.com</t>
  </si>
  <si>
    <t>Abuayoub Ansari Altobaishi Dammam</t>
  </si>
  <si>
    <t>IND, SERVICE, SCF</t>
  </si>
  <si>
    <t>39/15 Moo 10 Soi 29 A. Muang</t>
  </si>
  <si>
    <t>SCF, FAB, IND</t>
  </si>
  <si>
    <t>INTERRA RESOURCES</t>
  </si>
  <si>
    <t>+65-6732-1711 </t>
  </si>
  <si>
    <t> interra@interraresources.com</t>
  </si>
  <si>
    <t>1 Grange Road
#05-04 Orchard Building</t>
  </si>
  <si>
    <t>CPN = CHUMPORN</t>
  </si>
  <si>
    <t xml:space="preserve">ADVANCE PERFORMANCE  INSPECTION SERVICE </t>
  </si>
  <si>
    <t>IOT (COR) SGAPORE</t>
  </si>
  <si>
    <t>GARRY</t>
  </si>
  <si>
    <t>DISTRICT MANAGER</t>
  </si>
  <si>
    <t>+65-9230-7456</t>
  </si>
  <si>
    <t>gary@iot-group.net</t>
  </si>
  <si>
    <t>34 Loyang Crescent Level 2</t>
  </si>
  <si>
    <t>TANAKRIT LAPHANICT</t>
  </si>
  <si>
    <t>INSPECTOR MGR.</t>
  </si>
  <si>
    <t>038-681-986 </t>
  </si>
  <si>
    <t xml:space="preserve">JAYA OFFSHORE PTE LTD </t>
  </si>
  <si>
    <t>+65-6265-1010</t>
  </si>
  <si>
    <t>jaya@jayaholdings.com</t>
  </si>
  <si>
    <t>13, Tuas Crescent</t>
  </si>
  <si>
    <t>KRAFTWERK ENGINEERING</t>
  </si>
  <si>
    <t>BN</t>
  </si>
  <si>
    <t>MOHAMAD MAZIDAH</t>
  </si>
  <si>
    <t>HSE</t>
  </si>
  <si>
    <t>hse.kraftwerk@gmail.com</t>
  </si>
  <si>
    <t>No. 13, Jalan Sultan Hashim</t>
  </si>
  <si>
    <t xml:space="preserve">39/24 NBIgwha Road., Huaypong </t>
  </si>
  <si>
    <t>CBI = CHONBURI</t>
  </si>
  <si>
    <t>AES SCAFFOLDING (THAILAND) CO LTD</t>
  </si>
  <si>
    <t>Rattaya Griepsma</t>
  </si>
  <si>
    <t>KUNLUN ENERGY COMPANY LIMITED</t>
  </si>
  <si>
    <t>HK</t>
  </si>
  <si>
    <t>MARKETING</t>
  </si>
  <si>
    <t>02-645-1100-2</t>
  </si>
  <si>
    <t>co-marketing@aes-th.com</t>
  </si>
  <si>
    <t>+852-2522-2282</t>
  </si>
  <si>
    <t>ir@kunlun.com.hk</t>
  </si>
  <si>
    <t>39/F,118 Connaught West Hong Kong</t>
  </si>
  <si>
    <t>LABROY SHIPPING PTE LTD</t>
  </si>
  <si>
    <t>+65-6551-5900</t>
  </si>
  <si>
    <t>lml@labroy.com.sg</t>
  </si>
  <si>
    <t>11-23,Harbourfront Centre 1,Maritime</t>
  </si>
  <si>
    <t>100/1Vorasombat Bldg Huai Khwang</t>
  </si>
  <si>
    <t>MAZADA CORPORATION</t>
  </si>
  <si>
    <t>BD</t>
  </si>
  <si>
    <t>PBI = PHETCHABURI</t>
  </si>
  <si>
    <t>AGGREKO (THAILAND) LIMITED</t>
  </si>
  <si>
    <t xml:space="preserve">REJAUL KARIM </t>
  </si>
  <si>
    <t>K.GEE</t>
  </si>
  <si>
    <t>02-119-0890</t>
  </si>
  <si>
    <t>CEO</t>
  </si>
  <si>
    <t>+88-031-2865313-5</t>
  </si>
  <si>
    <t>oilfield@mazadagroup.com</t>
  </si>
  <si>
    <t>Shahpuri Tower 6 Fl,Cdaavenue</t>
  </si>
  <si>
    <t xml:space="preserve">Capitalcenter,7Th Fl,Ratchadaphisek </t>
  </si>
  <si>
    <t>DS</t>
  </si>
  <si>
    <t>CTT, LG, IND, MS</t>
  </si>
  <si>
    <t>Pumps ,wire rope etc</t>
  </si>
  <si>
    <t>MB SYNERGY RESOURCES SDN BHD</t>
  </si>
  <si>
    <t>NORAZINI</t>
  </si>
  <si>
    <t xml:space="preserve">+609-827-5555   </t>
  </si>
  <si>
    <t>norazini@mb-group.com.my</t>
  </si>
  <si>
    <t>No. 16, Level, Mb Building Tmp, F2B</t>
  </si>
  <si>
    <t>MEIN DONG PS SERVICE</t>
  </si>
  <si>
    <t>THANH XUAN
XUA DIEU</t>
  </si>
  <si>
    <t>NPT = NAKORNPATHOM</t>
  </si>
  <si>
    <t>AIBEL THAILAND LTD</t>
  </si>
  <si>
    <t xml:space="preserve">UTP </t>
  </si>
  <si>
    <t>NICK ROUTLEDGE </t>
  </si>
  <si>
    <t>033-004-040</t>
  </si>
  <si>
    <t>SALES</t>
  </si>
  <si>
    <t>+84-64-3550-525</t>
  </si>
  <si>
    <t>sales1@miendongps.com
info@miendongps.com</t>
  </si>
  <si>
    <t xml:space="preserve">#237,Tran Phu, Ward5, Vung Tau </t>
  </si>
  <si>
    <t>4 Moo 6 Sukhumvit , Banchang</t>
  </si>
  <si>
    <t>FAB, SERVICE</t>
  </si>
  <si>
    <t>MMA OFFSHORE</t>
  </si>
  <si>
    <t>NSN = NAKORNSAWAN</t>
  </si>
  <si>
    <t>AJIKAWA &amp; SCI METAL TECH CO., LTD.</t>
  </si>
  <si>
    <t>AUNADA P.</t>
  </si>
  <si>
    <t>+65-6270-8663</t>
  </si>
  <si>
    <t>info@abs-group.com</t>
  </si>
  <si>
    <t>438 Alexandra Road #09-01</t>
  </si>
  <si>
    <t>038-451-474</t>
  </si>
  <si>
    <t>MR, MN, SERVICE</t>
  </si>
  <si>
    <t>MPRL E&amp;P PTE LTD</t>
  </si>
  <si>
    <t>MM</t>
  </si>
  <si>
    <t>49,49/1 Moo9, Sukprayoon Marppong</t>
  </si>
  <si>
    <t>MR. MYO TIN</t>
  </si>
  <si>
    <t>+95-1-230-7733</t>
  </si>
  <si>
    <t>Vantage23 Pyay, Kamayuttower Ship</t>
  </si>
  <si>
    <t>NASI</t>
  </si>
  <si>
    <t>IR</t>
  </si>
  <si>
    <t>FAB, MNF</t>
  </si>
  <si>
    <t>BLACK PREPPER</t>
  </si>
  <si>
    <t>BRM = BURIRUM</t>
  </si>
  <si>
    <t>AKER KVAERNER (THAILAND) LIMITED</t>
  </si>
  <si>
    <t>SKL/STP</t>
  </si>
  <si>
    <t>BILLY ZAENGLEIN</t>
  </si>
  <si>
    <t>BDM</t>
  </si>
  <si>
    <t>081-836-3868</t>
  </si>
  <si>
    <t xml:space="preserve">Royal Navy Warehouse Sattahip </t>
  </si>
  <si>
    <t>NORCE OFFSHORE</t>
  </si>
  <si>
    <t>TIM</t>
  </si>
  <si>
    <t>+65-6898-0210</t>
  </si>
  <si>
    <t>timoth.jones@solstad.sg</t>
  </si>
  <si>
    <t>36 Kian Teck Road</t>
  </si>
  <si>
    <t>MN, MR, IND</t>
  </si>
  <si>
    <t>PKT  = PHUKET</t>
  </si>
  <si>
    <t>ALE HEAVYLIST (THAILAND) LIMITED</t>
  </si>
  <si>
    <t>NORDIC EXPLORER</t>
  </si>
  <si>
    <t>STP</t>
  </si>
  <si>
    <t>NO</t>
  </si>
  <si>
    <t>STEVE COUL</t>
  </si>
  <si>
    <t>038-893-700</t>
  </si>
  <si>
    <t>+47-5508-2850</t>
  </si>
  <si>
    <t>post@vestlandoffshore.no</t>
  </si>
  <si>
    <t>5384 Torangsvaag,</t>
  </si>
  <si>
    <t>MN, MR</t>
  </si>
  <si>
    <t>NOV DOWNHOLE</t>
  </si>
  <si>
    <t>+65-6862-0183</t>
  </si>
  <si>
    <t>39 Gul Avenue</t>
  </si>
  <si>
    <t>MNF, IND, MN, NDT</t>
  </si>
  <si>
    <t xml:space="preserve">248 Moo43 376 Makhamkooamphur </t>
  </si>
  <si>
    <t>NOV STIMULATION</t>
  </si>
  <si>
    <t>MR, MG, SCF, CRANE</t>
  </si>
  <si>
    <t>MTP = MAPTAPHUT</t>
  </si>
  <si>
    <t xml:space="preserve">OAKWELL ENGINEERING INTERNATIONAL </t>
  </si>
  <si>
    <t>ALFA LAVAL (THAILAND) LTD</t>
  </si>
  <si>
    <t xml:space="preserve">MR. K.I. ANTONY </t>
  </si>
  <si>
    <t>BKK/SKL</t>
  </si>
  <si>
    <t>KORAY CHONG</t>
  </si>
  <si>
    <t xml:space="preserve">+65-6742-8000 </t>
  </si>
  <si>
    <t xml:space="preserve">antony@oakwell.com.sg </t>
  </si>
  <si>
    <t>No.8 Aljunied Avenue 3Oakwell Build</t>
  </si>
  <si>
    <t>074-292-589</t>
  </si>
  <si>
    <t>thailand.info@alfalaval.com, koray.chong@alfalaval.com</t>
  </si>
  <si>
    <t>OCEAN VIET</t>
  </si>
  <si>
    <t>544-545 Phetkasem, Hat Yai</t>
  </si>
  <si>
    <t xml:space="preserve">MS. TRAN HONG THY </t>
  </si>
  <si>
    <t>SALES MANAGER</t>
  </si>
  <si>
    <t>+84-643584682 
+84-1234110811</t>
  </si>
  <si>
    <t>info@ddv.com</t>
  </si>
  <si>
    <t>213/3/11 Le Hong Phong,
Vung Tau Br</t>
  </si>
  <si>
    <t>SERVICE (CHEMICAL)</t>
  </si>
  <si>
    <t>STP = SATTAHIP</t>
  </si>
  <si>
    <t>ALINCO SCAFFOLDING THAILAND CO.,LTD.</t>
  </si>
  <si>
    <t>OEG OFFSHORE</t>
  </si>
  <si>
    <t xml:space="preserve">JOHN AW </t>
  </si>
  <si>
    <t>REGIONAL DIRECTOR</t>
  </si>
  <si>
    <t>+65 6671 1500</t>
  </si>
  <si>
    <t>john.aw@oegoffshore.com</t>
  </si>
  <si>
    <t>25 Loyang Crescent  Tops Ave 1</t>
  </si>
  <si>
    <t>MN, NDT, SERVICE</t>
  </si>
  <si>
    <t>OIL PROJECT</t>
  </si>
  <si>
    <t>MAWAWI</t>
  </si>
  <si>
    <t>CCO</t>
  </si>
  <si>
    <t>sales@opcsb.com , khairol.nawawi@opcsb.com</t>
  </si>
  <si>
    <t>K.WALLOP</t>
  </si>
  <si>
    <t>038-575-754</t>
  </si>
  <si>
    <t>PACIFIC DRILLING SERVICES PTE. LTD.</t>
  </si>
  <si>
    <t>FREDERIC JACQUEMIN</t>
  </si>
  <si>
    <t xml:space="preserve">MARKETING </t>
  </si>
  <si>
    <t>Sales@pacificdrilling.com</t>
  </si>
  <si>
    <t>1 Temasek Avenue
#37-01 Millenia Towe</t>
  </si>
  <si>
    <t xml:space="preserve">PACIFIC RICHFIELD MARINE PTE LTD </t>
  </si>
  <si>
    <t>ISKANDAR Z. DAHLAN</t>
  </si>
  <si>
    <t>+65-6538-2623</t>
  </si>
  <si>
    <t>74/2 , Gateway City Industrial Estate</t>
  </si>
  <si>
    <t>enquiry@prm.sg</t>
  </si>
  <si>
    <t>22-06/07/08, Chinatown Point 133</t>
  </si>
  <si>
    <t>UTP = BANCHANG</t>
  </si>
  <si>
    <t>PANDUSFETY</t>
  </si>
  <si>
    <t>ALLIANCE REFINING CO., LTD.</t>
  </si>
  <si>
    <t xml:space="preserve">GENERAL </t>
  </si>
  <si>
    <t xml:space="preserve">+62-2176-660-63 </t>
  </si>
  <si>
    <t>safety@pandUSfety.com</t>
  </si>
  <si>
    <t>Jl. Lebak Bulus Raya I No. 28 Jarkata</t>
  </si>
  <si>
    <t xml:space="preserve">PERDANA MARINE OFFSHORE PTE LTD </t>
  </si>
  <si>
    <t>PETRA</t>
  </si>
  <si>
    <t>+65-6543-7088</t>
  </si>
  <si>
    <t>petra@perdana.com.sg</t>
  </si>
  <si>
    <t>4 Loyang Way 1, #02-01/02</t>
  </si>
  <si>
    <t>MTP</t>
  </si>
  <si>
    <t>PETRONAS CHEMICALS</t>
  </si>
  <si>
    <t>MOHAMAD ROZI</t>
  </si>
  <si>
    <t>MAINTENANCE</t>
  </si>
  <si>
    <t>+603-2051-5000</t>
  </si>
  <si>
    <t>rozi.sulaiman@petronas.com.my</t>
  </si>
  <si>
    <t>Tower1, Petronas Twintowers,Kl</t>
  </si>
  <si>
    <t>IND, CTT</t>
  </si>
  <si>
    <t>JIAN SHENG LIEW</t>
  </si>
  <si>
    <t>MGR.SUPPLY AND PLANNING</t>
  </si>
  <si>
    <t>PETROSTEM ASIA PTE LTD</t>
  </si>
  <si>
    <t>RAYMOND</t>
  </si>
  <si>
    <t>+65-6438-4612</t>
  </si>
  <si>
    <t>14 Kwong Min Rd SGapore 628715</t>
  </si>
  <si>
    <t>MNF, SERVICE</t>
  </si>
  <si>
    <t>038-699-000</t>
  </si>
  <si>
    <t>PREMIUM CASG SERVICES PTY LTD</t>
  </si>
  <si>
    <t>AU</t>
  </si>
  <si>
    <t>FAB DA SILVA</t>
  </si>
  <si>
    <t>+89-9434-6200</t>
  </si>
  <si>
    <t>f.dasilva@premiumcaSG.com.au</t>
  </si>
  <si>
    <t>92 Barberry Bibra Lake,Wa 6163</t>
  </si>
  <si>
    <t>PT WINTERMAR OFFSHORE MARINE TBK</t>
  </si>
  <si>
    <t>GENERAL ENQUIRIES</t>
  </si>
  <si>
    <t>+62-2153-05201</t>
  </si>
  <si>
    <t>enquiries@wintermar.com</t>
  </si>
  <si>
    <t xml:space="preserve">Jl. Kebayoran Lama No. 155Jakarta </t>
  </si>
  <si>
    <t>PV DRILLING CORPORATION</t>
  </si>
  <si>
    <t>MR. THIEN BUI</t>
  </si>
  <si>
    <t>COMMERCIAL DEPT.</t>
  </si>
  <si>
    <t>+84-8391-0066-268</t>
  </si>
  <si>
    <t>thienbt@pvdrilling.com.vn</t>
  </si>
  <si>
    <t>Sailing Tower, 111Apasteur</t>
  </si>
  <si>
    <t>CTT, MN, NDT</t>
  </si>
  <si>
    <t>QUINN COMPANY</t>
  </si>
  <si>
    <t>CL</t>
  </si>
  <si>
    <t>MIKE FORD</t>
  </si>
  <si>
    <t>BRANCH MANAGER</t>
  </si>
  <si>
    <t>+661-391-3515</t>
  </si>
  <si>
    <t>mford@quinncompany.com</t>
  </si>
  <si>
    <t>2200 Pegasus Drive Bakersfield,CL</t>
  </si>
  <si>
    <t>MS, MR</t>
  </si>
  <si>
    <t>RAFFLES LEASE PTE,LTD</t>
  </si>
  <si>
    <t>DANIEL LAM</t>
  </si>
  <si>
    <t>MKT. DIRECTOR</t>
  </si>
  <si>
    <t>+65-6603-9861</t>
  </si>
  <si>
    <t>daniel.lam@raffleslease.com</t>
  </si>
  <si>
    <t>8,Cross Street#25-03Pwc Building</t>
  </si>
  <si>
    <t>SERVICE (EQUIPMENT)</t>
  </si>
  <si>
    <t>CON LIFTING LUG</t>
  </si>
  <si>
    <t>No.1, I-3B Maptaphut Industrial Estate</t>
  </si>
  <si>
    <t>RELIANT QUALITY SERVICES PTE LTD.</t>
  </si>
  <si>
    <t>SAMY SIDDIQUI / DAVE</t>
  </si>
  <si>
    <t>DIRECTOR</t>
  </si>
  <si>
    <t>+65-6848-4352</t>
  </si>
  <si>
    <t>samy.siddiqui@reliant.com.sg</t>
  </si>
  <si>
    <t>40 Ubi Crestcent,#01-04 Ubi Techpark</t>
  </si>
  <si>
    <t>CTT, IDN, LG</t>
  </si>
  <si>
    <t>TEST CAP</t>
  </si>
  <si>
    <t>RUTLEDGE GLOBAL</t>
  </si>
  <si>
    <t>PKN = PRACHUAPKITIKHAN</t>
  </si>
  <si>
    <t>ALLOY METALS CO., LTD</t>
  </si>
  <si>
    <t>MS. METHAVEE NUSEN</t>
  </si>
  <si>
    <t>02-619-6112-4</t>
  </si>
  <si>
    <t>+65- 6515-0055</t>
  </si>
  <si>
    <t>enquiry@rutledgeglobal.com</t>
  </si>
  <si>
    <t>34 Toh Guan Road East #01-12/13</t>
  </si>
  <si>
    <t>5/11 Centurian Park Bldg Phahonyothin</t>
  </si>
  <si>
    <t>LKB = LATKRABANG</t>
  </si>
  <si>
    <t>SALTIRE</t>
  </si>
  <si>
    <t>ALAN SIMPSON</t>
  </si>
  <si>
    <t xml:space="preserve">+44-7989-1440-81 </t>
  </si>
  <si>
    <t>alan.simpson@saltire-energy.com</t>
  </si>
  <si>
    <t>MNF, NDT</t>
  </si>
  <si>
    <t>SEACOR MARINE (ASIA) PTE LTD.</t>
  </si>
  <si>
    <t>+65-6872-1123</t>
  </si>
  <si>
    <t>20 Harbour Drive, #05-01A Psa Vista</t>
  </si>
  <si>
    <t xml:space="preserve">SEMCO SALVAGE &amp; MARINE PTE LTD </t>
  </si>
  <si>
    <t>+65-6515-5756</t>
  </si>
  <si>
    <t>semco@semcomaritime.sg</t>
  </si>
  <si>
    <t>20 Toh Guan #07-03 Cj Korea Express</t>
  </si>
  <si>
    <t>ALMANSOORI</t>
  </si>
  <si>
    <t>SITA OIL EXPLORATION HOUSE, INC.</t>
  </si>
  <si>
    <t>JOHN LOPEZ</t>
  </si>
  <si>
    <t>VICE PRESIDENT</t>
  </si>
  <si>
    <t xml:space="preserve">+1-281-999-6957 </t>
  </si>
  <si>
    <t>stoehi@aol.com</t>
  </si>
  <si>
    <t xml:space="preserve">4265 San Felipe St, Houston, Tx </t>
  </si>
  <si>
    <t>SKL/LKB/PSN</t>
  </si>
  <si>
    <t>CHRISTOPHER</t>
  </si>
  <si>
    <t>WELL SERVICE PROJECT MGR.</t>
  </si>
  <si>
    <t>02-512-1694</t>
  </si>
  <si>
    <t>SLB</t>
  </si>
  <si>
    <t>NOVIKA</t>
  </si>
  <si>
    <t>WIRELINE</t>
  </si>
  <si>
    <t xml:space="preserve">+62-21-2953-0500 </t>
  </si>
  <si>
    <t>ncandra@slb.com</t>
  </si>
  <si>
    <t xml:space="preserve"> 4201,Wisma Mulia Jln. Jend.Gatot </t>
  </si>
  <si>
    <t>MN, MR, CTT, IND</t>
  </si>
  <si>
    <t>SO TANKER PACIFIC SG</t>
  </si>
  <si>
    <t>+65-6433-5888</t>
  </si>
  <si>
    <t>#38-01,Millenia Tower</t>
  </si>
  <si>
    <t>444 Olypia Thai Tower 13 Floor</t>
  </si>
  <si>
    <t>STEVENS SUPPLY INTERNATIONAL</t>
  </si>
  <si>
    <t>UAE</t>
  </si>
  <si>
    <t>SCOTT DAY</t>
  </si>
  <si>
    <t>BDSM</t>
  </si>
  <si>
    <t>+971-50100-3137</t>
  </si>
  <si>
    <t>scott@stevenssupply.com</t>
  </si>
  <si>
    <t>P.O.Box38500,UAE,Uae</t>
  </si>
  <si>
    <t>UDON = UDONTHANI</t>
  </si>
  <si>
    <t>STRATA ENERGY SERVICES</t>
  </si>
  <si>
    <t>AMA MARINE PUBLIC CO.,LTD.</t>
  </si>
  <si>
    <t>CA</t>
  </si>
  <si>
    <t>MRS.ONUMA VI.</t>
  </si>
  <si>
    <t>OPERATIONS</t>
  </si>
  <si>
    <t>+403-318-4929</t>
  </si>
  <si>
    <t>02-001-2801-2</t>
  </si>
  <si>
    <t>res@reformenergy.com</t>
  </si>
  <si>
    <t>Suite 301, 888 - 4Th Avenue Sw</t>
  </si>
  <si>
    <t>SWIBER OFFSHORE MARINE PTE.LTD</t>
  </si>
  <si>
    <t>IRENE CHONG</t>
  </si>
  <si>
    <t xml:space="preserve">33/4 33Rd Floor, Room #Tna02,Rama 9 </t>
  </si>
  <si>
    <t>SENIOR MANAGER CORPORATE RELATIONS</t>
  </si>
  <si>
    <t>PSN = PITSANULOK</t>
  </si>
  <si>
    <t>AMARIT AND ASSOCIATES</t>
  </si>
  <si>
    <t>KONSONB</t>
  </si>
  <si>
    <t>BASE MANAGER</t>
  </si>
  <si>
    <t>074-338-501-200</t>
  </si>
  <si>
    <t>komsonb@amarit.com
secretaryskl@amarit.co.th</t>
  </si>
  <si>
    <t>No.15/9 Tambol Ching-Ko, Singhanakorn</t>
  </si>
  <si>
    <t>CRANE, MR, LG</t>
  </si>
  <si>
    <t>+65-6505-0800</t>
  </si>
  <si>
    <t>Swiber@ IBP #04-01
swiber@SGapore.com</t>
  </si>
  <si>
    <t xml:space="preserve">12 International Business Park </t>
  </si>
  <si>
    <t>MN, CTT, IND</t>
  </si>
  <si>
    <t>LCB = LAEM CHA BANG</t>
  </si>
  <si>
    <t>AMERADA HESS (THAILAND) LTD</t>
  </si>
  <si>
    <t>SWISSCO HOLDING LIMITED</t>
  </si>
  <si>
    <t>KK</t>
  </si>
  <si>
    <t>JAN EVENSEN</t>
  </si>
  <si>
    <t>GENERAL MANAGER</t>
  </si>
  <si>
    <t>+65-6265-2855</t>
  </si>
  <si>
    <t>02-636-1936</t>
  </si>
  <si>
    <t>crewing@swisscoholding.com</t>
  </si>
  <si>
    <t>jan.evensen@hess.com</t>
  </si>
  <si>
    <t>60 Penjuru Lane</t>
  </si>
  <si>
    <t>17Th Fl., 990 Rama Iv Building, Rama Iv</t>
  </si>
  <si>
    <t>DO</t>
  </si>
  <si>
    <t>TERAS OFFSHORE PTE.LTD</t>
  </si>
  <si>
    <t>+65-6309-0555</t>
  </si>
  <si>
    <t>crewing@terasoffshore.com</t>
  </si>
  <si>
    <t>KK = KHON KAEN</t>
  </si>
  <si>
    <t>15 Hoe Chiangtower Fifteen #12-05</t>
  </si>
  <si>
    <t>AMP METALWORKS (THAILAND) CO.,LTD.</t>
  </si>
  <si>
    <t>SKN</t>
  </si>
  <si>
    <t xml:space="preserve"> NARONGAMORNPITAKPUNT</t>
  </si>
  <si>
    <t xml:space="preserve">MANAGER </t>
  </si>
  <si>
    <t>034-441-611-4</t>
  </si>
  <si>
    <t>UMW WORKOVER SDN BHD</t>
  </si>
  <si>
    <t>SHAWN DUNBAR
AINUN</t>
  </si>
  <si>
    <t>CHIEF TECHNICAL &amp;
EQP MAINTENANCE
PROCURREMENT ASST</t>
  </si>
  <si>
    <t>29/5 Moo 4 Tungsritong Bangnamjued</t>
  </si>
  <si>
    <t xml:space="preserve">FAB, MNF, MS </t>
  </si>
  <si>
    <t>NAK = NAKHONRATCHASIMA</t>
  </si>
  <si>
    <t>ANCA MANUFACTURING THAILAND</t>
  </si>
  <si>
    <t>+603-2096-8788</t>
  </si>
  <si>
    <t>shawn_dunbar@umw-oilgas.com
ainun.aisyikin@umw-oilgas.com
patrick.chong@ucm.com.my</t>
  </si>
  <si>
    <t xml:space="preserve">Suite2B-16-1,Level16 , Block2B,Plaza </t>
  </si>
  <si>
    <t>MN , CTT</t>
  </si>
  <si>
    <t>USR DRILLING SERVICE</t>
  </si>
  <si>
    <t>LORNE STOLEY</t>
  </si>
  <si>
    <t>DIRECTOR COOR</t>
  </si>
  <si>
    <t>l.stoley@usrdrilling.com</t>
  </si>
  <si>
    <t>SUKSAWAT</t>
  </si>
  <si>
    <t>404 Diploma Tower Manama</t>
  </si>
  <si>
    <t>MN, CTT</t>
  </si>
  <si>
    <t>038-959-252</t>
  </si>
  <si>
    <t>RIG SUPPLY</t>
  </si>
  <si>
    <r>
      <t>suksawat@anca.com
</t>
    </r>
    <r>
      <rPr/>
      <t>bowles@anca.com</t>
    </r>
  </si>
  <si>
    <t>No. 109/14 Moo 4  Pluakdang</t>
  </si>
  <si>
    <t>VISTRA TRADE</t>
  </si>
  <si>
    <t>DANNY</t>
  </si>
  <si>
    <t>dannymokti@vistradesb.com</t>
  </si>
  <si>
    <t>Sarawak</t>
  </si>
  <si>
    <t xml:space="preserve">LG </t>
  </si>
  <si>
    <t xml:space="preserve">CMI = CHIANG MAI </t>
  </si>
  <si>
    <t>APICO LLC</t>
  </si>
  <si>
    <t>VIVABLAST (VN)</t>
  </si>
  <si>
    <t>UDON</t>
  </si>
  <si>
    <t>DWIGHT</t>
  </si>
  <si>
    <t>SHANTHAMANIM</t>
  </si>
  <si>
    <t>DRILLING MANAGER</t>
  </si>
  <si>
    <t>ESTIMATION MGR.</t>
  </si>
  <si>
    <t>087-340-8934</t>
  </si>
  <si>
    <t>+84-1628-926-736</t>
  </si>
  <si>
    <t>shanthamani@vivablast.com</t>
  </si>
  <si>
    <t>Street2,Binh Chieu Industrial Zone</t>
  </si>
  <si>
    <t>FAB, CTT, IND</t>
  </si>
  <si>
    <t>VROON OFFSHORE</t>
  </si>
  <si>
    <t>+65-6546-2833</t>
  </si>
  <si>
    <t>info@sg.vroonoffshore.com</t>
  </si>
  <si>
    <t xml:space="preserve">19 Loyang Way, #04-00 Changi </t>
  </si>
  <si>
    <t>BOAT SUPPLY</t>
  </si>
  <si>
    <t>Empire Tower , Sathon</t>
  </si>
  <si>
    <t>ROI = ROI-ET</t>
  </si>
  <si>
    <t>APPLIED MACHINE SHOPRY CO., LTD.</t>
  </si>
  <si>
    <t>MR.VICTOR JIEN</t>
  </si>
  <si>
    <t>038-486-041-3</t>
  </si>
  <si>
    <t>WELDTECH</t>
  </si>
  <si>
    <t>CHI</t>
  </si>
  <si>
    <t>RAY HUNT</t>
  </si>
  <si>
    <t>+668-7533-0168</t>
  </si>
  <si>
    <t>rayhunt@weldtech.cn</t>
  </si>
  <si>
    <t>13 Moo 4 Highway # 331, Klongkiew</t>
  </si>
  <si>
    <t>30/F, Building B, Hongkou Plaza</t>
  </si>
  <si>
    <t>KAN = KARNCHANABURI</t>
  </si>
  <si>
    <t>WORKSTRINGS</t>
  </si>
  <si>
    <t>DUFF</t>
  </si>
  <si>
    <t>ARV OFFSHORE</t>
  </si>
  <si>
    <t>duff.soby@workstrings.com</t>
  </si>
  <si>
    <t>GAVIN R. CAREY
WORAPORN</t>
  </si>
  <si>
    <t>23B Loyang Crescent</t>
  </si>
  <si>
    <t>SERVICE, IND</t>
  </si>
  <si>
    <t>ENG SUPPORT SERVICES 
OFFICER</t>
  </si>
  <si>
    <t>WORSLEY PARSONS</t>
  </si>
  <si>
    <t>OM</t>
  </si>
  <si>
    <t>JAMES</t>
  </si>
  <si>
    <t>CONSTRUCTION MGR.</t>
  </si>
  <si>
    <t>+968-2464-0900# 450</t>
  </si>
  <si>
    <t>james.ronquille@oocep.com</t>
  </si>
  <si>
    <t>I DYNAMIC SYSTEMS</t>
  </si>
  <si>
    <t>02-271-3389-90</t>
  </si>
  <si>
    <t>gavin@arv-offshore.com, waraporn@arv-offshore.com</t>
  </si>
  <si>
    <t>199/62, Landco Build.,Phayathai</t>
  </si>
  <si>
    <t>FAB</t>
  </si>
  <si>
    <t>Missilaneous items</t>
  </si>
  <si>
    <t>CUTECH GROUP</t>
  </si>
  <si>
    <t>ADHAVAN</t>
  </si>
  <si>
    <t>INSPECTION</t>
  </si>
  <si>
    <t xml:space="preserve"> +65-9865-5608</t>
  </si>
  <si>
    <t>adhavan@cutechgroup.com</t>
  </si>
  <si>
    <t>NDT, DO</t>
  </si>
  <si>
    <t>ASAP MARINE TRADING CO.,LTD</t>
  </si>
  <si>
    <t>MR. BERNE LAMPRECHT</t>
  </si>
  <si>
    <t xml:space="preserve">038-823-5212 </t>
  </si>
  <si>
    <t>167/5 Moo4, Najomtien</t>
  </si>
  <si>
    <t>ASIA DRILLING (THAILAND) LTD.</t>
  </si>
  <si>
    <t xml:space="preserve">MICHAEL ANDREW </t>
  </si>
  <si>
    <t>CHIEF ELECTRICIAN</t>
  </si>
  <si>
    <t>078-195-1498</t>
  </si>
  <si>
    <t> No. 9/21 Panya Indra Road</t>
  </si>
  <si>
    <t>DC</t>
  </si>
  <si>
    <t>ASIA ENGINEERING PAC CO., LTD.</t>
  </si>
  <si>
    <t>PURCHASING</t>
  </si>
  <si>
    <t>02-806-4501-4</t>
  </si>
  <si>
    <t>148, 150 Bangbon 3 Road, Kwangnongkham</t>
  </si>
  <si>
    <t>ASIAN MARINE SERVICES PUBLIC CO., LTD.</t>
  </si>
  <si>
    <t>SPK</t>
  </si>
  <si>
    <t>K.WORAWAN</t>
  </si>
  <si>
    <t>02-815-2060-7</t>
  </si>
  <si>
    <t>nanadhkamol_in@asimar.com</t>
  </si>
  <si>
    <t>128 Suksawad Laemfapa, Prasamutjedee</t>
  </si>
  <si>
    <t>FAB, MR</t>
  </si>
  <si>
    <t>ATWOOD OFFSHORE DRILLING</t>
  </si>
  <si>
    <t>JASON
THERD SMITH</t>
  </si>
  <si>
    <t>OPERATIONS MGR.
ENGINEERING</t>
  </si>
  <si>
    <t>02-715-1048</t>
  </si>
  <si>
    <t>jchaplin@atwd.com, tsmith@atwd.com</t>
  </si>
  <si>
    <t>Central City Tower 26 Floor</t>
  </si>
  <si>
    <t>AUH INTERGROUP</t>
  </si>
  <si>
    <t>K.KIATCHAI</t>
  </si>
  <si>
    <t>ENGINEERING</t>
  </si>
  <si>
    <t>043-311-293</t>
  </si>
  <si>
    <t>514/23 Pracha Uthit, Thong Lang</t>
  </si>
  <si>
    <t>AUO SIAM MARINE CO.,LTD</t>
  </si>
  <si>
    <t>BARRIE C. SCARBORO</t>
  </si>
  <si>
    <t>PROJECT MANAGER</t>
  </si>
  <si>
    <t>02-723-4461-4</t>
  </si>
  <si>
    <t>2034/152, Italthai Tower, 31 Fl</t>
  </si>
  <si>
    <t>MR, SERVICE</t>
  </si>
  <si>
    <t>AVJC SOLUTION GROUP CO.,LTD.</t>
  </si>
  <si>
    <t>PARINYA PHONGUDTHA</t>
  </si>
  <si>
    <t>CM</t>
  </si>
  <si>
    <t xml:space="preserve">038-023-715 </t>
  </si>
  <si>
    <t>avjcgroup@hotmail.com</t>
  </si>
  <si>
    <t xml:space="preserve">34/70 Ruam Phatthana, Had Sai Thong </t>
  </si>
  <si>
    <t xml:space="preserve">SCF </t>
  </si>
  <si>
    <t>AWJ MACHINE SHOP ENGINEERING LTD</t>
  </si>
  <si>
    <t>K.ARUN</t>
  </si>
  <si>
    <t>080-221-5511</t>
  </si>
  <si>
    <t>arun.j@awjserviceandsupply.com</t>
  </si>
  <si>
    <t>69 Rayong Highway No 3191 Road</t>
  </si>
  <si>
    <t>MS, IND</t>
  </si>
  <si>
    <t>AYUTTHAYA CRANE</t>
  </si>
  <si>
    <t>AYA</t>
  </si>
  <si>
    <t>K. CHOMPOO</t>
  </si>
  <si>
    <t>081-816-9109</t>
  </si>
  <si>
    <t>sumeet_2521@hotmail.com</t>
  </si>
  <si>
    <t>81/16 Moo 1,  Klong Luang</t>
  </si>
  <si>
    <t>CRANE</t>
  </si>
  <si>
    <t>AZTEC INTERNATIONAL LTD</t>
  </si>
  <si>
    <t>TOM</t>
  </si>
  <si>
    <t>02-381-1688-9</t>
  </si>
  <si>
    <t>11 Fl, Pb Tower Sukumvit 71</t>
  </si>
  <si>
    <t>B.B.L.P. DRILL CO.,LTD.</t>
  </si>
  <si>
    <t xml:space="preserve">CHRISTOPHER </t>
  </si>
  <si>
    <t>02-681-0550</t>
  </si>
  <si>
    <t>Panjathani Tower 26th Floor 127/31</t>
  </si>
  <si>
    <t>B.E.S ENERGY RESOURCES (BAKER ENERGY)</t>
  </si>
  <si>
    <t>K.PORNSRI</t>
  </si>
  <si>
    <t>02-022-8050</t>
  </si>
  <si>
    <t>bes@besenergy.com
materialoff_art_emi@besenergy.com</t>
  </si>
  <si>
    <t>1176 Phatthanakan Road, Suan Luang</t>
  </si>
  <si>
    <t>B.I.T BANGPAKONG</t>
  </si>
  <si>
    <t>KHUN PRANEE</t>
  </si>
  <si>
    <t>038-531-210</t>
  </si>
  <si>
    <t>88/14 Moo.19, Bangpakong</t>
  </si>
  <si>
    <t xml:space="preserve">BAF SOLUTION </t>
  </si>
  <si>
    <t>ANNE TULYASUWAN</t>
  </si>
  <si>
    <t>083-562-4546</t>
  </si>
  <si>
    <t>Tanne@bafsn.com, info@bafsn.com</t>
  </si>
  <si>
    <t>171/2 Moo 10 Vibhavadi Rangsit Rd.</t>
  </si>
  <si>
    <t xml:space="preserve">SERVICE </t>
  </si>
  <si>
    <t>BAFCO BANGKOK FREIGHT FOREWARDERS</t>
  </si>
  <si>
    <t>STP / SKL</t>
  </si>
  <si>
    <t>K. KIRATIKAN</t>
  </si>
  <si>
    <t>081-984-8194</t>
  </si>
  <si>
    <t>kiratikans@bafcothai.com, sattahip@bafcothai.com</t>
  </si>
  <si>
    <t xml:space="preserve">2002/1 Moo 2 Seamsan, Sattahip, </t>
  </si>
  <si>
    <t>DS, LG</t>
  </si>
  <si>
    <t xml:space="preserve">BAKER HUGHES </t>
  </si>
  <si>
    <t>K. PANSAK</t>
  </si>
  <si>
    <t>038-005-6475-9</t>
  </si>
  <si>
    <t>46/2 Moo 2 NBIgsamsak Ban Bueng</t>
  </si>
  <si>
    <t>BAKER HUGHES PPS</t>
  </si>
  <si>
    <t>PRAJIN PHORJAI</t>
  </si>
  <si>
    <t xml:space="preserve">LOGISTIC - PURCHASE </t>
  </si>
  <si>
    <t>038-722-289</t>
  </si>
  <si>
    <t>36/35 Moo.5 Plutaluang</t>
  </si>
  <si>
    <t>CTT, MG</t>
  </si>
  <si>
    <t>BAKER OIL TOOLS</t>
  </si>
  <si>
    <t>PANEEPAN SOMKLEEP</t>
  </si>
  <si>
    <t>AREA ENGINEER</t>
  </si>
  <si>
    <t>074-333-977</t>
  </si>
  <si>
    <t>428, Khoyor, Tambon Phawong, Songkhla</t>
  </si>
  <si>
    <t>LG, CTT</t>
  </si>
  <si>
    <t>BAKER TUBULAR &amp; COMPLETION SERVICES LTD.</t>
  </si>
  <si>
    <t>BKK/STP/SKL</t>
  </si>
  <si>
    <t>02-204-3040</t>
  </si>
  <si>
    <t>19Th Oceantower Build.,Sukhumvit 16</t>
  </si>
  <si>
    <t>BAN CHANG MACHINE SHOP SEVICE (โรงกลึงบ้านฉาง)</t>
  </si>
  <si>
    <t>K. SRIPHANOM</t>
  </si>
  <si>
    <t xml:space="preserve">038-601-726       </t>
  </si>
  <si>
    <t>banchangkarnchang@hotmail.com</t>
  </si>
  <si>
    <t>131/1 M.5 Ban Chang Rayong</t>
  </si>
  <si>
    <t>BANGKOK - THAI STAR SHIPPING CO. LTD.</t>
  </si>
  <si>
    <t>THADA KASEMSUWAN</t>
  </si>
  <si>
    <t>OPT / LOGISTIC MGR.</t>
  </si>
  <si>
    <t>02-671-6210</t>
  </si>
  <si>
    <t>thada@thaistarshipping.com</t>
  </si>
  <si>
    <t xml:space="preserve">14Th Fl Manorom Buil, Rama 4 </t>
  </si>
  <si>
    <t>LG</t>
  </si>
  <si>
    <t>BANGKOK METAL FABRICATION CO.,LTD.</t>
  </si>
  <si>
    <t>PITCH   CHARNRAKSA</t>
  </si>
  <si>
    <t>SALE DEPARTMENT</t>
  </si>
  <si>
    <t>034-452-352 </t>
  </si>
  <si>
    <t>bank@bmf.co.th</t>
  </si>
  <si>
    <t>Sinsakorn Industrial Estate Moo 1</t>
  </si>
  <si>
    <t>FAB, IND</t>
  </si>
  <si>
    <t>BANGKOK PROGRESS INTER TOOLS</t>
  </si>
  <si>
    <t>K. FAH</t>
  </si>
  <si>
    <t>02-426-0471</t>
  </si>
  <si>
    <t xml:space="preserve">39 soi pracha utit 7 prachautit road </t>
  </si>
  <si>
    <t>MS</t>
  </si>
  <si>
    <t>BANGKOK SHEET METAL CO.,LTD.</t>
  </si>
  <si>
    <t>TANIN SAJJABORIBUN</t>
  </si>
  <si>
    <t>02-817-5555-7</t>
  </si>
  <si>
    <t xml:space="preserve">149 Moo 6 Soi 78 Suksawat Bang Chak </t>
  </si>
  <si>
    <t>BANJONGKIG CHAROEN</t>
  </si>
  <si>
    <t>K. NATDANAI</t>
  </si>
  <si>
    <t>038-494-285</t>
  </si>
  <si>
    <t>Tumbol Thungsukhla, Siracha </t>
  </si>
  <si>
    <t xml:space="preserve">CRANE, IND, MS </t>
  </si>
  <si>
    <t>BARTER MARINE.</t>
  </si>
  <si>
    <t>CAPT. CHALERMVUT T.</t>
  </si>
  <si>
    <t>02-758-6861-2</t>
  </si>
  <si>
    <t>400/3-4 Moo 5, Sumrong-Nue</t>
  </si>
  <si>
    <t>BARTER UNIVERSAL SERVICES CO LTD</t>
  </si>
  <si>
    <t>K.CHALERMVUT</t>
  </si>
  <si>
    <t>02-758-6861</t>
  </si>
  <si>
    <t>400/3-4 Moo5, Srinakarin , Samrong-Nua</t>
  </si>
  <si>
    <t>BASF (THAI) LTD</t>
  </si>
  <si>
    <t>K.MANOB.P.
K.PRACHAC</t>
  </si>
  <si>
    <t>038-955-100</t>
  </si>
  <si>
    <t>manob@bafs.co.th, prachac@basf-thai.co.th</t>
  </si>
  <si>
    <t xml:space="preserve"> Eastern Seaboard Industrial Estate</t>
  </si>
  <si>
    <t>BAYER THAI CO., LTD.</t>
  </si>
  <si>
    <t>K. NISA
K.SAHASTAYA C.</t>
  </si>
  <si>
    <t>K.SAHASTAYA C.</t>
  </si>
  <si>
    <t xml:space="preserve">02-323-9795 </t>
  </si>
  <si>
    <t>n.suttipornphaisankula@bayer.com, sahastaya.choamudom@bayer.com</t>
  </si>
  <si>
    <t>4, I-8 Road,Map Ta Phut Industrial Estate</t>
  </si>
  <si>
    <t>BBCT BRITISH CHAMBER OF COMMERCE THAI</t>
  </si>
  <si>
    <t>DAVID
GREG WATKINS</t>
  </si>
  <si>
    <t>TECHNICAL MANAGER</t>
  </si>
  <si>
    <t>02-651-5350-3</t>
  </si>
  <si>
    <t>david@bccthai.com, greg@bccthai.com</t>
  </si>
  <si>
    <t>7 Fl, 208 Wireless Rd, Lumpini</t>
  </si>
  <si>
    <t xml:space="preserve">GOVERNMENT </t>
  </si>
  <si>
    <t>BBP INTERPART CO., LTD.</t>
  </si>
  <si>
    <t>SOMCHAI</t>
  </si>
  <si>
    <t>02-312-3774</t>
  </si>
  <si>
    <t xml:space="preserve">somchaipk.bbp@gmail.com </t>
  </si>
  <si>
    <t xml:space="preserve">81/20-21 Moo 20, Soi Triumph, Theparak </t>
  </si>
  <si>
    <t>BC EVENT RENTAL CO.LTD</t>
  </si>
  <si>
    <t>K. NUCHCHANART</t>
  </si>
  <si>
    <t>02-759-9313</t>
  </si>
  <si>
    <t>454/4 Moo5, Srinakarin</t>
  </si>
  <si>
    <t>BEACON OFFSHORE LTD.</t>
  </si>
  <si>
    <t>CBI/SKL/BKK</t>
  </si>
  <si>
    <t>STUART WALKER
THOMAS</t>
  </si>
  <si>
    <t>GM
QHSE</t>
  </si>
  <si>
    <t>038-348-080</t>
  </si>
  <si>
    <t>stuart.w@beacon-offshore.com, thomas.r@beacon-offshore.com</t>
  </si>
  <si>
    <t>Pinthong Industrial Estate</t>
  </si>
  <si>
    <t>NDT, SERVICE</t>
  </si>
  <si>
    <t>BECHTEL INTERNATIONAL,INC</t>
  </si>
  <si>
    <t>LCB</t>
  </si>
  <si>
    <t>GREG ANDERSON</t>
  </si>
  <si>
    <t>OFFSHORE WELDING ENG</t>
  </si>
  <si>
    <t>02-545-7000</t>
  </si>
  <si>
    <t>Exchange Tower Level 30, Unit 3001</t>
  </si>
  <si>
    <t>BEHN MEYER CHEMICALS</t>
  </si>
  <si>
    <t>K.SIRIPONG</t>
  </si>
  <si>
    <t>DEPARTMENT MGR.</t>
  </si>
  <si>
    <t>02-327-9867</t>
  </si>
  <si>
    <t>siripong@behnmeyer.co.th, info@behnmeyer.co.th</t>
  </si>
  <si>
    <t>70/1, Liap Khlong Mon, Ladkrabang</t>
  </si>
  <si>
    <t>BEST PERFORMANCE ENGINEERING CO.,LTD.(BPE)</t>
  </si>
  <si>
    <t>RYG/ SKL</t>
  </si>
  <si>
    <t>SOMSAK    </t>
  </si>
  <si>
    <t>SENIOR AREA MANAGER  </t>
  </si>
  <si>
    <t>038-026-466</t>
  </si>
  <si>
    <t>bpry@bpe.co.th</t>
  </si>
  <si>
    <t xml:space="preserve">350 T.Mhakham-Khoo Nikhomphattana </t>
  </si>
  <si>
    <t>FAB, MR, SERVICE</t>
  </si>
  <si>
    <t>BEST TECH EVOLUTION CO.,LTD</t>
  </si>
  <si>
    <t>STP/SKL</t>
  </si>
  <si>
    <t>MR.JHONNY  YAPP</t>
  </si>
  <si>
    <t>OWNER/ENTREPRENEUR</t>
  </si>
  <si>
    <t>038-882-132</t>
  </si>
  <si>
    <t>johnny@besttechevolution.com</t>
  </si>
  <si>
    <t xml:space="preserve">37/21 M.5 Sam Nak Thon,Baan Chang </t>
  </si>
  <si>
    <t>MR, FAB, IND, CTT, SERVICE</t>
  </si>
  <si>
    <t>BESTRADE  PRECISION LIMITED (THAILAND)</t>
  </si>
  <si>
    <t>K. THANANIT</t>
  </si>
  <si>
    <t>MANAGER ASST</t>
  </si>
  <si>
    <t>038-893-795</t>
  </si>
  <si>
    <t>Contact@bestradegroup.com</t>
  </si>
  <si>
    <t xml:space="preserve">160 Moo 4 Tambol Makarmkou </t>
  </si>
  <si>
    <t>BETTER OIL TOOLS</t>
  </si>
  <si>
    <t>MR. JEAN YVES SKORY</t>
  </si>
  <si>
    <t>02-515-1153</t>
  </si>
  <si>
    <t xml:space="preserve">514 Ramkamheng39 Prachautit </t>
  </si>
  <si>
    <t>BHP STEEL (THAILAND) LTD</t>
  </si>
  <si>
    <t>MUNTA MUNTAPOM</t>
  </si>
  <si>
    <t>038-685-710</t>
  </si>
  <si>
    <t>Eastern Industrial Estate No. 2, Soi G9,</t>
  </si>
  <si>
    <t>BHUREEMAS NAVEE CO.,LTD</t>
  </si>
  <si>
    <t>MR.BHUMINDR H.</t>
  </si>
  <si>
    <t>02-296-1065</t>
  </si>
  <si>
    <t>bhumindr@haringroup.com</t>
  </si>
  <si>
    <t>Kanchana Marine Co Ltd, 88, Soi Bangna-Trad 30</t>
  </si>
  <si>
    <t>BIG CRANE AND EQUIPMENT RENTALS LTD.</t>
  </si>
  <si>
    <t>K. PITCHANAN</t>
  </si>
  <si>
    <t>ADMIN DEPARTMENT</t>
  </si>
  <si>
    <t>02-312-6222</t>
  </si>
  <si>
    <t xml:space="preserve">administrator@bigcrane.co.th </t>
  </si>
  <si>
    <t>3/4-5 Moo 9 Bangna-Trad K.M.18 Rd</t>
  </si>
  <si>
    <t>BIG SEA CO.,LTD</t>
  </si>
  <si>
    <t>K.VISUD KLOMNOI</t>
  </si>
  <si>
    <t>SAFETY MGR.</t>
  </si>
  <si>
    <t>02-292-2761 </t>
  </si>
  <si>
    <t>454 Rama 3 Bangkhlo, Bangkolaem</t>
  </si>
  <si>
    <t>BILFINGER (THAI) CONSTRUCTION CO LTD</t>
  </si>
  <si>
    <t>K.SRAVUT
K.BENJAPORN</t>
  </si>
  <si>
    <t>02-691-9449</t>
  </si>
  <si>
    <t>sravut@bilfingerthai.com, benjaporn_sae@bbthai.com</t>
  </si>
  <si>
    <t>10/F Viriyathavorn Building 587 Sutthisarn Vinijchai</t>
  </si>
  <si>
    <t>BLACKGOLD SUPPLY &amp; SERVICES</t>
  </si>
  <si>
    <t>K. MUTITA</t>
  </si>
  <si>
    <t>083-996-2204</t>
  </si>
  <si>
    <t>T.namnoy hatyai songkhla</t>
  </si>
  <si>
    <t xml:space="preserve">NDT, SERVICE </t>
  </si>
  <si>
    <t>BLACKSTAGE CO.,LTD.</t>
  </si>
  <si>
    <t>091-715-1714</t>
  </si>
  <si>
    <t>159/140 M. 3  Srinakarin .Bangplee</t>
  </si>
  <si>
    <t>BLCP POWER GENERATION SERVICES</t>
  </si>
  <si>
    <t>K.WIMON</t>
  </si>
  <si>
    <t>PLANT MANAGER</t>
  </si>
  <si>
    <t>038-925-151</t>
  </si>
  <si>
    <t>No 9 , I-8 Rd, Mtp Ind.</t>
  </si>
  <si>
    <t>BLUE OCEAN INTERTRADES CO., LTD.</t>
  </si>
  <si>
    <t>K. PAISAN</t>
  </si>
  <si>
    <t>02-990-5612</t>
  </si>
  <si>
    <t xml:space="preserve">Central City Tower 1 Buildfl.17 </t>
  </si>
  <si>
    <t>BMT PACIFIC LTD.</t>
  </si>
  <si>
    <t>MR.SORAJ C.</t>
  </si>
  <si>
    <t xml:space="preserve">02-425-6999 </t>
  </si>
  <si>
    <t>120, Suksawad  Pak Khlong Bangplakod</t>
  </si>
  <si>
    <t>BOLWELL THAILAND</t>
  </si>
  <si>
    <t>LINLEY HUGHES</t>
  </si>
  <si>
    <t>033-658-060–3</t>
  </si>
  <si>
    <t>n.decker@bolwell.com.au</t>
  </si>
  <si>
    <t>500/32 Moo 3 T. Tasit A. Pluakdaeng</t>
  </si>
  <si>
    <t>BOOM STEELS CO.,LTD</t>
  </si>
  <si>
    <t>K. KROCH (K.กรช)</t>
  </si>
  <si>
    <t>034-466-342</t>
  </si>
  <si>
    <t>boomsteel2002@hotmail.com</t>
  </si>
  <si>
    <t xml:space="preserve">25/16 Tambon Ban Ko, Mueang </t>
  </si>
  <si>
    <t>BOON SRI  FORMWORK LTD</t>
  </si>
  <si>
    <t>KT</t>
  </si>
  <si>
    <t>K.BOONSRI</t>
  </si>
  <si>
    <t>086-868-1717</t>
  </si>
  <si>
    <t>86 Mittraphap Rd, Muang</t>
  </si>
  <si>
    <t>BOONYANUCH ENGINEERING CO.,LTD</t>
  </si>
  <si>
    <t>ANUSORN</t>
  </si>
  <si>
    <t>038-687-067# 72</t>
  </si>
  <si>
    <t>19 Huaypong , Muang Rayong</t>
  </si>
  <si>
    <t>IND, FAB</t>
  </si>
  <si>
    <t>BP EXPLORATION LIMITED</t>
  </si>
  <si>
    <t>DR. KEN AIREY
MARTIN</t>
  </si>
  <si>
    <t>PRODUCT DEVEL. MGR.-SEA
OPT CONSTRUCTION LEAD</t>
  </si>
  <si>
    <t>02-676-5444</t>
  </si>
  <si>
    <t>kena@bp.com, martin@bp.com</t>
  </si>
  <si>
    <t xml:space="preserve">24Th Fl Raja Buildi183 South Sathon </t>
  </si>
  <si>
    <t>BP. ENGINEERING PLUS CO.,LTD.</t>
  </si>
  <si>
    <t>K. BANPHOT</t>
  </si>
  <si>
    <t>090-412-8193 </t>
  </si>
  <si>
    <t>bp.engineeringplus@gmail.com</t>
  </si>
  <si>
    <t xml:space="preserve">26/3 Moo.5 Soi Near Police Stationsuanson </t>
  </si>
  <si>
    <t>MS, FAB</t>
  </si>
  <si>
    <t>BRANDT RIGTECH INDEPENDENT LTD</t>
  </si>
  <si>
    <t>SUNTORN</t>
  </si>
  <si>
    <t>BRITISH GAS ASIA PACIFIC PTE LIMITED.</t>
  </si>
  <si>
    <t>PAUL WARBURTON</t>
  </si>
  <si>
    <t>02-937-9280</t>
  </si>
  <si>
    <t>paul.warburton@bg-group.com</t>
  </si>
  <si>
    <t xml:space="preserve">321B, 21St Fl., Scb Park Plaza, Tower Iii </t>
  </si>
  <si>
    <t>BT WEALTH INDUSTRIES PCL.</t>
  </si>
  <si>
    <t>GRANTARIT KETSUMPAN</t>
  </si>
  <si>
    <t>02-314-2150-52</t>
  </si>
  <si>
    <t xml:space="preserve"> ir@btw.co.th</t>
  </si>
  <si>
    <t xml:space="preserve">593/3 Soi Ramkhamhaeng 39 </t>
  </si>
  <si>
    <t>BUREAU VERITAS (THAILAND)</t>
  </si>
  <si>
    <t>STP/BKK</t>
  </si>
  <si>
    <t>K.SRIKAITISAK</t>
  </si>
  <si>
    <t>038-246-041-2 </t>
  </si>
  <si>
    <t>117/67 Moo 4 Sukhumvit Plutaluang</t>
  </si>
  <si>
    <t>B.Y.L. ENVIRONMENTAL SERVICES CO, LTD.</t>
  </si>
  <si>
    <t xml:space="preserve">DR.YARON YOEL </t>
  </si>
  <si>
    <t>02-650-2801</t>
  </si>
  <si>
    <t xml:space="preserve">byl@byl-environmental.com </t>
  </si>
  <si>
    <t>Millennia 21/F,62 Langsuan Lumpini</t>
  </si>
  <si>
    <t>C &amp; P. COMPANY LIMITED </t>
  </si>
  <si>
    <t>MR.KRAISIH HUTASINGH
MR.DHANATHAI</t>
  </si>
  <si>
    <t>ADVISOR MANAGER
MD</t>
  </si>
  <si>
    <t>02-260-0050</t>
  </si>
  <si>
    <t>kraisih@cptanker.com, dhanathai@cptanker.com</t>
  </si>
  <si>
    <t>Mano Tower, 153 Soi 39, Sukhumvit Rd</t>
  </si>
  <si>
    <t>C.C.C. TECHNOLOGY CO., LTD.</t>
  </si>
  <si>
    <t>NBI</t>
  </si>
  <si>
    <t>MR..CIOCCA ADRIANO</t>
  </si>
  <si>
    <t>02-571-3221</t>
  </si>
  <si>
    <t>101/74 Soi 10A Moobaan CHOLLADA</t>
  </si>
  <si>
    <t>AGENT</t>
  </si>
  <si>
    <t>C.E.MECH. ENGINEERING CO., LTD</t>
  </si>
  <si>
    <t>MR. KUMPOO WONGTREE</t>
  </si>
  <si>
    <t>081-755-6577 </t>
  </si>
  <si>
    <t>37/35 M5Makarmkoo, Nikompattana</t>
  </si>
  <si>
    <t>C.I. ENGINEERING</t>
  </si>
  <si>
    <t>K.SOMCHAI</t>
  </si>
  <si>
    <t>02-791-9502-4</t>
  </si>
  <si>
    <t xml:space="preserve">8/18 Moo.6 Sukkhapiban 5 </t>
  </si>
  <si>
    <t>MS, MNF</t>
  </si>
  <si>
    <t>CAE OFFSHORE SERVICE LIMITED</t>
  </si>
  <si>
    <t>WARACHAI</t>
  </si>
  <si>
    <t>FABRICATION MGR.</t>
  </si>
  <si>
    <t>038-605-580-4# 15</t>
  </si>
  <si>
    <t>170 Moo.5, Banchang</t>
  </si>
  <si>
    <t>SCF, FAB</t>
  </si>
  <si>
    <t>CAMO OILFIELD PRODUCTION SERVICE CO.,LTD</t>
  </si>
  <si>
    <t>TODD PATE</t>
  </si>
  <si>
    <t>ASIA MANAGER</t>
  </si>
  <si>
    <t>085-038-0382</t>
  </si>
  <si>
    <t xml:space="preserve">Ayo Thaya Tower Build Fl.19 </t>
  </si>
  <si>
    <t>CAN INNOVATION CO., LTD.</t>
  </si>
  <si>
    <t>KHAETTARAN NUNTH</t>
  </si>
  <si>
    <t>035-341-9430</t>
  </si>
  <si>
    <t>Udomsorayut, Bangpa-In, Ayutthaya</t>
  </si>
  <si>
    <t>CANADOIL ASIA LTD.</t>
  </si>
  <si>
    <t>TEWARIT</t>
  </si>
  <si>
    <t>PROCUREMENT MNG.</t>
  </si>
  <si>
    <t>038-650-263-6</t>
  </si>
  <si>
    <t>Amata City Industrial Estate</t>
  </si>
  <si>
    <t>PRESS TEST</t>
  </si>
  <si>
    <t>CAPE EAST (THAILAND) CO., LTD. </t>
  </si>
  <si>
    <t>PAUL L. ADAMS
K.SIRILUK P.</t>
  </si>
  <si>
    <t>OPT DIRECTOR ASIA
PURCHASING</t>
  </si>
  <si>
    <t>038-492-790</t>
  </si>
  <si>
    <t>paul.adams@capeplc.com, info@cape-thailand.com</t>
  </si>
  <si>
    <t>267/37, 267/38 Sukhumvit T.Mabtapud</t>
  </si>
  <si>
    <t>NDT, IND, SCF</t>
  </si>
  <si>
    <t>CARNARVON PETROLEUM LIMITED</t>
  </si>
  <si>
    <t>TONY  DAWE</t>
  </si>
  <si>
    <t>PROFESSIONAL IR</t>
  </si>
  <si>
    <t>02-248-1944</t>
  </si>
  <si>
    <t xml:space="preserve">25Th Floor, 184/159, Forum Tower184 </t>
  </si>
  <si>
    <t>CASTOLIN EUTECTIC</t>
  </si>
  <si>
    <t>VINAY</t>
  </si>
  <si>
    <t>02-516-8044</t>
  </si>
  <si>
    <t xml:space="preserve">7C7, Rangsit Prosper Estate 9/229 Moo. 5 </t>
  </si>
  <si>
    <t>LANOTEC ANTISPATTLE</t>
  </si>
  <si>
    <t>CATERPILLAR</t>
  </si>
  <si>
    <t>JAMIE MCMICHAEL
K.KETSARA J.</t>
  </si>
  <si>
    <t>ASST MANAGER</t>
  </si>
  <si>
    <t>084-388-0251</t>
  </si>
  <si>
    <t>nelson_tami@cat.com, Ketsara.Jongvorasetch@cat.com</t>
  </si>
  <si>
    <t>222 M.11 , NBIg Lalok , Ban Khai</t>
  </si>
  <si>
    <t>CAZ (THAILAND) CO., LTD..</t>
  </si>
  <si>
    <t>K.CHAIRATH</t>
  </si>
  <si>
    <t>038-606-242</t>
  </si>
  <si>
    <t>239 Huaypong-NBIgbon Rd.</t>
  </si>
  <si>
    <t>FAB, CTT</t>
  </si>
  <si>
    <t>CBI (THAILAND)CO.,LTD.</t>
  </si>
  <si>
    <t>NOPPAWAN</t>
  </si>
  <si>
    <t>038-699-053-4</t>
  </si>
  <si>
    <t xml:space="preserve">P.O. Box 12 Mtp </t>
  </si>
  <si>
    <t xml:space="preserve">CCS CORPORATION CO, LTD. </t>
  </si>
  <si>
    <t>K.PREDEE TAVICHAI</t>
  </si>
  <si>
    <t>OPERATION MGR.</t>
  </si>
  <si>
    <t>038-318-088</t>
  </si>
  <si>
    <t>9/10 Moo 11 Bangpra Sriracha</t>
  </si>
  <si>
    <t>FAB, MS, MNF</t>
  </si>
  <si>
    <t>CEA PROJECT LOGISTIC</t>
  </si>
  <si>
    <t>SKL/LCB</t>
  </si>
  <si>
    <t>PAUL JONES
MARIO AUFDERKLAMM
DAVE JOHNSON</t>
  </si>
  <si>
    <t>SOUTHERN REGINAL MNG.</t>
  </si>
  <si>
    <t>074-302-645</t>
  </si>
  <si>
    <t>mario@ceaprojects.com
paul@ceaprojects.com
david.johnson@ceaprojects.com</t>
  </si>
  <si>
    <t>120/13 Moo 1, Ching Kho, Singhanakorn</t>
  </si>
  <si>
    <t>LG, FAB, AGENT</t>
  </si>
  <si>
    <t>CENTRAL WASTE MANAGEMENT CO.,LTD</t>
  </si>
  <si>
    <t>WANNA B.   
DANIEL JACKMAN</t>
  </si>
  <si>
    <t>02-274-3571</t>
  </si>
  <si>
    <t>daniel.jackman@wms-thailand.com, info@wms-thailand.com</t>
  </si>
  <si>
    <t xml:space="preserve">77912 Suwanmanee, Pracha-Utit </t>
  </si>
  <si>
    <t>CES SERVICES (THAILAND) LIMITED</t>
  </si>
  <si>
    <t>NANTAWAN STONE</t>
  </si>
  <si>
    <t>REPRESENTATIVE</t>
  </si>
  <si>
    <t>074-332-658-60</t>
  </si>
  <si>
    <t>237/4 M.1, Tambol Satingmore</t>
  </si>
  <si>
    <t>MG, SCF, SERVICE, CTT, AGENT</t>
  </si>
  <si>
    <t xml:space="preserve">CESCO OFFSHORE CONSTRUCTION SERVICES </t>
  </si>
  <si>
    <t>KHUN NIRET
TAN ENG YONG</t>
  </si>
  <si>
    <t>ASIA MANAGER DIRECTOR</t>
  </si>
  <si>
    <t>089-930-1701</t>
  </si>
  <si>
    <t>niret@cesscosupplies.com
ey.tan@cesco.com.sg</t>
  </si>
  <si>
    <t xml:space="preserve">36/36,332 RD. T. PLUTALUNG A.SATTAHIP </t>
  </si>
  <si>
    <t>MS, FAB, DS</t>
  </si>
  <si>
    <t>CH.  KARNCHANG PUBLIC COMPANY LIMITED</t>
  </si>
  <si>
    <t>WATCHARA/K.MONRUEDEE</t>
  </si>
  <si>
    <t>OWNER / MANAGER</t>
  </si>
  <si>
    <t>02-277-0460</t>
  </si>
  <si>
    <t>587Viriyathavorn, Sutthisarn Dindaeng </t>
  </si>
  <si>
    <t>CHAICHANAKIT ENGINEERING CO.,LTD</t>
  </si>
  <si>
    <t>KIT RASRIPENNGAM </t>
  </si>
  <si>
    <t>02-415-8187</t>
  </si>
  <si>
    <t>kitjith@hotmail.com</t>
  </si>
  <si>
    <t>Kit Rasripenngam 44/2 M.7, Rama 2 Rd</t>
  </si>
  <si>
    <t>SCF, SERVICE</t>
  </si>
  <si>
    <t>CHANGYOD CRANE CO.,LTD SINCE 1995</t>
  </si>
  <si>
    <t xml:space="preserve">SRI </t>
  </si>
  <si>
    <t>K.SOMSAK</t>
  </si>
  <si>
    <t>SUPPORT</t>
  </si>
  <si>
    <t>089-901-3223</t>
  </si>
  <si>
    <t>contact@changyodcrane.com</t>
  </si>
  <si>
    <t>53/1 T.Praputthabath</t>
  </si>
  <si>
    <t>CHANNAKORN ENGINEERING LTD</t>
  </si>
  <si>
    <t>PTE</t>
  </si>
  <si>
    <t>K.SUPOJ
K.SOMKID</t>
  </si>
  <si>
    <t>MANAGER
ENGINEERING</t>
  </si>
  <si>
    <t>02-159-0984-88</t>
  </si>
  <si>
    <t>36/24 M.2 Lad Lum Kaew</t>
  </si>
  <si>
    <t>CHAT  CRANE</t>
  </si>
  <si>
    <t>K.CHAT</t>
  </si>
  <si>
    <t>086-549-1699</t>
  </si>
  <si>
    <t>1334/114 Soi 54 Rama 3,ChongNBIsee </t>
  </si>
  <si>
    <t>CHEVRON OFFSHORE (THAILAND) LIMITED</t>
  </si>
  <si>
    <t>K.PORAPONG K.</t>
  </si>
  <si>
    <t>PROCUREMENT LEADER</t>
  </si>
  <si>
    <t>02-618-1375</t>
  </si>
  <si>
    <t>Sattahip Office</t>
  </si>
  <si>
    <t xml:space="preserve">CHINA NATIONAL OFFSHORE OIL CORP (CNOOC) </t>
  </si>
  <si>
    <t>LKB</t>
  </si>
  <si>
    <t>CHINA PETROLEUM PIPELINE BUREAU (CPP)</t>
  </si>
  <si>
    <t>FENG CHENGGONG
AI JINQI
SUN YONG</t>
  </si>
  <si>
    <t>QA/QC MGR.
QHSE DIRECTOR
CONST &amp; CONTROL MGR</t>
  </si>
  <si>
    <t>02-937-4348</t>
  </si>
  <si>
    <t>The Elephant Tower  22 Floor</t>
  </si>
  <si>
    <t>CHOK SUWIT SERVICE AND SUPPLY</t>
  </si>
  <si>
    <t>K. SUWIT F.</t>
  </si>
  <si>
    <t>081-982-4961</t>
  </si>
  <si>
    <t>53/1 NBIgtamlueng Amphoe Phan Thong</t>
  </si>
  <si>
    <t>CHOKDEE ENG. AND SERVICE PLASTIC (CES)</t>
  </si>
  <si>
    <t>SURASIT</t>
  </si>
  <si>
    <t>038-029-822-4 </t>
  </si>
  <si>
    <t>surasit@chokdee.co.th</t>
  </si>
  <si>
    <t>46 Klong Nam Hoo, T.Noen Pra</t>
  </si>
  <si>
    <t>CHOK SAITHONG LP</t>
  </si>
  <si>
    <t>K.SURIYAN S.</t>
  </si>
  <si>
    <t>038-492-004-5</t>
  </si>
  <si>
    <t>monnapa.th@hotmail.com
cst.18@hotmail.com</t>
  </si>
  <si>
    <t xml:space="preserve">114/33 Moo 10 Thungsukhla </t>
  </si>
  <si>
    <t>BORWIN  ENGINEERING SUPPLY</t>
  </si>
  <si>
    <t xml:space="preserve">CHAMNAN </t>
  </si>
  <si>
    <t>038-337-356</t>
  </si>
  <si>
    <t>116/31 Moo 3, Bowin, Siracha, Chonburi</t>
  </si>
  <si>
    <t>MS, CRANE</t>
  </si>
  <si>
    <t>CHONBURI CONSTRUCTION INTER</t>
  </si>
  <si>
    <t>088-202-0575</t>
  </si>
  <si>
    <t>59/4 Bangsaen Tai 4</t>
  </si>
  <si>
    <t>CRANE, MS, FAB</t>
  </si>
  <si>
    <t xml:space="preserve">CHOR CRANE </t>
  </si>
  <si>
    <t>NATTHAPHONG K.</t>
  </si>
  <si>
    <t>038-298-111</t>
  </si>
  <si>
    <t>12/12 M.12, Bangphra, Sriracha</t>
  </si>
  <si>
    <t>CHOTIKA INTERGOUP LTD., PART.</t>
  </si>
  <si>
    <t>K.PAT / K.NIM</t>
  </si>
  <si>
    <t>089-985-1114</t>
  </si>
  <si>
    <t>141/43 Moo 7, Taling - Sapanburi, Laharn</t>
  </si>
  <si>
    <t>SCF, MS</t>
  </si>
  <si>
    <t>CHOTIRAT ENGINEERING LTD</t>
  </si>
  <si>
    <t>K.CHOTIRAT</t>
  </si>
  <si>
    <t>074-323-470</t>
  </si>
  <si>
    <t>200/13 Moo 8 Samsipmet Khaorupchang </t>
  </si>
  <si>
    <t>CIBA SPECIALTY CHEMICALS (THAILAND) LTD.</t>
  </si>
  <si>
    <t xml:space="preserve">SRISUDA NITTIWAT </t>
  </si>
  <si>
    <t>02-973-5777-92</t>
  </si>
  <si>
    <t>44/1 M.4 Lat Krabang I.E.,Chalongkrung</t>
  </si>
  <si>
    <t>CIS TECHNICAL (THAILAND)</t>
  </si>
  <si>
    <t>K.WARATTAYA</t>
  </si>
  <si>
    <t>02-191-0030 </t>
  </si>
  <si>
    <t>48/132 M.12 Lam Luk Ka,Pathumthani</t>
  </si>
  <si>
    <t>LAB</t>
  </si>
  <si>
    <t>CLASS MAT CO LTD</t>
  </si>
  <si>
    <t>GENERAL</t>
  </si>
  <si>
    <t>02-361-6011-5</t>
  </si>
  <si>
    <t>93 Udomsuk 51 Khwang Phra KhaNBIg</t>
  </si>
  <si>
    <t>CLOUGH  (THAILAND) CO.,LTD</t>
  </si>
  <si>
    <t>REUBEN SAMUEL</t>
  </si>
  <si>
    <t>PREJECT MANAGER</t>
  </si>
  <si>
    <t>038-432-302# 216</t>
  </si>
  <si>
    <t>Mahidol Adulayade Jroyal Nav P.O.Box No.2</t>
  </si>
  <si>
    <t>CNS INTERTRANS(SHENZHEN) CO. Ltd</t>
  </si>
  <si>
    <t>K. PRIM</t>
  </si>
  <si>
    <t>COORDINATOR</t>
  </si>
  <si>
    <t>02-638-5840</t>
  </si>
  <si>
    <t>25 Bangkok Insurance Build.,15Th - 17Th Fl.</t>
  </si>
  <si>
    <t>COASTAL (THAILAND) LIMITED / CEPSA</t>
  </si>
  <si>
    <t>SKL/BKK</t>
  </si>
  <si>
    <t>KEN HEMMERICH
KANOK</t>
  </si>
  <si>
    <t>OPERATION MGR.
DRILLING ENG</t>
  </si>
  <si>
    <t>02-610-0584</t>
  </si>
  <si>
    <t>39 Fl , 388 Sukhumvit</t>
  </si>
  <si>
    <t>COFFRAL ACCESS AND SHORING INC., THAILAND</t>
  </si>
  <si>
    <t>LEENA DUANGGATE</t>
  </si>
  <si>
    <t>HEAD OF BUSINESS DEVEL.</t>
  </si>
  <si>
    <t>032-625-2121</t>
  </si>
  <si>
    <t>Soi Ratchada Niwet, Lane 3,Samsen Nok</t>
  </si>
  <si>
    <t>SCF, MNF</t>
  </si>
  <si>
    <t>COMPASS GROUP SERVICES</t>
  </si>
  <si>
    <t>LARRY CHAO</t>
  </si>
  <si>
    <t>02-247-5726</t>
  </si>
  <si>
    <t xml:space="preserve">29 FL Vongvanij Building B, 100/97 </t>
  </si>
  <si>
    <t>COMPOSITE MARINE INTERNATIONAL</t>
  </si>
  <si>
    <t>JOHN HIGHAM</t>
  </si>
  <si>
    <t>LEADER MANAGER</t>
  </si>
  <si>
    <t>038-454-219</t>
  </si>
  <si>
    <t>john@composite-marine.com</t>
  </si>
  <si>
    <t>700/478 Moo 7, Donhuaror</t>
  </si>
  <si>
    <t>CONNECTION LASTHES SERVICE CO.,LTD</t>
  </si>
  <si>
    <t>SOMSAK CHANSUK</t>
  </si>
  <si>
    <t>074-334-981</t>
  </si>
  <si>
    <t>253/2 Moo 2 , Muang Songkhla</t>
  </si>
  <si>
    <t>CONSORTIUM EXPERTEAM</t>
  </si>
  <si>
    <t>JUSTIN MOSELEY</t>
  </si>
  <si>
    <t>074-334-160</t>
  </si>
  <si>
    <t>295/1M.2,Kan Chonwanitroad,Phawong</t>
  </si>
  <si>
    <t>COOPER INTERNATIONAL ENGINEERING &amp; SERVICES</t>
  </si>
  <si>
    <t>JOHN LADBROOK</t>
  </si>
  <si>
    <t>038-636-547-8</t>
  </si>
  <si>
    <t>john11963@hotmail.com</t>
  </si>
  <si>
    <t>63/6 M.3, T.MAPKHA, A.NIKHOM PATTANA</t>
  </si>
  <si>
    <t>COSL DRILLING PAN-PACIFIC LIMITED</t>
  </si>
  <si>
    <t>63 Wireless Road Pathum Wan, Bangkok</t>
  </si>
  <si>
    <t>COSNAM SHIPPING CO., LTD. </t>
  </si>
  <si>
    <t>BKK/LCB</t>
  </si>
  <si>
    <t>MR.ALONGKORN</t>
  </si>
  <si>
    <t>DEPUTY EQUIP CONTROL MGR.</t>
  </si>
  <si>
    <t>02-261-1888# 705</t>
  </si>
  <si>
    <t>191/70-73 Cti Tower, 14Th Fl, Ratchada</t>
  </si>
  <si>
    <t>COTCO METAL WORKS LIMITED</t>
  </si>
  <si>
    <t>BKK/RYG</t>
  </si>
  <si>
    <t xml:space="preserve">K. CHAMNARN </t>
  </si>
  <si>
    <t>038-606-236-9</t>
  </si>
  <si>
    <t>narunart.csv@gmail.com
info@cotcometalworks.co.th</t>
  </si>
  <si>
    <t>189 Moo 6 Highway 36, Nikhompattana</t>
  </si>
  <si>
    <t>COTS SHIPPING (THAILAND) CO.,LTD</t>
  </si>
  <si>
    <t>MR.YONGYUTH L.</t>
  </si>
  <si>
    <t>02-236-1768-9</t>
  </si>
  <si>
    <t>nyy@namyuenyong.com</t>
  </si>
  <si>
    <t>334/14-161St-2Nd Fl, Mahaphruttharam</t>
  </si>
  <si>
    <t>CPNJ TECHNICAL SERVICES LTD</t>
  </si>
  <si>
    <t xml:space="preserve">THANAPAK </t>
  </si>
  <si>
    <t>DRILLING MANAGER ASST</t>
  </si>
  <si>
    <t>02-260-6181-8</t>
  </si>
  <si>
    <t>thanapark@cnpc.co.th</t>
  </si>
  <si>
    <t>193/94 , Ratchada Klongtoey</t>
  </si>
  <si>
    <t>CPOC,CARIGALI-PTTEPI OPERATING SDN BHD</t>
  </si>
  <si>
    <t>PIYAWAT BOONPONG</t>
  </si>
  <si>
    <t>074-338-731</t>
  </si>
  <si>
    <t>222 Moo.1 Singhanakorn</t>
  </si>
  <si>
    <t>CPS (ASIA) COMPANY LIMITED</t>
  </si>
  <si>
    <t>PETER</t>
  </si>
  <si>
    <t>038-245-534-7</t>
  </si>
  <si>
    <t>36/95 MU 5 plutaluang , chonburi</t>
  </si>
  <si>
    <t>BLAST TEST</t>
  </si>
  <si>
    <t>CR ASIA (THAILAND) CO.,LTD</t>
  </si>
  <si>
    <t xml:space="preserve">MR. GLENN EBERT
K. EKKAPHOT
K. SUMALEE </t>
  </si>
  <si>
    <t>DEPT MANAGER 
SUPERINTENDENT 
SUPPLY MANAGER</t>
  </si>
  <si>
    <t xml:space="preserve">038-698-839#205 
038-637-778#249  </t>
  </si>
  <si>
    <t>gebert@crasia.net
edenpraphat@crasia.net
procurement@crasia.net</t>
  </si>
  <si>
    <t>15/1 M.3 , Mabkha, Nikhompattana</t>
  </si>
  <si>
    <t>CRANE STATION COMPANY LIMITED</t>
  </si>
  <si>
    <t xml:space="preserve">KAWIN T. </t>
  </si>
  <si>
    <t>02-312-5117-8</t>
  </si>
  <si>
    <t>crane.station.co@gmail.com</t>
  </si>
  <si>
    <t>888 Moo.6, Bangchalong</t>
  </si>
  <si>
    <t>CRANE TECHNIK CO., LTD.</t>
  </si>
  <si>
    <t>K.SORNCHAI</t>
  </si>
  <si>
    <t>02-569-1362-4</t>
  </si>
  <si>
    <t>sornchai@cranetechnik.com
info@cranetechnik.com</t>
  </si>
  <si>
    <t>41618 Moo 13, Buengkhamproi, Lamlukka</t>
  </si>
  <si>
    <t>CRATHCO CO., LTD</t>
  </si>
  <si>
    <t>EKKALAK C.</t>
  </si>
  <si>
    <t>038-943-223-8</t>
  </si>
  <si>
    <t>Ban Chang,8/10 Moo 3, Samnakton</t>
  </si>
  <si>
    <t>CRYENG GROUP (THAILAND) - MANUFACTURING</t>
  </si>
  <si>
    <t>K.SAYAN</t>
  </si>
  <si>
    <t>038-650-375-6</t>
  </si>
  <si>
    <t xml:space="preserve">7/241 Amata City Industrial Estate Moo.6 </t>
  </si>
  <si>
    <t>IND, MNF, SERVICE</t>
  </si>
  <si>
    <t>CRYOTECH CO., LTD</t>
  </si>
  <si>
    <t>K.ATTAPOL</t>
  </si>
  <si>
    <t>02-901-3702</t>
  </si>
  <si>
    <t>60/12M2, Paholyothin Road Klong Nueng</t>
  </si>
  <si>
    <t>MNF, CTT</t>
  </si>
  <si>
    <t>CTCI (THAILAND) CO., LTD.</t>
  </si>
  <si>
    <t>BKK/ RYG</t>
  </si>
  <si>
    <t>K.SIRINAN</t>
  </si>
  <si>
    <t>02-769-6888</t>
  </si>
  <si>
    <t>Sirinan@ctci.co.th</t>
  </si>
  <si>
    <t>9Th Phairojkijja Tower, 825 Bangna</t>
  </si>
  <si>
    <t>CUEL LIMITED</t>
  </si>
  <si>
    <t>K.PREMKAMOL 
RUSSELL WHITE         
BHIYANIT
K.SURASAK</t>
  </si>
  <si>
    <t>PURCHASING
PRODUCTION MANAGER
PROCUREMENT MNG.
MAINTENANCE SUP.</t>
  </si>
  <si>
    <t xml:space="preserve">038-407-000# 2717     </t>
  </si>
  <si>
    <t>premkamols@cuel.co.th
rwhite@cuel.co.th
bhiyanitb@cuel.co.th
surasaksu@cuel.co.th</t>
  </si>
  <si>
    <t>19 SCB Park Plaza, Tower III (East) Ratchadapisek Road</t>
  </si>
  <si>
    <t>MR, FAB</t>
  </si>
  <si>
    <t>ALL</t>
  </si>
  <si>
    <t>THINK LEFT THAI</t>
  </si>
  <si>
    <t>CWS COMMERCIAL</t>
  </si>
  <si>
    <t>K. PORNSIRI</t>
  </si>
  <si>
    <t>02-354-1346</t>
  </si>
  <si>
    <r>
      <t>cws.c@hotmail.com
</t>
    </r>
    <r>
      <rPr/>
      <t>chim_p2000@yahoo.com</t>
    </r>
  </si>
  <si>
    <t>3,5 Asoke , Dindang</t>
  </si>
  <si>
    <t>DACON INSPECTION SERVICES CO.,LTD.</t>
  </si>
  <si>
    <t>MTP/SKL</t>
  </si>
  <si>
    <t>MARTIN STUVIK</t>
  </si>
  <si>
    <t>038-880-788</t>
  </si>
  <si>
    <t>78/4 Moo 6 , Banchang</t>
  </si>
  <si>
    <t>DAE ENGINEERING LTD</t>
  </si>
  <si>
    <t>K.VARAPORN</t>
  </si>
  <si>
    <t>038-683-430</t>
  </si>
  <si>
    <t>varaporn@dae-engineering.com</t>
  </si>
  <si>
    <t>Tumbol Huaipong  Mueang Rayong</t>
  </si>
  <si>
    <t>DAVID ASSIGNED FORMWORK CO LTD</t>
  </si>
  <si>
    <t>K.PISIT SIRISAWAT</t>
  </si>
  <si>
    <t>084-869-2788</t>
  </si>
  <si>
    <t>daf-service@hotmail.com</t>
  </si>
  <si>
    <t xml:space="preserve">63/1 Moo 16 Bangpakong Sub Dist </t>
  </si>
  <si>
    <t>DAVID BROWN CO.,LTD</t>
  </si>
  <si>
    <t>K.SRIWAN B.</t>
  </si>
  <si>
    <t>038-459-044</t>
  </si>
  <si>
    <t>slatimer@davidbrown.com, webmaster@davidbrown.com</t>
  </si>
  <si>
    <t xml:space="preserve">Amata Nakorn Industrial Estate </t>
  </si>
  <si>
    <t>DCM SOLUTIONS LTD.</t>
  </si>
  <si>
    <t>MR. WASSANA</t>
  </si>
  <si>
    <t>PROCUREMENT DEPART</t>
  </si>
  <si>
    <t>02-722-9556-8</t>
  </si>
  <si>
    <t>2276,2278 Pattanakarn Suanluang</t>
  </si>
  <si>
    <t>DD 2015 ENGINEERING</t>
  </si>
  <si>
    <t>BOONTUNG  KONPOM</t>
  </si>
  <si>
    <t>081-924-6471</t>
  </si>
  <si>
    <t>62/26 M.6 T.Map Yang Porn,Pluak Dang</t>
  </si>
  <si>
    <t>DEAT ENGINEERING GROUP</t>
  </si>
  <si>
    <t>DAVID ELLIS</t>
  </si>
  <si>
    <t>PURCHASING DEPARTMENT</t>
  </si>
  <si>
    <t>038-387-808</t>
  </si>
  <si>
    <t>purchasing@deat-engineering.com
director@deat-engineering.com</t>
  </si>
  <si>
    <t>146/1 Moo4,Huaykapi 16,Huaykapi</t>
  </si>
  <si>
    <t>DEBORAH SERVICE CO.,LTD</t>
  </si>
  <si>
    <t>K.NIRUT</t>
  </si>
  <si>
    <t>038-352-288-9</t>
  </si>
  <si>
    <t>nirut@dslthailand.com, paisarn@psmetalwk.com</t>
  </si>
  <si>
    <t>283/3 Leamchabang Tower, Moo 8</t>
  </si>
  <si>
    <t>DECHO CATERING AND LOGISTIC SERVICES CO.,LTD</t>
  </si>
  <si>
    <t>THANADEJ S.</t>
  </si>
  <si>
    <t xml:space="preserve">PURCHASING </t>
  </si>
  <si>
    <t>074-313-390</t>
  </si>
  <si>
    <t xml:space="preserve">268 M 8 Tambon Pawong, Muang </t>
  </si>
  <si>
    <t>DED (DEFENSE ENERGY DEPARTMENT)</t>
  </si>
  <si>
    <t xml:space="preserve">VEERAPUN P. </t>
  </si>
  <si>
    <t>DIRECTOR  GENERAL</t>
  </si>
  <si>
    <t>02-208-9021</t>
  </si>
  <si>
    <t>496 Petchaburi, Rd. Ratchathewi </t>
  </si>
  <si>
    <t xml:space="preserve">DEE DELIGHT MARITIME AND CONSULTANT </t>
  </si>
  <si>
    <t>RITTHINARONG</t>
  </si>
  <si>
    <t>02-349-1772# 401</t>
  </si>
  <si>
    <t>1991/87 Onnuch Rd , Suanluang</t>
  </si>
  <si>
    <t>MR, LG</t>
  </si>
  <si>
    <t>DEECHAROEN INTER GROUP CO.,LTD.</t>
  </si>
  <si>
    <t>TANYAPORN</t>
  </si>
  <si>
    <t>038-234-214</t>
  </si>
  <si>
    <t>Tumbol Banglamung  PATTAYA</t>
  </si>
  <si>
    <t>DEEKO PROJECT SERVICE</t>
  </si>
  <si>
    <t>K. EIW</t>
  </si>
  <si>
    <t>038-882-344</t>
  </si>
  <si>
    <t>83/50 M.1 , Banchang</t>
  </si>
  <si>
    <t>DEEPSEA ENGINEERING &amp; MANAGEMENT</t>
  </si>
  <si>
    <t>02-203-6400</t>
  </si>
  <si>
    <t>th@deepsea-eng.com, info@deepsea.com</t>
  </si>
  <si>
    <t>cyber tower 90 ratchadapisek</t>
  </si>
  <si>
    <t>CTT, MNF, IND</t>
  </si>
  <si>
    <t>DELTA SHIPPING CO.,LTD</t>
  </si>
  <si>
    <t>K.CHAIWAT</t>
  </si>
  <si>
    <t>02-273-6000</t>
  </si>
  <si>
    <t>118/1 Tipco Tower,Samsennai, Phayathai</t>
  </si>
  <si>
    <t>DEUTAG FRIESLAND DRILLING B.V. (THAILAND )</t>
  </si>
  <si>
    <t>SIEGFRIED KOSLOWSKI 
KLAUS BORNEMAN</t>
  </si>
  <si>
    <t>DRILLING SUPDENT
GM</t>
  </si>
  <si>
    <t xml:space="preserve">02-234-8198 </t>
  </si>
  <si>
    <t>siggi@cscoms.com, borneman@cscoms.com</t>
  </si>
  <si>
    <t>The Trendy Office Build 10/124 11Th Fl</t>
  </si>
  <si>
    <t>DO, CTT</t>
  </si>
  <si>
    <t>DHI SERVICES (THAILAND) CO. LTD</t>
  </si>
  <si>
    <t>IAN BEARDSWORTH</t>
  </si>
  <si>
    <t>OPS MANAGER</t>
  </si>
  <si>
    <t>02-168-7475</t>
  </si>
  <si>
    <t xml:space="preserve">The Trendy Office Building10/124 11th Fl </t>
  </si>
  <si>
    <t xml:space="preserve">DIAMOND PRODUCTS INTERNATIONAL, INC. </t>
  </si>
  <si>
    <t>RICK YOUNG</t>
  </si>
  <si>
    <t>02-320-4471</t>
  </si>
  <si>
    <t>ryoung@dpi-bits.com, etspoonk_1968@dpi-bits.com</t>
  </si>
  <si>
    <t>1 South Sathorn Road, Sathon</t>
  </si>
  <si>
    <t>DIGENT ENGINEERING CO.,LTD</t>
  </si>
  <si>
    <t>KHUN POP</t>
  </si>
  <si>
    <t>074-321-616</t>
  </si>
  <si>
    <t>513/9 Saiburee Muang Songkhla</t>
  </si>
  <si>
    <t>MS, CRANE, LG</t>
  </si>
  <si>
    <t>DIVETIDE LIMITED (TIDE WATER)</t>
  </si>
  <si>
    <t xml:space="preserve">SAEN </t>
  </si>
  <si>
    <t>038-244-752</t>
  </si>
  <si>
    <t>20/33 moo 2, plutaluang, chonburi</t>
  </si>
  <si>
    <t>MR, DS</t>
  </si>
  <si>
    <t>DJ OILFIELD SERVICES</t>
  </si>
  <si>
    <t>BILLY, JUNA</t>
  </si>
  <si>
    <t>AREA MGR.</t>
  </si>
  <si>
    <t>038-722-283 074-481 507</t>
  </si>
  <si>
    <t>juna@djthai.co.th, billy@djthai.co.th</t>
  </si>
  <si>
    <t>Ware House 9C/O Port  Royal Thai Navy</t>
  </si>
  <si>
    <t>DNT INSPECTION SERVICE CO.,LTD.</t>
  </si>
  <si>
    <t>K.SEKSAN J.</t>
  </si>
  <si>
    <t>SUPERVISOR</t>
  </si>
  <si>
    <t>038-681-572</t>
  </si>
  <si>
    <t>82 Rayong Highway No.3191 Road</t>
  </si>
  <si>
    <t>DRAGON (FAR EAST) LTD</t>
  </si>
  <si>
    <t>KAMTHON WANGUDOM</t>
  </si>
  <si>
    <t>02-266-9292# 4</t>
  </si>
  <si>
    <t>ir@dragoncapital.com</t>
  </si>
  <si>
    <t>3Rd Fl.,Sui Heng Lee Bldg., 68Santiparp</t>
  </si>
  <si>
    <t>DSL THAILAND </t>
  </si>
  <si>
    <t xml:space="preserve">PETER WALKER </t>
  </si>
  <si>
    <t>QC MANAGER</t>
  </si>
  <si>
    <t>038-493-206-7</t>
  </si>
  <si>
    <t>Tumbol Thungsukhla Amphoe Siracha </t>
  </si>
  <si>
    <t>IND, SCF</t>
  </si>
  <si>
    <t>ECO ORIENT ENERGY(THAILAND)CO.,LTD</t>
  </si>
  <si>
    <t xml:space="preserve">K. SUTTASINEE S.
K.NANANG HARSONO                  </t>
  </si>
  <si>
    <t>PROCUREMENT MNG.
DRILLING MGR.</t>
  </si>
  <si>
    <t>02-937-1121-9</t>
  </si>
  <si>
    <t>suttahsinee@ecothai.com
nanang@ecothai.net</t>
  </si>
  <si>
    <t>555 Rasa Tower 12 Fl, Chatuchak</t>
  </si>
  <si>
    <t>EGCO ENGINEERING&amp;SERVICE CO.LTD</t>
  </si>
  <si>
    <t>K. SUPANAN S.</t>
  </si>
  <si>
    <t>SENIOR ENGINEER</t>
  </si>
  <si>
    <t>038-6826-114</t>
  </si>
  <si>
    <t>35 Highway 3191</t>
  </si>
  <si>
    <t>NDT, IND</t>
  </si>
  <si>
    <t>EK CRANE LOGISTICS CO.,LTD</t>
  </si>
  <si>
    <t>K.POM</t>
  </si>
  <si>
    <t>038-682-666</t>
  </si>
  <si>
    <t>ek@ekcrane.co.th, info@ekcrane.co.th</t>
  </si>
  <si>
    <t>12 Rayong Highway No.3191 Maptaput</t>
  </si>
  <si>
    <t>CRANE, MS, LG</t>
  </si>
  <si>
    <t>EKACHAI ENGINEERING SUPPLY &amp; SERVICE CO., LTD.</t>
  </si>
  <si>
    <t>EKACHAI</t>
  </si>
  <si>
    <t>038-337-463-5</t>
  </si>
  <si>
    <t>ekachai_engineering@hotmail.com</t>
  </si>
  <si>
    <t>111/2 Moo 3, Chon, Sriracha</t>
  </si>
  <si>
    <t>ELC  ENGINEERING CO.,LTD</t>
  </si>
  <si>
    <t>081-636-9775</t>
  </si>
  <si>
    <t>69/1-2 Sukhumvit Road, Maptaput</t>
  </si>
  <si>
    <t>ELECTRICITY GENERATING AUTHORITY OF THAILAND</t>
  </si>
  <si>
    <t>JAKKAPHAN C.
K.PERMSAK K.</t>
  </si>
  <si>
    <t>DGA  MANAGER</t>
  </si>
  <si>
    <t>02-989-4352-7</t>
  </si>
  <si>
    <r>
      <t>Jakkaphan.c@egat.co.th
</t>
    </r>
    <r>
      <rPr/>
      <t>permsak.k@egat.co.th</t>
    </r>
  </si>
  <si>
    <t>53 M.2Charansanitwong , Bang Kruai</t>
  </si>
  <si>
    <t>ELGAN BUILD CO LTD</t>
  </si>
  <si>
    <t>NARIN L.</t>
  </si>
  <si>
    <t>02-816-8817</t>
  </si>
  <si>
    <t xml:space="preserve"> 35/2 Moo 11 Tumbol Bang Phung </t>
  </si>
  <si>
    <t>ELITE DRILLING COMPANY LIMITED</t>
  </si>
  <si>
    <t>WANG
K.PIYANUCH N.</t>
  </si>
  <si>
    <t>MD
PROCURMENT</t>
  </si>
  <si>
    <t>02-158-2688-90</t>
  </si>
  <si>
    <t>514/23 Ramkamhaeng 39Pracha-Uthid </t>
  </si>
  <si>
    <t>EMAS ENERGY SERVICE</t>
  </si>
  <si>
    <t>NBITHICHA PRAPUIT
KATE
SASIYAPORN I</t>
  </si>
  <si>
    <t>LOGISTIC PROCUREMENT EXC.
PROCUREMENT EXCLUSIVE</t>
  </si>
  <si>
    <t>02-792-0514</t>
  </si>
  <si>
    <t>nonthicha.p@emases.com
chatkate.u@emas.com
sasiyaporn.i@emas.com</t>
  </si>
  <si>
    <t>514/23Ramkamhaeng 39 Pracha-Uthid </t>
  </si>
  <si>
    <t>EMCO LTD (THAILAND) LIMITED</t>
  </si>
  <si>
    <t>K.AMORN R.</t>
  </si>
  <si>
    <t>SAFETY MANAGER</t>
  </si>
  <si>
    <t xml:space="preserve">038-338-050-52 </t>
  </si>
  <si>
    <t>info@emcothailand.com</t>
  </si>
  <si>
    <t>309/1 Moo 6, 3241 Rd., Surasak</t>
  </si>
  <si>
    <t>IND, MNF, FAB</t>
  </si>
  <si>
    <t>ENERGY DRILLING</t>
  </si>
  <si>
    <t>KHOMSAN</t>
  </si>
  <si>
    <t>33rd Fl Fraser Suites Sukhumvit Sukhumvit</t>
  </si>
  <si>
    <t>ENHANCED DRILLING SOLUTIONS CO. LTD.</t>
  </si>
  <si>
    <t>DON LAYTON</t>
  </si>
  <si>
    <t>SENIOR MANAGEMENT</t>
  </si>
  <si>
    <t>02-721-5133</t>
  </si>
  <si>
    <t>donlayton@edslt.com</t>
  </si>
  <si>
    <t xml:space="preserve">21 Tower, 9Th Floor 805 Srinakarin </t>
  </si>
  <si>
    <t>ENSCO OCEANICS COMPANY</t>
  </si>
  <si>
    <t>MIKE LOMEX
SIRIPONG</t>
  </si>
  <si>
    <t>RIG MANAGER ENSCO-15
BUYER</t>
  </si>
  <si>
    <t>074-449-000</t>
  </si>
  <si>
    <t>enscorm@loxinfo.co.th</t>
  </si>
  <si>
    <t>United Centre , Level 43, Room 4309</t>
  </si>
  <si>
    <t>ENSIGN INTERNATIONAL</t>
  </si>
  <si>
    <t>INVESTER RELATION</t>
  </si>
  <si>
    <t>02-321-5851</t>
  </si>
  <si>
    <t>ENTHANA ENGINEERING CO.,LTD.</t>
  </si>
  <si>
    <t>ENTHANA</t>
  </si>
  <si>
    <t>02-252-7759</t>
  </si>
  <si>
    <t>17/8 Sukhumvit 6, Klongtoey Klongtoey</t>
  </si>
  <si>
    <t>ENVELEX (THAILAND) LTD.</t>
  </si>
  <si>
    <t>MR. PAUL CANNBI</t>
  </si>
  <si>
    <t>038-454-888</t>
  </si>
  <si>
    <t>700/459 Amata Nakorn Industrial Estate</t>
  </si>
  <si>
    <t>EOC POLYMERS (THAILAND) CO.,LTD</t>
  </si>
  <si>
    <t>DANIEL P COURVOISIER</t>
  </si>
  <si>
    <t>PURCHASING DIRECT</t>
  </si>
  <si>
    <t>038-968-550# 54</t>
  </si>
  <si>
    <t>4 Moo8 , Mabkha, Nikhompattana</t>
  </si>
  <si>
    <t>EP INTERNATIONAL LTD</t>
  </si>
  <si>
    <t>RANGSIMA T.</t>
  </si>
  <si>
    <t>BUSINESS DEVELOPER MGR.</t>
  </si>
  <si>
    <t>02-248-6348-9</t>
  </si>
  <si>
    <t xml:space="preserve">184/230 Forum Tower </t>
  </si>
  <si>
    <t>ERA OILFEILD SERVICE CO.,LTD</t>
  </si>
  <si>
    <t>NAK</t>
  </si>
  <si>
    <t>RON</t>
  </si>
  <si>
    <t>EQUIPMENT CONTROL</t>
  </si>
  <si>
    <t>02-684-6966</t>
  </si>
  <si>
    <t>188 Jong Prasert, Tambon Lung Kwao</t>
  </si>
  <si>
    <t>NDT, FAB</t>
  </si>
  <si>
    <t>ES OFFSHORE &amp; MARINE ENGINEERING CO., LTD</t>
  </si>
  <si>
    <t xml:space="preserve">.PALANIAPPAN RAJA </t>
  </si>
  <si>
    <t>DEPARTMENT MANAGE</t>
  </si>
  <si>
    <t>02-425-0139</t>
  </si>
  <si>
    <t>eqs-todayir-newsletter@eqs.com
adminbkk@esoffshore.com</t>
  </si>
  <si>
    <t xml:space="preserve">298 Moo 6 Suksawat Nai Khlong Bang Plakot </t>
  </si>
  <si>
    <t>ESP WARE PROTECTION SERVICE LIMITED</t>
  </si>
  <si>
    <t>EAKRAT  YINGYONG</t>
  </si>
  <si>
    <t>WELDING ENGINEER</t>
  </si>
  <si>
    <t>074-323-375</t>
  </si>
  <si>
    <t>98/9 M.10 Khaorupchang</t>
  </si>
  <si>
    <t>FAB,  SERVICE</t>
  </si>
  <si>
    <t>ESSO (THAILAND) PUBLIC COMPANY LIMITED</t>
  </si>
  <si>
    <t xml:space="preserve">WIROJ CHUTINARA                             </t>
  </si>
  <si>
    <t xml:space="preserve">PROCUREMENT  MANAGER </t>
  </si>
  <si>
    <t xml:space="preserve">038-493-900# 9 </t>
  </si>
  <si>
    <t>118,Sukhaphiban7, Thoongsukla,Sriracha</t>
  </si>
  <si>
    <t>ETHOS ENERGY GROUP</t>
  </si>
  <si>
    <t xml:space="preserve"> K. PIROON KATCHAMAT
 K. VIROJ</t>
  </si>
  <si>
    <t xml:space="preserve">038-698-926  </t>
  </si>
  <si>
    <t>piroon.katchamat@ethosenergygroup.com
viroj.limpasil@ethosenergygroup.com</t>
  </si>
  <si>
    <t>39/9 Serm Suwan Road
Muang, Rayong</t>
  </si>
  <si>
    <t xml:space="preserve">MS, SERVICE </t>
  </si>
  <si>
    <t>FINGER SAVER/ S HOOK</t>
  </si>
  <si>
    <t>EVERSENDAI S-CON ENGINEERING CO LTD</t>
  </si>
  <si>
    <t xml:space="preserve">ANUCHART S. </t>
  </si>
  <si>
    <t>038-502-707</t>
  </si>
  <si>
    <t>eversendai@eversendai.com</t>
  </si>
  <si>
    <t>140 Moo 2 T. Khuyaimee,Sanamchaikhed</t>
  </si>
  <si>
    <t>EXPECT ASIA CO., LTD</t>
  </si>
  <si>
    <t>GARRY WIGHT</t>
  </si>
  <si>
    <t>OPERATION DIRECTOR</t>
  </si>
  <si>
    <t>038-608-151</t>
  </si>
  <si>
    <t xml:space="preserve">267/110 Sukhumvit T. Maptaphut </t>
  </si>
  <si>
    <t>EXPERTEAM CO.,LTD</t>
  </si>
  <si>
    <t xml:space="preserve">K.KITTIYA </t>
  </si>
  <si>
    <t>02-898-6001</t>
  </si>
  <si>
    <t>kittiya@experteam.co.th</t>
  </si>
  <si>
    <t>110,112,114 Rama Ii Rd, Bangkhuntean</t>
  </si>
  <si>
    <t>SCF, DS</t>
  </si>
  <si>
    <t>EXPRO INTERNATIONAL GROUP</t>
  </si>
  <si>
    <t>NARIT NAKJINDA</t>
  </si>
  <si>
    <t>BASE COORDINATOR</t>
  </si>
  <si>
    <t>074-331-592</t>
  </si>
  <si>
    <t>287/2 Moo2, Singhanakorn</t>
  </si>
  <si>
    <t>EXTERRAN (THAILAND) LTD.</t>
  </si>
  <si>
    <t>MILES  MBIFM</t>
  </si>
  <si>
    <t>COUNTRY MGR.</t>
  </si>
  <si>
    <t>02-636-897</t>
  </si>
  <si>
    <t>Napawan.Sudsata@exterran.com, miles.mbifm@exterran.com</t>
  </si>
  <si>
    <t xml:space="preserve">28Th Fl,  100/58North Sathorn </t>
  </si>
  <si>
    <t>EXXONMOBIL EXPLORATION AND PRODUCTION KHORAT</t>
  </si>
  <si>
    <t>K.YONHYUT S.</t>
  </si>
  <si>
    <t>02-262-4000</t>
  </si>
  <si>
    <t>thaweesak.bunluesin@exxonmobil.com</t>
  </si>
  <si>
    <t>3195/17-29, Rama 4 Road</t>
  </si>
  <si>
    <t>F.C.T ENGINEERING CO LTD.</t>
  </si>
  <si>
    <t>081-683-7216</t>
  </si>
  <si>
    <t>fct.eng2014@gmail.com, fctengineering@typlive.com</t>
  </si>
  <si>
    <t>287/11 Moo 6 Tambon Bung</t>
  </si>
  <si>
    <t>FAH SAI CONSTRUCTION TOOLS</t>
  </si>
  <si>
    <t>KPT</t>
  </si>
  <si>
    <t>K. THANOO</t>
  </si>
  <si>
    <t>055-721-539</t>
  </si>
  <si>
    <t>ptmpete123@gmail.com</t>
  </si>
  <si>
    <t xml:space="preserve">Bridge Front Phet Rajabhat Angkor Chum </t>
  </si>
  <si>
    <t>FAR EAST ENGINEERING TECHNOLOGY LTD</t>
  </si>
  <si>
    <t>ROGIER BRAND
GORDON</t>
  </si>
  <si>
    <t>THAILAND OP MGR.
CM</t>
  </si>
  <si>
    <t xml:space="preserve">02-937-0755 </t>
  </si>
  <si>
    <t>rbrand@midf.com, gpetrie@midf.com</t>
  </si>
  <si>
    <t>555, 11th Fl., Rasa Tower, Phaholyothin</t>
  </si>
  <si>
    <t>FASTENAL THAILAND LTD.</t>
  </si>
  <si>
    <t>JOSEPH CHOW
 K. WASAN
GENEVA</t>
  </si>
  <si>
    <t>PROCUREMENT SPECIAL</t>
  </si>
  <si>
    <t>02-183-7847</t>
  </si>
  <si>
    <t>HCHOW@FASTENAL.COM
wkantach@fastenal.com
gamiller@admin.fsu.edu</t>
  </si>
  <si>
    <t>289/27 Moo 13, Kingkaew Rd, Bangplee</t>
  </si>
  <si>
    <t>FASTER ENTERPRISE CO.,LTD</t>
  </si>
  <si>
    <t>K.WORAPAT</t>
  </si>
  <si>
    <t xml:space="preserve">081-823-8380 </t>
  </si>
  <si>
    <t>worapat@fasterent.com</t>
  </si>
  <si>
    <t>459 Klongsarn Sukhumvit</t>
  </si>
  <si>
    <t>FERROSTAAL (THAILAND) CO. LTD.</t>
  </si>
  <si>
    <t>FRITZ KISTLER</t>
  </si>
  <si>
    <t>MANAGEMENT</t>
  </si>
  <si>
    <t xml:space="preserve">02-401-9779-55 </t>
  </si>
  <si>
    <t xml:space="preserve">Serm-Mit Tower, #1802 18Thfl.159/29 </t>
  </si>
  <si>
    <t>FLOWSERVE (THAILAND) CO.,LTD</t>
  </si>
  <si>
    <t>K. SITTIKORN</t>
  </si>
  <si>
    <t>QA</t>
  </si>
  <si>
    <t>038-673-888</t>
  </si>
  <si>
    <t>13 Eastern Industrial Estate, Soi G14</t>
  </si>
  <si>
    <t xml:space="preserve">MNF, MS </t>
  </si>
  <si>
    <t>FOCUSLAB LTD.</t>
  </si>
  <si>
    <t>THANANT S.</t>
  </si>
  <si>
    <t>GM/LUBRICATION SPECIAL</t>
  </si>
  <si>
    <t>02-750-418</t>
  </si>
  <si>
    <t>120/41 King Kaew,2112 Bangple</t>
  </si>
  <si>
    <t>FORM TECH CO., LTD</t>
  </si>
  <si>
    <t>K. PRASIT</t>
  </si>
  <si>
    <t xml:space="preserve">02-476-5515 </t>
  </si>
  <si>
    <t>thaiscaffold@gmail.com
info@thaiscaffolding.com</t>
  </si>
  <si>
    <t>38/4,Wutakad Bangkho,Chomthong</t>
  </si>
  <si>
    <t>FOSTER WHEELER</t>
  </si>
  <si>
    <t>PETER ROBINSON</t>
  </si>
  <si>
    <t xml:space="preserve">038-344-300 </t>
  </si>
  <si>
    <t>peter.robinson@amecfw.com</t>
  </si>
  <si>
    <t>1St Fl, Talaythong53 Moo 9,Tungsukla</t>
  </si>
  <si>
    <t>FUTURE SIGN CO.,LTD.</t>
  </si>
  <si>
    <t>RYG / NBI</t>
  </si>
  <si>
    <t>KHUN SAIFON MUDGAD</t>
  </si>
  <si>
    <t>038-932-934</t>
  </si>
  <si>
    <t xml:space="preserve">saifon.m@futuresign.co.th </t>
  </si>
  <si>
    <t>777 M.5, Mea Num Koo, Proak Dang</t>
  </si>
  <si>
    <t xml:space="preserve">G J STEEL PUBLIC COMPANY LIMITED </t>
  </si>
  <si>
    <t xml:space="preserve">038-345-950 </t>
  </si>
  <si>
    <t>purchase@gjsteel.co.th
info@gjsteel.co.th</t>
  </si>
  <si>
    <t>Hemaraj Chonburi Industrial Estate</t>
  </si>
  <si>
    <t>G STEEL PUBLIC COMPANY LIMITED</t>
  </si>
  <si>
    <t>K.SARANYA S.</t>
  </si>
  <si>
    <t>ENGINEERING MGR.</t>
  </si>
  <si>
    <t>038-869-323</t>
  </si>
  <si>
    <t>saranyas@gsteel.com, ceosecretary@g-steel.com</t>
  </si>
  <si>
    <t>55 Moo 5, Ssp Industrial Park</t>
  </si>
  <si>
    <t xml:space="preserve">GAC THAILAND THORESEN LOGISTICS </t>
  </si>
  <si>
    <t>TERRY ADAMS</t>
  </si>
  <si>
    <t>SENIOR MGR. &amp; BSDM</t>
  </si>
  <si>
    <t>081-750-1087</t>
  </si>
  <si>
    <t>terry.adams@gac.com</t>
  </si>
  <si>
    <t>59/240 Moo 2, Nong Kakha, Pantong</t>
  </si>
  <si>
    <t>GAGIE CORPORATION</t>
  </si>
  <si>
    <t>JOHN JOHNSON</t>
  </si>
  <si>
    <t>SENIOR</t>
  </si>
  <si>
    <t>074-380-101-5</t>
  </si>
  <si>
    <t>johnjohnson@gagie.com.co</t>
  </si>
  <si>
    <t>555/6Moo 2, Nam-Krachai Phawong</t>
  </si>
  <si>
    <t xml:space="preserve">GC FABRICATION AND ELECTRICAL CO., LTD </t>
  </si>
  <si>
    <t>K. BENJAMAS  
K.RUETHAI</t>
  </si>
  <si>
    <t xml:space="preserve">02-183-8812-6 </t>
  </si>
  <si>
    <t>benjamas@gcfe.co.th 
ruethairat@gcfe.co.th</t>
  </si>
  <si>
    <t xml:space="preserve">88/8 Moo1 T.Klongdan, A.Bangbor </t>
  </si>
  <si>
    <t>GE OIL AND GAS</t>
  </si>
  <si>
    <t>PETER SEDDON
K.P.ATTANAN K.</t>
  </si>
  <si>
    <t>SKL BASE MENTOR
SOURCING OFFICER</t>
  </si>
  <si>
    <t>074-496-722   
02-648-0199</t>
  </si>
  <si>
    <t>PETER.SEDDON@GE.COM, pattanan.kruawan@ge.com</t>
  </si>
  <si>
    <t>1010 Shinawatra Tower3,27Chatuchak</t>
  </si>
  <si>
    <t>GENERAL ENVIRONMENTAL CONSERVATION PUBLIC</t>
  </si>
  <si>
    <t>K.PANYA P.</t>
  </si>
  <si>
    <t xml:space="preserve">038-687-005-6 </t>
  </si>
  <si>
    <t>IR@genco.co.th, genco@genco.co.th</t>
  </si>
  <si>
    <t>Map Ta Phut Waste Treatment Facility</t>
  </si>
  <si>
    <t>IND (WASTE )</t>
  </si>
  <si>
    <t>GERMAN ENGINEERING &amp; MACHINERY CO., LTD</t>
  </si>
  <si>
    <t>K.VORAVIT
BERND BACHMEIER</t>
  </si>
  <si>
    <t>02-315-3331-2</t>
  </si>
  <si>
    <t>voravit@ger.co.th
german@ger.co.th</t>
  </si>
  <si>
    <t xml:space="preserve">399 Moo 17 Bangna trad km.23 Road </t>
  </si>
  <si>
    <t>IND, MS</t>
  </si>
  <si>
    <t>GIBB WELLHEAD SERVICES CO., LTD. (GIBBCO)</t>
  </si>
  <si>
    <t>WASAN  
MARTIN GIBB</t>
  </si>
  <si>
    <t>LEADER
GM</t>
  </si>
  <si>
    <t>074-332-046-9</t>
  </si>
  <si>
    <t>wasunk@gibbco.co.th
info@gibbco.net</t>
  </si>
  <si>
    <t>37 M.2 Singhanakhon</t>
  </si>
  <si>
    <t>MG</t>
  </si>
  <si>
    <t>GLOBAL SANTE FE</t>
  </si>
  <si>
    <t>K.VERASAK</t>
  </si>
  <si>
    <t>038-431-614</t>
  </si>
  <si>
    <t>C/O Royal Thai Navy Sattahip Port</t>
  </si>
  <si>
    <t>GLOW ENERGY PUBLIC CO.,LTD.</t>
  </si>
  <si>
    <t>K.SANTICHA
K.BOONSUANG</t>
  </si>
  <si>
    <t>C&amp;I TECHNICIAN-MAINTENANCE MAINTENANCE MGR.</t>
  </si>
  <si>
    <t>038-698-400# 2211
038-684-078# 2200</t>
  </si>
  <si>
    <t>santichai@glow.co.th
boonsuang@glow.co.th</t>
  </si>
  <si>
    <t>3, I-4 Rd, Mtp Industries</t>
  </si>
  <si>
    <t>GPV ASIA (THAILAND)CO.,LTD</t>
  </si>
  <si>
    <t>DAVID JENGPITAYA
K. PORNTIP</t>
  </si>
  <si>
    <t>MANAGER
PURCHASING</t>
  </si>
  <si>
    <t>02-709-2550</t>
  </si>
  <si>
    <t>297,Moo 4,Bang Pu Industrial Estate</t>
  </si>
  <si>
    <t>GREAT CIRCLE SHIPPING AGENCY LTD</t>
  </si>
  <si>
    <t xml:space="preserve">SEBASTIAN ARCANJO </t>
  </si>
  <si>
    <t>02-696-8900</t>
  </si>
  <si>
    <t>gcship@gcship.net</t>
  </si>
  <si>
    <t xml:space="preserve">8/35 North Sathorn Road, </t>
  </si>
  <si>
    <t>GREEN COAT</t>
  </si>
  <si>
    <t>GANYA</t>
  </si>
  <si>
    <t>admin@greencoatskl.com
info@greencoatskl.com</t>
  </si>
  <si>
    <t xml:space="preserve">60/10Rajabhat  Kanjanavanit 9 </t>
  </si>
  <si>
    <t>GRUNDFOS (THAILAND) LTD.</t>
  </si>
  <si>
    <t>PATTANAPORN
K.PORNTIP V.</t>
  </si>
  <si>
    <t>02-725-8999</t>
  </si>
  <si>
    <t>pviphatanaporn@grundfos.com
info-th@grundfos.com</t>
  </si>
  <si>
    <t>92 Chaloem Phrakiat Rama 9 Road</t>
  </si>
  <si>
    <t>GUARDIAN INDUSTRIES RAYONG CO., LTD.</t>
  </si>
  <si>
    <t>TIPPHAWAN P.</t>
  </si>
  <si>
    <t>PURCHASING SUP.</t>
  </si>
  <si>
    <t>038-892-111</t>
  </si>
  <si>
    <t>16 Moo 3, Tambon Nonglalok bankhai</t>
  </si>
  <si>
    <t>H.H.P. MACHINERY CO.,LTD</t>
  </si>
  <si>
    <t>K.PATTAMA</t>
  </si>
  <si>
    <t>038-694-440-1</t>
  </si>
  <si>
    <t>Noenphra Amphoe Mueang Rayong</t>
  </si>
  <si>
    <t>HADSADIN CATERING CO.,LTD</t>
  </si>
  <si>
    <t>K.SOMJITR NOOTHONG</t>
  </si>
  <si>
    <t>074-550-332</t>
  </si>
  <si>
    <t xml:space="preserve"> 173 M.7 Lopburirames, Numnoy A. Hatyai</t>
  </si>
  <si>
    <t>LG, DS (FOOD)</t>
  </si>
  <si>
    <t>HAGEMEYER PPS (THAILAND) CO.,LTD</t>
  </si>
  <si>
    <t>K. RATTIKARN</t>
  </si>
  <si>
    <t>SR BUYER</t>
  </si>
  <si>
    <t>02-717-3921</t>
  </si>
  <si>
    <t>9/145 Um Tower</t>
  </si>
  <si>
    <t>HALLIBURTON ( SSDS )</t>
  </si>
  <si>
    <t>K.DIREK KREETHA</t>
  </si>
  <si>
    <t>PROCUREMENT SUP.</t>
  </si>
  <si>
    <t>074-437-571</t>
  </si>
  <si>
    <t xml:space="preserve">235/5 Moo 2 Lopburi Ramate Road, </t>
  </si>
  <si>
    <t>HALLIBURTON BAROID</t>
  </si>
  <si>
    <t>DORIS TRAHAN</t>
  </si>
  <si>
    <t>OPERATION LEADER</t>
  </si>
  <si>
    <t>02-278-8126</t>
  </si>
  <si>
    <t>15th Floor, SunTowers
Building-B 123</t>
  </si>
  <si>
    <t>Ring Gaskets BX 154
Rental Frac tanks
Cent pump
Vacuum Pump</t>
  </si>
  <si>
    <t>HALLIBURTON COMPLETION</t>
  </si>
  <si>
    <t>36/36 Moo.5, plutaluang sattahip</t>
  </si>
  <si>
    <t>HALLIBURTON ENERGY/BOOTS &amp; COOTS</t>
  </si>
  <si>
    <t>CHAWANSA</t>
  </si>
  <si>
    <t>SERVICE PLANNER II-PE</t>
  </si>
  <si>
    <t>074-302-225</t>
  </si>
  <si>
    <t>235/5 Moo 2 , Muang Songkhla</t>
  </si>
  <si>
    <t>HALLIBURTON HALLIBURTON ENERGY SERVICES, INC</t>
  </si>
  <si>
    <t>ALAN  ABELNETHY
K.TONE</t>
  </si>
  <si>
    <t>PROCUREMENT  MGR</t>
  </si>
  <si>
    <t>074-302-283</t>
  </si>
  <si>
    <t>alan.abelnethy@halliburton.com
fthpurch_b@halliburton.com</t>
  </si>
  <si>
    <t>235/5 M.2, Lopburi-Ramate Rd</t>
  </si>
  <si>
    <t>HALLIBURTON SPERRY DRILLING</t>
  </si>
  <si>
    <t>GARY PHELAN</t>
  </si>
  <si>
    <t>REPAIR &amp; MAINTEN MGR.</t>
  </si>
  <si>
    <t>074-302-285</t>
  </si>
  <si>
    <t>234/2 Moo.2, Phawong.</t>
  </si>
  <si>
    <t>HARINSUIT TRANSPORT CO.,LTD.</t>
  </si>
  <si>
    <t>MR.ARCPOLN H.
MR.BHUMINDR H.</t>
  </si>
  <si>
    <t>LIFERAFT STATION MGR &amp; MD</t>
  </si>
  <si>
    <t>02-289-1156 
02-289-1168</t>
  </si>
  <si>
    <t>hp@haringroup.com
transport@haringroup.com</t>
  </si>
  <si>
    <t>38/9-14 Mahaisawan Rd. Bangkholeam</t>
  </si>
  <si>
    <t>HEMARAJ LAND DEVELOP</t>
  </si>
  <si>
    <t>MR. DAMRONGCHAI R.</t>
  </si>
  <si>
    <t xml:space="preserve"> </t>
  </si>
  <si>
    <t>02-719-555</t>
  </si>
  <si>
    <t>18 Fl, Um Tower</t>
  </si>
  <si>
    <t>IND, AGENT</t>
  </si>
  <si>
    <t>HERTEL ASIA LTD.</t>
  </si>
  <si>
    <t>JOE  SCHEUER</t>
  </si>
  <si>
    <t>038-722-384-7</t>
  </si>
  <si>
    <r>
      <t>joe.scheuer@hertelasia.com
</t>
    </r>
    <r>
      <rPr/>
      <t>info@hertelasia.com</t>
    </r>
  </si>
  <si>
    <t>118/26 M.4 Plutaluang</t>
  </si>
  <si>
    <t xml:space="preserve">HI-TECH NITTSU (THAILAND) CO. LTD </t>
  </si>
  <si>
    <t>BRIAN
PIYADA</t>
  </si>
  <si>
    <t>038-344-100</t>
  </si>
  <si>
    <t>isono@nittsu.co.th
piyada@nittsu.co.th</t>
  </si>
  <si>
    <t>551/5 Khao Khansong, Sriracha</t>
  </si>
  <si>
    <t>LG, IND</t>
  </si>
  <si>
    <t>HIAP SENG ENGINEERING  CO., LTD.</t>
  </si>
  <si>
    <t>K.SURAT KAM-NGERN</t>
  </si>
  <si>
    <t>SAFETY DIRECTOR</t>
  </si>
  <si>
    <t>038-320-999</t>
  </si>
  <si>
    <t>info@hiapseng-thailand.co.th</t>
  </si>
  <si>
    <t>27/58 M8, Tambon Bueng, Si Racha</t>
  </si>
  <si>
    <t>HINSITSU</t>
  </si>
  <si>
    <t>VINCENT LAU</t>
  </si>
  <si>
    <t>FACTORY MNG.</t>
  </si>
  <si>
    <t>02-759-4344</t>
  </si>
  <si>
    <t xml:space="preserve">20/2  A5 Sing Fonggodangtheparak </t>
  </si>
  <si>
    <t>HIWAY TRACTOR AND CRANE CO LTD</t>
  </si>
  <si>
    <t>MR.ANDY</t>
  </si>
  <si>
    <t>02-567-1671</t>
  </si>
  <si>
    <t xml:space="preserve">41/4 Bang Phun,Tumbol Bang Phun </t>
  </si>
  <si>
    <t>HOWDEN  THAILAND</t>
  </si>
  <si>
    <t>WILLIAM CLARK</t>
  </si>
  <si>
    <t>GLOBAL FABRICATION DI.</t>
  </si>
  <si>
    <t>038-485-121</t>
  </si>
  <si>
    <t>10/7 Moo3, Banbung Chonburi</t>
  </si>
  <si>
    <t>HUI MACHINE SHOP SERVICE (ฮุยการช่าง โรงกลึง)</t>
  </si>
  <si>
    <t>ANUWAT</t>
  </si>
  <si>
    <t>038-671-432</t>
  </si>
  <si>
    <t>NON</t>
  </si>
  <si>
    <t>152 Ban Bung , Klang</t>
  </si>
  <si>
    <t>HUNTING ENERGY SERVICE (THAILAND) LTD</t>
  </si>
  <si>
    <t>TARRYN</t>
  </si>
  <si>
    <t>074-330-321</t>
  </si>
  <si>
    <t>Tarryn.riley@hunting.plc.uk</t>
  </si>
  <si>
    <t xml:space="preserve">436/27Thanadee Klongwong Tphawong </t>
  </si>
  <si>
    <t>HYBRID PRECISION (THAILAND)</t>
  </si>
  <si>
    <t>AMNART</t>
  </si>
  <si>
    <t>038-130-227 </t>
  </si>
  <si>
    <t>amnart_engineer@hotmail.com</t>
  </si>
  <si>
    <t>21/5 Bangprakong-Klong Pravet</t>
  </si>
  <si>
    <t>HYMEC AEROSPACE (THAILAND) CO., LTD</t>
  </si>
  <si>
    <t xml:space="preserve">02-174-7454 </t>
  </si>
  <si>
    <t>888/114 Moo 19 Yingcharoen Project 2</t>
  </si>
  <si>
    <t>HYUNDAI  HEAVY INDUSTRY</t>
  </si>
  <si>
    <t>S.K YOON
C.G HONG 
B.S KIM</t>
  </si>
  <si>
    <t>QA/QC MGR
WELDING SUPERVISOR
PROJECT MGR.-PIPELINE</t>
  </si>
  <si>
    <t>02-937-9555# 27
02-937-9555# 18</t>
  </si>
  <si>
    <t>skyoon@hhi-th.com
hong242326@yahoo.co.kr
bskim@hhi-th.com</t>
  </si>
  <si>
    <t>19 Scb Parl Plaza Tower3</t>
  </si>
  <si>
    <t>IND (HEAVY LIFT)</t>
  </si>
  <si>
    <t>I-TECH ENGINEERING &amp; SUPPLY CO., LTD.</t>
  </si>
  <si>
    <t>PEERADA</t>
  </si>
  <si>
    <t>SUPPORT TEAM</t>
  </si>
  <si>
    <t>02-501-5869</t>
  </si>
  <si>
    <t>saranyas@gsteel.com, support@i-tech-engineering.com</t>
  </si>
  <si>
    <t>114/154 Krissana VillageTiwanon-Pak Kred</t>
  </si>
  <si>
    <t>I.S.O. SOLUTION CO., LTD</t>
  </si>
  <si>
    <t xml:space="preserve">SUTEP TERASART </t>
  </si>
  <si>
    <t>02-936-7908</t>
  </si>
  <si>
    <t>sutep@parcoon.com</t>
  </si>
  <si>
    <t>100/64 Phaholyothin Ladyao, Chatuchak</t>
  </si>
  <si>
    <t>ICO ASIAPACIFIC GROUP (SATTAHIP)</t>
  </si>
  <si>
    <t>ROMY BARRIENTOS</t>
  </si>
  <si>
    <t>038-431-600</t>
  </si>
  <si>
    <t xml:space="preserve">2002/1M2 ,Royal Thai Navy Sattahip Port </t>
  </si>
  <si>
    <t>ICO ASIAPACIFIC GROUP (SONGKLA)</t>
  </si>
  <si>
    <t>074-333-695 </t>
  </si>
  <si>
    <t>icothai@icoasiapac.com</t>
  </si>
  <si>
    <t xml:space="preserve">Ad244/33 Moo 1,Tambol Khaorubchang </t>
  </si>
  <si>
    <t>ICS  (IT AND CONSTRUCTION SOLUTION CO.,LTD)</t>
  </si>
  <si>
    <t>K.SEKSAN</t>
  </si>
  <si>
    <t>038-621-233</t>
  </si>
  <si>
    <t>6/54, 55, 56 NBIgbua T.Chengnen,</t>
  </si>
  <si>
    <t>IKM TESTING (THAILAND)CO.,LTD</t>
  </si>
  <si>
    <t xml:space="preserve">GRAHAM PHILLIP </t>
  </si>
  <si>
    <t>038-601-996-7</t>
  </si>
  <si>
    <t>72/2 M.3 , Phala,Banchang</t>
  </si>
  <si>
    <t>IND, DS</t>
  </si>
  <si>
    <t>IMPEX MARINE (THAILAND) CO., LTD</t>
  </si>
  <si>
    <t>GOANPON C.</t>
  </si>
  <si>
    <t>CO-FOUNDER, DIRECTOR</t>
  </si>
  <si>
    <t>02-612-9098</t>
  </si>
  <si>
    <t>goanpon@impexmarine.co.th</t>
  </si>
  <si>
    <t>128/58 Phayathai Plaza, 6Th Fl, Unit 6E</t>
  </si>
  <si>
    <t xml:space="preserve">MR </t>
  </si>
  <si>
    <t>INDORAMA PETROCHEM LTD</t>
  </si>
  <si>
    <t>NAVEEN CHOWDHARY</t>
  </si>
  <si>
    <t>038-689-081-5</t>
  </si>
  <si>
    <t>Asia Industrial Estate</t>
  </si>
  <si>
    <t xml:space="preserve">INDORAMA POLYESTER INDUSTRIES </t>
  </si>
  <si>
    <t>N.B.MURALIDHAR
ASHOK MATHUR</t>
  </si>
  <si>
    <t>PURCHASE &amp; STORE
SENIOR VICE PRESIDENT</t>
  </si>
  <si>
    <t>038-683-870-6
#1250, 1000
</t>
  </si>
  <si>
    <t>nbmurail@indorama-th.com
amathur@indorama-th.com</t>
  </si>
  <si>
    <t>6 , I-2 Rd , Mtp Ind</t>
  </si>
  <si>
    <t xml:space="preserve">INOAC AUTOMOTIVE (THAILAND) CO., LTD. (IAT) </t>
  </si>
  <si>
    <t>K.WASAN</t>
  </si>
  <si>
    <t>PURCHASE DEPARTMENT</t>
  </si>
  <si>
    <t>038-454-560-2</t>
  </si>
  <si>
    <t>purchase.iit@inoac.co.th</t>
  </si>
  <si>
    <t>Amatanakorn Industrial Estate </t>
  </si>
  <si>
    <t>INTER BENDING SERVICES LTD PARTNERSHIP</t>
  </si>
  <si>
    <t>MR. PRAVIT NOPICHAI 
MRS. ACHIRAYA  N.</t>
  </si>
  <si>
    <t>038-025-411-3</t>
  </si>
  <si>
    <t>pravit@interbending.com
interbend@gmail.com</t>
  </si>
  <si>
    <t>69/1 M. 7T.Samnuk Thon,Banchang</t>
  </si>
  <si>
    <t>INTER BUNKER SUPPLY AND TRANSPORT LTD.</t>
  </si>
  <si>
    <t>K.KRISSADA EKRANGSR</t>
  </si>
  <si>
    <t>02-713-3600</t>
  </si>
  <si>
    <t>inter@loxinfo.co.th</t>
  </si>
  <si>
    <t xml:space="preserve">958/1 The Winning Tower Sukhumvit 71  </t>
  </si>
  <si>
    <t xml:space="preserve">INTER CRANE </t>
  </si>
  <si>
    <t xml:space="preserve">KHUN TEWIN </t>
  </si>
  <si>
    <t>043-384-710</t>
  </si>
  <si>
    <t>inter_crane@hotmail.com</t>
  </si>
  <si>
    <t>40/1 Moo.10, Chumpare</t>
  </si>
  <si>
    <t>INTERNATIONAL LOGGING S.A.</t>
  </si>
  <si>
    <t>02-231-8311</t>
  </si>
  <si>
    <t xml:space="preserve">Central World Level29 </t>
  </si>
  <si>
    <t>INTERRA RESOURCES (THAILAND) LTD.</t>
  </si>
  <si>
    <t>FRANK HOLLINGER</t>
  </si>
  <si>
    <t>CHIEF TECHNICAL OFFICE</t>
  </si>
  <si>
    <t>02-642-2481</t>
  </si>
  <si>
    <t xml:space="preserve">24 Fl, Rstower,121/74-75Ratchadapisek </t>
  </si>
  <si>
    <t>MG, CTT</t>
  </si>
  <si>
    <t>INTERTEK TESTING SERVICES (THAILAND) LTD.</t>
  </si>
  <si>
    <t>ROBERT LA</t>
  </si>
  <si>
    <t>02-279-5040</t>
  </si>
  <si>
    <t>robert.lai@intertek.co</t>
  </si>
  <si>
    <t>Suite 6018, Monririn Building</t>
  </si>
  <si>
    <t>NDT  (TRD PARTY)</t>
  </si>
  <si>
    <t>IRPC PUBLIC COMPANY LIMITED </t>
  </si>
  <si>
    <t>MR.MANIT UDOMKUL</t>
  </si>
  <si>
    <t>02-649-7000</t>
  </si>
  <si>
    <t>manit@irpc.co.th</t>
  </si>
  <si>
    <t>299Moo 5, Sukhumvit Rd_,Choengnoen</t>
  </si>
  <si>
    <t>IS INDUSTRIE THAILAND</t>
  </si>
  <si>
    <t>MANOOSAK R.</t>
  </si>
  <si>
    <t>NDT INSPECTION MGR.</t>
  </si>
  <si>
    <t>038-021-622-3</t>
  </si>
  <si>
    <t>m.rergpanee@is-industrie.co.th
n.narintara@is-industrie.co.th</t>
  </si>
  <si>
    <t>2034/132-1 ,Bangkapihuaykwang</t>
  </si>
  <si>
    <t>ISET (THAILAND) LIMITED</t>
  </si>
  <si>
    <t>K.VICHIAN S.</t>
  </si>
  <si>
    <t>INDUSTRY SERVICE MGR.</t>
  </si>
  <si>
    <t>02-678-1818</t>
  </si>
  <si>
    <t>enquiry@iset-thailand.com</t>
  </si>
  <si>
    <t xml:space="preserve">100 Nanglinchee , ChongNBIsee </t>
  </si>
  <si>
    <t>ITALIAN-THAI DEVELOPMENT PLC. </t>
  </si>
  <si>
    <t>MR.PRASERT K.</t>
  </si>
  <si>
    <t>ENG. PROCUREMENT</t>
  </si>
  <si>
    <t>02-716-1600-700</t>
  </si>
  <si>
    <t>cccs@itd.co.th</t>
  </si>
  <si>
    <t>2034/132-1 Italthai ,Bangkapihuaykwang</t>
  </si>
  <si>
    <t>IND, CTT, MG</t>
  </si>
  <si>
    <t>ITALIAN-THAI INDUSTRIAL COMPLEX</t>
  </si>
  <si>
    <t>SRI</t>
  </si>
  <si>
    <t>VORARUJ</t>
  </si>
  <si>
    <t>MATERIAL CONTROL MGR.</t>
  </si>
  <si>
    <t>036-365-311-14</t>
  </si>
  <si>
    <t xml:space="preserve"> 37 Moo 7 Wihan Daeng District </t>
  </si>
  <si>
    <t>ITALTHAI ENGINEERING</t>
  </si>
  <si>
    <t>K.SURACHART B.</t>
  </si>
  <si>
    <t>CONSTRUCTION DIVISION</t>
  </si>
  <si>
    <t>02-723-4420-5</t>
  </si>
  <si>
    <t>2034/124 Italthai Tower 29th Fl</t>
  </si>
  <si>
    <t>ITALTHAI MARINE LIMITED</t>
  </si>
  <si>
    <t>K.KRITSADA TANG</t>
  </si>
  <si>
    <t>PLANNING-CONTROL MGR.</t>
  </si>
  <si>
    <t>02-387-1059 </t>
  </si>
  <si>
    <t xml:space="preserve">389 Soi Italianthai, Taiban Taiban, </t>
  </si>
  <si>
    <t>ITOCHU (THAILAND) CO., LTD.</t>
  </si>
  <si>
    <t>MISS.CHANIDA P.</t>
  </si>
  <si>
    <t>02-266-3086</t>
  </si>
  <si>
    <t>chanida.p@itochu.co.th</t>
  </si>
  <si>
    <t>54 Harinthorn Tower,5Th Fl, North Sathorn</t>
  </si>
  <si>
    <t>MNF, DS</t>
  </si>
  <si>
    <t>ITT FLUID TECHNOLOGY INTERNATIONAL</t>
  </si>
  <si>
    <t>MTP/BKK</t>
  </si>
  <si>
    <t>METHEE  SUNGKOOL</t>
  </si>
  <si>
    <t>FACILITY MGR.</t>
  </si>
  <si>
    <t>038-685-582# 45</t>
  </si>
  <si>
    <t xml:space="preserve">450 Sukhumvit  Huaypong, Muang </t>
  </si>
  <si>
    <t>MS, DS, IND</t>
  </si>
  <si>
    <t>J.S. TECHNICAL SERVICES CO., LTD</t>
  </si>
  <si>
    <t>DEREK STAMP</t>
  </si>
  <si>
    <t>02-391-4580</t>
  </si>
  <si>
    <t>29/9 Soi Charoenmitr (Ekamai 10)</t>
  </si>
  <si>
    <t>JAY ENGINEERING CO.,LTD</t>
  </si>
  <si>
    <t>K.CHAMNAN</t>
  </si>
  <si>
    <t>038-343-901</t>
  </si>
  <si>
    <t>114 moo9, nong kam, sriracha</t>
  </si>
  <si>
    <t>FAB, MS</t>
  </si>
  <si>
    <t>JBK CRANES</t>
  </si>
  <si>
    <t>K. CHALERM</t>
  </si>
  <si>
    <t>055-769-629</t>
  </si>
  <si>
    <t>jbk_crane@yahoo.com</t>
  </si>
  <si>
    <t xml:space="preserve">69 M2 Larn Kra Bue ,Kam Phang Phet </t>
  </si>
  <si>
    <t>JDR CABLE SYSTEMS</t>
  </si>
  <si>
    <t>JERRY BROWN</t>
  </si>
  <si>
    <t>02-441-1773</t>
  </si>
  <si>
    <t>Empire Towe, 21St Fl Riverwing East</t>
  </si>
  <si>
    <t>JFE ENGINEERING &amp; CONSTRUCTION</t>
  </si>
  <si>
    <t>S.SHIOBARA</t>
  </si>
  <si>
    <t>02-632-6751-8</t>
  </si>
  <si>
    <t>2 SILOM CENTER BUILD,17 FLOOR</t>
  </si>
  <si>
    <t>CTT, FAB, IND</t>
  </si>
  <si>
    <t>JHM CONTROLS &amp; ENGINEERING CO.,LTD</t>
  </si>
  <si>
    <t>RBR</t>
  </si>
  <si>
    <t>K. PINKAEW CHAIWISAN</t>
  </si>
  <si>
    <t>PURCHASING MGR</t>
  </si>
  <si>
    <t>032-316-968</t>
  </si>
  <si>
    <t>112 M.5 T.Cokemor A.Muang</t>
  </si>
  <si>
    <t>JIRAROT SK</t>
  </si>
  <si>
    <t>K.NI / K.TEI</t>
  </si>
  <si>
    <t>02-924-5147</t>
  </si>
  <si>
    <t>91/411 Moo 2  Tha It Rattanathibet Saima</t>
  </si>
  <si>
    <t>JIRASIN TECHNIC CO., LTD.</t>
  </si>
  <si>
    <t>K.PAIRAT</t>
  </si>
  <si>
    <t>074-344-585</t>
  </si>
  <si>
    <t>38 Soi 8 Phet Kasem Road Hat Yai</t>
  </si>
  <si>
    <t>IND, MNF, MS</t>
  </si>
  <si>
    <t>JO TECH CO.,LTD.</t>
  </si>
  <si>
    <t>SAWEANG WONGMA</t>
  </si>
  <si>
    <t>PRODUCTION SUP.</t>
  </si>
  <si>
    <t>038-695-657</t>
  </si>
  <si>
    <t>Sawaeng@jotech.co.th</t>
  </si>
  <si>
    <t>170/6 M.5 Banchang , Rayong</t>
  </si>
  <si>
    <t>JORDAN OFFSHORES (THAILAND)</t>
  </si>
  <si>
    <t>K.ATTHAPAN D.</t>
  </si>
  <si>
    <t>02-379-0574-5</t>
  </si>
  <si>
    <t>info@dw-eng.com</t>
  </si>
  <si>
    <t>300/29, Nawamin Road, Klongkum</t>
  </si>
  <si>
    <t>FAB, SERVICE, CRANE</t>
  </si>
  <si>
    <t>JST GROUP</t>
  </si>
  <si>
    <t xml:space="preserve">Century Industria[ Park,450Sukhumvit </t>
  </si>
  <si>
    <t>DS, NDT, AGENT</t>
  </si>
  <si>
    <t>JSX ENERGY (THAILAND) LTD</t>
  </si>
  <si>
    <t>JOHN STAMP</t>
  </si>
  <si>
    <t xml:space="preserve">02-231-8299 </t>
  </si>
  <si>
    <t>17Th Fl, Itf Tower, 140/37 Silom Road</t>
  </si>
  <si>
    <t>JURN SUPPLY AND SERVICE</t>
  </si>
  <si>
    <t>K.TEWIPORN INTANU</t>
  </si>
  <si>
    <t>074-335-172</t>
  </si>
  <si>
    <t xml:space="preserve">741/160 M2, Phawong </t>
  </si>
  <si>
    <t>JUSTICE J - TECH GROUP </t>
  </si>
  <si>
    <t>K.SURADA</t>
  </si>
  <si>
    <t>038-154-551-3</t>
  </si>
  <si>
    <t>suratda_1999@hotmail.com</t>
  </si>
  <si>
    <t xml:space="preserve">141/3 Moo 2 Mappong Sub Distmappong </t>
  </si>
  <si>
    <t>JUTHA MARITIME PUBLIC COMPANY LIMITED</t>
  </si>
  <si>
    <t>PHANOM PHAOWCHINDA</t>
  </si>
  <si>
    <t>office@jutha.co.th</t>
  </si>
  <si>
    <t xml:space="preserve">Mano Tower, 153 Sukumvit 39, Klongton </t>
  </si>
  <si>
    <t>K-999 ENGINEERING &amp; CONSULTANT</t>
  </si>
  <si>
    <t>GRAME MOORE
DENNIS HOCKIN</t>
  </si>
  <si>
    <t>DIRECTOR
MD</t>
  </si>
  <si>
    <t xml:space="preserve">038-968-884 </t>
  </si>
  <si>
    <t>graeme@oilandgasengineering.asia
dennis@oge-asia.com</t>
  </si>
  <si>
    <t>174 M.5, Nikhompattana</t>
  </si>
  <si>
    <t>IND, MS, FAB</t>
  </si>
  <si>
    <t>K.J. VIENGTHONG LTD., PART.</t>
  </si>
  <si>
    <t>MS. JANTANA SATITVIE</t>
  </si>
  <si>
    <t>02-490-1616</t>
  </si>
  <si>
    <t>89/113  Phutthabucha 36, Tungkru</t>
  </si>
  <si>
    <t>KAEFER ENGINEERING (THAILAND) LIMITED</t>
  </si>
  <si>
    <t>KRITTANAN AUAMKUL</t>
  </si>
  <si>
    <t>OPERATIONS DIRECTOR </t>
  </si>
  <si>
    <t>038- 967-781</t>
  </si>
  <si>
    <t>9/9 Prapa 1 Sukhumvit Road Nernpra</t>
  </si>
  <si>
    <t>MR, MG, IND</t>
  </si>
  <si>
    <t>KAGA (THAILAND) CO., LTD.</t>
  </si>
  <si>
    <t>PRI</t>
  </si>
  <si>
    <t>PARICHART JUICEVONG
MR.SUGITA</t>
  </si>
  <si>
    <t>ADMIN MANAGER
MD</t>
  </si>
  <si>
    <t>037-481-800-6</t>
  </si>
  <si>
    <t>parichart.j@platinum.kagainc.co.jp
sugita@kagainc.co.jp</t>
  </si>
  <si>
    <t>533 Moo 7 T. Thatoom, A. Srimahaphote</t>
  </si>
  <si>
    <t>KAMPHOL MACHINE SHOP SERVICE (กำพล โรงกลึง)</t>
  </si>
  <si>
    <t>KAMPHOL</t>
  </si>
  <si>
    <t>038-284-070</t>
  </si>
  <si>
    <t>102/22-3 Soi Wat Tonson 1 Tambol Plasoi</t>
  </si>
  <si>
    <t>KANCHANA MARINE CO.,LTD</t>
  </si>
  <si>
    <t>MS.NIPAT EAMSIRIWAT</t>
  </si>
  <si>
    <t>02-399-1103-4</t>
  </si>
  <si>
    <t xml:space="preserve">80 Soi Bangna-Trad 30, Bangna-Trad </t>
  </si>
  <si>
    <t>KASKAL COMPANY, LIMITED</t>
  </si>
  <si>
    <t>KASEM KOSOLV.</t>
  </si>
  <si>
    <t>FACTORY MANAGER</t>
  </si>
  <si>
    <t>02-762-9762</t>
  </si>
  <si>
    <t>kasem.k@kaskalthai.com</t>
  </si>
  <si>
    <t>342 Moo. 7, Bangpoomai</t>
  </si>
  <si>
    <t>KBL CRANE &amp; TRANSPORT</t>
  </si>
  <si>
    <t>K.DAMRONGCHAI   R.</t>
  </si>
  <si>
    <t>02-324-3299</t>
  </si>
  <si>
    <t xml:space="preserve">519 Moo.6,T.Praksa </t>
  </si>
  <si>
    <t>KBL INTERTEC CO., LTD.</t>
  </si>
  <si>
    <t>K.YUPA S.</t>
  </si>
  <si>
    <t>038-029-297</t>
  </si>
  <si>
    <t>surapan@kbl-group.com</t>
  </si>
  <si>
    <t>8/3 Moo 3 T. NBIgtapan, A. Bankai</t>
  </si>
  <si>
    <t>KCA DEUTAG DRILLING</t>
  </si>
  <si>
    <t>MARK JOHNSON</t>
  </si>
  <si>
    <t>ELECTRICAL SUP.  EX INSPECTOR</t>
  </si>
  <si>
    <t>02-792-3600</t>
  </si>
  <si>
    <t>mark.johnson@kcadeutag.com</t>
  </si>
  <si>
    <t xml:space="preserve">Khwang Chatuchak Khet Chatuchak </t>
  </si>
  <si>
    <t>KCB SLING (THAILAND)</t>
  </si>
  <si>
    <t>KOBCHOK</t>
  </si>
  <si>
    <t>02-987-9967</t>
  </si>
  <si>
    <t>centerkcb@hotmail.com
kobchokkcb@hotmail.com</t>
  </si>
  <si>
    <t>72/27 Moo 6 ,Phatumtani</t>
  </si>
  <si>
    <t>KHK IMEX COMPANY LIMITED</t>
  </si>
  <si>
    <t>K. JARUNEE
K.CHATPONG</t>
  </si>
  <si>
    <t>02-223-2434</t>
  </si>
  <si>
    <t>jarunee@khkgroups.com, chatpong@khkgroups.com</t>
  </si>
  <si>
    <t xml:space="preserve">90 Moo.8 Tamai Kathum Baen </t>
  </si>
  <si>
    <t>KHUN NATHEE CO.,LTD</t>
  </si>
  <si>
    <t>MR.SURAPHON M.</t>
  </si>
  <si>
    <t>02-383-9151-2</t>
  </si>
  <si>
    <t xml:space="preserve">80 Soi Bangna-Trad 30, Bangna-Trad  </t>
  </si>
  <si>
    <t>KINZI (THAILAND) CO., LTD.</t>
  </si>
  <si>
    <t>PATTAMAN PANICHAPAT</t>
  </si>
  <si>
    <t>032-351-046-7</t>
  </si>
  <si>
    <t>hif@kinzi.com
adm@kinzi.com</t>
  </si>
  <si>
    <t xml:space="preserve">45/1 Moo2 NBIgpho Photharam </t>
  </si>
  <si>
    <t>KITTIPONG  CRANE</t>
  </si>
  <si>
    <t>KHUN KITTIPONG</t>
  </si>
  <si>
    <t>087-851-5521</t>
  </si>
  <si>
    <t xml:space="preserve">343 Klong Sam Wa </t>
  </si>
  <si>
    <t xml:space="preserve">CRANE  </t>
  </si>
  <si>
    <t>KITY ENGINEERING CO LTD</t>
  </si>
  <si>
    <t>SARAYUT</t>
  </si>
  <si>
    <t xml:space="preserve">038-206-963 </t>
  </si>
  <si>
    <t>27/152 M.5 NBIg Tamlung Rd, Parnthong </t>
  </si>
  <si>
    <t>KMC OILTOOLS (THAILAND) LTD.</t>
  </si>
  <si>
    <t>K.PORNSIRI</t>
  </si>
  <si>
    <t>02-204-2910</t>
  </si>
  <si>
    <t>12A Fl, Cti Tower 191/77 Ratchadapisek</t>
  </si>
  <si>
    <t>SERVICE, CTT</t>
  </si>
  <si>
    <t>KNOW-HOW TRANSFER CO., LTD</t>
  </si>
  <si>
    <t>K.SOMYOT</t>
  </si>
  <si>
    <t>OPERATION MANAGER</t>
  </si>
  <si>
    <t>081-811-2020</t>
  </si>
  <si>
    <t xml:space="preserve">18/9 Moo 5 Tambon Nikompattana </t>
  </si>
  <si>
    <t>KONECRANES (THAILAND) CO. LTD</t>
  </si>
  <si>
    <t>PAIBOON</t>
  </si>
  <si>
    <t xml:space="preserve">038-608-866 </t>
  </si>
  <si>
    <t>267/57 Sukhumvit Road, Maptaput</t>
  </si>
  <si>
    <t>MS, MNF, MG, IND</t>
  </si>
  <si>
    <t xml:space="preserve">KONGPATANA ENGINEERING &amp; CONSTRUCTION </t>
  </si>
  <si>
    <t>K. WANTANA K</t>
  </si>
  <si>
    <t>PURCHASING MANAGER</t>
  </si>
  <si>
    <t>038-694-273</t>
  </si>
  <si>
    <t>wanthana@kongpatana.com</t>
  </si>
  <si>
    <t>31/3 Radniyom Rd., Tambol Nernpra</t>
  </si>
  <si>
    <t>KRISENERGY</t>
  </si>
  <si>
    <t>K.PAT</t>
  </si>
  <si>
    <t>02-309-5799</t>
  </si>
  <si>
    <t>7F , Athenee Tower No.63</t>
  </si>
  <si>
    <t>KRISSANA INTERTRADE CO. LTD.</t>
  </si>
  <si>
    <t>CHALAT</t>
  </si>
  <si>
    <t>074-312-249</t>
  </si>
  <si>
    <t>chalat1@hotmail.com</t>
  </si>
  <si>
    <t xml:space="preserve">14 / 9 / 1 Vichianchom Road, Boryang </t>
  </si>
  <si>
    <t>SERVICE (MN)</t>
  </si>
  <si>
    <t>Can sell dope,lanotec</t>
  </si>
  <si>
    <t>KS OILFIELD</t>
  </si>
  <si>
    <t>KEVIN  MOORE</t>
  </si>
  <si>
    <t>ENGINEER</t>
  </si>
  <si>
    <t>074-380-144</t>
  </si>
  <si>
    <t xml:space="preserve">253/2 Kanchanawani ,Phawong </t>
  </si>
  <si>
    <t>MNF, MS, FAB</t>
  </si>
  <si>
    <t xml:space="preserve">KVAERNER OILFIELD PRODUCTS (SERVICES) </t>
  </si>
  <si>
    <t xml:space="preserve">WILLIAM GEORGE </t>
  </si>
  <si>
    <t>TECHNICAL SUPPORT</t>
  </si>
  <si>
    <t>038-431-264</t>
  </si>
  <si>
    <t>Royal Thai Navy, Warehouse No.#9</t>
  </si>
  <si>
    <t>L C N RAYONG FUNFUEANG MACHINERY LTD.,PART</t>
  </si>
  <si>
    <t>K. NIRAN</t>
  </si>
  <si>
    <t>038-966-049</t>
  </si>
  <si>
    <t xml:space="preserve">214/12 M.5 Bunsom,Sukumwit,Nerpra </t>
  </si>
  <si>
    <t>L&amp;T HYDROCARBON ENGINEERING THAILAND LIMITED</t>
  </si>
  <si>
    <t>FAB, MG</t>
  </si>
  <si>
    <t>LAILA SCAFFOLDINGS (CHANA) CO LTD</t>
  </si>
  <si>
    <t>098-675-7388</t>
  </si>
  <si>
    <t>lailanungran@gmail.com</t>
  </si>
  <si>
    <t>91/1 Moo 4 Sakom Dist Amphoe Chana</t>
  </si>
  <si>
    <t>LAMPRELL ASIA CO., LTD</t>
  </si>
  <si>
    <t>RAJASEKHARAN</t>
  </si>
  <si>
    <t>YARD SUP.</t>
  </si>
  <si>
    <t>037-679-744</t>
  </si>
  <si>
    <t>rpillai@lamprell.com</t>
  </si>
  <si>
    <t>Warehouse#4 Port Of Sattahip 2002/1</t>
  </si>
  <si>
    <t>FAB, DS</t>
  </si>
  <si>
    <t>LCB CORPORATION COMPANY LIMITED</t>
  </si>
  <si>
    <t>K. SURAPONG</t>
  </si>
  <si>
    <t>038-495-215</t>
  </si>
  <si>
    <t>tipawan@lcbcorp.com</t>
  </si>
  <si>
    <t xml:space="preserve">Ubolwan Build75/50 Thungsukla Sriracha </t>
  </si>
  <si>
    <t>LERSAK STAINLESS (THAILAND) CO.,LTD</t>
  </si>
  <si>
    <t>MR.SOMYONG CHAWONG</t>
  </si>
  <si>
    <t>PRODUCTION MGR.</t>
  </si>
  <si>
    <t>02-925-5055-64</t>
  </si>
  <si>
    <t>info@lersakstainless.com</t>
  </si>
  <si>
    <t>52/7 Moo8 Thambol Lahan</t>
  </si>
  <si>
    <t>LEYMAS CO., LTD</t>
  </si>
  <si>
    <t>K.MAKORN</t>
  </si>
  <si>
    <t>038-683-447</t>
  </si>
  <si>
    <t>makorn@leymas.co.th 
leymas@yahoo.com</t>
  </si>
  <si>
    <t>819(Sukhumvit Sol 7), Km201.5</t>
  </si>
  <si>
    <t>LIFESTYLE DEVELOPMENT</t>
  </si>
  <si>
    <t>PRADIT</t>
  </si>
  <si>
    <t>038-600-017</t>
  </si>
  <si>
    <t xml:space="preserve">customerservice@lsd.co.th </t>
  </si>
  <si>
    <t>75 Moo.1 T. Banchang</t>
  </si>
  <si>
    <t>LIMA LOGISTIC CO.,LTD</t>
  </si>
  <si>
    <t>K. TAMMAPOJ</t>
  </si>
  <si>
    <t>02-993-0399</t>
  </si>
  <si>
    <r>
      <t>support@limalogistic.com
</t>
    </r>
    <r>
      <rPr/>
      <t>mod_dam@hotmail.com</t>
    </r>
  </si>
  <si>
    <t>74/1 Lard Kra Bang</t>
  </si>
  <si>
    <t>LIMAR ENGINEERING &amp; OILFIELD SERVICE</t>
  </si>
  <si>
    <t>MARK KENDLE</t>
  </si>
  <si>
    <t>02-382-5283-4</t>
  </si>
  <si>
    <t xml:space="preserve">999/10  Boonmeesap 4 Bang Phli-Tamru </t>
  </si>
  <si>
    <t>MS, SERVICE</t>
  </si>
  <si>
    <t xml:space="preserve">LIMAR OIL TOOLS </t>
  </si>
  <si>
    <t>K.SUDARAT</t>
  </si>
  <si>
    <t>02-382-5281</t>
  </si>
  <si>
    <t>li@limaroiltools.com</t>
  </si>
  <si>
    <t>999/83 Moo 20, Soi Boonmeesab 4</t>
  </si>
  <si>
    <t>LLOYD'S REGISTER INTERNATIONAL LTD.</t>
  </si>
  <si>
    <t>THANAPHAN JUNSHALOEM</t>
  </si>
  <si>
    <t>02-367-5594-7</t>
  </si>
  <si>
    <t xml:space="preserve">14Th Flsirinrat Build 3388/46 Rama Iv </t>
  </si>
  <si>
    <t>NDT (TRD PARTY)</t>
  </si>
  <si>
    <t>LOGTHAI-HAI LECK ENGINEERING CO.,LTD.</t>
  </si>
  <si>
    <t>K.PONGPHOP</t>
  </si>
  <si>
    <t>038-682-297</t>
  </si>
  <si>
    <t>siraket@haileck-thailand.com</t>
  </si>
  <si>
    <t>Maptaphut Amphoe Mueang Rayong</t>
  </si>
  <si>
    <t>LONGTEX RUBBER INDUSTRY CO., LTD</t>
  </si>
  <si>
    <t>02-464-0450-2</t>
  </si>
  <si>
    <t xml:space="preserve">121/32 Moo 8, Suksawad 74 Rd., Prapradaeng, </t>
  </si>
  <si>
    <t>LPN METALLURGICAL RESEARCH CENTER</t>
  </si>
  <si>
    <t>MISS SALITA WANCHAI</t>
  </si>
  <si>
    <t>02-815-4118-19</t>
  </si>
  <si>
    <t>pavaretp@lipmrc.com</t>
  </si>
  <si>
    <t xml:space="preserve">299 Moo2, Naiklongbangplakod </t>
  </si>
  <si>
    <t>NDT, MS</t>
  </si>
  <si>
    <t>LUCKY STAR MARINE SUPPLY CO.,LTD</t>
  </si>
  <si>
    <t>MS.CHENG</t>
  </si>
  <si>
    <t>038-682-957</t>
  </si>
  <si>
    <t>cheng@lsmsupply.com</t>
  </si>
  <si>
    <t>121/16 Wat Maptaput Road,Maptaput</t>
  </si>
  <si>
    <t>M T S MACHINERY SHOP</t>
  </si>
  <si>
    <t>K.ANUWAT</t>
  </si>
  <si>
    <t>02-739-9586-8</t>
  </si>
  <si>
    <t>1758/4 Sukhumvit, Bangjark</t>
  </si>
  <si>
    <t>CRANE, MS</t>
  </si>
  <si>
    <t>M-I SWACO / SLB</t>
  </si>
  <si>
    <t>CHAKKRAWAT
ABHIJART</t>
  </si>
  <si>
    <t>PROJECT SALWS MGR.</t>
  </si>
  <si>
    <t>02-792-6666</t>
  </si>
  <si>
    <t>Cpromkhote@slb.com 
akongto@slb.com</t>
  </si>
  <si>
    <t xml:space="preserve">11Th Floor, Rasa Tower, Phaholyothin </t>
  </si>
  <si>
    <t>M.C.S. STEEL CO., LTD.</t>
  </si>
  <si>
    <t>KANCHALIKA S.</t>
  </si>
  <si>
    <t xml:space="preserve">COMPANY SECRETARY </t>
  </si>
  <si>
    <t>035-372-961-6</t>
  </si>
  <si>
    <t>kancharica@mcssteel.co.th</t>
  </si>
  <si>
    <t>70 Moo 2, Tambol Changyai, Bang-Sai</t>
  </si>
  <si>
    <t xml:space="preserve">M.K.C. MACHINERY SHOP AND SUPPLY </t>
  </si>
  <si>
    <t>038-968-227</t>
  </si>
  <si>
    <t>Purchase@s-mkc.com</t>
  </si>
  <si>
    <t>Highway 3191, Nikhom Phattana</t>
  </si>
  <si>
    <t>M.S. SERVICE CO.,LTD</t>
  </si>
  <si>
    <t>K.PRASERT</t>
  </si>
  <si>
    <t>OPERATIONS MANAGER</t>
  </si>
  <si>
    <t>038-321-741,51,72</t>
  </si>
  <si>
    <t xml:space="preserve">prasert.sohson@gmail.com </t>
  </si>
  <si>
    <t>806 Moo 4, Surasak, Sriracha, Chonburi  </t>
  </si>
  <si>
    <t>M.T.S. SUPPLY LTD,PART.</t>
  </si>
  <si>
    <t>TONG KONGKITTIWAT</t>
  </si>
  <si>
    <t>038-682-191</t>
  </si>
  <si>
    <t>mtspart@homail.com</t>
  </si>
  <si>
    <t>12/1 Highway Rayong No. 3191</t>
  </si>
  <si>
    <t>MS, SERVICE, AGENT</t>
  </si>
  <si>
    <t>M.T.V. GROUP COMPANY LIMITED</t>
  </si>
  <si>
    <t>APISIT</t>
  </si>
  <si>
    <t>081-862-2720</t>
  </si>
  <si>
    <t>214 Maptaphut , Rayong</t>
  </si>
  <si>
    <t>SERVICE (PPE), AGENT</t>
  </si>
  <si>
    <t>MABTAPUD KOLAKIJ LTD.,PART</t>
  </si>
  <si>
    <t>SAKCHAI</t>
  </si>
  <si>
    <t>038-682-528</t>
  </si>
  <si>
    <t>246/1 Sukhumvit Rd, Map Ta Phut</t>
  </si>
  <si>
    <t>MAMMOET (THAILAND) LIMITED</t>
  </si>
  <si>
    <t>GULTEERA SANGKRASAE</t>
  </si>
  <si>
    <t xml:space="preserve">038-825-5660 </t>
  </si>
  <si>
    <t>18/4 M.6, Banchang</t>
  </si>
  <si>
    <t>MAN 14 ENGINEERING AND SUPPLY LTD</t>
  </si>
  <si>
    <t>K. ANUWAT</t>
  </si>
  <si>
    <t>074-892-424</t>
  </si>
  <si>
    <t>1350/5 Petkasem, Hatyai</t>
  </si>
  <si>
    <t>MAPTAPHUT TANK TERMINAL CO.,LTD</t>
  </si>
  <si>
    <t>K.VAN VEERASAKUL</t>
  </si>
  <si>
    <t>COMMERCIAL MGR.</t>
  </si>
  <si>
    <t>02-586-3934</t>
  </si>
  <si>
    <t>1 Siam Cement Rd., Bangsue</t>
  </si>
  <si>
    <t>MARINE ACME THAI DOCKYARD CO.,LTD.</t>
  </si>
  <si>
    <t>K.MATHIWUT</t>
  </si>
  <si>
    <t>MD ASST.</t>
  </si>
  <si>
    <t>02-818-7800</t>
  </si>
  <si>
    <t>71/10 Moo 1, Soi Suksawas 49 Bangchak</t>
  </si>
  <si>
    <t xml:space="preserve">MARUAY-CRANE </t>
  </si>
  <si>
    <t>K.PRAVIT</t>
  </si>
  <si>
    <t>084-618-1540</t>
  </si>
  <si>
    <t>maruay-crane@hotmail.com</t>
  </si>
  <si>
    <t>88/5 Moo.4  Wang Noi</t>
  </si>
  <si>
    <t>MAS AUSGROUP CORPORATION CO.,LTD</t>
  </si>
  <si>
    <t>BRENDAN BAKEY
URAIWAN PROMYAT</t>
  </si>
  <si>
    <t>REGIONAL MNG.
OPERATION MNG.</t>
  </si>
  <si>
    <t>038-352-285</t>
  </si>
  <si>
    <t>brendan.bakey@mas-asiapacific.com
uraiwan.promyat@mas-asiapacific.com</t>
  </si>
  <si>
    <t>283/43 Leamchabang Tower 4Fl</t>
  </si>
  <si>
    <t>MR, FAB, SCF</t>
  </si>
  <si>
    <t>MAX 3G</t>
  </si>
  <si>
    <t>K. ORANUJ</t>
  </si>
  <si>
    <t>02-934-6673-5</t>
  </si>
  <si>
    <t>636/7Ramkhamhaeng 39 Wang Thong Lan</t>
  </si>
  <si>
    <t xml:space="preserve">IND, SERVICE </t>
  </si>
  <si>
    <t>MAX STEEL CO., LTD.</t>
  </si>
  <si>
    <t>K.SUPOCH WONGWAIWIT</t>
  </si>
  <si>
    <t>EXCLUSIVE OFFICER</t>
  </si>
  <si>
    <t>02-314-0348</t>
  </si>
  <si>
    <t>41 Pattanakarn20 Yak2 Pattanakarn</t>
  </si>
  <si>
    <t>MAXLIGER COMPANY LIMITED</t>
  </si>
  <si>
    <t>K.NONTAWAT R.</t>
  </si>
  <si>
    <t>062-709-0528</t>
  </si>
  <si>
    <t>950 Moo 15 Teparak Road, Samutprakarn</t>
  </si>
  <si>
    <t>MB CENTURY (THAILAND) LTD.</t>
  </si>
  <si>
    <t>BOB PLUNKETT</t>
  </si>
  <si>
    <t>02-662-0204-5</t>
  </si>
  <si>
    <t xml:space="preserve">1032/152 Phahonyothin,Chom Phon </t>
  </si>
  <si>
    <t>MCCONNELL DOWELL  FABRICATION YARD</t>
  </si>
  <si>
    <t>PLOYPAIJIT POKKASAP</t>
  </si>
  <si>
    <t>038-026-195-6</t>
  </si>
  <si>
    <t>233 NBIgbond Roadtambol Huaypong</t>
  </si>
  <si>
    <t>MCCOY GLOBAL INC.</t>
  </si>
  <si>
    <t>TOM NORRDELL</t>
  </si>
  <si>
    <t>REGIONAL MNG.</t>
  </si>
  <si>
    <t>02-255-5250</t>
  </si>
  <si>
    <t xml:space="preserve">1638/7 Phetchaburi Khwangbangkapi </t>
  </si>
  <si>
    <t>MCP CRANE</t>
  </si>
  <si>
    <t>KHUN YU</t>
  </si>
  <si>
    <t>085-095-5877</t>
  </si>
  <si>
    <t>mcpcrane@gmail.com</t>
  </si>
  <si>
    <t>151/93 Moo.5 T.Bowin A.Sriracha </t>
  </si>
  <si>
    <t>MEC FAREAST INTERNATIONAL PUBLIC CO., LTD</t>
  </si>
  <si>
    <t>02-399-4130</t>
  </si>
  <si>
    <t>888 MEC Tower., Km.2, Bangna</t>
  </si>
  <si>
    <t>CRANE (HEAVY LIFT)</t>
  </si>
  <si>
    <t>MECHILL ENGINEERING CO.,LTD.</t>
  </si>
  <si>
    <t>K. THANET P
BALA DURAIRAJ</t>
  </si>
  <si>
    <t>FACTORY MANAGER
DIRECTOR</t>
  </si>
  <si>
    <t xml:space="preserve">035-721-932-3 </t>
  </si>
  <si>
    <t>thanetp@mechill.com
bala@mechill.com</t>
  </si>
  <si>
    <t>129/25 Moo 3 Factory Land,T Wangchula</t>
  </si>
  <si>
    <t>MERMAID OFFSHORE SERVICES LTD</t>
  </si>
  <si>
    <t>MARK MCGIRR</t>
  </si>
  <si>
    <t xml:space="preserve">038-318-300#8345  </t>
  </si>
  <si>
    <t>Pinthong Industrial 789/55 M.1</t>
  </si>
  <si>
    <t>DS, IND</t>
  </si>
  <si>
    <t>MHR   TRANSPORT</t>
  </si>
  <si>
    <t>K. KOVIT, NOK</t>
  </si>
  <si>
    <t>074-380-401</t>
  </si>
  <si>
    <t>Tumbol Phawong Amphoe Mueang</t>
  </si>
  <si>
    <t>BLACK LUST</t>
  </si>
  <si>
    <t>MILLCON BURAPA CO., LTD.</t>
  </si>
  <si>
    <t>SUNTISUK P.</t>
  </si>
  <si>
    <t>038-606-040-2</t>
  </si>
  <si>
    <t>suntisuk@mozart.inet.co.th</t>
  </si>
  <si>
    <t>99 Moo 3, Kingamphoe Nikhompatthana</t>
  </si>
  <si>
    <t>MIRADOR (THAI) CONTRACTOR CO.,LTD</t>
  </si>
  <si>
    <t>BKK/KK</t>
  </si>
  <si>
    <t>ANKUSH SHARMA</t>
  </si>
  <si>
    <t>OFFICE MANAGER</t>
  </si>
  <si>
    <t>081-296-3096</t>
  </si>
  <si>
    <t>adminthai@miradorbcpl.com</t>
  </si>
  <si>
    <t>95/55 M005, Songprapha Road</t>
  </si>
  <si>
    <t>MITSUI &amp; CO (THAILAND)LTD.</t>
  </si>
  <si>
    <t>POONCHARAS T.</t>
  </si>
  <si>
    <t>PURCUREMENT</t>
  </si>
  <si>
    <t>02-236-6765</t>
  </si>
  <si>
    <t>15Th-16Thfl, Sathorncity Tower</t>
  </si>
  <si>
    <t>MITSUMI (THAILAND) CO.,LTD</t>
  </si>
  <si>
    <t>K.POONTHIP</t>
  </si>
  <si>
    <t>02-675-5682</t>
  </si>
  <si>
    <t xml:space="preserve">Thai Cc Tower, 34th Floor 889 South Sathorn </t>
  </si>
  <si>
    <t>MK STEEL SCAFFOLDING THANI</t>
  </si>
  <si>
    <t>080-011-1811</t>
  </si>
  <si>
    <t>mk-ud@typlive.com</t>
  </si>
  <si>
    <t xml:space="preserve">The Road Around City Of Split Nest Kasit </t>
  </si>
  <si>
    <t>MML</t>
  </si>
  <si>
    <t>K. SAHASSA
SARINRAT</t>
  </si>
  <si>
    <t>092-282-5016# 7</t>
  </si>
  <si>
    <t>sahassa@mml.co.th
Sirinrat.j@mml.co.th</t>
  </si>
  <si>
    <t>Royalthai Navy Warehouseno.13</t>
  </si>
  <si>
    <t>SCF, LG, CTT, SERVICE</t>
  </si>
  <si>
    <t>MMSVS GROUP HOLDING CO.,LTD</t>
  </si>
  <si>
    <t>CHAI CHOOSAK</t>
  </si>
  <si>
    <t>089-201-2485</t>
  </si>
  <si>
    <t> 99/9 Moo.6 Larnkrabue </t>
  </si>
  <si>
    <t>DC, DS</t>
  </si>
  <si>
    <t>DALE TUPPER
K. PAIRIN</t>
  </si>
  <si>
    <t>OPERATION MGR.
PURCHASING</t>
  </si>
  <si>
    <t>02-322-7979</t>
  </si>
  <si>
    <t>978 Srinakarin Road Khwang Suanluang</t>
  </si>
  <si>
    <t>SUPACHAI KIJANDA</t>
  </si>
  <si>
    <t>SUPERINTENDENT</t>
  </si>
  <si>
    <t>295/1 M.2 Phawong</t>
  </si>
  <si>
    <t>MODEC MANAGEMENT SERVICES PTE. LTD.</t>
  </si>
  <si>
    <t>K.SETTHA S.</t>
  </si>
  <si>
    <t>02-721-5599, 5559</t>
  </si>
  <si>
    <t>settha.srichaleo@modec.co.jp</t>
  </si>
  <si>
    <t>978 Srinakharin Rd., Suanluang</t>
  </si>
  <si>
    <t>MOG INDUSTRIAL TRAINING</t>
  </si>
  <si>
    <t>DARYL BRIGHOUSE</t>
  </si>
  <si>
    <t>074-260-115</t>
  </si>
  <si>
    <t>201 M1, Songkhla-Ranod Rd., Huakhao</t>
  </si>
  <si>
    <t xml:space="preserve">MONG KOL MACHINE SHOP &amp; SERVICE </t>
  </si>
  <si>
    <t>NARINTORN</t>
  </si>
  <si>
    <t>038-682-302</t>
  </si>
  <si>
    <t>72/1Langwat Maptaphut Maptaphut</t>
  </si>
  <si>
    <t>MOODY INTERNATIONAL THAILAND CO. LTD</t>
  </si>
  <si>
    <t>K. WONG</t>
  </si>
  <si>
    <t>02-248-1817</t>
  </si>
  <si>
    <t xml:space="preserve">539/2 Gypsum Metropolitan Tower, 11C </t>
  </si>
  <si>
    <t>MRAS (ASIA) LTC</t>
  </si>
  <si>
    <t xml:space="preserve">K.PHOLAPHAT </t>
  </si>
  <si>
    <t>038-698-200</t>
  </si>
  <si>
    <t>70/3 M.2, Phala Banchang</t>
  </si>
  <si>
    <t>MRC TRANSMARK LEYMAS CO., LTD</t>
  </si>
  <si>
    <t>K.THATSAPONG</t>
  </si>
  <si>
    <t>QA&amp;INSPECTOR MGR.</t>
  </si>
  <si>
    <t>038-683-026-7 </t>
  </si>
  <si>
    <t>8/9 Soi Keeree, Km 201.5 ,Huay Pong</t>
  </si>
  <si>
    <t>MRP ENGINEERING CO.,LTD.</t>
  </si>
  <si>
    <t>SOMPOP NIYOM</t>
  </si>
  <si>
    <t>038-399-333</t>
  </si>
  <si>
    <t>88 M.5 T.Muang A.Muang Rayong</t>
  </si>
  <si>
    <t>MSG MARINE INTERNATIONAL SUPPLY</t>
  </si>
  <si>
    <t>K. PASKAMONPORN 
K. MAPRANG</t>
  </si>
  <si>
    <t>SALES SUPPORT OFFICER</t>
  </si>
  <si>
    <t>02-476-3601 
02-476-3605</t>
  </si>
  <si>
    <t>msg@marineintersupply.com</t>
  </si>
  <si>
    <t>139 Soi Rama2 Soi 20, Yak 2 , Bangmod</t>
  </si>
  <si>
    <t>MR, MG</t>
  </si>
  <si>
    <t>MSSL MOTHERSON</t>
  </si>
  <si>
    <t>LALIT</t>
  </si>
  <si>
    <t>087-607-5272</t>
  </si>
  <si>
    <t>500/49 Moo 3 Hemaraj Eastern Seaboard</t>
  </si>
  <si>
    <t>MUBADALA PETROLEUM (THAILAND) LIMITED</t>
  </si>
  <si>
    <t>MINARWAN
THANAWAT RUJIRAMANEE</t>
  </si>
  <si>
    <t>MD
HSE ENGINEER MGR</t>
  </si>
  <si>
    <t>02-792-9777</t>
  </si>
  <si>
    <r>
      <t>thanawat.rujiramanee@mubadalapetroleum.com
</t>
    </r>
    <r>
      <rPr/>
      <t>minarwanx@gmail.com</t>
    </r>
  </si>
  <si>
    <t>29Th - 31St Floor, Shinnawatra Tower Iii</t>
  </si>
  <si>
    <t>N.T.L.MARINE CO.,LTD</t>
  </si>
  <si>
    <t>K. SOMSAK</t>
  </si>
  <si>
    <t>02-398-5891-3</t>
  </si>
  <si>
    <t>88 Soi Bang Na-Trad 30 Bang Na</t>
  </si>
  <si>
    <t>NACAP ASIA PACIFIC (THAILAND) COMPANY</t>
  </si>
  <si>
    <t>038-606-210</t>
  </si>
  <si>
    <t>4/2 M.4 Nikhompattana</t>
  </si>
  <si>
    <t xml:space="preserve">NAHKHONPHING SCAFFOLDING </t>
  </si>
  <si>
    <t xml:space="preserve">CMI </t>
  </si>
  <si>
    <t>081-724-7734</t>
  </si>
  <si>
    <t xml:space="preserve">241/2 Outer Ring Sanpuloei  </t>
  </si>
  <si>
    <t>NALCO INDUSTRIAL SERVICES CO.,LTD.</t>
  </si>
  <si>
    <t>SUPOJ</t>
  </si>
  <si>
    <t>038-955-160</t>
  </si>
  <si>
    <t>supoj@nalcothai.com</t>
  </si>
  <si>
    <t>109/19 Moo 4, Tambol Pluakdaeng</t>
  </si>
  <si>
    <t>NAM YUEN YONG SHIPPING CO.,LTD</t>
  </si>
  <si>
    <t>PONGSRI</t>
  </si>
  <si>
    <t>334/14-16 1St-2Nd Fl Mahaphrutthar</t>
  </si>
  <si>
    <t>NAMCHAI MACHINE SHOP &amp; SERVICE ( นำชัยการช่าง)</t>
  </si>
  <si>
    <t>K.  JOI</t>
  </si>
  <si>
    <t>038-602-403 </t>
  </si>
  <si>
    <t>154/7 Moo.7 Payoon Road, Banchang</t>
  </si>
  <si>
    <t>NAMSANG ENGINEERING CO., LTD</t>
  </si>
  <si>
    <t>MANISH</t>
  </si>
  <si>
    <t>SALES SUPERVISOR</t>
  </si>
  <si>
    <t>02-294-8946-55</t>
  </si>
  <si>
    <t>759 Rama Rd,Bang-Pongpang</t>
  </si>
  <si>
    <t>NAVAKUN TRANSPORT CO.,LTD.</t>
  </si>
  <si>
    <t>MR.SANAN S.</t>
  </si>
  <si>
    <t>02-182-0387-8</t>
  </si>
  <si>
    <t>1588/11 Office Park, Bangna-Trad Rd</t>
  </si>
  <si>
    <t>NAWA – INTERTECH COMPANY LIMITED</t>
  </si>
  <si>
    <t xml:space="preserve">MR SOONG H.              </t>
  </si>
  <si>
    <t>MANAGER DIRECTOR</t>
  </si>
  <si>
    <t>038-892-190</t>
  </si>
  <si>
    <t>Rayong Ind Land, Ban Khai</t>
  </si>
  <si>
    <t>NAWARAT PATANAKARN PUBLIC CO.,LTD</t>
  </si>
  <si>
    <t>K. NIRAMOL</t>
  </si>
  <si>
    <t>PROCUREMENT DIVISION</t>
  </si>
  <si>
    <t>02-730-2100</t>
  </si>
  <si>
    <t>h_niramol@nawarat.co.th</t>
  </si>
  <si>
    <t>Bangna Towers A, 18Th-19Th Floor</t>
  </si>
  <si>
    <t>NCE</t>
  </si>
  <si>
    <t xml:space="preserve">STUART SHEARER </t>
  </si>
  <si>
    <t>087-833-5011</t>
  </si>
  <si>
    <t>106/39 Moo.5 , Plutaluang</t>
  </si>
  <si>
    <t>IND (ELECT)</t>
  </si>
  <si>
    <t>NEW LINE TRANSPORT 2007 LTD</t>
  </si>
  <si>
    <t>K.HONG</t>
  </si>
  <si>
    <t>02-330-0107-9</t>
  </si>
  <si>
    <t>55/9 Bangplee Yai</t>
  </si>
  <si>
    <t>NEW PLAN STEEL DETAILING CO LTD</t>
  </si>
  <si>
    <t>K. ARTIT</t>
  </si>
  <si>
    <t xml:space="preserve">038-337-544   </t>
  </si>
  <si>
    <t>artit@newplaneng.co.th
newplan@newplaneng.co.th</t>
  </si>
  <si>
    <t>NEWCON CONSTRUCTION CO LTD</t>
  </si>
  <si>
    <t>KATHLEEN NEWTON</t>
  </si>
  <si>
    <t>CO-DIRECTOR</t>
  </si>
  <si>
    <t>02-987-9988-9</t>
  </si>
  <si>
    <t>19/8 ม.5 .Lam Luk Ka</t>
  </si>
  <si>
    <t>CRANE, FAB</t>
  </si>
  <si>
    <t>NEXT LINE CO LTD</t>
  </si>
  <si>
    <t>081-375-5562</t>
  </si>
  <si>
    <t>Tumbol Mapkha, Nikhom Phatthana</t>
  </si>
  <si>
    <t>NIHON KOHNETSU (THAILAND) CO.,LTD.</t>
  </si>
  <si>
    <t>K.CHAKKRIS  M.</t>
  </si>
  <si>
    <t>02-266-8663</t>
  </si>
  <si>
    <t>chakkris@nihonkohnetsu.co.jp</t>
  </si>
  <si>
    <t>No.5 Sitthivorakit Bldg., 8 th Floor, 803 Room</t>
  </si>
  <si>
    <t>NIL KHOSOL CO., LTD.</t>
  </si>
  <si>
    <t>K.SOMKIAT</t>
  </si>
  <si>
    <t>038-213-614-5</t>
  </si>
  <si>
    <t>79, 79/1 Moo2, Sukhumvit, Klongtamru</t>
  </si>
  <si>
    <t>NIPPON STEEL ENGINEERING CO.,LTD</t>
  </si>
  <si>
    <t>YOHANES CHRISTIAN</t>
  </si>
  <si>
    <t>038-832-369</t>
  </si>
  <si>
    <t>14 M.14 BANGPAKONG ,24130</t>
  </si>
  <si>
    <t>NISSEI TRADING THAILAND CO.,LTD</t>
  </si>
  <si>
    <t>K..PINITTA PUNGGUN</t>
  </si>
  <si>
    <t xml:space="preserve">038-522-000 </t>
  </si>
  <si>
    <t>Mdoffice@nissei.co.th</t>
  </si>
  <si>
    <t>33/39 M.2 Pimpavas-Saenpudas RD</t>
  </si>
  <si>
    <t>NISSIN FOOD</t>
  </si>
  <si>
    <t>MR FETSUYA YOSHIZURU</t>
  </si>
  <si>
    <t>ADVISOR</t>
  </si>
  <si>
    <t>038-481-349</t>
  </si>
  <si>
    <t>nssth@fareast.net.th</t>
  </si>
  <si>
    <t>Room 702, 7/F Monterey Tower 2170</t>
  </si>
  <si>
    <t>NMT INTERNATIONAL (THAILAND) CO., LTD</t>
  </si>
  <si>
    <t>COLIN WARD
PREEDEE ZIKHAN</t>
  </si>
  <si>
    <t>THAILAND BRANCH MGR.
MD ASST</t>
  </si>
  <si>
    <t>038-493-196</t>
  </si>
  <si>
    <r>
      <t>cward@nmtprojects.com.au
</t>
    </r>
    <r>
      <rPr/>
      <t>preedee@nissan-global.com</t>
    </r>
  </si>
  <si>
    <t>Village Business Centre,C16,383/2 M.12</t>
  </si>
  <si>
    <t>NO CEILING CO.,LTD</t>
  </si>
  <si>
    <t>K. MANITA</t>
  </si>
  <si>
    <t>081-889-9138</t>
  </si>
  <si>
    <t xml:space="preserve">1482/285 Chatuchak </t>
  </si>
  <si>
    <t>SERVICE, LG</t>
  </si>
  <si>
    <t>NOBP CORPERATION GROUP CO.,LTD</t>
  </si>
  <si>
    <t>YENN</t>
  </si>
  <si>
    <t>SENIOR PURCHASING</t>
  </si>
  <si>
    <t>081-352-8758</t>
  </si>
  <si>
    <t>14/19 Soi Ramintra 65,Bangkhen</t>
  </si>
  <si>
    <t>SERVICE, AGENT</t>
  </si>
  <si>
    <t>NOPPADOL S GROUP</t>
  </si>
  <si>
    <t>BKK/CBI</t>
  </si>
  <si>
    <t>K. CHANWIT</t>
  </si>
  <si>
    <t>02-433-5556 </t>
  </si>
  <si>
    <t>noppadol_s_group@npd9.com</t>
  </si>
  <si>
    <t>156 Phra Pinklao 4 Bang Yi, Bang Phlat</t>
  </si>
  <si>
    <t>NORCE OFFSHORE (THAILAND) LTD.</t>
  </si>
  <si>
    <t>K.VICHAI</t>
  </si>
  <si>
    <t>02-670-0390</t>
  </si>
  <si>
    <t xml:space="preserve">30Th Floor, River Wing East,Empire Tower Ii </t>
  </si>
  <si>
    <t>MG, MR</t>
  </si>
  <si>
    <t>NORTHERN GULF OIL (THAILAND) LIMITED</t>
  </si>
  <si>
    <t>ANNA SUDLOW</t>
  </si>
  <si>
    <t>02-617-6107</t>
  </si>
  <si>
    <t>123 Vibhavadi Rangsit Road Chatuchak</t>
  </si>
  <si>
    <t>NOV BRANDT(NATIONAL OILWELL VARCO )</t>
  </si>
  <si>
    <t>CAELEN SCHUTZMAN</t>
  </si>
  <si>
    <t>02-937-1217</t>
  </si>
  <si>
    <t>36/37 Moo 5, Route 332, Phlu Ta Luang</t>
  </si>
  <si>
    <t>NP ENGINEERING AND STEEL WORK CO., LTD.</t>
  </si>
  <si>
    <t>PATCHARANAN</t>
  </si>
  <si>
    <t>038-692-723</t>
  </si>
  <si>
    <t xml:space="preserve">237/21 Noenphayom Tumbol Maptaphut </t>
  </si>
  <si>
    <t>NRC INTERTECH CO., LTD.</t>
  </si>
  <si>
    <t>APICHAI</t>
  </si>
  <si>
    <t>038-149-727</t>
  </si>
  <si>
    <t>apichai@nrcintertech.com
nrc.intertech@gmail.com</t>
  </si>
  <si>
    <t>65/29 Moo 4, Don Hua Roh, Chonburi </t>
  </si>
  <si>
    <t>NSL INDUSTRIAL CO.,LTD.</t>
  </si>
  <si>
    <t>K. WATCHARA</t>
  </si>
  <si>
    <t>034-490-150-3</t>
  </si>
  <si>
    <t xml:space="preserve">info@nslbrass.co.th </t>
  </si>
  <si>
    <t>39/46 Samutsakorn Industrial Estate Soi1</t>
  </si>
  <si>
    <t>NST SERVICE &amp; TRANSPORTATION</t>
  </si>
  <si>
    <t>KHUN SUPPAKIJ</t>
  </si>
  <si>
    <t>MARKETING DEPARTMENT</t>
  </si>
  <si>
    <t>083-158-3788</t>
  </si>
  <si>
    <t xml:space="preserve">553/11 Moo.1, Warehouse 1 </t>
  </si>
  <si>
    <t>OAKWELL SHIPYARD CO. LTD OEM</t>
  </si>
  <si>
    <t>MR. DANIEL NEO 
K.TEERAPHAT</t>
  </si>
  <si>
    <t>086-904-6069</t>
  </si>
  <si>
    <t>supanijp@oakwell.com.sg
sattahip_project@oakwell.com.sg</t>
  </si>
  <si>
    <t xml:space="preserve">Amphur Sattahip Chon Buri 20180 </t>
  </si>
  <si>
    <t>OCHAROEN</t>
  </si>
  <si>
    <t>086-076-4699</t>
  </si>
  <si>
    <t>11/11 Moo 11  Bangphra , Sriracha</t>
  </si>
  <si>
    <t>ODFJELL SERVICES(THAILAND)CO.,LTD</t>
  </si>
  <si>
    <t>GARY MARSHELL</t>
  </si>
  <si>
    <t>092-413-8880</t>
  </si>
  <si>
    <t>32 Fl , Interchang Building, Bangkok</t>
  </si>
  <si>
    <t>OIL OPTIMIZATION JSX ENERGY</t>
  </si>
  <si>
    <t>MISS SUPEECHA</t>
  </si>
  <si>
    <t>INVESTOR RELATION</t>
  </si>
  <si>
    <t>02-231-8299</t>
  </si>
  <si>
    <t>17th Floor  ITF Tower 140/37 Silom</t>
  </si>
  <si>
    <t>OIL STATES</t>
  </si>
  <si>
    <t>DONALD BROWN</t>
  </si>
  <si>
    <t>SERVICE MANAGER</t>
  </si>
  <si>
    <t>038-691-644</t>
  </si>
  <si>
    <t>450 Huaypong District</t>
  </si>
  <si>
    <t>OIL-TEX (THAILAND) COMPANY LIMITED</t>
  </si>
  <si>
    <t>VASANT</t>
  </si>
  <si>
    <t>038-701-992</t>
  </si>
  <si>
    <t>95/16 Moo 6 Tambol Plutaluang</t>
  </si>
  <si>
    <t>MS, DS</t>
  </si>
  <si>
    <t>OILFIELD SERVICE INDUSTRIAL CO.LTD</t>
  </si>
  <si>
    <t xml:space="preserve">OLE PETER SIEFERT </t>
  </si>
  <si>
    <t>DRILLING SUP.</t>
  </si>
  <si>
    <t>02-966-2777</t>
  </si>
  <si>
    <t>1010 Vibhavadi Rangsit Road</t>
  </si>
  <si>
    <t>OILTOOLS THAILAND</t>
  </si>
  <si>
    <t>JAMIE DIX</t>
  </si>
  <si>
    <t>02-873-500-4</t>
  </si>
  <si>
    <t>11 South Sathorn Road</t>
  </si>
  <si>
    <t>OMS OILFIELD SERVICES (THAILAND) LTD</t>
  </si>
  <si>
    <t>KOMKRIT A.</t>
  </si>
  <si>
    <t>074-333-881</t>
  </si>
  <si>
    <t>komkrit.a@omsos.com</t>
  </si>
  <si>
    <t>160/6 Moo 1, Huakao Singhanakorn</t>
  </si>
  <si>
    <t>OMS PACKAGING (THAILAND) CO.,LTD. </t>
  </si>
  <si>
    <t>AIKAWIT S.</t>
  </si>
  <si>
    <t xml:space="preserve"> PROJECT&amp;TECHNICAL  </t>
  </si>
  <si>
    <t>02-749-0400-1# 1</t>
  </si>
  <si>
    <t>aikawit@omsthai.com</t>
  </si>
  <si>
    <t xml:space="preserve">32 Soi Lasalle 23, Bangna Subdistrict  </t>
  </si>
  <si>
    <t xml:space="preserve">MS, FAB </t>
  </si>
  <si>
    <t>ONSHORE LOGISTICS SERVICES CO.,LTD</t>
  </si>
  <si>
    <t>K.PRAMOTE</t>
  </si>
  <si>
    <t>02-379-0380</t>
  </si>
  <si>
    <t>Parinluxno.81/13Moo5,Nawamin</t>
  </si>
  <si>
    <t>OPHIR / SALAMANDER ENERGY LIMITED</t>
  </si>
  <si>
    <t>K.DARUNEE WISUT
K.SOMSAK N.</t>
  </si>
  <si>
    <t>PROCUREMENT MGR.
HSSE MGR.</t>
  </si>
  <si>
    <t>02-620-0800</t>
  </si>
  <si>
    <t>dwisut@ophir-energy.com
snaowaphongrat@ophir-energy.com</t>
  </si>
  <si>
    <t>Q House Lumpini Building 28th Fl,Unit 2802</t>
  </si>
  <si>
    <t>OPS OILFIELD EQUIPMENT AND SERVICES</t>
  </si>
  <si>
    <t>ROLAND COLLAO</t>
  </si>
  <si>
    <t>INSPECTION MKANAGER</t>
  </si>
  <si>
    <t>038-430-000</t>
  </si>
  <si>
    <t>11I/114 Plutaluang,Sattahip</t>
  </si>
  <si>
    <t>CTT, IND, CRANE</t>
  </si>
  <si>
    <t>OWEN OIL TOOLS</t>
  </si>
  <si>
    <t>ERIC HAMLYN</t>
  </si>
  <si>
    <t>074-334-070</t>
  </si>
  <si>
    <t>132/7 Moo1 ,Khaorupchang</t>
  </si>
  <si>
    <t>P H A ENGINEERING LTD., PART.</t>
  </si>
  <si>
    <t>081-849-0721</t>
  </si>
  <si>
    <t>pha-engineering@hotmail.com</t>
  </si>
  <si>
    <t>222/36 Mabkha, Nikhompattana</t>
  </si>
  <si>
    <t>P.I.N.K.TRANSPORTS AND TRADING CO.,LTD</t>
  </si>
  <si>
    <t>MR.PICHAI NOPCHINDA</t>
  </si>
  <si>
    <t>02-240-3451-5 </t>
  </si>
  <si>
    <t>pichai@pink-group.com</t>
  </si>
  <si>
    <t xml:space="preserve">21Th Fl.S.S.P.Tower Ii, Na RaNBIg </t>
  </si>
  <si>
    <t>P.R.  PARATEX CO.,LTD</t>
  </si>
  <si>
    <t>K. PRANOM</t>
  </si>
  <si>
    <t>02-533-1731</t>
  </si>
  <si>
    <t>pr_prohw@yahoo.com</t>
  </si>
  <si>
    <t>41, Soi Sukonthasa Wad11, Ladphrao</t>
  </si>
  <si>
    <t>P.S. METAL WORKS CO., LTD.</t>
  </si>
  <si>
    <t>MR. PAISARN SATHAWOR</t>
  </si>
  <si>
    <t>DIRECTOR/CEO/GM</t>
  </si>
  <si>
    <t>02-639-0156</t>
  </si>
  <si>
    <r>
      <t>
</t>
    </r>
    <r>
      <rPr/>
      <t>paisarn@psmetalwk.com, info@ps-metalwork.com</t>
    </r>
  </si>
  <si>
    <t>307 Mahaphruet Tharammahaphruet</t>
  </si>
  <si>
    <t>FAB, MNF, MS</t>
  </si>
  <si>
    <t>P.S.T CRANE</t>
  </si>
  <si>
    <t>KHUN SUTTIDA</t>
  </si>
  <si>
    <t>02-150-5724</t>
  </si>
  <si>
    <t>pstcrane@gmail.com</t>
  </si>
  <si>
    <t>1 Moo.1, Klong Sarm</t>
  </si>
  <si>
    <t>PACIFIC PIPE PUBLIC COMPANY LIMITED</t>
  </si>
  <si>
    <t>K.SOMCHAI R.</t>
  </si>
  <si>
    <t>02-679-9000</t>
  </si>
  <si>
    <t>ir.dep@pacificpipe.co.th
info@pacificpipe.co.th</t>
  </si>
  <si>
    <t>298, 298/2 Suksawad Rd, Prasamutjadee</t>
  </si>
  <si>
    <t>PAE (THAILAND) PUBLIC COMPANY LIMITED</t>
  </si>
  <si>
    <t>K.WARAPORN</t>
  </si>
  <si>
    <t>038-917-233-4</t>
  </si>
  <si>
    <t>paeray@pae.co.th
paeskl@pae.co.th</t>
  </si>
  <si>
    <t>88/2Moo5,Makhamkoo, Nikom Pattana</t>
  </si>
  <si>
    <t>IND, FAB, SCF, CTT</t>
  </si>
  <si>
    <t>PAE TECHNICAL SERVICE</t>
  </si>
  <si>
    <t>KITTICHETH</t>
  </si>
  <si>
    <t>074-332-593</t>
  </si>
  <si>
    <t>164/6 Moo 1,Hua Khao, Singhanakorn</t>
  </si>
  <si>
    <t>NDT, IND, SCF, CTT</t>
  </si>
  <si>
    <t>PAN MECHANIC ENGINEERING</t>
  </si>
  <si>
    <t>MR.PANIT  KI.</t>
  </si>
  <si>
    <t>SALES &amp; PROJECT DIRECT</t>
  </si>
  <si>
    <t xml:space="preserve">038-683-247-8 </t>
  </si>
  <si>
    <t>panit@panmechanic.com</t>
  </si>
  <si>
    <t>26/14 Soi.Sukhumvit 9,T.Huaypong</t>
  </si>
  <si>
    <t>CTT, SERVICE, MNF</t>
  </si>
  <si>
    <t xml:space="preserve">PAN ORIENT ENERGY (THAILAND) LTD. </t>
  </si>
  <si>
    <t>NANANG HARSONO</t>
  </si>
  <si>
    <t>02-937-1124-9</t>
  </si>
  <si>
    <t xml:space="preserve">12Th Fl., Unit 1203, Rasa Tower </t>
  </si>
  <si>
    <t>PAN ORIENT RESOURCES (THAILAND) LTD</t>
  </si>
  <si>
    <t>JEFF CHISHOLM</t>
  </si>
  <si>
    <t>PRESIDEN THAILAND</t>
  </si>
  <si>
    <t>02-937-1126-9</t>
  </si>
  <si>
    <t>12th Floor, Rasa Tower II,Unit No.1203,</t>
  </si>
  <si>
    <t>PAN ORIENT SIAM (POE)</t>
  </si>
  <si>
    <t>K. SUNISA</t>
  </si>
  <si>
    <t>MATERIAL</t>
  </si>
  <si>
    <t>02-937-1138-40</t>
  </si>
  <si>
    <t>sunisa@poesiam.com</t>
  </si>
  <si>
    <t>RENT CABIN</t>
  </si>
  <si>
    <t>PAT GUNN COMPANY MILLENNIUM SYSTEMS PLC.</t>
  </si>
  <si>
    <t>K. ANYAPHAT</t>
  </si>
  <si>
    <t>034-446-951-5 </t>
  </si>
  <si>
    <t>kanyaphat_mls@hotmail.com</t>
  </si>
  <si>
    <t xml:space="preserve">99/8 Moo 8 Nadi District  Muang </t>
  </si>
  <si>
    <t>PATKOL MANUFACTURING CO.,LTD</t>
  </si>
  <si>
    <t>PBI</t>
  </si>
  <si>
    <t>K. SUREERAT</t>
  </si>
  <si>
    <t xml:space="preserve">02-328-1035-49 </t>
  </si>
  <si>
    <t>sureerats@patkol.com</t>
  </si>
  <si>
    <t>129 Phetchakasem Km.129 Huayrong</t>
  </si>
  <si>
    <t>MS, FAB, MNF</t>
  </si>
  <si>
    <t>PEARLOIL CO.,LTD</t>
  </si>
  <si>
    <t>K.THONGCHAI</t>
  </si>
  <si>
    <t>18 Thai Commercial Park PlazaRatchadaphisek</t>
  </si>
  <si>
    <t>PECI-THAI COMPANY LIMITED</t>
  </si>
  <si>
    <t>BKK/PBI</t>
  </si>
  <si>
    <t>MR.RUNSAN R.</t>
  </si>
  <si>
    <t xml:space="preserve">038-034-659# 60 </t>
  </si>
  <si>
    <t>1/9 Jaroenpattana  Huy Pong</t>
  </si>
  <si>
    <t>PENANSHIN SHIPPING CO.,LTD</t>
  </si>
  <si>
    <t>K.ANU K.</t>
  </si>
  <si>
    <t>02-683-9190-201</t>
  </si>
  <si>
    <t xml:space="preserve"> 731/32-33 Ratchadapisek Rd., Bangpongpang</t>
  </si>
  <si>
    <t>PERFECT LOGISTICS</t>
  </si>
  <si>
    <t>K.SUPADECH</t>
  </si>
  <si>
    <t>038-483-074-5</t>
  </si>
  <si>
    <t>291/6 Moo 5 Nhongkham Sriracha</t>
  </si>
  <si>
    <t>PERI FORMWORK &amp; SCAFFOLDING  LTD.</t>
  </si>
  <si>
    <t>YANNICK CAGNARD</t>
  </si>
  <si>
    <t>02-168-1320-3</t>
  </si>
  <si>
    <t>Ninth Tower Gran Rama 9,17Th Fl Tnb02</t>
  </si>
  <si>
    <t>PETRACARBON CO.,LTD</t>
  </si>
  <si>
    <t>LEE POO YANG</t>
  </si>
  <si>
    <t>038-681-900</t>
  </si>
  <si>
    <t xml:space="preserve">39/3 Moo4 , Tabma </t>
  </si>
  <si>
    <t>PETROFAC SOUTH EAST ASIA PTE LTD.</t>
  </si>
  <si>
    <t>SETTHA SRICHALEO
TERRY MCARDLE</t>
  </si>
  <si>
    <t>SENIOR OPERATION
SENIOR PROJECT</t>
  </si>
  <si>
    <t>02-721-5599
02-650-9911-13</t>
  </si>
  <si>
    <t>settha.srichaleo@petrofac.com
terry.mcardle@petrofac.com</t>
  </si>
  <si>
    <t>598 Ploenjit Rd, Lumpini</t>
  </si>
  <si>
    <t>PHASSAKORN OILFIELD SERVICES CO.,LTD</t>
  </si>
  <si>
    <t xml:space="preserve">SUPAPORN KONGCHI </t>
  </si>
  <si>
    <t>ACCOUNTING MGR.</t>
  </si>
  <si>
    <t>02-939-1967</t>
  </si>
  <si>
    <t>388 Exchange Tower 29 Fl</t>
  </si>
  <si>
    <t xml:space="preserve">PHELPS DODGE INTERNATIONAL (THAILAND) </t>
  </si>
  <si>
    <t>SIRINRAT T.</t>
  </si>
  <si>
    <t>038-344-150</t>
  </si>
  <si>
    <t xml:space="preserve">9/9 Moo 4 Nikompattana </t>
  </si>
  <si>
    <t>PHOENIX QC CO., LTD.</t>
  </si>
  <si>
    <t>ALAN BOVENIZER</t>
  </si>
  <si>
    <t>02-160-6090</t>
  </si>
  <si>
    <t>alanb@phoenixqc.com
info@phoenixqc.com</t>
  </si>
  <si>
    <t xml:space="preserve">772 / 477 Tower A, Sukhumvit Soi 36 </t>
  </si>
  <si>
    <t>NDT, CTT</t>
  </si>
  <si>
    <t>PIPELINE &amp; PILING SERVICES CO LTD(PAPS)</t>
  </si>
  <si>
    <t>TAWATCHAI PRASERT</t>
  </si>
  <si>
    <t>038-608-370# 1</t>
  </si>
  <si>
    <t>info@paps-thailand.com</t>
  </si>
  <si>
    <t xml:space="preserve">267/37 &amp; 267/38 Sukhumvit Road, </t>
  </si>
  <si>
    <t>NDT, IND, MG</t>
  </si>
  <si>
    <t>PIYAPAN ENGINEERING SUPPLY SERVICE LTD., PART.</t>
  </si>
  <si>
    <t>K.BEE / K.TIDA</t>
  </si>
  <si>
    <t>038-147-285</t>
  </si>
  <si>
    <t>saelim.piyapan.b@gmail.com</t>
  </si>
  <si>
    <t xml:space="preserve">27/39 Moo 6, Bann Suan, Chonburi </t>
  </si>
  <si>
    <t>PJ ENERGY SERVICES CO.,LTD</t>
  </si>
  <si>
    <t>AROON KAO-IAN</t>
  </si>
  <si>
    <t>081-517-6375</t>
  </si>
  <si>
    <t>aroon@pj-emergy.com
pranee@pj-energy.com</t>
  </si>
  <si>
    <t>53/15 Nimitmai Rd., Klongdsamwa</t>
  </si>
  <si>
    <t>PJ TEM CO.,LTD</t>
  </si>
  <si>
    <t>02-569-6380</t>
  </si>
  <si>
    <t>pjtem@yahoo.com</t>
  </si>
  <si>
    <t>29/22 Moo 2 Klong 3</t>
  </si>
  <si>
    <t xml:space="preserve">PLERNPIS </t>
  </si>
  <si>
    <t>K.PLERNPIS</t>
  </si>
  <si>
    <t>081-310-2114</t>
  </si>
  <si>
    <t>plernpis.dome@hotmail.com</t>
  </si>
  <si>
    <t xml:space="preserve">Thapma Amphoe Mueang Rayong </t>
  </si>
  <si>
    <t>PLUS EXPLORATION CO.,LTD</t>
  </si>
  <si>
    <t>BANCHA  WONGKHIAM</t>
  </si>
  <si>
    <t>038-691-535-7</t>
  </si>
  <si>
    <t>17/2 Huaypong , Muang Rayong</t>
  </si>
  <si>
    <t>CTT, IND (RENTAL)</t>
  </si>
  <si>
    <t>PN MACHINE SHOP &amp; SERVICES LIMITED</t>
  </si>
  <si>
    <t>CHAMNAN</t>
  </si>
  <si>
    <t>081-622-9581</t>
  </si>
  <si>
    <t>23/9 Ratniyom Road Tambol Noenpra</t>
  </si>
  <si>
    <t>PNP MARINE &amp; SERVICES LP</t>
  </si>
  <si>
    <t>K.PAISAM</t>
  </si>
  <si>
    <t>081-482-0693</t>
  </si>
  <si>
    <t>paisam_pet@hotmail.com</t>
  </si>
  <si>
    <t>50/27Nitthawan Villagesoi 46 Nachom</t>
  </si>
  <si>
    <t>PNS POP MART SHOP</t>
  </si>
  <si>
    <t>NPT</t>
  </si>
  <si>
    <t>K. POP</t>
  </si>
  <si>
    <t>034-338-829</t>
  </si>
  <si>
    <t>pnspopmart@yahoo.com</t>
  </si>
  <si>
    <t>91/3Petchakasem Srisathong,Nakhon</t>
  </si>
  <si>
    <t>POLYTECHNOLOGY CO., LTD</t>
  </si>
  <si>
    <t>K.PLOYNAPAT  N.</t>
  </si>
  <si>
    <t>PURCHASE</t>
  </si>
  <si>
    <t>038-607-431-3</t>
  </si>
  <si>
    <t>ploynapat@polytech.co.th, info@polytech.co.th</t>
  </si>
  <si>
    <t>267/155-15 Sukhumvit Road, Maptaphut</t>
  </si>
  <si>
    <t>POONLAP LOHAKARN 2003 CO., LTD</t>
  </si>
  <si>
    <t>K. RATTANAPORN</t>
  </si>
  <si>
    <t>02-532-1058</t>
  </si>
  <si>
    <t>poonlap2003@hotmail.com</t>
  </si>
  <si>
    <t>301/8-9 Moo 1 Prachathipat, Prachatipat</t>
  </si>
  <si>
    <t xml:space="preserve">PORN PROM METAL PUBLIC COMPANY LIMITED </t>
  </si>
  <si>
    <t>K. KORAKHOCH</t>
  </si>
  <si>
    <t>038-150-528-31</t>
  </si>
  <si>
    <t>ppm@ppm.co.th, ssm725@ppm.co.th</t>
  </si>
  <si>
    <t>17/9-10 Moo 3,T. NBIg-Kang-Krok</t>
  </si>
  <si>
    <t xml:space="preserve">FAB </t>
  </si>
  <si>
    <t>PORNSUBTHAWECHAI CONSTRUCTION CO.,LTD.</t>
  </si>
  <si>
    <t>K. KAWEEWAT</t>
  </si>
  <si>
    <t>pornsubthawechai@typlive.com</t>
  </si>
  <si>
    <t>513/564 Moo.2, Thanburi,Rangsit</t>
  </si>
  <si>
    <t>POTEAM BUILDER CO., LTD.,</t>
  </si>
  <si>
    <t>MANTANA TACHAVIMOL</t>
  </si>
  <si>
    <t>ASSISTANT TO M.D.</t>
  </si>
  <si>
    <t>02-947-9371</t>
  </si>
  <si>
    <t>info@poteam.com</t>
  </si>
  <si>
    <t xml:space="preserve"> 46/257 Moo 10 Nawamin 74 Yaek 3-1</t>
  </si>
  <si>
    <t>PP GLOBAL LINE CO.,LTD</t>
  </si>
  <si>
    <t>MR.PAYON SRINOTE</t>
  </si>
  <si>
    <t xml:space="preserve">038-354-368 </t>
  </si>
  <si>
    <t>ppgloballine@ine.co.th</t>
  </si>
  <si>
    <t>142/14 Moo 1 Thungsukhla Sriracha </t>
  </si>
  <si>
    <t>PPG COATING</t>
  </si>
  <si>
    <t>ROSS SEARLES</t>
  </si>
  <si>
    <t>BUS SUPP MNG</t>
  </si>
  <si>
    <t>02-319-4143</t>
  </si>
  <si>
    <t>423 Moo 17 Bangna-Trad Road Km 23T</t>
  </si>
  <si>
    <t>MNF (R&amp;D,) IND</t>
  </si>
  <si>
    <t>PRACHONGKIT KARNCHANG CO.,LTD.</t>
  </si>
  <si>
    <t>ANDREAS BAUMANN</t>
  </si>
  <si>
    <t>ASS. ENGINEER</t>
  </si>
  <si>
    <t>02-463-7391</t>
  </si>
  <si>
    <t>andreasbaumann@arcor.de</t>
  </si>
  <si>
    <t>98/2 Soi Suksawad 66,Phra Pradaeng</t>
  </si>
  <si>
    <t>PRACTICUM ENGINEERING CO., LTD.</t>
  </si>
  <si>
    <t>K.PADSADA K.</t>
  </si>
  <si>
    <t>ADMIN &amp;PURCHASE MGR.</t>
  </si>
  <si>
    <t>02-312-8116# 9</t>
  </si>
  <si>
    <t>43 Bangna Trad Km.23 Bangsaothong</t>
  </si>
  <si>
    <t>PRAKITCRANE TRANSPORT CO.,LTD.</t>
  </si>
  <si>
    <t>KHUN PRAKIT</t>
  </si>
  <si>
    <t>087-668-3297 </t>
  </si>
  <si>
    <t>prakitcrane@gmail.com</t>
  </si>
  <si>
    <t>310 Moo.10 T.NBI Muang</t>
  </si>
  <si>
    <t>PRECIOUS SHIPPING PUBLIC CO.,LTD</t>
  </si>
  <si>
    <t>KHALID MOINUDDIN
SOMPRATHANA T.</t>
  </si>
  <si>
    <t>MD
ACCOUNT SECRETARY</t>
  </si>
  <si>
    <t>02-696-8801
02-696-8856</t>
  </si>
  <si>
    <t>kh@preciousshipping.com
som@preciousshipping.com</t>
  </si>
  <si>
    <t xml:space="preserve">7Th Fl.Cathay House, 8/30North Sathorn </t>
  </si>
  <si>
    <t>PRECISION POWER SEVICE CO.,LTD (PPS)</t>
  </si>
  <si>
    <t xml:space="preserve">033-679-801-2  </t>
  </si>
  <si>
    <t>117/71 M.4, Plutaluang</t>
  </si>
  <si>
    <t>PREMIER OILFIELD SERVICES CO., LTD</t>
  </si>
  <si>
    <t>GARRY JOHN HUTTON</t>
  </si>
  <si>
    <t>061-919-7770</t>
  </si>
  <si>
    <t>29/1 Samnakthon,Ban Chang</t>
  </si>
  <si>
    <t>Rental Mud vac pump</t>
  </si>
  <si>
    <t>PREMIER PROJECT SOLUTION (PPSL)</t>
  </si>
  <si>
    <t>JAMES HEWITSON</t>
  </si>
  <si>
    <t>02-664-1798-99</t>
  </si>
  <si>
    <t xml:space="preserve">1617,3 Fl, Patthanakarn </t>
  </si>
  <si>
    <t>PREMIER SUPPLY AND SERVICE</t>
  </si>
  <si>
    <t>PARIN / CHANIKA /ORAWAN</t>
  </si>
  <si>
    <t>088-788-3996</t>
  </si>
  <si>
    <t>3 , M.1 ,  Sukhaphiban 1 A.Chana</t>
  </si>
  <si>
    <t>PREMIUM METAL TRADE</t>
  </si>
  <si>
    <t>K. ISSARA</t>
  </si>
  <si>
    <t>02-408-8746</t>
  </si>
  <si>
    <t>issara.premium@gmail.com</t>
  </si>
  <si>
    <t>460 Andover Andover Sirindhorn Road </t>
  </si>
  <si>
    <t>PRIMA MARINE CO.,LTD.</t>
  </si>
  <si>
    <t>K. SUTIDA</t>
  </si>
  <si>
    <t>suthida@nathalin.com</t>
  </si>
  <si>
    <t>PRO VALVE TESTING AND SERVICE</t>
  </si>
  <si>
    <t>KHUN WIROJ</t>
  </si>
  <si>
    <t>074-260-836</t>
  </si>
  <si>
    <t>Wirojprovalve@gmail.com</t>
  </si>
  <si>
    <t>159/29 Moo.1 Singhanakorn</t>
  </si>
  <si>
    <t xml:space="preserve">PRODUCTION SOLUTIONS </t>
  </si>
  <si>
    <t>PHILIP MARLOW
IAN
K.PATTAMAWADEE</t>
  </si>
  <si>
    <t>SKYPE ID:
PHILIP.MARLOW4</t>
  </si>
  <si>
    <t>087-264-1744
033-679-826</t>
  </si>
  <si>
    <t>170/7,Moo5,Sumnakthon, Banchang</t>
  </si>
  <si>
    <t>PROLOG TITANIUM CO.,LTD</t>
  </si>
  <si>
    <t>MS. SUDAPORN S.</t>
  </si>
  <si>
    <t>02-920-4046</t>
  </si>
  <si>
    <t>info@titanium.co.th</t>
  </si>
  <si>
    <t>48/107 M.2 Bangbuathong</t>
  </si>
  <si>
    <t>PROMPT  NDT AND INSPECTION CO.,LTD</t>
  </si>
  <si>
    <t>WATTHANA S.</t>
  </si>
  <si>
    <t>095-641-3452</t>
  </si>
  <si>
    <t>Tum.Watthana@prompt-ndti.com</t>
  </si>
  <si>
    <t xml:space="preserve">31/1 Moo 2,Chingko, Singhanakorn </t>
  </si>
  <si>
    <t>PRV PRODUCTS CO.,LTD</t>
  </si>
  <si>
    <t>CHANVIT U.</t>
  </si>
  <si>
    <t>034-849-931</t>
  </si>
  <si>
    <t>prvproducts@hotmail.com</t>
  </si>
  <si>
    <t>109/5 Moo5 Klongmaduea Katumbaan</t>
  </si>
  <si>
    <t>PS PRECISION ENGINEERING LTD PARTNERSHIP</t>
  </si>
  <si>
    <t>SURAWUT</t>
  </si>
  <si>
    <t>038-623-809</t>
  </si>
  <si>
    <t>1/4 M.2  Tabma, Rayong</t>
  </si>
  <si>
    <t>PSN MACHINERY SHOP &amp; RETROFIT</t>
  </si>
  <si>
    <t>PITSANU</t>
  </si>
  <si>
    <t>089-211-0943</t>
  </si>
  <si>
    <t>psn_mr@hotmail.com</t>
  </si>
  <si>
    <t>70/3 M.3 T. Phala , Rayong</t>
  </si>
  <si>
    <t>PSP TECH CO.,LTD</t>
  </si>
  <si>
    <t>K. SIRINRAT</t>
  </si>
  <si>
    <t xml:space="preserve">02-576-1504   </t>
  </si>
  <si>
    <t>custserv@psptech.co.th</t>
  </si>
  <si>
    <t>99/349 Na Nakorn Building 4 Fl</t>
  </si>
  <si>
    <t>PSV SUPPLY CO.,LTD</t>
  </si>
  <si>
    <t>MR.CHAIYA P.</t>
  </si>
  <si>
    <t>CHAIRMAN &amp; CEO</t>
  </si>
  <si>
    <t>02-295-5025-6</t>
  </si>
  <si>
    <t>dacixi@hotmail.com</t>
  </si>
  <si>
    <t xml:space="preserve">219/9 Rama Iii Bang Phongphang Yan </t>
  </si>
  <si>
    <t>PT OILFILED CO.,LTD</t>
  </si>
  <si>
    <t>MARTHINEE H</t>
  </si>
  <si>
    <t>SONGKHLA SUPPLY OFFICER</t>
  </si>
  <si>
    <t>60/ Kanjanavanich Ambol Khaoroopchang</t>
  </si>
  <si>
    <t>PTE PLUS</t>
  </si>
  <si>
    <t>SARAN SRISAK</t>
  </si>
  <si>
    <t>SALES REP.</t>
  </si>
  <si>
    <t>02-903-0299</t>
  </si>
  <si>
    <t>12/52 Prasertmanukit Sena Nikhom S</t>
  </si>
  <si>
    <t>LANOTEC COMPET</t>
  </si>
  <si>
    <t>PTT</t>
  </si>
  <si>
    <t>SKL/LKB</t>
  </si>
  <si>
    <t xml:space="preserve">PTT EXPLORATION AND PRODUCTION PUBLIC </t>
  </si>
  <si>
    <t>ANIL  CHUTTANI
KITTICHAI  UNG-ARAM</t>
  </si>
  <si>
    <t>SUPERINTENDENT
DRILL SUPERINTENDENT</t>
  </si>
  <si>
    <t>02-537-400#4168
02-537-4955</t>
  </si>
  <si>
    <t>555 Vibhavadee-Rangsit Road</t>
  </si>
  <si>
    <t>PUENCHON</t>
  </si>
  <si>
    <t>KHUN AOUN</t>
  </si>
  <si>
    <t>038-246-028</t>
  </si>
  <si>
    <t xml:space="preserve">PWA SERVICES </t>
  </si>
  <si>
    <t xml:space="preserve">074-380-254-6 </t>
  </si>
  <si>
    <t>jamesbondjira@hotmail.com</t>
  </si>
  <si>
    <t xml:space="preserve">444/23 Moo 2 Road To County Medicine </t>
  </si>
  <si>
    <t>BLACK LIST</t>
  </si>
  <si>
    <t>Q TECH TECHNOLOGY CO.,LTD.</t>
  </si>
  <si>
    <t>K. SARANYU L.
GANITPONG
BENCHAMPION</t>
  </si>
  <si>
    <t>PROCUREMENT ENG.</t>
  </si>
  <si>
    <t xml:space="preserve">02-583-8300 </t>
  </si>
  <si>
    <t>457 Bondstreet ,Bangpood,Pakkret</t>
  </si>
  <si>
    <t>QIEST CO., LTD. SEA QUALITY INSPECTION PARTNER</t>
  </si>
  <si>
    <t>02-101-4940</t>
  </si>
  <si>
    <t>info@qiest.co.th</t>
  </si>
  <si>
    <t>7/17, Phoem Sin  Khlong ThaNBI, Saimai</t>
  </si>
  <si>
    <t>QUALITECH CO.,LTD</t>
  </si>
  <si>
    <t>MS.KUNLANIT S.</t>
  </si>
  <si>
    <t>ADMIN MGR.</t>
  </si>
  <si>
    <t>038-297-302</t>
  </si>
  <si>
    <t>info@qualitech-ndt.com</t>
  </si>
  <si>
    <t>1/37M.1NBIgchak Banbueng Chonburi</t>
  </si>
  <si>
    <t>QUALITY COATING &amp; ENGINEERING</t>
  </si>
  <si>
    <t>KHUN ULAIPORN
K.NARONG S.</t>
  </si>
  <si>
    <t>081-832-5084</t>
  </si>
  <si>
    <r>
      <t>ulaiporn.qcec@gmail.com
</t>
    </r>
    <r>
      <rPr/>
      <t>narong.s@qc-ec.com</t>
    </r>
  </si>
  <si>
    <t xml:space="preserve">68/7 Samnakaingon Mapkha Nikhom </t>
  </si>
  <si>
    <t xml:space="preserve">IND </t>
  </si>
  <si>
    <t>R &amp; D COMPLETE SUPPLY CO.,LTD</t>
  </si>
  <si>
    <t>KANOKORN B.</t>
  </si>
  <si>
    <t>038-034-021</t>
  </si>
  <si>
    <t>155/168 , Pranjai 5 Village Mo.5 , Tabma</t>
  </si>
  <si>
    <t xml:space="preserve">R ONE TWO THAI ENGINEERING CO.,LTD. </t>
  </si>
  <si>
    <t>K.VICHIAN</t>
  </si>
  <si>
    <t>038-372-676</t>
  </si>
  <si>
    <t>2/29 Moo.4 Bueng, Sriracha</t>
  </si>
  <si>
    <t>R.J CONSTRUCTION &amp; ENGINEERING CO.,LTD</t>
  </si>
  <si>
    <t>038-607-886</t>
  </si>
  <si>
    <t>info@rj.co.th</t>
  </si>
  <si>
    <t xml:space="preserve">18/9 Aowpradoo, Maptaphut, Muang </t>
  </si>
  <si>
    <t>RAIMON LAND PLC</t>
  </si>
  <si>
    <t>STEVE BRAJAK</t>
  </si>
  <si>
    <t>02-651-9601</t>
  </si>
  <si>
    <t>22 Fl, Millennia Tower Lumpini</t>
  </si>
  <si>
    <t>RAKPASAK COMPANY LIMITED</t>
  </si>
  <si>
    <t>NIRAN DAENGPHIROM</t>
  </si>
  <si>
    <t>02-464-0499</t>
  </si>
  <si>
    <t>niran.d@irpc.co.th</t>
  </si>
  <si>
    <t xml:space="preserve">169 M.9, Suksawat 45 Rd.,Bangkru </t>
  </si>
  <si>
    <t>RAYONG CRANE 2015 CO.,LTD</t>
  </si>
  <si>
    <t>081-429-1417</t>
  </si>
  <si>
    <t>Tumbol Thapma Amphoe Mueang Rayong</t>
  </si>
  <si>
    <t>RAYONG ENGINEERING &amp; PLANT SERVICE LTD</t>
  </si>
  <si>
    <t>SURIYACHACK A.
K.SURADEJ P.</t>
  </si>
  <si>
    <t xml:space="preserve">RELIABILITY ENGINEER </t>
  </si>
  <si>
    <t>038-685-040</t>
  </si>
  <si>
    <t>techrayongdata@gmail.com
suradepu@scg.co.th</t>
  </si>
  <si>
    <t>271, Sukhumvit  Map Ta Phut</t>
  </si>
  <si>
    <t>RAYONG INTANIA COMPANY LIMITED</t>
  </si>
  <si>
    <t>K. SASIMEEN</t>
  </si>
  <si>
    <t>038-034-677</t>
  </si>
  <si>
    <t>information@rayongintania.co.th</t>
  </si>
  <si>
    <t>No.54/9 Ratbumrung Rd., T.Huaypong</t>
  </si>
  <si>
    <t>RAYONG PRASITPHOL CO.,LTD.</t>
  </si>
  <si>
    <t>ATTHAKORN</t>
  </si>
  <si>
    <t xml:space="preserve">038-682-623-4 </t>
  </si>
  <si>
    <t>rpnop@csloxinfo.com</t>
  </si>
  <si>
    <t xml:space="preserve">76/1 High-Way No.3191 Mapthaphut </t>
  </si>
  <si>
    <t>RAYONG TKC ENGINEERING LTD</t>
  </si>
  <si>
    <t>PORNSIRI  BOONSONG</t>
  </si>
  <si>
    <t>038-881-042</t>
  </si>
  <si>
    <t>rayongtkc@yahoo.com</t>
  </si>
  <si>
    <t>68/119 Moo.3, T. Phala</t>
  </si>
  <si>
    <t>RCI TESTING INSPECTION &amp; CONSULTING CO,LTD</t>
  </si>
  <si>
    <t>MS.SIRIPORN K.</t>
  </si>
  <si>
    <t>038-029-657</t>
  </si>
  <si>
    <t>siriporn.k@rci-thailand.com</t>
  </si>
  <si>
    <t xml:space="preserve">123/3 Moo.6 Tambol Banchang Amphur </t>
  </si>
  <si>
    <t>REED INSPECTION COMPANY LIMITED</t>
  </si>
  <si>
    <t>RANDY W. REED  
JULIE REED</t>
  </si>
  <si>
    <t>074-801-180</t>
  </si>
  <si>
    <t>randy@reedInspection.net
julie@reedInspection.net</t>
  </si>
  <si>
    <t xml:space="preserve">516 Moo 2 T.Pawong, Muang, Songkhla </t>
  </si>
  <si>
    <t>REEDHYCALOG THAILAND, LLC</t>
  </si>
  <si>
    <t>STEVE TAYLER</t>
  </si>
  <si>
    <t>SECRETARY</t>
  </si>
  <si>
    <t>02-937-1050</t>
  </si>
  <si>
    <t>Rasa Tower 23 Fl, Lumpini</t>
  </si>
  <si>
    <t>REI PETROLEUM SERVICES</t>
  </si>
  <si>
    <t>KEVIN H ROGERS</t>
  </si>
  <si>
    <t>02-207-2470</t>
  </si>
  <si>
    <t xml:space="preserve">Central World 999/9 Floor 29 </t>
  </si>
  <si>
    <t>RENCON (THAILAND) CO., LTD.</t>
  </si>
  <si>
    <t>MR. RACHAI J.</t>
  </si>
  <si>
    <t>02-536-5697</t>
  </si>
  <si>
    <t>802/818 Moo 12, Paholyothin , Khukod</t>
  </si>
  <si>
    <t>RIG &amp; DOWNHOLE EQUIPMENT SUPPLIER LTD</t>
  </si>
  <si>
    <t>WALLY ROMANCHUK</t>
  </si>
  <si>
    <t>081-890-8117</t>
  </si>
  <si>
    <t>240/37 ,19 Fl, Ayudhaya Build.,</t>
  </si>
  <si>
    <t>RIG THAI ENGINEERING CO., LTD</t>
  </si>
  <si>
    <t>MR. JEFF SONG</t>
  </si>
  <si>
    <t>02-727-5590-1</t>
  </si>
  <si>
    <t>rigthai@gmail.com</t>
  </si>
  <si>
    <t xml:space="preserve">200/1 Moo 1 Soi Pattanachonnabot 3 </t>
  </si>
  <si>
    <t>RMC MACHINE SHOP &amp; SERVICE CO.,LTD</t>
  </si>
  <si>
    <t>MATT MEYER</t>
  </si>
  <si>
    <t xml:space="preserve">038-874-966 </t>
  </si>
  <si>
    <t>pan_rayongmech@hotmail.com
mmeyer@rmcengine.com</t>
  </si>
  <si>
    <t>60/1 Moo 2 Ban Khai-Banbung T.Namkok</t>
  </si>
  <si>
    <t>RMS GROUP</t>
  </si>
  <si>
    <t>ANDREW KAYE</t>
  </si>
  <si>
    <t>LEAKCSEALING SUP</t>
  </si>
  <si>
    <t>038-685-330</t>
  </si>
  <si>
    <t>485/2 Huaypong ,Rayong</t>
  </si>
  <si>
    <t>ROCK INDUSTRIAL</t>
  </si>
  <si>
    <t>038-687-031</t>
  </si>
  <si>
    <t>rock_industrialservice@yahoo.com</t>
  </si>
  <si>
    <t xml:space="preserve">Huaipong Amphoe Mueang Rayong </t>
  </si>
  <si>
    <t>ROTARY DRILLING SERVICES COMPANY LTD</t>
  </si>
  <si>
    <t>RANDALL REESE</t>
  </si>
  <si>
    <t>02-234-1900</t>
  </si>
  <si>
    <t>9/13 Silom Road, Soi 3</t>
  </si>
  <si>
    <t>RSPC CONSTRUCTION AND SUPPLY PARTNERSHIP</t>
  </si>
  <si>
    <t>K. NIKORN CHANTRASA</t>
  </si>
  <si>
    <t>038-947-070</t>
  </si>
  <si>
    <t>nikorn@rspcconstruction.com</t>
  </si>
  <si>
    <t>20 Soi Prapa 1, Sukumvit Neunpra</t>
  </si>
  <si>
    <t>RTN TRANSPORT 1</t>
  </si>
  <si>
    <t>K.NONTIYA  P.</t>
  </si>
  <si>
    <t>096-649-9892</t>
  </si>
  <si>
    <t>rtn_transport1@hotmail.com</t>
  </si>
  <si>
    <t>555 Moo.1, Bang Sao Thong</t>
  </si>
  <si>
    <t>RUNGRUANG CRANE</t>
  </si>
  <si>
    <t>ROI</t>
  </si>
  <si>
    <t>KHUN SUPAWADEE</t>
  </si>
  <si>
    <t>043-515-517</t>
  </si>
  <si>
    <t>103 Moo.7, Bypass Rd,T.Donglarn</t>
  </si>
  <si>
    <t>02-381-1915</t>
  </si>
  <si>
    <t>RWAN ENGINEERING CO.,LTD</t>
  </si>
  <si>
    <t>K.RUNGNAPA</t>
  </si>
  <si>
    <t>02-990-1126</t>
  </si>
  <si>
    <t>802/761 Moo 12 T. Kukot, A. Lamlukka</t>
  </si>
  <si>
    <t>S &amp; I MARINE SERVICE LTD., PART.</t>
  </si>
  <si>
    <t>SUTISA</t>
  </si>
  <si>
    <t>038-351-1313</t>
  </si>
  <si>
    <t>si@sandi-marine.com</t>
  </si>
  <si>
    <t xml:space="preserve">14 Moo.1 T.Tungsongkla (Auo Udom) </t>
  </si>
  <si>
    <t>S C MACHANICAL ENGINEERING CO.,LTD</t>
  </si>
  <si>
    <t>K. SAKSIAM</t>
  </si>
  <si>
    <t>062-289-9164</t>
  </si>
  <si>
    <t>sc.machanical@gmail.com</t>
  </si>
  <si>
    <t>8/24 Moo. 8 Tambol NBIgree</t>
  </si>
  <si>
    <t xml:space="preserve">S-CON  ENGINEERING </t>
  </si>
  <si>
    <t>K. PRISSANA/ K.ANUCHRT</t>
  </si>
  <si>
    <t>prissana@s-con.co.th 
anuchart@s-con.co.th</t>
  </si>
  <si>
    <t>140 Moo 2 Khuyaimee Sanamchaikhed</t>
  </si>
  <si>
    <t>S.B.M. MARINE SERVICES (THAILAND) LTD</t>
  </si>
  <si>
    <t>PAUL NELSON</t>
  </si>
  <si>
    <t> COUNTRY MANAGER</t>
  </si>
  <si>
    <t>02-260-7925-7</t>
  </si>
  <si>
    <t>18Th Fl., B.B. Building, 54 Asoke</t>
  </si>
  <si>
    <t>S.B.O. TECHNICS CO., LTD.</t>
  </si>
  <si>
    <t>K.AMNAT</t>
  </si>
  <si>
    <t>038-704-897</t>
  </si>
  <si>
    <t>ceo_amnat@sbo-thailand.com</t>
  </si>
  <si>
    <t xml:space="preserve">297/1 Mo 1,Sukhumvit Banglamung, </t>
  </si>
  <si>
    <t>S.C. MANAGEMENT CO.,LTD</t>
  </si>
  <si>
    <t>SURACHAI NIMNUAL</t>
  </si>
  <si>
    <t xml:space="preserve">VICE PRESIDENT </t>
  </si>
  <si>
    <t xml:space="preserve">02-341-9100-49 </t>
  </si>
  <si>
    <t>surachai.nimnaul@scgroupthai.com</t>
  </si>
  <si>
    <t>S.C.Tower 88 , The Park Land,Bangna</t>
  </si>
  <si>
    <t>S.C.S YARD CO.,LTD</t>
  </si>
  <si>
    <t>K.PRANEE</t>
  </si>
  <si>
    <t>038-768344-6</t>
  </si>
  <si>
    <t>computer@scsyard.co.th</t>
  </si>
  <si>
    <t>233/11 Moo 6 Thung Su Khla , Sriracha</t>
  </si>
  <si>
    <t>LG, SERVICE</t>
  </si>
  <si>
    <t>S.C.S. FABRICATION CO., LTD.</t>
  </si>
  <si>
    <t>SUCHART S.</t>
  </si>
  <si>
    <t>02-150-7622 - 25</t>
  </si>
  <si>
    <t>2/19 Buangtonglong Lamlukka</t>
  </si>
  <si>
    <t>S.J GLOBAL TRADE LTD., PART. </t>
  </si>
  <si>
    <t>JEAB
TADCHA (PANG)
TOOKTA</t>
  </si>
  <si>
    <t xml:space="preserve"> BUYER
 PURCHASING</t>
  </si>
  <si>
    <t>074-559-417</t>
  </si>
  <si>
    <t>sjglobal01@gmail.com
buyer1@sjglobaltrade.com
buyer3@sjglobaltrade.com</t>
  </si>
  <si>
    <t>87 , Hatyai Asongkhla</t>
  </si>
  <si>
    <t>S.K. KUNATHAM GROUP</t>
  </si>
  <si>
    <t>KHUN SOMKUAN</t>
  </si>
  <si>
    <t>074-333-074</t>
  </si>
  <si>
    <t>skkhunnathamgroup@yahoo.co.th</t>
  </si>
  <si>
    <t xml:space="preserve">530 Quoin Rock - Hoping Wold Parish </t>
  </si>
  <si>
    <t>S.O.ENGINEERING LIMITED PARTNERSHIP</t>
  </si>
  <si>
    <t>DARUNEE</t>
  </si>
  <si>
    <t>038-681-805</t>
  </si>
  <si>
    <t xml:space="preserve">50,52,54,56,58 Thang Luang 3191 </t>
  </si>
  <si>
    <t>S.P. ENGINEERING AND PART CO., LTD.</t>
  </si>
  <si>
    <t>CHAICHANUT</t>
  </si>
  <si>
    <t>038-587-199</t>
  </si>
  <si>
    <t>chichayanat_su@yahoo.com</t>
  </si>
  <si>
    <t>79/16 Moo 2, Donsai, Banpo</t>
  </si>
  <si>
    <t>S.P. METAL PARTS CO., LTD.</t>
  </si>
  <si>
    <t>K. CHANCHAI</t>
  </si>
  <si>
    <t>02-750-7702-6</t>
  </si>
  <si>
    <t>chanchai@spm-amp.com</t>
  </si>
  <si>
    <t xml:space="preserve">37/24 M.3, Soi Kraisakdawat </t>
  </si>
  <si>
    <t>S.P.K. CRANE CO., LTD</t>
  </si>
  <si>
    <t>K.JAROON KI.</t>
  </si>
  <si>
    <t>038-286-437</t>
  </si>
  <si>
    <t>contact@spkcrane.com</t>
  </si>
  <si>
    <t>109/9 M.6 T.Bansuan A.Maung </t>
  </si>
  <si>
    <t>S.P.TRACTOR &amp; CRANE</t>
  </si>
  <si>
    <t>CPN</t>
  </si>
  <si>
    <t>KHUN SUTHUM</t>
  </si>
  <si>
    <t>077-576-475</t>
  </si>
  <si>
    <t>sptracter03@hotmail.com</t>
  </si>
  <si>
    <t>212/2-3 Moo13 Phetkasem  Wang Phai</t>
  </si>
  <si>
    <t>S.S.P. BURAPHA (2005) CO.,LTD.</t>
  </si>
  <si>
    <t>K.JUMPITA  K.</t>
  </si>
  <si>
    <t>082-464-9580</t>
  </si>
  <si>
    <t>ssp.burapha2005@gmail.com</t>
  </si>
  <si>
    <t xml:space="preserve">60/52 M. 7 T. Surasak A. Sriracha </t>
  </si>
  <si>
    <t>SAFETY THAI PRODUCT</t>
  </si>
  <si>
    <t>K. ATTANITI</t>
  </si>
  <si>
    <t>081-449-2514</t>
  </si>
  <si>
    <t>400/124,Moo 8, Lamlukka Phatumthani</t>
  </si>
  <si>
    <t>SAHACHON CRANE</t>
  </si>
  <si>
    <t>K. SAHACHOL</t>
  </si>
  <si>
    <t>081-398-5326</t>
  </si>
  <si>
    <t>montrimk@truemail.co.th</t>
  </si>
  <si>
    <t>Sukprayoon (W.Jewell) Forest. Muang</t>
  </si>
  <si>
    <t>SAHAPHAN CHONBURI</t>
  </si>
  <si>
    <t>UZA</t>
  </si>
  <si>
    <t>038-454-442</t>
  </si>
  <si>
    <t>auza_auja@hotmail.com
info@sahapanchonburi.com</t>
  </si>
  <si>
    <t>284/9 Lankhunchorn, Bangplasoi Road</t>
  </si>
  <si>
    <t>SAHAVIRIYA PLATE MILL PUBLIC CO.,LTD</t>
  </si>
  <si>
    <t>K.AREEPHAN</t>
  </si>
  <si>
    <t>DOMESTIC SALES</t>
  </si>
  <si>
    <t>038-832-056-60</t>
  </si>
  <si>
    <t xml:space="preserve">160 M.14 Sukhumvit Rd, Bangpakong </t>
  </si>
  <si>
    <t>FAB, MNF, IND</t>
  </si>
  <si>
    <t>SAHAWONG LIMITED PART</t>
  </si>
  <si>
    <t>K.SUCHART WONG.</t>
  </si>
  <si>
    <t>02-322-5499</t>
  </si>
  <si>
    <t>311 Soi Onnut 39 Sukumvit77</t>
  </si>
  <si>
    <t>SAI NGAM PRECISION AND SERVICE CO.,LTD</t>
  </si>
  <si>
    <t>K. SUKHON</t>
  </si>
  <si>
    <t>074-333-353</t>
  </si>
  <si>
    <t>sai-ngamprecision@hotmail.com</t>
  </si>
  <si>
    <t>240/4 Moo 2, Lopburi Ra Met Road</t>
  </si>
  <si>
    <t>SAIPEM ASIA SDN. BHD.</t>
  </si>
  <si>
    <t>K.PATCHAREE</t>
  </si>
  <si>
    <t>02-319-9840</t>
  </si>
  <si>
    <t>5Th Floor - Ritratana  1769, Ramkamhang</t>
  </si>
  <si>
    <t>SAK LOGISTIC &amp; CRANE</t>
  </si>
  <si>
    <t>K.SAK</t>
  </si>
  <si>
    <t>090-112-5084 </t>
  </si>
  <si>
    <t>Amphoe Mueang Chon Buri </t>
  </si>
  <si>
    <t>SAKULVIT GROUP CO., LTD.</t>
  </si>
  <si>
    <t>SPK/MTP</t>
  </si>
  <si>
    <t>K.JITRAPAHA JANSUWAN</t>
  </si>
  <si>
    <t>038-691-510-1</t>
  </si>
  <si>
    <t>skgbangna@gmail.com</t>
  </si>
  <si>
    <t>98 High Way 3191  RAYONG</t>
  </si>
  <si>
    <t xml:space="preserve">SALTIRE ENERGY LTD </t>
  </si>
  <si>
    <t>SUPAMAS T. (AO)
ALAN SIMPSON</t>
  </si>
  <si>
    <t xml:space="preserve"> OFFICE MGR.</t>
  </si>
  <si>
    <t>02-104-9201</t>
  </si>
  <si>
    <t>nipada.medee@saltire-energy.com</t>
  </si>
  <si>
    <t>94 Building Chinnawat Maithai Floor 3</t>
  </si>
  <si>
    <t>SAMART SCAFFOLDING</t>
  </si>
  <si>
    <t>SAMART</t>
  </si>
  <si>
    <t>085-177-7184</t>
  </si>
  <si>
    <t>samart.supply@hotmail.com</t>
  </si>
  <si>
    <t xml:space="preserve">203/13 Moo 1 Lak Hok Amphoe Mueang </t>
  </si>
  <si>
    <t>SANG THAI NAVIGATION 1977 CO.,LTD</t>
  </si>
  <si>
    <t>VANIDA T.</t>
  </si>
  <si>
    <t>02-862-1485</t>
  </si>
  <si>
    <t xml:space="preserve">35Th Fl, Sinn Sathorn Tower, 77/149-151 </t>
  </si>
  <si>
    <t>SANGAROON CRANE SERVICE CO LTD</t>
  </si>
  <si>
    <t>K.BANJONG</t>
  </si>
  <si>
    <t>038-277-441-3</t>
  </si>
  <si>
    <t>sac_crane@hotmail.com</t>
  </si>
  <si>
    <t>12/1,33/8,33/29 Moo 1 NBIgkhangkhok </t>
  </si>
  <si>
    <t>SAPURAKENCANA DRILLING ASIA LIMITED</t>
  </si>
  <si>
    <t>PRIMPIT</t>
  </si>
  <si>
    <t>074-333-362</t>
  </si>
  <si>
    <t>primpit.chulekha@skdrilling.com</t>
  </si>
  <si>
    <t>50480L Territory Of Kuala Lumpur</t>
  </si>
  <si>
    <t>SARENS (THAILAND) CO., LTD</t>
  </si>
  <si>
    <t xml:space="preserve">JACOB KIM </t>
  </si>
  <si>
    <t>038-300-315</t>
  </si>
  <si>
    <t>448/13 Moo 12,Thepprasit Rd</t>
  </si>
  <si>
    <t>CRANE, MS (HEAVY LIFT)</t>
  </si>
  <si>
    <t>SAWATUDOM ENGINEERING (RAYONG) CO.,LTD</t>
  </si>
  <si>
    <t>ALBAN L.MANNING</t>
  </si>
  <si>
    <t>PROJECT DIRECTOR</t>
  </si>
  <si>
    <t>038-685-370-1</t>
  </si>
  <si>
    <t>11/1 Charoenpattana Rd,</t>
  </si>
  <si>
    <t>SCAFFTAG INNOVATION SERVICE CO.,LTD </t>
  </si>
  <si>
    <t>K. PITCHANUN</t>
  </si>
  <si>
    <t>081-862-2379</t>
  </si>
  <si>
    <t>pdc@scafftagis.com , pdc_ssp@hotmail.com</t>
  </si>
  <si>
    <t>5/72 Moo 6 Banchang,  Banchang</t>
  </si>
  <si>
    <t>SCHENKER ENGINEERING CO.,LTD</t>
  </si>
  <si>
    <t>K.PAISARN   V.</t>
  </si>
  <si>
    <t>02-938-5811-3</t>
  </si>
  <si>
    <t>semail@asianet.co.th 
schenker@clickta.com</t>
  </si>
  <si>
    <t>599/17 Latphrao Rd., Latyao, Chatuchak,</t>
  </si>
  <si>
    <t>CRANE,  MS, LG</t>
  </si>
  <si>
    <t>SCHLUMBERGER</t>
  </si>
  <si>
    <t>PAKAPORN 
VIRAPHON
JORGE</t>
  </si>
  <si>
    <t>WCS FIELD ENG
WCS CEMENTING ENG.
CMT</t>
  </si>
  <si>
    <t>02-792-6744
02-792-6678
02-937-0700# 890</t>
  </si>
  <si>
    <t>pakaporn@slb.com
viraphon@slb.com
jbermea@slb.com</t>
  </si>
  <si>
    <t>Rasatower, Phahonyothin ,Chatuchak</t>
  </si>
  <si>
    <t>SCHLUMBERGER OVERSEAS S.A.</t>
  </si>
  <si>
    <t>SANTAYA (KAE)</t>
  </si>
  <si>
    <t>PROCUREMENT HEAD</t>
  </si>
  <si>
    <t>02-792-6672</t>
  </si>
  <si>
    <t>17 Floor, Rasa Tower</t>
  </si>
  <si>
    <t>SCIENTIFIC DRILLING INTERNATIONAL INC.</t>
  </si>
  <si>
    <t xml:space="preserve">NOPPADON </t>
  </si>
  <si>
    <t>SENIOR FIELD ENG.</t>
  </si>
  <si>
    <t>02-511-5344-5</t>
  </si>
  <si>
    <t>14 Soi Phahonyothin 24</t>
  </si>
  <si>
    <t>SCOMI OIL TOOLS (THAILAND) LIMITED</t>
  </si>
  <si>
    <t>K.PENPAK MOTIWONG
K.WARISA</t>
  </si>
  <si>
    <t>SENIOR PROCUREMENT</t>
  </si>
  <si>
    <t xml:space="preserve">02-170-7507 </t>
  </si>
  <si>
    <t>188/139 Bangprieng Pattana Bangbor</t>
  </si>
  <si>
    <t>SCOMI OMS OILFIELD SERVICE</t>
  </si>
  <si>
    <t>SKL / STP</t>
  </si>
  <si>
    <t>K.PORNSIRI OUNCHOKDEE</t>
  </si>
  <si>
    <t>PURCHASE OFFICER</t>
  </si>
  <si>
    <t xml:space="preserve">038-181-786-7 </t>
  </si>
  <si>
    <t>sattahip.admin@omsos.com
thai.admin@omsos.com</t>
  </si>
  <si>
    <t xml:space="preserve">36/19 Moo.5 Tambol Phutalung </t>
  </si>
  <si>
    <t>SCT ENTERPRISES</t>
  </si>
  <si>
    <t>02-159-0112-3</t>
  </si>
  <si>
    <t>sct1990_2@yahoo.com</t>
  </si>
  <si>
    <t xml:space="preserve">59/1 Chiang Rak Yai Tumbol Chiang Rak </t>
  </si>
  <si>
    <t>SDV LOGISTIC (THAILAND)</t>
  </si>
  <si>
    <t>PINYAPATCH
SIMON LASSAILLY</t>
  </si>
  <si>
    <t>BDM OIL&amp;GAS
GM</t>
  </si>
  <si>
    <t>02-261-920# 264</t>
  </si>
  <si>
    <t>s.pinyapatch@sdv.com
bkk.air@sdv.com</t>
  </si>
  <si>
    <t>75/7 Richmond Build,19 Fl</t>
  </si>
  <si>
    <t>SEACOR ENVIRONMENTAL SERVICES (ASIA)</t>
  </si>
  <si>
    <t>CHALERMSAK PINTU</t>
  </si>
  <si>
    <t>086-901-4315</t>
  </si>
  <si>
    <t>Sattahip Royal Navy Warehouse 4</t>
  </si>
  <si>
    <t>SEADRILL ASIA LIMITED ONSHORE </t>
  </si>
  <si>
    <t>STEPHEN HANNAR</t>
  </si>
  <si>
    <t>RIG MANAGER</t>
  </si>
  <si>
    <t>074-333-360</t>
  </si>
  <si>
    <t>steve.hannar@yahoo.co.uk</t>
  </si>
  <si>
    <t>444/18 Moo2 , Muang Songkhla</t>
  </si>
  <si>
    <t>SEAMANSHIP CO.,LTD.</t>
  </si>
  <si>
    <t>LCDR AMNUAY C.</t>
  </si>
  <si>
    <t>02-933-8700</t>
  </si>
  <si>
    <t>seaman@seamanship.co.th</t>
  </si>
  <si>
    <t xml:space="preserve">14,16 Soiladprao 84, Wangthonglang </t>
  </si>
  <si>
    <t>SEAWELD ENGINEERING LIMITED</t>
  </si>
  <si>
    <t>KEITH  GILMOUR</t>
  </si>
  <si>
    <t>02-625-3153</t>
  </si>
  <si>
    <t>87/2, Witthayu Rd., Lumphini, Pathumwan</t>
  </si>
  <si>
    <t>SEDCO FOREX INTERNATIONAL INC.</t>
  </si>
  <si>
    <t>MARTIN WEBER</t>
  </si>
  <si>
    <t>02-260-5834-6</t>
  </si>
  <si>
    <t xml:space="preserve">15 12 Moo 2 T Chingko A Singhanakorn </t>
  </si>
  <si>
    <t>SEMA CRANE  เสมา เครน เซอร์วิส</t>
  </si>
  <si>
    <t>K.TAWEEP</t>
  </si>
  <si>
    <t>090-724-2858</t>
  </si>
  <si>
    <t>thaweepvet@gmail.com</t>
  </si>
  <si>
    <t xml:space="preserve">Tumbol Surasak Amphoe Siracha </t>
  </si>
  <si>
    <t>SGS (THAILAND) LIMITED</t>
  </si>
  <si>
    <t xml:space="preserve">Aschara </t>
  </si>
  <si>
    <t>074-345-876-8 </t>
  </si>
  <si>
    <t>Aschara_Adulayapichit@sgsgroup.com</t>
  </si>
  <si>
    <t xml:space="preserve">57,59,61 Soi 10  Phetkasem Hatyai </t>
  </si>
  <si>
    <t>NDT (INSPECTION)</t>
  </si>
  <si>
    <t>SHAANXI YANCHANG PETROLEUM CO.,LTD.</t>
  </si>
  <si>
    <t>TIAN WEIKUAN</t>
  </si>
  <si>
    <t>02-643-0402-3</t>
  </si>
  <si>
    <t xml:space="preserve">16th Floor, Rungrojthanakul Building </t>
  </si>
  <si>
    <t>SHAFT METAL SPRAY CO.,LTD</t>
  </si>
  <si>
    <t>K.SOMKID</t>
  </si>
  <si>
    <t>02-813-5972 
034-967-177</t>
  </si>
  <si>
    <t>shaftmetal@hotmail.com
somkid@shaftspray.com</t>
  </si>
  <si>
    <t>113 Moo.10 T.Lamphaya T.Samrong</t>
  </si>
  <si>
    <t>SHELF DRILLING (SOUTH EAST ASIA ) LTD</t>
  </si>
  <si>
    <t>GARRY
K.SIRAPRAPA C.</t>
  </si>
  <si>
    <t>SUPPLY CHAIN</t>
  </si>
  <si>
    <t>02-798-9040</t>
  </si>
  <si>
    <t>siraprapa.chuachart@shelfdrilling.com, info@shelfdrilling.com</t>
  </si>
  <si>
    <t>18 Fl, Rasa Tower II , sukhumvit</t>
  </si>
  <si>
    <t>SHI-ASIA (THAILAND) COMPANY LIMITED</t>
  </si>
  <si>
    <t>K.KOBKUN  K.</t>
  </si>
  <si>
    <t>038-968-102</t>
  </si>
  <si>
    <t>mkt@shiasiathailand.com
kobkun@shiasia.co.th</t>
  </si>
  <si>
    <t>99/9 M.5 Mapkha, Nikhompattana</t>
  </si>
  <si>
    <t>MNF (TANK)</t>
  </si>
  <si>
    <t>SHIPSHAPE SEA STORE CO.,LTD</t>
  </si>
  <si>
    <t>K. BEE</t>
  </si>
  <si>
    <t>02-877-1894</t>
  </si>
  <si>
    <t xml:space="preserve">131 Soi Rama2 Soi 20, Yak 2 </t>
  </si>
  <si>
    <t>SERVICE, IND, AGENT</t>
  </si>
  <si>
    <t>Many other requests</t>
  </si>
  <si>
    <t>SHIPTECH SUPPLY CO.,LTD</t>
  </si>
  <si>
    <t>SAICHOL  WONGVIDTYA</t>
  </si>
  <si>
    <t>038-493-080</t>
  </si>
  <si>
    <t>Ubolwan Building 7 Floor</t>
  </si>
  <si>
    <t>MR, CRANE</t>
  </si>
  <si>
    <t>SIAM FASTENER CO., LTD.</t>
  </si>
  <si>
    <t>K.SOMPOCH</t>
  </si>
  <si>
    <t>02-769-1567</t>
  </si>
  <si>
    <t xml:space="preserve">35/9 Moo 7, Soi King-Kaew 64, King-Kaew </t>
  </si>
  <si>
    <t>SIAM LUCKY MARINE CO.,LTD</t>
  </si>
  <si>
    <t>K.NARONGDECH</t>
  </si>
  <si>
    <t>CHARTER-MKT CAPT</t>
  </si>
  <si>
    <t>02-120-9898</t>
  </si>
  <si>
    <t>narongdech.ruamsakul@ugp.co.th</t>
  </si>
  <si>
    <t>553 The Palladium Building, 30Th Floor</t>
  </si>
  <si>
    <t>SIAM MOECO LTD</t>
  </si>
  <si>
    <t>SOMEI  NISHIKAWA
MASAYUKI MINOBE</t>
  </si>
  <si>
    <t>DRILL SUPERINTENDENT
DRILLING MANAGER</t>
  </si>
  <si>
    <t>02-677-7530</t>
  </si>
  <si>
    <t>12 Fl, Qhouse Lumpini Build</t>
  </si>
  <si>
    <t>SIAM MONGKOL MARINE CO.,LTD</t>
  </si>
  <si>
    <t>CAPT.RITTIRONG Y.</t>
  </si>
  <si>
    <t>02-871-3302# 302</t>
  </si>
  <si>
    <t>rittirong.y@smmc.co.th</t>
  </si>
  <si>
    <t>139 Ratburana, Bangpakok, Ratburana</t>
  </si>
  <si>
    <t>SIAM NDT &amp; INSPECTION (SKL)</t>
  </si>
  <si>
    <t>MARIO AUFDERKLAMM</t>
  </si>
  <si>
    <t>SALES DEPARTMENT</t>
  </si>
  <si>
    <t>074-332-847</t>
  </si>
  <si>
    <t>siamndt@siamndtInspection.com</t>
  </si>
  <si>
    <t xml:space="preserve">138/15 Sathingmor Singhanakorn </t>
  </si>
  <si>
    <t>SIAM PATTANA MARITIME CO.,LTD.</t>
  </si>
  <si>
    <t>CHAROENRAT H.
K.SURIYA   N.</t>
  </si>
  <si>
    <t>DIRECTOR
FLEET MANAGER</t>
  </si>
  <si>
    <t>02-677-4401-8</t>
  </si>
  <si>
    <t>charoenrat@siamecl.com
eclbkk@siamecl.com</t>
  </si>
  <si>
    <t>No.11Q Housesathorn Bldg. No.19 Ab</t>
  </si>
  <si>
    <t>SIAM SUPPLY AND HYDROLIC EQUIPMENT</t>
  </si>
  <si>
    <t>K.THAIRAT T.</t>
  </si>
  <si>
    <t>ENGINEEER</t>
  </si>
  <si>
    <t>074-804-018</t>
  </si>
  <si>
    <t>257/9 M1 ,Satingmor ,Singhanakorn</t>
  </si>
  <si>
    <t>SIAM SYNERGY CO., LTD.</t>
  </si>
  <si>
    <t>K.SANIT NOENCHAI</t>
  </si>
  <si>
    <t>02-713-2215</t>
  </si>
  <si>
    <t>sae@siamsynergy.com</t>
  </si>
  <si>
    <t>Warehouse No. 5, Sattahip Navy Port</t>
  </si>
  <si>
    <t>SIAM WELDING LTD., PART.</t>
  </si>
  <si>
    <t>K.MANEERAT  P.</t>
  </si>
  <si>
    <t>02-931-6200</t>
  </si>
  <si>
    <t xml:space="preserve">17/105 Moo 10, Sukhaphibal Rd., Latphrao, </t>
  </si>
  <si>
    <t>SIAPTEK (THAILAND) COMPANY LIMITED</t>
  </si>
  <si>
    <t>ETIENNE LAUNAY</t>
  </si>
  <si>
    <t>02-237-7775</t>
  </si>
  <si>
    <t>Etienne.Launay@siaptek.com</t>
  </si>
  <si>
    <t xml:space="preserve">No. 92138A, 15Th Floor, Sathorn Thani 2 </t>
  </si>
  <si>
    <t>SIGMA ENTERPRISE &amp; TECHNOLOGY</t>
  </si>
  <si>
    <t>RATHTAM</t>
  </si>
  <si>
    <t>035-211-292</t>
  </si>
  <si>
    <t>4/89 M.1 , Ayutthaya</t>
  </si>
  <si>
    <t>SILAPON CRANE CO.,LTD.</t>
  </si>
  <si>
    <t>038-348-632</t>
  </si>
  <si>
    <t>silapon.crane@hotmail.com</t>
  </si>
  <si>
    <t>444 Moo.1, T.NBIgkham</t>
  </si>
  <si>
    <t>SINGHA MARINE SERVICES LTD PART.</t>
  </si>
  <si>
    <t xml:space="preserve">MADAM BOONSRI </t>
  </si>
  <si>
    <t>038-354-445# 105</t>
  </si>
  <si>
    <t>info@singhamarine.com</t>
  </si>
  <si>
    <t>17/4 Moo 1, Thungsukla, Sriracha</t>
  </si>
  <si>
    <t>SINO U.S. PETROLEUM</t>
  </si>
  <si>
    <t>ZHANG JIE</t>
  </si>
  <si>
    <t>DIRECTOR &amp; GM</t>
  </si>
  <si>
    <t>02-260-6181-3</t>
  </si>
  <si>
    <t xml:space="preserve">Banchang Glas Haus,6th Fl, 1Sukhumvit Soi 25 </t>
  </si>
  <si>
    <t xml:space="preserve">SINO-THAI ENGINEERING AND CONSTRUCTION </t>
  </si>
  <si>
    <t>RYG/BKK</t>
  </si>
  <si>
    <t>ANUPAM BARUAH</t>
  </si>
  <si>
    <t>PROJECT  &amp; CONTROL</t>
  </si>
  <si>
    <t>038-601-977</t>
  </si>
  <si>
    <t>anupambaruah@gmail.com</t>
  </si>
  <si>
    <t>Banchang Amphoe Ban Chang Province </t>
  </si>
  <si>
    <t>SINOPEC ENGINEERING(GROUP)CO. LTD</t>
  </si>
  <si>
    <t>TU DALIN</t>
  </si>
  <si>
    <t>PROJECT MGR.</t>
  </si>
  <si>
    <t>088-006-0986</t>
  </si>
  <si>
    <t>636/1 Soi Ram 39</t>
  </si>
  <si>
    <t>SIRI SUCCESS SUPPLY CO.,LTD.</t>
  </si>
  <si>
    <t>JENNARONG C.</t>
  </si>
  <si>
    <t>QUALITY MANAGER</t>
  </si>
  <si>
    <t>038-691-049</t>
  </si>
  <si>
    <t xml:space="preserve">Tambon Maptaphut </t>
  </si>
  <si>
    <t>NDT, SCF</t>
  </si>
  <si>
    <t>SIRI TRAILER &amp; ENGINEERING</t>
  </si>
  <si>
    <t>K.SIRI POKEAO</t>
  </si>
  <si>
    <t>02-730-4982-3</t>
  </si>
  <si>
    <t xml:space="preserve">k.siritrailer@gmail.com </t>
  </si>
  <si>
    <t xml:space="preserve">39/56 Moo11 Preechasrinakarin </t>
  </si>
  <si>
    <t>SIWA TESTING INSPECTION &amp; CONSULTING LTD</t>
  </si>
  <si>
    <t>K.SAKCHAI</t>
  </si>
  <si>
    <t>MAINTENANCE INSPECTION</t>
  </si>
  <si>
    <t>02-444-3645</t>
  </si>
  <si>
    <t>sakchai@siwatesting.com
info@siwatesting.com</t>
  </si>
  <si>
    <t>195 Soi Petchkasem 65  Bangkae</t>
  </si>
  <si>
    <t>K.KHAMPOL</t>
  </si>
  <si>
    <t>038-691-734-6</t>
  </si>
  <si>
    <t>khampol@siwatesting.com
info@siwatesting.com</t>
  </si>
  <si>
    <t>68/2 Thai-Musalim Road, Maptaput</t>
  </si>
  <si>
    <t>SK NDT &amp; INSPECTION CO., LTD. </t>
  </si>
  <si>
    <t>K.PHAIROJ  T.</t>
  </si>
  <si>
    <t>AREA MANAGER</t>
  </si>
  <si>
    <t>038-608-462-3</t>
  </si>
  <si>
    <t>center@skndt.com
phairoj@skndt.com</t>
  </si>
  <si>
    <t xml:space="preserve">267/279, Maptaphut </t>
  </si>
  <si>
    <t>SK. STEEL AND CONCRETE WORK CO.,LTD</t>
  </si>
  <si>
    <t>KOMDECH G.</t>
  </si>
  <si>
    <t>038-602-734# 103</t>
  </si>
  <si>
    <t>komdech_gw@sksc54.com</t>
  </si>
  <si>
    <t xml:space="preserve">170/1 M.5 Sam Nak Thon, Ban Chang </t>
  </si>
  <si>
    <t>SKIP (1999) ENGINEERING CO., LTD.</t>
  </si>
  <si>
    <t xml:space="preserve">SOMCHAI </t>
  </si>
  <si>
    <t xml:space="preserve">038-775-374-5   </t>
  </si>
  <si>
    <t>skip1999@hotmail.com
somchai_injection@hotmail.com</t>
  </si>
  <si>
    <t>139/7 Moo 7, Surasak, Sriracha, 20110</t>
  </si>
  <si>
    <t>SM EQUIPMENT AND SUPPLY</t>
  </si>
  <si>
    <t>KHUN SUNYA</t>
  </si>
  <si>
    <t>038-010-888</t>
  </si>
  <si>
    <t>sm12bum@hotmail.com</t>
  </si>
  <si>
    <t>3/16 Moo 5 T.NBIglalok A.Bankai </t>
  </si>
  <si>
    <t>SMEDVIG ASIA CO.,LTD.</t>
  </si>
  <si>
    <t>GERRY ASKER</t>
  </si>
  <si>
    <t xml:space="preserve">02-263-3320 </t>
  </si>
  <si>
    <t>preben.jensen@smedvig.com.sg</t>
  </si>
  <si>
    <t xml:space="preserve">6Th Fl., Sindhorn Tower 2 Wireless </t>
  </si>
  <si>
    <t>SMOOTH SEA CO.,LTD</t>
  </si>
  <si>
    <t>DR.LERDNARONG S.</t>
  </si>
  <si>
    <t>02-294-8741-4</t>
  </si>
  <si>
    <t>opt@smoothsea.co.th</t>
  </si>
  <si>
    <t>924Bldg, 6Th ,Rama3 Bangpongpang</t>
  </si>
  <si>
    <t>SMR AUTOMOTIVE SYSTEM (THAILAND)LTD.</t>
  </si>
  <si>
    <t>SARAPONG</t>
  </si>
  <si>
    <t>038-950-500-8</t>
  </si>
  <si>
    <t>Eastern Seaboard Industrial Estate</t>
  </si>
  <si>
    <t>QA MIRROR</t>
  </si>
  <si>
    <t>SOLID PART MACHINE SHOP &amp; SERVICE</t>
  </si>
  <si>
    <t>080-575-9080</t>
  </si>
  <si>
    <t>solid_part_eng@hotmail.com</t>
  </si>
  <si>
    <t>388 T. Huay Pong Sukumvit Road</t>
  </si>
  <si>
    <t>SOPHON CRANE 1994 </t>
  </si>
  <si>
    <t>KHUN SOPHON</t>
  </si>
  <si>
    <t>034-252-259</t>
  </si>
  <si>
    <t>sophoncrane@hotmail.com</t>
  </si>
  <si>
    <t>253/2 Moo.2,T.Lam Phaya</t>
  </si>
  <si>
    <t>SOUER CO., LTD</t>
  </si>
  <si>
    <t>PSN</t>
  </si>
  <si>
    <t>JOS SOUER</t>
  </si>
  <si>
    <t>TECHNICAL BUSINESS</t>
  </si>
  <si>
    <t>081-886-8394</t>
  </si>
  <si>
    <t>jos@souer.co.th</t>
  </si>
  <si>
    <t>99/10 Moo 5 , Ban Klong</t>
  </si>
  <si>
    <t>SP FOOD SERVICES</t>
  </si>
  <si>
    <t>SAWAT LO-ONG</t>
  </si>
  <si>
    <t>074-260-667</t>
  </si>
  <si>
    <t>195/9 Moo 1 , Singhanakorn</t>
  </si>
  <si>
    <t>SP INTERNATIONAL</t>
  </si>
  <si>
    <t>ERIC LEROUX</t>
  </si>
  <si>
    <t>074-496-923-4</t>
  </si>
  <si>
    <t>204/8 Moo 1 , Singhanakorn</t>
  </si>
  <si>
    <t>SPRY ASIA GROUP CO., LTD.</t>
  </si>
  <si>
    <t xml:space="preserve">MR STEN OLESON           </t>
  </si>
  <si>
    <t xml:space="preserve">081-591-8802           </t>
  </si>
  <si>
    <t>62/1 Moo 6 Tambon Banglamung</t>
  </si>
  <si>
    <t>DS, MNF</t>
  </si>
  <si>
    <t>SPS GLOBAL CORPORATION CO., LTD. (SPS)</t>
  </si>
  <si>
    <t>K.SOONTORN  P.</t>
  </si>
  <si>
    <t>02-948-7191-2</t>
  </si>
  <si>
    <t>soontorn@spsglobalcorp.com
info@spsglobalcorp.com</t>
  </si>
  <si>
    <t>No 14, Nawamin 98, Kanna Yao</t>
  </si>
  <si>
    <t>SCF, IND, SERVICE</t>
  </si>
  <si>
    <t>SRINAVAPORN LIMITED PARTNERSHIP</t>
  </si>
  <si>
    <t>K.VANAPORN</t>
  </si>
  <si>
    <t>038-944-146</t>
  </si>
  <si>
    <t>1/11 Moo 6, T.Cheongneon</t>
  </si>
  <si>
    <t>SRIPHIPAT PISSANULOK (1989)</t>
  </si>
  <si>
    <t>KHUN PICHAI</t>
  </si>
  <si>
    <t>055-295-386</t>
  </si>
  <si>
    <t>sriphiphat1989@gmail.com</t>
  </si>
  <si>
    <t>195 MOO5 t. donthong, Pitsanulok</t>
  </si>
  <si>
    <t>SRIRACHA CONSTRUCTION PUBLIC CO.,LTD</t>
  </si>
  <si>
    <t>K.SUDCHINDA  S.</t>
  </si>
  <si>
    <t>PURCHASE MGR.</t>
  </si>
  <si>
    <t>038-317-555</t>
  </si>
  <si>
    <t>scc@sricha.com</t>
  </si>
  <si>
    <t>97 Moo 3, Surasak, Sriracha</t>
  </si>
  <si>
    <t xml:space="preserve">SRISAHA WORKSHOP </t>
  </si>
  <si>
    <t xml:space="preserve">038-312-117         </t>
  </si>
  <si>
    <t>srisahaworkshop@hotmail.com</t>
  </si>
  <si>
    <t>60/3    Sukhumvit Road,   Sriracha   </t>
  </si>
  <si>
    <t>SRITHAI MARINE CO.,LTD</t>
  </si>
  <si>
    <t>PRATEEP TIEWTRANBI 
TASANAN</t>
  </si>
  <si>
    <t>PRESIDENT
MANAGER</t>
  </si>
  <si>
    <t>02-901-3849-59</t>
  </si>
  <si>
    <t>prateep@srithaigroup.com
tasnan@srithaigroup.com</t>
  </si>
  <si>
    <t>120 Suthonkosa Road., Klong Toey</t>
  </si>
  <si>
    <t>SSG COMPANIES GROUP( SSG FACTORY)</t>
  </si>
  <si>
    <t>MR.KATECHAI</t>
  </si>
  <si>
    <t>033-627-7333</t>
  </si>
  <si>
    <t>9/11 M.10 T.Kok-Yae, A.NBIg Khae</t>
  </si>
  <si>
    <t>STAMEX TECHNOLOGY CO LTD</t>
  </si>
  <si>
    <t>STP/SKL/PSN/KT</t>
  </si>
  <si>
    <t>MR.MARK SCHUUR</t>
  </si>
  <si>
    <t>044-212-771</t>
  </si>
  <si>
    <t>schuur@stamex.co.th</t>
  </si>
  <si>
    <t>329Moo 6NBIgraviang, Muang</t>
  </si>
  <si>
    <t>STANLEY ENGINEERING FASTENING EMHART</t>
  </si>
  <si>
    <t>TOSHIO ANDO</t>
  </si>
  <si>
    <t>035-741-670-5</t>
  </si>
  <si>
    <t>Amphuur U-Tha</t>
  </si>
  <si>
    <t>STAR PETROLEUM REFINING PUBLIC CO.,LTD</t>
  </si>
  <si>
    <t>JIRAPORN  PURIWAT</t>
  </si>
  <si>
    <t>No.1, I-3B Road, Map Ta Phut</t>
  </si>
  <si>
    <t>STAR PLUS CHEMICAL CO.,LTD. </t>
  </si>
  <si>
    <t>038-892-101</t>
  </si>
  <si>
    <t xml:space="preserve">335 Moo 10  NBIg Lalok, Ban Khai </t>
  </si>
  <si>
    <t>STEEL PLUS FABRICATION CO., LTD. </t>
  </si>
  <si>
    <t>ADMIN &amp; PURCHASE MGR.</t>
  </si>
  <si>
    <t>034-834-6065# 6</t>
  </si>
  <si>
    <t>steelplus@steelplus2007.com</t>
  </si>
  <si>
    <t>166/14 Moo 8, 331 Rd. Bowin, Sirarcha</t>
  </si>
  <si>
    <t>STEP OIL TOOLS</t>
  </si>
  <si>
    <t>BKK/STP</t>
  </si>
  <si>
    <t>ROBERT SIMPSON</t>
  </si>
  <si>
    <t xml:space="preserve">02-329-2030 </t>
  </si>
  <si>
    <t xml:space="preserve">2/20 Sukhaphiban 2 Road, Prawet </t>
  </si>
  <si>
    <t>STP&amp;I PUBLIC COMPANY LIMITED</t>
  </si>
  <si>
    <t>TAWATCHAI</t>
  </si>
  <si>
    <t>PLANT MGR,RAYONG</t>
  </si>
  <si>
    <t>038-606-302-14 </t>
  </si>
  <si>
    <t>stpibkk@stpi.co.th
contact@stpi.co.th</t>
  </si>
  <si>
    <t>45/10 Moo 4, Banlang–NBIgbon Rd., </t>
  </si>
  <si>
    <t>SUBSUWAN ENGINEERING &amp; COATING LTD</t>
  </si>
  <si>
    <t>THIBYE PINWISET</t>
  </si>
  <si>
    <t xml:space="preserve">02-873-9054 </t>
  </si>
  <si>
    <t>108/1 Moo 6, Soi Ramgdobon, Thakham</t>
  </si>
  <si>
    <t>SUCOOT THAI SCAFFOLD CO LTD</t>
  </si>
  <si>
    <t>K. AUTTAWUT</t>
  </si>
  <si>
    <t>02-159-0430</t>
  </si>
  <si>
    <t>sucootthai@gmail.com</t>
  </si>
  <si>
    <t>308NBIgrahaeng Sam Watawantok</t>
  </si>
  <si>
    <t>SUKHUM CONSTRUCTION AND SUPPLY CO LTD</t>
  </si>
  <si>
    <t>K.PRATTHANA</t>
  </si>
  <si>
    <t>ASSISTANCE MKT MGR.</t>
  </si>
  <si>
    <t>038-352-799-800</t>
  </si>
  <si>
    <t>sukhumcon@hotmail.com</t>
  </si>
  <si>
    <t>248/5 Tungsongkla, Sriracha</t>
  </si>
  <si>
    <t>SUNSHINE OFFSHORE [THAILAND] CO., LTD.</t>
  </si>
  <si>
    <t>KIM PAYNE</t>
  </si>
  <si>
    <t>CAPT. </t>
  </si>
  <si>
    <t>086-149-7136</t>
  </si>
  <si>
    <t>capt.kim@sunshineoffshore.com.sg</t>
  </si>
  <si>
    <t>978 Srinakarintara Suan Luang</t>
  </si>
  <si>
    <t>SUPER CRANE TRANSPORT (2004)</t>
  </si>
  <si>
    <t>K.NATTAPHAN  J.</t>
  </si>
  <si>
    <t>02-980-8828-30</t>
  </si>
  <si>
    <t>supercrane@live.com</t>
  </si>
  <si>
    <t>72/4 Moo 2 Khlong Kluea, Pak Kret</t>
  </si>
  <si>
    <t>SUPERN ENGINEERING AND SUPPLY CO.LTD</t>
  </si>
  <si>
    <t xml:space="preserve">MANAT </t>
  </si>
  <si>
    <t>038-882-441</t>
  </si>
  <si>
    <t>9/20 M.8 , Banchang</t>
  </si>
  <si>
    <t>SUPHAKORN UNITY ENGINEERING CO.,LTD</t>
  </si>
  <si>
    <t>035-346-908 </t>
  </si>
  <si>
    <t>spk_unity@hotmail.com</t>
  </si>
  <si>
    <t xml:space="preserve">Tumbol Thanu Uthai Province Ayutthaya </t>
  </si>
  <si>
    <t xml:space="preserve">SURE NDT CO.,LTD.  </t>
  </si>
  <si>
    <t>PAUL ANGUS</t>
  </si>
  <si>
    <t>02-688-1901</t>
  </si>
  <si>
    <t>paul.angus@surendt.com</t>
  </si>
  <si>
    <t xml:space="preserve">39/1 Charoen Krung Soi103/1 Ket </t>
  </si>
  <si>
    <t>paul.angus@surendt.com
songkhla@surendt.com</t>
  </si>
  <si>
    <t xml:space="preserve">185 Moo 5, Tambon Thungwang  </t>
  </si>
  <si>
    <t>SURETANK</t>
  </si>
  <si>
    <t>GREG BAILEY</t>
  </si>
  <si>
    <t xml:space="preserve">033-658-210      </t>
  </si>
  <si>
    <t>Banchang</t>
  </si>
  <si>
    <t xml:space="preserve">SUTECH ENGINEERING CO.,LTD. </t>
  </si>
  <si>
    <t>K.TEERAPHOL P.</t>
  </si>
  <si>
    <t>032-200-734-6</t>
  </si>
  <si>
    <t>info@suenco.co.th</t>
  </si>
  <si>
    <t>14/1 Moo 5 Bung-Prai, Banpong</t>
  </si>
  <si>
    <t>SUTEE TANKERS AND SPECIAL TRUCK</t>
  </si>
  <si>
    <t>SAKOL</t>
  </si>
  <si>
    <t>SALE MANAGER</t>
  </si>
  <si>
    <t>038-684-644</t>
  </si>
  <si>
    <t>10/1 Soi Radbumrung 1</t>
  </si>
  <si>
    <t>SV TRANSPORT</t>
  </si>
  <si>
    <t>K. PRAYUT</t>
  </si>
  <si>
    <t>074-480-181</t>
  </si>
  <si>
    <t>svtransports@yahoo.com
prayuth@svtransport.co.th</t>
  </si>
  <si>
    <t>46/2 M.2,T.Khaorupchang</t>
  </si>
  <si>
    <t>SVF TECHNICAL</t>
  </si>
  <si>
    <t>MIKE FEAVER</t>
  </si>
  <si>
    <t>074-332-891</t>
  </si>
  <si>
    <t>38/5 Moo 7 Singhanakorn</t>
  </si>
  <si>
    <t>SVP  EQUIPMENT REPAIR &amp; SUPPLY LTD</t>
  </si>
  <si>
    <t>K.SRISAK VISITPONG</t>
  </si>
  <si>
    <t>02-322-7979 </t>
  </si>
  <si>
    <t>meechai@mmsvs.com</t>
  </si>
  <si>
    <t>2002/1  Royal Thai Navy Sattahip Port</t>
  </si>
  <si>
    <t>SVS OILFIELD SERVICES</t>
  </si>
  <si>
    <t>02-322-7979# 0</t>
  </si>
  <si>
    <t>200/404 Moo6 , Muang Thong 2/1</t>
  </si>
  <si>
    <t>SW SUPPLY</t>
  </si>
  <si>
    <t>JIM STAAB</t>
  </si>
  <si>
    <t>02-812-8232-3</t>
  </si>
  <si>
    <t>sw-supply@hotmail.com
jstaab@swsupply.net</t>
  </si>
  <si>
    <t xml:space="preserve">219/771-772 Moo 12, Phetchakasem </t>
  </si>
  <si>
    <t>MS, AGENT</t>
  </si>
  <si>
    <t>SYNERGY DEVELOPMENT</t>
  </si>
  <si>
    <t>SANYA</t>
  </si>
  <si>
    <t>084-875-8172</t>
  </si>
  <si>
    <t>50/1 M.1 Karnchanavanit</t>
  </si>
  <si>
    <t>T-REX STEEL</t>
  </si>
  <si>
    <t>K.BANDHIT</t>
  </si>
  <si>
    <t>085-918-4126</t>
  </si>
  <si>
    <t>149/2 Moo 7 Tambol NBIg Nae</t>
  </si>
  <si>
    <t>T.C. CRANE MACHINE SHOPRY CO.,LTD</t>
  </si>
  <si>
    <t>NSN</t>
  </si>
  <si>
    <t>081-750-0440</t>
  </si>
  <si>
    <t>info@tccrane.co.th</t>
  </si>
  <si>
    <t>128/1 Moo 2, Klangdad, Muang</t>
  </si>
  <si>
    <t>T.D. SURVEY &amp; CIVIL CO.,LTD.</t>
  </si>
  <si>
    <t>K.VIWAT</t>
  </si>
  <si>
    <t>081-772-8237</t>
  </si>
  <si>
    <t>tdsurvey@hotmail.com</t>
  </si>
  <si>
    <t>77/612 Chatuchot Road, O Ngoen</t>
  </si>
  <si>
    <t>T.D.WILLIAMSON (THAILAND) </t>
  </si>
  <si>
    <t xml:space="preserve">MUNAH </t>
  </si>
  <si>
    <t>038-682-289</t>
  </si>
  <si>
    <t>munah.shaik@tdwilliamson.com</t>
  </si>
  <si>
    <t xml:space="preserve">88/2 Mapyamap Ta Phut </t>
  </si>
  <si>
    <t>CTT, MG, LG</t>
  </si>
  <si>
    <t>T.I.G.TRADING CO.,LTD</t>
  </si>
  <si>
    <t>CHRISTOPHER BROWNING
K.BOONCHOK C.
K.NARONG</t>
  </si>
  <si>
    <t>BASE MANAGER
LOGISTIC MGR.</t>
  </si>
  <si>
    <t>02-331-0175
074-438-670</t>
  </si>
  <si>
    <r>
      <t>boonchock.chungsiriporn@tig.boc.com
narong.photirach@linde.com
</t>
    </r>
    <r>
      <rPr/>
      <t>waipod.yeamkeaw@linde.com</t>
    </r>
  </si>
  <si>
    <t>2/3, Moo14,Bangna Tower Bldg.15 Fl</t>
  </si>
  <si>
    <t>T.J. MARINE CO.,LTD</t>
  </si>
  <si>
    <t>KIAT CHAN.</t>
  </si>
  <si>
    <t>02-399-5733-7</t>
  </si>
  <si>
    <t>tjmco@loxinfo.co.th</t>
  </si>
  <si>
    <t>589/38Central City Tower 1, 9Th Fl</t>
  </si>
  <si>
    <t>TANASIAM  INDUSTRIAL CO., LTD</t>
  </si>
  <si>
    <t>K. KITTIPONG</t>
  </si>
  <si>
    <t>02-897-0991-4</t>
  </si>
  <si>
    <t>auau10388@hotmail.com</t>
  </si>
  <si>
    <t>135, 135/1-5 Sakaengam 14Samaedum</t>
  </si>
  <si>
    <t>TANASIT CONSTRUCTION COPYRIGHT 2008</t>
  </si>
  <si>
    <t>BRM</t>
  </si>
  <si>
    <t>K.THANASIT</t>
  </si>
  <si>
    <t>044-691-001</t>
  </si>
  <si>
    <t>199/1-5 T.Krasang</t>
  </si>
  <si>
    <t>TANAVONG ENGINEERING CO LTD</t>
  </si>
  <si>
    <t>NIKORN TANAVONG</t>
  </si>
  <si>
    <t>02-706-4311-3</t>
  </si>
  <si>
    <t>tnv_engineer@hotmail.com</t>
  </si>
  <si>
    <t>81/18 Moo 9 Theparak Km 18 Bang Pla</t>
  </si>
  <si>
    <t xml:space="preserve">TARGET MOVE </t>
  </si>
  <si>
    <t>PKT</t>
  </si>
  <si>
    <t>084-839-7447</t>
  </si>
  <si>
    <t>78/158 Moo1,Wichitra East Rd.</t>
  </si>
  <si>
    <t>TATEX  THAILAND, LLC</t>
  </si>
  <si>
    <t>JULIAN</t>
  </si>
  <si>
    <t>VP&amp; COUNTRY MGR.</t>
  </si>
  <si>
    <t>02-653-2104-7</t>
  </si>
  <si>
    <t>julianb@tatex3.com</t>
  </si>
  <si>
    <t xml:space="preserve">140 Sukhumvit ,Klong Toei </t>
  </si>
  <si>
    <t>TAWAN CRANE</t>
  </si>
  <si>
    <t>K.TIK</t>
  </si>
  <si>
    <t>081-849-7777</t>
  </si>
  <si>
    <t>tawan_crane@hotmail.com</t>
  </si>
  <si>
    <t>58/739 Klong Nung</t>
  </si>
  <si>
    <t>TAWANNAMSIENGGROUP CO.,LTD</t>
  </si>
  <si>
    <t>K.SITTISAK</t>
  </si>
  <si>
    <t>081-8411-977</t>
  </si>
  <si>
    <t>126/2 Srichan Road , Sukumvit</t>
  </si>
  <si>
    <t>TAY PRECISION INDUSTRIES CO., LTD.</t>
  </si>
  <si>
    <t>MR. JENSEN HUANG</t>
  </si>
  <si>
    <t>038-750-520</t>
  </si>
  <si>
    <t>stephen@tayprecision.net</t>
  </si>
  <si>
    <t>199/9 Moo 3, Panthong - Banbung</t>
  </si>
  <si>
    <t>TECHNIP  ENGINEERING (THAILAND) LTD.</t>
  </si>
  <si>
    <t>BRUNO SOLINAS
K.NATTAKAN</t>
  </si>
  <si>
    <t>GM
MANAGER</t>
  </si>
  <si>
    <t>02-617-7939</t>
  </si>
  <si>
    <t>nattakany@technip.com
tet@technip.com</t>
  </si>
  <si>
    <t xml:space="preserve">20Th Floor,Suntowers Buildinga,123 </t>
  </si>
  <si>
    <t>TECHNO HUB CO LTD</t>
  </si>
  <si>
    <t>K.THANEE CHAVANRAT</t>
  </si>
  <si>
    <t>038-655-377 </t>
  </si>
  <si>
    <t>10/9 Moo.3 T.Thapong, Sukumvit Road</t>
  </si>
  <si>
    <t xml:space="preserve">TECHNOLOGY ENGINEERING AND CONSULTING </t>
  </si>
  <si>
    <t>091-765-0008</t>
  </si>
  <si>
    <t>contacts@tec-thai.com</t>
  </si>
  <si>
    <t>18 Chalermkhet 4,Thepsirin, Promprab</t>
  </si>
  <si>
    <t xml:space="preserve">FAB, CTT, IND </t>
  </si>
  <si>
    <t xml:space="preserve">TES TECH &amp; ENGINEERING CO.,LTD. </t>
  </si>
  <si>
    <t>02-718-8189</t>
  </si>
  <si>
    <t>tesctech@samart.co.th</t>
  </si>
  <si>
    <t>22 Ramkamhang Road 12, Huamark</t>
  </si>
  <si>
    <t>TESCO ENGINEERING CO LTD</t>
  </si>
  <si>
    <t>PRAYUT / KANCHIT</t>
  </si>
  <si>
    <t>PROJECT ENG.</t>
  </si>
  <si>
    <t xml:space="preserve">02-249-0483 </t>
  </si>
  <si>
    <t>Lankrabue Site</t>
  </si>
  <si>
    <t>TGL FABRICATION CO.,LTD</t>
  </si>
  <si>
    <t>KEITH SPEDDING
ROBERT</t>
  </si>
  <si>
    <t>WORKSHOP MNG.</t>
  </si>
  <si>
    <t xml:space="preserve">038-181-775  </t>
  </si>
  <si>
    <t>119/62 M4, Plutaaluang</t>
  </si>
  <si>
    <t>THAI  AVIATION INDUSTRIES CO., LTD. </t>
  </si>
  <si>
    <t>CAPT. SAHAPOL S.</t>
  </si>
  <si>
    <t>MAINTENANCE  DIRECT</t>
  </si>
  <si>
    <t>02-996-9314-8</t>
  </si>
  <si>
    <t>tai@taithailand.com</t>
  </si>
  <si>
    <t>Building No.4465, Royal Thai Air Force</t>
  </si>
  <si>
    <t xml:space="preserve">IND, LG </t>
  </si>
  <si>
    <t>THAI  BEND STEEL CO.,LTD. </t>
  </si>
  <si>
    <t>038-684-825-6 </t>
  </si>
  <si>
    <t>thaibend@gmail.com</t>
  </si>
  <si>
    <t>12/1 Pakornsongk T.Huaypong</t>
  </si>
  <si>
    <t>THAI  CENTRAL MECHANICS CO,.LTD</t>
  </si>
  <si>
    <t>K.SOMBOON K.</t>
  </si>
  <si>
    <t>02-748-5313-5 </t>
  </si>
  <si>
    <t>1 Soi Watmahawong T.Samrong</t>
  </si>
  <si>
    <t>THAI  CHITRKASEM MACHINE SHOPRY CO LTD</t>
  </si>
  <si>
    <t>SUREE</t>
  </si>
  <si>
    <t>02-943-5248-9</t>
  </si>
  <si>
    <t>1418/23Phahonyothinkhwang Latya</t>
  </si>
  <si>
    <t>THAI  CONST &amp; BUILDING MANUFACTURING PCL</t>
  </si>
  <si>
    <t>Dr PRASITH</t>
  </si>
  <si>
    <t xml:space="preserve">038-955-800 </t>
  </si>
  <si>
    <t>tcbcorp@yahoo.com
tcbcorp_mkt@yahoo.com</t>
  </si>
  <si>
    <t>THAI  EXPRESS INDUSTRIAL CO.,LTD.</t>
  </si>
  <si>
    <t>K. TEI</t>
  </si>
  <si>
    <t>038-608-480</t>
  </si>
  <si>
    <t>tei_express@hotmail.com</t>
  </si>
  <si>
    <t>125/26-29 Sukhumvit Rd., Mabtabud</t>
  </si>
  <si>
    <t>SCF, MNF, IND</t>
  </si>
  <si>
    <t>THAI  HERRICK RAYONG PLANT</t>
  </si>
  <si>
    <t>WITTAWAT S.</t>
  </si>
  <si>
    <t>DEPUTY MGR. DIRECTOR</t>
  </si>
  <si>
    <t>038-026-684# 690</t>
  </si>
  <si>
    <t>marketing@thaiherrick.com</t>
  </si>
  <si>
    <t>Hemaraj Industrial Land</t>
  </si>
  <si>
    <t>FAB, CIVIL</t>
  </si>
  <si>
    <t>THAI  INTERNATIONAL TANKERS CO.,LTD</t>
  </si>
  <si>
    <t>SOMKUAN B.</t>
  </si>
  <si>
    <t>02-226-5705-10</t>
  </si>
  <si>
    <t>tit@tankerthai.co.th</t>
  </si>
  <si>
    <t>610/5-6 Songwad Rd., Samphantawongse</t>
  </si>
  <si>
    <t>THAI  JURONG ENGINEERING LIMITED</t>
  </si>
  <si>
    <t>WONG HON LUM</t>
  </si>
  <si>
    <t>DEPUTY MD</t>
  </si>
  <si>
    <t xml:space="preserve">02-260-5181-4 </t>
  </si>
  <si>
    <t>tjel@tjel.co.th</t>
  </si>
  <si>
    <t>54 Moo 4, NBIg Sum Sak Ban Bung</t>
  </si>
  <si>
    <t>THAI  KAMAYO CO., LTD.</t>
  </si>
  <si>
    <t>02-136-9197</t>
  </si>
  <si>
    <t xml:space="preserve">46/ 98 Moo 23, Klong-Arsia-Klongkanya </t>
  </si>
  <si>
    <t>THAI  KATAWAKU CO LTD</t>
  </si>
  <si>
    <t>038-913-293-4</t>
  </si>
  <si>
    <t>thaikatawaku@hotmail.com</t>
  </si>
  <si>
    <t>777 Moo 5 Maenam Khu Maenamkhu</t>
  </si>
  <si>
    <t>THAI  KM TECH CO., LTD. (TKM)</t>
  </si>
  <si>
    <t>KEN MITSUHASHI</t>
  </si>
  <si>
    <t xml:space="preserve">02-185-2731 </t>
  </si>
  <si>
    <t>ken@tkm-tech.com</t>
  </si>
  <si>
    <t>333/12 United Tower, 6Th Fl,  No. 6/2</t>
  </si>
  <si>
    <t>FAB, MS, CRANE</t>
  </si>
  <si>
    <t xml:space="preserve">THAI  KOBELCO CONSTRUCTION MACHINE SHOPRY </t>
  </si>
  <si>
    <t>SOMKID</t>
  </si>
  <si>
    <t xml:space="preserve">038-954-790-4    </t>
  </si>
  <si>
    <t>somkid@kobelco.co.th</t>
  </si>
  <si>
    <t>Eastern Seaboard Industrial Estante</t>
  </si>
  <si>
    <t>THAI  MARUKEN CO.,LTD.</t>
  </si>
  <si>
    <t>TORU KURAMOTO</t>
  </si>
  <si>
    <t>02-739-4592-4</t>
  </si>
  <si>
    <t>271 Lad Krabang Industrial Estate</t>
  </si>
  <si>
    <t>THAI  MAXWELL ELECTRIC CO., LTD.</t>
  </si>
  <si>
    <t>QSOONTAREE B.</t>
  </si>
  <si>
    <t>02-429-0033 </t>
  </si>
  <si>
    <t>tmeups@loxinfo.co.th</t>
  </si>
  <si>
    <t xml:space="preserve">32/7 Soiwatthiandad, Petchkasem </t>
  </si>
  <si>
    <t>THAI  MUI TRADING CORPORATION CO.,LTD.</t>
  </si>
  <si>
    <t>K.SUCHAYA</t>
  </si>
  <si>
    <t xml:space="preserve"> MANAGER</t>
  </si>
  <si>
    <t>033-679-840-1</t>
  </si>
  <si>
    <r>
      <t>sattahip@thaimui.co.th
</t>
    </r>
    <r>
      <rPr/>
      <t>suchaya@thaimui.co.th</t>
    </r>
  </si>
  <si>
    <t>1620/4 Songward Samphanthawong</t>
  </si>
  <si>
    <t>THAI  NON DESTRUCTIVE TESTING PUBLIC CO.,LTD</t>
  </si>
  <si>
    <t>K.PHADUNGKIAT S.</t>
  </si>
  <si>
    <t>OPERATOR MANAGER</t>
  </si>
  <si>
    <t>038-692-226-7</t>
  </si>
  <si>
    <t>info@tndt.co.th</t>
  </si>
  <si>
    <t>29 Banplong Rd, Maptaput</t>
  </si>
  <si>
    <t>THAI  OIL TOOL MACHINE SHOPRY SERVICES (TOMS)</t>
  </si>
  <si>
    <t>KLAHAN</t>
  </si>
  <si>
    <t>038-181-751-5</t>
  </si>
  <si>
    <t>36/34 Moo 5, 332 Road, Plutaluang</t>
  </si>
  <si>
    <t>THAI  PETROLEUM PIPELINE CO., LTD</t>
  </si>
  <si>
    <t>K. PRAMOTE</t>
  </si>
  <si>
    <t>PROCUREMENT INQUIRY</t>
  </si>
  <si>
    <t>02-533-2190-9</t>
  </si>
  <si>
    <t>pramote@thappline.co.th</t>
  </si>
  <si>
    <t xml:space="preserve">Oil Storage  2/8 Moo 11 Lumlukka  </t>
  </si>
  <si>
    <t>THAI  PRECISION METAL FABRICATION</t>
  </si>
  <si>
    <t>PEDRO CHIU</t>
  </si>
  <si>
    <t>02-441-6629</t>
  </si>
  <si>
    <t>19/4, 6, 7  T. Bangkratuek A. Sampran</t>
  </si>
  <si>
    <t>THAI  ROTARY ENGINEERING LIMITED</t>
  </si>
  <si>
    <t>MS. MANIDA MOOLIKA</t>
  </si>
  <si>
    <t>038-695-565- 71</t>
  </si>
  <si>
    <t>168 Moo.5 , Banchang</t>
  </si>
  <si>
    <t>THAI  SHI CORPORATION CO., LTD</t>
  </si>
  <si>
    <t>BKK/UTP</t>
  </si>
  <si>
    <t>038-695-262</t>
  </si>
  <si>
    <t>Sam Nak Thon, Ban Chang District,</t>
  </si>
  <si>
    <t>THAI  SPECIAL GAS CO., LTD. (TSG)</t>
  </si>
  <si>
    <t>MARKETING DEPART</t>
  </si>
  <si>
    <t xml:space="preserve">038- 447-388 </t>
  </si>
  <si>
    <t>tsg-amata@tsgco.co.th
customer@tsgco.co.th</t>
  </si>
  <si>
    <t>AMATANAKHON INDUSTRY</t>
  </si>
  <si>
    <t xml:space="preserve">THAI  TAKADA COMPANY LIMITED ( TTC ) </t>
  </si>
  <si>
    <t xml:space="preserve">KOICHI HIROHASHI </t>
  </si>
  <si>
    <t xml:space="preserve">02-254-7698-9 </t>
  </si>
  <si>
    <t>One Pacific Place, 16Th  Fl Unit 1601-03</t>
  </si>
  <si>
    <t>THAI  TANK TERMINAL</t>
  </si>
  <si>
    <t>VEERAPHON</t>
  </si>
  <si>
    <t>MAINTENANCE MGR.</t>
  </si>
  <si>
    <t>038-673-500</t>
  </si>
  <si>
    <t>19 I-1 Road</t>
  </si>
  <si>
    <t>THAI  TECH MACHINE SHOP DESIGN CO.,LTD</t>
  </si>
  <si>
    <t xml:space="preserve">MR. JESSADA P.   </t>
  </si>
  <si>
    <t>PROJECT MANAGE</t>
  </si>
  <si>
    <t>038-287-392</t>
  </si>
  <si>
    <t>391/1 Moo.5 T.Ban Suan</t>
  </si>
  <si>
    <t>THAI  TECH TOOLS</t>
  </si>
  <si>
    <t>JOHN RIESS</t>
  </si>
  <si>
    <t>081-290-3582</t>
  </si>
  <si>
    <t>9/43 Moo 4, Surasak, Chonburi</t>
  </si>
  <si>
    <t>SERVICE, MS</t>
  </si>
  <si>
    <t>THAITOKE  ENGINEERING CO., LTD.</t>
  </si>
  <si>
    <t>02-727-0132</t>
  </si>
  <si>
    <t>t_koolkaew@hotmail.com</t>
  </si>
  <si>
    <t>131/2 Moo 13,  Tambon Rachateva</t>
  </si>
  <si>
    <t>THAI  WIRE  INDUSTRIAL (RAYONG) CO.,LTD</t>
  </si>
  <si>
    <t>NAPAWAN S.</t>
  </si>
  <si>
    <t xml:space="preserve">GENERAL MANAGER </t>
  </si>
  <si>
    <t xml:space="preserve">038-913-010-6 </t>
  </si>
  <si>
    <t>napawan@thaiwire.co.th
info@thaiwire.co.th</t>
  </si>
  <si>
    <t>99 Sai-Eak T.Maenumkoo, A.Pluakdang</t>
  </si>
  <si>
    <t xml:space="preserve">THAI – GERMAN PRODUCTS PUBLIC CO.,LTD </t>
  </si>
  <si>
    <t>RATCHATA</t>
  </si>
  <si>
    <t xml:space="preserve">038-606-061 </t>
  </si>
  <si>
    <t>rachata@tgpro.co.th
info@tgpro.co.th</t>
  </si>
  <si>
    <t xml:space="preserve">99 Huay Pong-NBIgbon Road Huay Pong </t>
  </si>
  <si>
    <t>MNF, IND, SERVICE</t>
  </si>
  <si>
    <t>THAI BROKER CRANES</t>
  </si>
  <si>
    <t>081-965-0822</t>
  </si>
  <si>
    <t>thaicraneudon@hotmail.com, bmw1768@hotmail.com</t>
  </si>
  <si>
    <t>CRANE  (HEAVY LIFT)</t>
  </si>
  <si>
    <t>THAI  NICHIAS ENGINEEING CO., LTD</t>
  </si>
  <si>
    <t xml:space="preserve">NARONG V. </t>
  </si>
  <si>
    <t>038-026-051-8</t>
  </si>
  <si>
    <t>torizuka@tne.co.th</t>
  </si>
  <si>
    <t>45 Huipong-NBIgbon Rd. Huipong</t>
  </si>
  <si>
    <t>THAI OIL  MARINE CO.,LTD</t>
  </si>
  <si>
    <t>CAPT.RAKCHART S.</t>
  </si>
  <si>
    <t>TECHNICAL  MANAGER</t>
  </si>
  <si>
    <t>02-361-7500</t>
  </si>
  <si>
    <t>rakchart@thaioilgroup.com
commercialthaioilmarine@thaioilgroup.com</t>
  </si>
  <si>
    <t>223/97Countrcomplex Building A,22  Fl</t>
  </si>
  <si>
    <t>THAI  RUNG  CENTER PART (2005) LTD</t>
  </si>
  <si>
    <t>K.CHATCHAI</t>
  </si>
  <si>
    <t>038-959-442</t>
  </si>
  <si>
    <t>chatchai2005@gmail.com</t>
  </si>
  <si>
    <t>147/25 Moo4, T.Pluak Dang</t>
  </si>
  <si>
    <t>THAI TEC  RENTAL</t>
  </si>
  <si>
    <t>MR.KASARP CHONGRAK</t>
  </si>
  <si>
    <t>INTER  SALES SUP.</t>
  </si>
  <si>
    <t>02-338-6700</t>
  </si>
  <si>
    <t>88/8 Moo3, Bangna-Trad Rd Km23</t>
  </si>
  <si>
    <t>THAI-ABILITY   ENGINEERING CO.,LTD</t>
  </si>
  <si>
    <t>K. CHAIYAN</t>
  </si>
  <si>
    <t>038-943238</t>
  </si>
  <si>
    <t>51/3 M.3 T.Samnakton, Banchang</t>
  </si>
  <si>
    <t>THAINOX  PUBLIC COMPANY LIMITED.</t>
  </si>
  <si>
    <t>ANNOP</t>
  </si>
  <si>
    <t>038-636-125-32</t>
  </si>
  <si>
    <t>Annop@thainox.co.th</t>
  </si>
  <si>
    <t>Highway3191 Mabkha, Nikompattana</t>
  </si>
  <si>
    <t>THAMNEAB SAHAKARNCHANG CO., LTD.</t>
  </si>
  <si>
    <t>038-272-902</t>
  </si>
  <si>
    <t xml:space="preserve">866/13 Sukhumvit Bang Pla Soi, Muang, </t>
  </si>
  <si>
    <t>THANAPHONG  ENGINEERING</t>
  </si>
  <si>
    <t>K. THANAPHONG</t>
  </si>
  <si>
    <t>083-693-9555 </t>
  </si>
  <si>
    <t>2/4 Moo 5 Tambon Muang Samut Sakhon </t>
  </si>
  <si>
    <t>THANAPHUM  SERVICE&amp;CINSTRUCTION(TSC)</t>
  </si>
  <si>
    <t xml:space="preserve">K.PIMCHANOK (LEK) </t>
  </si>
  <si>
    <t>033-679-828</t>
  </si>
  <si>
    <t>106/49 M5 , Plutaluang</t>
  </si>
  <si>
    <t>TEST</t>
  </si>
  <si>
    <t>THAPANIN CO., LTD. (THAILAND)</t>
  </si>
  <si>
    <t>K.KAJORNSAK J.</t>
  </si>
  <si>
    <t>02-757-5210-9</t>
  </si>
  <si>
    <t>44/9 Soi Sor Maneerat, Bangpleeyai</t>
  </si>
  <si>
    <t>THARATHIP  ENGINEERING LTD PART</t>
  </si>
  <si>
    <t>074-553-131</t>
  </si>
  <si>
    <t>trt.engineering2013@gmail.com</t>
  </si>
  <si>
    <t>139 Green Swamp Road Ban Pru Ya</t>
  </si>
  <si>
    <t>THATAPAO CRANE</t>
  </si>
  <si>
    <t>KHUN SURASAK</t>
  </si>
  <si>
    <t>077-507-707</t>
  </si>
  <si>
    <t>thatapaocrane@typlive.com</t>
  </si>
  <si>
    <t>41/13 Moo 6 Thung Na Chumphon</t>
  </si>
  <si>
    <t>THE 8 SCAFFOLDING หจก. 8 นั่งร้าน</t>
  </si>
  <si>
    <t>K. SUPHAP</t>
  </si>
  <si>
    <t>074-212-789</t>
  </si>
  <si>
    <t>suphap88@yahoo.com</t>
  </si>
  <si>
    <t>Tumbol Namnoi Amphoe Hat Yai</t>
  </si>
  <si>
    <t>THE COMPANIAN SERVICE CO.,LTD</t>
  </si>
  <si>
    <t>KIETPONG</t>
  </si>
  <si>
    <t>038-917-256</t>
  </si>
  <si>
    <t>198 M.7 Highway Route 36</t>
  </si>
  <si>
    <t>SERVICE, FAB</t>
  </si>
  <si>
    <t>THE CRANE (TCR) RAYONG CRANE</t>
  </si>
  <si>
    <t>038-897-0414-4</t>
  </si>
  <si>
    <t>4/2 Moo.4 , Nikhompattana</t>
  </si>
  <si>
    <t>THE CRANE RAYONG COMPANY LIMITED</t>
  </si>
  <si>
    <t xml:space="preserve">K.JANEJIRA </t>
  </si>
  <si>
    <t>038-897-041-4</t>
  </si>
  <si>
    <t>4/2 moo 4 A. Nikompattana T. Nikompattana</t>
  </si>
  <si>
    <t xml:space="preserve">THERMOEX  COMPANY LIMITED </t>
  </si>
  <si>
    <t>MR. PALAYUT SRIOLA</t>
  </si>
  <si>
    <t>038-018-122# 3</t>
  </si>
  <si>
    <t>info.thermoex@gmail.com</t>
  </si>
  <si>
    <t>99 Moo 8, Soi 11 Road, Tambol Mabkha</t>
  </si>
  <si>
    <t>THOME  SHIP AGENCY (THAILAND) LIMITED</t>
  </si>
  <si>
    <t>02-398-5903</t>
  </si>
  <si>
    <t>Country Complex Build No. 50, 12Th Fl.</t>
  </si>
  <si>
    <t>MR, MG, CTT</t>
  </si>
  <si>
    <t>THONGCHAI  SCAFFOLDING</t>
  </si>
  <si>
    <t>K. THONGCHAI</t>
  </si>
  <si>
    <t>089-748-2101</t>
  </si>
  <si>
    <t>45/3 Moo 3 Tambon Nang Thong </t>
  </si>
  <si>
    <t>THONGNAPA  VISAVAKARN CO LTD</t>
  </si>
  <si>
    <t>RYG/CBI</t>
  </si>
  <si>
    <t>K.SUCHADA</t>
  </si>
  <si>
    <t>038-968-061</t>
  </si>
  <si>
    <t xml:space="preserve">64/1 Thangluang Sai 36 Tumbol Mapkha </t>
  </si>
  <si>
    <t>THORESEN  THAI AGENCIES PUBLIC CO.,LTD</t>
  </si>
  <si>
    <t>CAPTAIN YODCHAI R.</t>
  </si>
  <si>
    <t>02-250-0569-74 </t>
  </si>
  <si>
    <t>yodchai@thoresen.com</t>
  </si>
  <si>
    <t>26/32-34 Orakarn Bldg, 10Th Fl Chidlom</t>
  </si>
  <si>
    <t>THRONGTRUM  CRANE  CO.,LTD</t>
  </si>
  <si>
    <t>K.DECHEED</t>
  </si>
  <si>
    <t>086-972-0754</t>
  </si>
  <si>
    <t>dech33@hotmail.co.th</t>
  </si>
  <si>
    <t>52/74 Pak Kret, NBIthaburi</t>
  </si>
  <si>
    <t>THUNDER  OILFIELD SERVICES (THAILAND) LTD</t>
  </si>
  <si>
    <t>JASON FORET</t>
  </si>
  <si>
    <t>038-722-281</t>
  </si>
  <si>
    <t>THUNDER CRANE</t>
  </si>
  <si>
    <t>033-679-805</t>
  </si>
  <si>
    <t>117/60-61 Moo4 Tambol Plutaluang</t>
  </si>
  <si>
    <t>TIPCO MARITIME CO.,LTD</t>
  </si>
  <si>
    <t>K.NANTASAK</t>
  </si>
  <si>
    <t>118/1, tipco buld, rama 6</t>
  </si>
  <si>
    <t>TMC  ENGINEERING AND SERVICE</t>
  </si>
  <si>
    <t>WANWISA (KUNG)</t>
  </si>
  <si>
    <t>SOURCING OFFICER</t>
  </si>
  <si>
    <t>074-311-389</t>
  </si>
  <si>
    <t>119/42 M.8 , Khaorupchang</t>
  </si>
  <si>
    <t>TMN CO.,LTD.</t>
  </si>
  <si>
    <t>SITTHIDECH S.</t>
  </si>
  <si>
    <t xml:space="preserve">02-671-7200 </t>
  </si>
  <si>
    <t>3354/50 Manorom Building 15Th Fl</t>
  </si>
  <si>
    <t>TMT  TURBO MACHINE SHOPRY (THAILAND) CO., LTD</t>
  </si>
  <si>
    <t>038-691-287 </t>
  </si>
  <si>
    <t>2/58 Seaboard Building 3Rd Fl Zone D</t>
  </si>
  <si>
    <t>TN  METAL WORK CO.,LTD</t>
  </si>
  <si>
    <t>K.KITTIPOOM</t>
  </si>
  <si>
    <t>02-115-5000</t>
  </si>
  <si>
    <t>info@tnmetalworks.com
tngroup@tnmetalworks.com</t>
  </si>
  <si>
    <t>92/1 Mu 7 Petchkasem Rd., Omnoi, Krathumban</t>
  </si>
  <si>
    <t>TNP  SUPPLY &amp; TRANSPORT</t>
  </si>
  <si>
    <t>KHUN SUAY</t>
  </si>
  <si>
    <t>074-332-476</t>
  </si>
  <si>
    <t>246/46 T.Kao Rup Chang, SingHaNaKorn</t>
  </si>
  <si>
    <t xml:space="preserve">TOTAL  EXPLORATION &amp; PRODUCTION </t>
  </si>
  <si>
    <t>EMMANUELLE TUTENUIT</t>
  </si>
  <si>
    <t>02-617-6464</t>
  </si>
  <si>
    <t xml:space="preserve">22Nd Floorsuntowers Building B 123 </t>
  </si>
  <si>
    <t>TPI  POLENE POWER LIMITED</t>
  </si>
  <si>
    <t>K.KITTISAK</t>
  </si>
  <si>
    <t>02-285-5090</t>
  </si>
  <si>
    <t>26/56 Chan Tat Mai Rd., Tungmahamek,</t>
  </si>
  <si>
    <t>TR MECHANIC MARSHAL</t>
  </si>
  <si>
    <t>038-034-414-17</t>
  </si>
  <si>
    <t>7 Wat Kod Hin Rd, T.Nuen Phra</t>
  </si>
  <si>
    <t>TRANS OCEAN SUPPLY (1992) CO.,LTD</t>
  </si>
  <si>
    <t>LCB/BKK</t>
  </si>
  <si>
    <t>PIYAWAT J.</t>
  </si>
  <si>
    <t>02-681-2316-9</t>
  </si>
  <si>
    <t>123/19 NBIsri Rd, ChongNBIsri Yannawa</t>
  </si>
  <si>
    <t>TRC CONSTRUCTION PUBLIC CO.,LTD</t>
  </si>
  <si>
    <t>TICHA POTISARN</t>
  </si>
  <si>
    <t>CORPORATE COMMU</t>
  </si>
  <si>
    <t>02-022-7777</t>
  </si>
  <si>
    <t>corporatecomm@trc-con.com
trc@trc-con.com</t>
  </si>
  <si>
    <t>No.8 Soi Sukhapiban 5 Soi 32,Tha Raeng</t>
  </si>
  <si>
    <t>TRIANGLE  ENGINEERS  (THAILAND) CO., LTD. </t>
  </si>
  <si>
    <t>K.MONTEE S.</t>
  </si>
  <si>
    <t>ENGINEER DEPARTMENT</t>
  </si>
  <si>
    <t>02-316-5801# 2</t>
  </si>
  <si>
    <t>3/49  Kulab Place Building Sornhirun</t>
  </si>
  <si>
    <t>TRICONEER CO., LTD.</t>
  </si>
  <si>
    <t>KRAIRERG HEMARAT</t>
  </si>
  <si>
    <t>LOGISTIC DIRECTOR</t>
  </si>
  <si>
    <t>02-655-6023</t>
  </si>
  <si>
    <t>krh@triconeer.com
pnw@triconeer.com</t>
  </si>
  <si>
    <t>25 Alma Link Building, 8Th Fl Chitlom</t>
  </si>
  <si>
    <t>CTT, MR, IND, FAB</t>
  </si>
  <si>
    <t>TRIUMPH  ENGINEERING CO., LTD.</t>
  </si>
  <si>
    <t>KOSITKHUN</t>
  </si>
  <si>
    <t>02-236-7487-91</t>
  </si>
  <si>
    <t>61 Saladaeng 2, Silom Road</t>
  </si>
  <si>
    <t>TSG  INTERTRADE  CO.,LTD</t>
  </si>
  <si>
    <t>SUPPORT DEPARTMENT</t>
  </si>
  <si>
    <t>038-687-165</t>
  </si>
  <si>
    <t>5/139 M.6 T.Banchang , Banchang</t>
  </si>
  <si>
    <t>TSK ENGEINEERING (THAILAND)</t>
  </si>
  <si>
    <t>WANNARAT K.
NUSHIDA HOOSEN</t>
  </si>
  <si>
    <t>ASST LEADER
ENGINEERING</t>
  </si>
  <si>
    <t xml:space="preserve">02-231-1726-30 </t>
  </si>
  <si>
    <r>
      <t>wannarat@tsk.co.th
nuchida@tsk.co.th
</t>
    </r>
    <r>
      <rPr/>
      <t>tskcrane@loxinfo.co.th</t>
    </r>
  </si>
  <si>
    <t>323 Center Building 17 Flr., Bangrak</t>
  </si>
  <si>
    <t>TTM (TRANS THAI-MALAYSIA )</t>
  </si>
  <si>
    <t>K.APINAN
K.THANAWADEE</t>
  </si>
  <si>
    <t>SENIOR PIPELINE
MANAGER</t>
  </si>
  <si>
    <t>074-496-065-74</t>
  </si>
  <si>
    <r>
      <t>apinan.a@ttm-jda.com
</t>
    </r>
    <r>
      <rPr/>
      <t>thanawadee.s@ttm-jda.com</t>
    </r>
  </si>
  <si>
    <t>181 Moo 8 Talingchan</t>
  </si>
  <si>
    <t>TTM FAST LP</t>
  </si>
  <si>
    <t>038-480-602</t>
  </si>
  <si>
    <t>2/51 Moo 1 NBIgkham Amphoe Siracha</t>
  </si>
  <si>
    <t>TUBOSCOPE VETCO (THAILAND) CO.,LTD</t>
  </si>
  <si>
    <t>02-381-9809-9</t>
  </si>
  <si>
    <t>Sathing Mo, Singha Nakhon, Songkhla</t>
  </si>
  <si>
    <t>TÜV SÜD THAILAND </t>
  </si>
  <si>
    <t>K.CHAIRA</t>
  </si>
  <si>
    <t>02-018-2440</t>
  </si>
  <si>
    <t>Chira.manachinadanont@tha.tuv.com</t>
  </si>
  <si>
    <t xml:space="preserve">111 Thailand Science Park Paholyothin </t>
  </si>
  <si>
    <t>NDT (LABS-RESEARCH)</t>
  </si>
  <si>
    <t>U2 MARINE CO.LTD.</t>
  </si>
  <si>
    <t>074-324-461</t>
  </si>
  <si>
    <t xml:space="preserve">18 T. Boryang A. Muang Songkhla </t>
  </si>
  <si>
    <t>UGS SALES AND SERVICE</t>
  </si>
  <si>
    <t>SURADECH (TOM)</t>
  </si>
  <si>
    <t>SALES MNG</t>
  </si>
  <si>
    <t>034-843-532</t>
  </si>
  <si>
    <t>296/113, Talad-Kratumban</t>
  </si>
  <si>
    <t>NDT, IND, SERVICE</t>
  </si>
  <si>
    <t>UNION AUTOPARTS MANUFACTURING LTD.</t>
  </si>
  <si>
    <t>MR. MAESHIMA</t>
  </si>
  <si>
    <t>PLATING SERVICE</t>
  </si>
  <si>
    <t>038-891-999</t>
  </si>
  <si>
    <t>60/75 Moo 3 Mabyangporn, Pluakdang</t>
  </si>
  <si>
    <t>UNIPRO MANUFACTURING CO., LTD.</t>
  </si>
  <si>
    <t>MS. CHITCHAI / K.RANGSIYA</t>
  </si>
  <si>
    <t>038-846-125</t>
  </si>
  <si>
    <t>Suwintawong, Chachoengsao,</t>
  </si>
  <si>
    <t>UNISAFE (THAILAND) CO.,LTD</t>
  </si>
  <si>
    <t>ANDRE AFFENDIE</t>
  </si>
  <si>
    <t>02-400-5665</t>
  </si>
  <si>
    <t>190/38 Samutprakarn</t>
  </si>
  <si>
    <t>MR, AGENT</t>
  </si>
  <si>
    <t>MANY</t>
  </si>
  <si>
    <t>Ship fenders / Radio / many items</t>
  </si>
  <si>
    <t>UNITECH SUPPLY &amp; SERVICES LTD.,PART.</t>
  </si>
  <si>
    <t>JITTIMA</t>
  </si>
  <si>
    <t>DESIGN ENGINEER</t>
  </si>
  <si>
    <t>093-559-6461</t>
  </si>
  <si>
    <t>88 Moo 6 NBIgbua</t>
  </si>
  <si>
    <t>UNITHAI SHIPYARD AND ENGINEERING LTD</t>
  </si>
  <si>
    <t>K.PAPORN</t>
  </si>
  <si>
    <t>038-407-000</t>
  </si>
  <si>
    <t>Laemchabang Port, 48 Moo 3 Tungsukhla</t>
  </si>
  <si>
    <t>UNITY MACHINE SHOP</t>
  </si>
  <si>
    <t>K. AROON</t>
  </si>
  <si>
    <t>083-789-7016</t>
  </si>
  <si>
    <t>62/25 M.6, Map Yang Porn</t>
  </si>
  <si>
    <t>UNIVERSAL AMARIT CATERING</t>
  </si>
  <si>
    <t>PAWATHORN</t>
  </si>
  <si>
    <t>074-440-558</t>
  </si>
  <si>
    <t>28, Sadao Rd, Songkhla</t>
  </si>
  <si>
    <t xml:space="preserve">UNIVERSAL COMPRESSION (THAILAND) LTD. </t>
  </si>
  <si>
    <t>PRACHUPHOL</t>
  </si>
  <si>
    <t>MGR&amp;LOGISTIC SUP.</t>
  </si>
  <si>
    <t>074-311-954</t>
  </si>
  <si>
    <t>pnalamphun@universalcompression.com</t>
  </si>
  <si>
    <t xml:space="preserve">Setthapat Center No.2 Langpraram </t>
  </si>
  <si>
    <t>UNIVERSAL ENTERPRISES LTD.</t>
  </si>
  <si>
    <t>KEITH  SPEDDING</t>
  </si>
  <si>
    <t>BASE MGR.</t>
  </si>
  <si>
    <t>33/23 Moo 1, Plutaluang</t>
  </si>
  <si>
    <t>UNIVERSAL-ITC ​INSPECTION</t>
  </si>
  <si>
    <t>JAMES DOWNIE</t>
  </si>
  <si>
    <t>087-709-9108</t>
  </si>
  <si>
    <t xml:space="preserve">Mayfair Place 48/233 B712Sukhumvit 64 </t>
  </si>
  <si>
    <t>UNIWISE OFFSHORE </t>
  </si>
  <si>
    <t>SKL/STP/BKK</t>
  </si>
  <si>
    <t>JON-AXEL HAUGLUM</t>
  </si>
  <si>
    <t>SENIOR GM</t>
  </si>
  <si>
    <t>038-247-596
074-327-343</t>
  </si>
  <si>
    <t>222/63-64 Moo 6, Plutaluang, Sattahip</t>
  </si>
  <si>
    <t>UOT (THAILAND)</t>
  </si>
  <si>
    <t xml:space="preserve">MR. SUCHART P.                  
MR. KIT PINNARAT  </t>
  </si>
  <si>
    <t>038-701-299</t>
  </si>
  <si>
    <t>uot@loxinfo.co.th
uotsk@cscoms.com</t>
  </si>
  <si>
    <t>95/16 Moo 6, Plutaluang, Sattahip</t>
  </si>
  <si>
    <t>USA PART AND SERVICE CO., LTD.</t>
  </si>
  <si>
    <t>K.SURAT P.</t>
  </si>
  <si>
    <t>OWNER/MANAGER</t>
  </si>
  <si>
    <t>038-020-223</t>
  </si>
  <si>
    <t>188/216-217 Sukhumvit Maptaphut</t>
  </si>
  <si>
    <t>USE FULL SUPPLY CO.,LTD</t>
  </si>
  <si>
    <t>K.SURAKIAT</t>
  </si>
  <si>
    <t>02-978-1175-6</t>
  </si>
  <si>
    <t xml:space="preserve">51/26 Moo 3 Banchang , Ban Chang </t>
  </si>
  <si>
    <t>USHA SIAM STEEL INDUSTRIES PUBLIC CO.,LTD</t>
  </si>
  <si>
    <t>02-529-1167-8</t>
  </si>
  <si>
    <t>101/46 Navanakorn Industrial Estate</t>
  </si>
  <si>
    <t xml:space="preserve">V.C.C. INTER MARINE SERVICE &amp; TRANSPORT </t>
  </si>
  <si>
    <t>CAPT.THANAKRIT A.</t>
  </si>
  <si>
    <t>02-759-8973</t>
  </si>
  <si>
    <t>19/269 M6 Srinakarin Bangmuangmai, </t>
  </si>
  <si>
    <t>V.L.ENTERPRISE CO.,LTD</t>
  </si>
  <si>
    <t>CAPT.YUTHANA P.
K.CHUTIPHA</t>
  </si>
  <si>
    <t>DPA
AC MANAGER</t>
  </si>
  <si>
    <t>02-254-6604-5</t>
  </si>
  <si>
    <t>admin@vltanker.com
chutipa@vltanker.com</t>
  </si>
  <si>
    <t>45 Asoke-Dindaeng Rd., Makkasan</t>
  </si>
  <si>
    <t>V.P.C. GROUP CO., LTD.</t>
  </si>
  <si>
    <t>K. SUWIMON
K.UNCHALEE</t>
  </si>
  <si>
    <t>02-322-0057-9</t>
  </si>
  <si>
    <t>Sukhumvit 77, Prawet, Bangkok</t>
  </si>
  <si>
    <t>MNF, SCF</t>
  </si>
  <si>
    <t>V.P.N. ENGINEERING &amp; SUPPLY CO</t>
  </si>
  <si>
    <t>038-337-516</t>
  </si>
  <si>
    <t>121/327 Mu 3, Bo Win, Si Racha</t>
  </si>
  <si>
    <t>V.R. STAINLESS INDUSTRIES GROUP CO., LTD.</t>
  </si>
  <si>
    <t>034-832-214</t>
  </si>
  <si>
    <t>13/9 Moo 5, Liab Klong Thepkanchana</t>
  </si>
  <si>
    <t>VALVES</t>
  </si>
  <si>
    <t>MR. FRANK MICHAS </t>
  </si>
  <si>
    <t>02-574-5946</t>
  </si>
  <si>
    <t>9/13Vistapark Prachachuen, Bangtalad </t>
  </si>
  <si>
    <t>SCF, LG, IND</t>
  </si>
  <si>
    <t>VAN OORD THAI</t>
  </si>
  <si>
    <t>MAARTEN LOMAN</t>
  </si>
  <si>
    <t>TECHNICAL SUPDENT.</t>
  </si>
  <si>
    <t>038-693-188</t>
  </si>
  <si>
    <t>6/10 Map Ta Phut</t>
  </si>
  <si>
    <t>MS, MS</t>
  </si>
  <si>
    <t>VANTAGE DRILLING COMPANY</t>
  </si>
  <si>
    <t>NAW PAW/ KOI / PONCHAI</t>
  </si>
  <si>
    <t>+65-6768-6000</t>
  </si>
  <si>
    <t xml:space="preserve">72Anson RD 07-01/02 Anson HouseSingapore </t>
  </si>
  <si>
    <t>VELOSI THAI CO., LTD</t>
  </si>
  <si>
    <t>RENU TRISAKSRI</t>
  </si>
  <si>
    <t>ADMINISTRATION MGR.</t>
  </si>
  <si>
    <t xml:space="preserve">038-351-660 </t>
  </si>
  <si>
    <t>217/28 Moo 12, Tungsukla</t>
  </si>
  <si>
    <t>VERITRANS GOLBAL LOGISTICS</t>
  </si>
  <si>
    <t>K.WANWANAT</t>
  </si>
  <si>
    <t>02-615-4381-2</t>
  </si>
  <si>
    <t>60/1 Monririn Building, Suite B301,</t>
  </si>
  <si>
    <t>VERTEX ENGINEERING</t>
  </si>
  <si>
    <t>K.PRASERT T.</t>
  </si>
  <si>
    <t xml:space="preserve">02-385-3928-31 </t>
  </si>
  <si>
    <t xml:space="preserve">340 Magkornkundee, Theparuk </t>
  </si>
  <si>
    <t>VETCO AIBEL</t>
  </si>
  <si>
    <t>SUTHEP SAMRAN</t>
  </si>
  <si>
    <t>038-605-240</t>
  </si>
  <si>
    <t>4 Moo 6 ,Ban Chang, Rayong</t>
  </si>
  <si>
    <t>VINYTHAI PUBLIC CO.,LTD</t>
  </si>
  <si>
    <t>PANCHA
ROUNGROTE</t>
  </si>
  <si>
    <t>DIVISION MGR
SENIOR INSPECT  ENG.</t>
  </si>
  <si>
    <t>038-683-112-25</t>
  </si>
  <si>
    <t>tangwongwroj.pancha@solvay.com
naowaporn.piyawannarat@solvay.com</t>
  </si>
  <si>
    <t>Map ta phut Industries</t>
  </si>
  <si>
    <t>VISAVAKIT PATANA CORP., LTD. (VIPCO)</t>
  </si>
  <si>
    <t>PTE/CBI</t>
  </si>
  <si>
    <t>K.APINYA C.</t>
  </si>
  <si>
    <t>02-979-4001# 7</t>
  </si>
  <si>
    <t>42,52 Moo 7 , Ladlumkeaw</t>
  </si>
  <si>
    <t>VIVABLAST THAILAND CO.,LTD</t>
  </si>
  <si>
    <t>SHANTHAMANI</t>
  </si>
  <si>
    <t>ESTIMATION MANAGER</t>
  </si>
  <si>
    <t>038-240-532</t>
  </si>
  <si>
    <t>46/5 Moo.2 Takhiantia Sub-District</t>
  </si>
  <si>
    <t>FAB, IND, CTT</t>
  </si>
  <si>
    <t>VONGPORNCHAI LOHAKARN CO.,LTD.</t>
  </si>
  <si>
    <t>PORNCHAI</t>
  </si>
  <si>
    <t>02-331-1001</t>
  </si>
  <si>
    <t>Khwang Suan Luang Khet Suan Luang</t>
  </si>
  <si>
    <t>VP RENTAL CRANE CO.,LTD.</t>
  </si>
  <si>
    <t>KHUN TON</t>
  </si>
  <si>
    <t>056-245-132</t>
  </si>
  <si>
    <t>34/3 Moo 8, T.Nakhonsawan</t>
  </si>
  <si>
    <t>W P KARNCHANG</t>
  </si>
  <si>
    <t>WANPEN</t>
  </si>
  <si>
    <t>081-838-5312</t>
  </si>
  <si>
    <t>62/23 m.6, Map Yang Phorn</t>
  </si>
  <si>
    <t>WEATHERFORD INTERNATIONAL CO.,LTD</t>
  </si>
  <si>
    <t>TAE</t>
  </si>
  <si>
    <t>ASSET INV</t>
  </si>
  <si>
    <t>panuwat.aissaranawes@ap.weatherford.com</t>
  </si>
  <si>
    <t>KENNEDY</t>
  </si>
  <si>
    <t>02-674-5800</t>
  </si>
  <si>
    <t>Kennedy.kennedy@ap.weatherford.com</t>
  </si>
  <si>
    <t>399 Interchange Building, 31st Floor</t>
  </si>
  <si>
    <t>ROONGNAPA T.</t>
  </si>
  <si>
    <t>074-331-981</t>
  </si>
  <si>
    <t xml:space="preserve">39/20-23 Moo 1, Satingmor Singhanakorn </t>
  </si>
  <si>
    <t>WEISS-ROHLIG (THAILAND) LTD.</t>
  </si>
  <si>
    <t>JIMMY</t>
  </si>
  <si>
    <t>02-306-73131</t>
  </si>
  <si>
    <t>3656/76, 22nd Floor, Unit K, Green Tower</t>
  </si>
  <si>
    <t>IND, LG</t>
  </si>
  <si>
    <t>WELBILT MANUFACTURING CO.,LTD.</t>
  </si>
  <si>
    <t>ADMIN</t>
  </si>
  <si>
    <t>02-361-4611-18</t>
  </si>
  <si>
    <t>adms@welbilt-thailand.com</t>
  </si>
  <si>
    <t>825 Bangna-Trad Road Bangna Km.3.5</t>
  </si>
  <si>
    <t>WELDING WHALE CO.,LTD</t>
  </si>
  <si>
    <t>JITPINAN</t>
  </si>
  <si>
    <t>02-691-9486-9</t>
  </si>
  <si>
    <t>jitpinan@weldingwhale.com</t>
  </si>
  <si>
    <t>190 sutthasarn , dindang</t>
  </si>
  <si>
    <t>WELL TECH SERVICES CO.,LTD</t>
  </si>
  <si>
    <t>SEAN WILSON
JANTHARAT</t>
  </si>
  <si>
    <t>SALES &amp; MKT.</t>
  </si>
  <si>
    <t>038-695-327-8</t>
  </si>
  <si>
    <t>sean@welltechservice.com 
jantharat.r@welltechservice.com</t>
  </si>
  <si>
    <t>50/11 moo.5 , banchang</t>
  </si>
  <si>
    <t>WEST COAST ENGINEERING LIMITED</t>
  </si>
  <si>
    <t>PKN</t>
  </si>
  <si>
    <t>K.WATCHARA</t>
  </si>
  <si>
    <t xml:space="preserve">PURCHASE </t>
  </si>
  <si>
    <t>032-548-450-2</t>
  </si>
  <si>
    <t>international@wce.co.th 
webmaster@wce.co.th</t>
  </si>
  <si>
    <t>9/1 Moo 4, BanKlangNa - YaiPloy Road</t>
  </si>
  <si>
    <t>WICHANCHAROENCRANE</t>
  </si>
  <si>
    <t>K.WICHARN</t>
  </si>
  <si>
    <t>080-796-9559</t>
  </si>
  <si>
    <t> Lamduan.2526@gmail.com</t>
  </si>
  <si>
    <t>40/1 moo7  klong 1 Rangsit</t>
  </si>
  <si>
    <t xml:space="preserve">WIRAPHAT CONSTRUCTION SUPPLY &amp; RANTAL </t>
  </si>
  <si>
    <t>K.DIREK</t>
  </si>
  <si>
    <t>TECHNICAL MGR.</t>
  </si>
  <si>
    <t>038-309-233</t>
  </si>
  <si>
    <t>w-con@hotmail.com</t>
  </si>
  <si>
    <t>39/1 m.3 ,khao mai kaew,</t>
  </si>
  <si>
    <t>WMS  (WASTE MANAGEMENT SIAM)</t>
  </si>
  <si>
    <t>SKL/STP/PSN</t>
  </si>
  <si>
    <t>PHEMPOON</t>
  </si>
  <si>
    <t>TRANSPORT MGR</t>
  </si>
  <si>
    <t>038-346-364-7</t>
  </si>
  <si>
    <t>eastern seaboard enveroinment complex</t>
  </si>
  <si>
    <t>IND (WASTE)</t>
  </si>
  <si>
    <t>WORKSTRINGS INTERNATIONAL</t>
  </si>
  <si>
    <t>RYAN REED</t>
  </si>
  <si>
    <t>02-625-3014</t>
  </si>
  <si>
    <t>All season place , Lumpini</t>
  </si>
  <si>
    <t>WORLD WIDE TRANSPORT COMPANY LIMITED</t>
  </si>
  <si>
    <t>MISS THAPANAPORN</t>
  </si>
  <si>
    <t>02-930-1801-9</t>
  </si>
  <si>
    <t>r.chimtawan.pilatusmarine@hotmail.com</t>
  </si>
  <si>
    <t>84/1-4Young Place Grand Le Gardine Bldg</t>
  </si>
  <si>
    <t>ZICOM CESCO ENGINEERING CO.,LTD</t>
  </si>
  <si>
    <t>WANIDA P.</t>
  </si>
  <si>
    <t>038-185-276-9</t>
  </si>
  <si>
    <t>info@zicomthai.com</t>
  </si>
  <si>
    <t>700/895 Moo 2 Nongkakha, Panthong</t>
  </si>
  <si>
    <t>CLOUGH-UNITHAI ENGINEERING LIMITED</t>
  </si>
  <si>
    <t>K.THAVICH A.</t>
  </si>
  <si>
    <t>02-500-1200</t>
  </si>
  <si>
    <t>19 SCB Park Plaza, Tower III (East),Unit 319</t>
  </si>
  <si>
    <t>BKK =BANGKOK</t>
  </si>
  <si>
    <t>BANGKOK SOLAR CO., LTD.</t>
  </si>
  <si>
    <t>K.ANYAMANI
K.PODDUANG K.</t>
  </si>
  <si>
    <t>038-577-373</t>
  </si>
  <si>
    <t>anyamani@bangkoksolar.com
pavonrat.p@bangkoksolar.com</t>
  </si>
  <si>
    <t>39/1 Moo.1 Bangpakong-chachoengsao Rd</t>
  </si>
  <si>
    <t>SOLAR, MNF</t>
  </si>
  <si>
    <t>SONNEDIX SOLAR (THAILAND) CO., LTD.</t>
  </si>
  <si>
    <t>K.TIPPAYA</t>
  </si>
  <si>
    <t>02-714-2400</t>
  </si>
  <si>
    <t>23/30 Sorachai Building, 14/F Sukhumvit</t>
  </si>
  <si>
    <t>TRINA SOLAR SCIENCE &amp; TECHNOLOGY</t>
  </si>
  <si>
    <t>038-650-488</t>
  </si>
  <si>
    <t xml:space="preserve">496 Moo 6 Tambol Mabyangporn Pluakdaeng </t>
  </si>
  <si>
    <t>EKARAT SOLAR CO., LTD.</t>
  </si>
  <si>
    <t>K.SURASAK</t>
  </si>
  <si>
    <t>038-530-213</t>
  </si>
  <si>
    <t>surasak@ekarat-transformer.com
eegroup@ksc.th.com</t>
  </si>
  <si>
    <t>260/6 Moo6, Thasa-an, Bangpakong</t>
  </si>
  <si>
    <t>JETION  SOLAR THAILAND CO.,LTD</t>
  </si>
  <si>
    <t>033-047-151-4</t>
  </si>
  <si>
    <t>44 20230, 83 , moo.10, Sri ra cha</t>
  </si>
  <si>
    <t>ASTRONERGY SOLAR KOREA (THAILAND) CO., LTD.</t>
  </si>
  <si>
    <t>WORAWUT SOMTHONG</t>
  </si>
  <si>
    <t>02-645-4155</t>
  </si>
  <si>
    <t>184/88 Forum Tower 18FL Ratchadapisek</t>
  </si>
  <si>
    <t>CANADIAN SOLAR MANUFACTURING THAILAND</t>
  </si>
  <si>
    <t>K.PORNRUETHAI V.</t>
  </si>
  <si>
    <t>SR. LOGISTIC SUP.</t>
  </si>
  <si>
    <t>063-237-3043</t>
  </si>
  <si>
    <t>168/2,Praphatson Green Park 4, Bo Win, Si Racha</t>
  </si>
  <si>
    <t>ZHONGLI TALESUN SOLAR (THAILAND)</t>
  </si>
  <si>
    <t>PE TER LOU</t>
  </si>
  <si>
    <t>SALES SUPPORT MGR.</t>
  </si>
  <si>
    <t>033-010-688</t>
  </si>
  <si>
    <t>mabyangporn amata city industrial eastate</t>
  </si>
  <si>
    <t>FULL SOLAR CO.,LTD</t>
  </si>
  <si>
    <t>CBI/BKK</t>
  </si>
  <si>
    <t xml:space="preserve">K.PIANGPORN </t>
  </si>
  <si>
    <t>OFFICER</t>
  </si>
  <si>
    <t>038-196-066</t>
  </si>
  <si>
    <t>430/4 Moo 9 T.Nongkam, A.Sriracha</t>
  </si>
  <si>
    <t>SCHUTTEN (SIAM) SOLAR ENERGY CO., LTD</t>
  </si>
  <si>
    <t>K.THANACHAI</t>
  </si>
  <si>
    <t>02-934-6200</t>
  </si>
  <si>
    <t>thanachai@schutten-solar.co.th, info@schutten-solar.com</t>
  </si>
  <si>
    <t>1999/24 Projectthe  Wang Thong Lang</t>
  </si>
  <si>
    <t>ENERGY REFORM CO.,LTD</t>
  </si>
  <si>
    <t>MD / OWNER</t>
  </si>
  <si>
    <t>02-515-0022</t>
  </si>
  <si>
    <t xml:space="preserve">15 Soi praditmanutam, ladprao,  bangkok </t>
  </si>
  <si>
    <t>INDEPENDENT OIL TOOLS</t>
  </si>
  <si>
    <t>RNG/SKL</t>
  </si>
  <si>
    <t>SCOTT PUZEY</t>
  </si>
  <si>
    <t>SALES MGR. ASIA</t>
  </si>
  <si>
    <t xml:space="preserve">GUNKUL ENGINEERING </t>
  </si>
  <si>
    <t>K.SOMBOON</t>
  </si>
  <si>
    <t>02-242-5800</t>
  </si>
  <si>
    <t>1038 - 1046 Nakhonchaisri Rd., Nakhonchaisri</t>
  </si>
  <si>
    <t>RATCHABURI ENERGY COMPANY LIMITED</t>
  </si>
  <si>
    <t>MR.SOMMAI P.</t>
  </si>
  <si>
    <t>02-794-9941-4</t>
  </si>
  <si>
    <t>contactinfo@ratch.co.th
CS@ratch.co.th</t>
  </si>
  <si>
    <t>8/8moo2, mgam wong wan, bangkhen</t>
  </si>
  <si>
    <t>SOLAR, MNF, IND</t>
  </si>
  <si>
    <t>VAUSE WIRELINE SERVICES ( THAILAND ) LTD.</t>
  </si>
  <si>
    <t>K.TAWEE CHUTHIP</t>
  </si>
  <si>
    <t>055-769-010</t>
  </si>
  <si>
    <t>69/1 moo2, larnkrabue kamphangphet</t>
  </si>
  <si>
    <t>LEONICS CO.,LTD</t>
  </si>
  <si>
    <t>K.AREEWAN</t>
  </si>
  <si>
    <t>038-570-503</t>
  </si>
  <si>
    <r>
      <t>manufacturing@leonics.com
</t>
    </r>
    <r>
      <rPr/>
      <t>areewan@leonics.com</t>
    </r>
  </si>
  <si>
    <t>113 Moo 5, km.36 Bangsamuck, Bangpakong</t>
  </si>
  <si>
    <t>PRECISION VALVE THAILAND LTD.</t>
  </si>
  <si>
    <t>K.TANYATHEP W. (JOE)</t>
  </si>
  <si>
    <t>02-634-4322</t>
  </si>
  <si>
    <t>Paso Tower, Floor 21, 88 Silom , Bangrak</t>
  </si>
  <si>
    <t>UNITHAI OFFSHORE FABRICATION DEVISION</t>
  </si>
  <si>
    <t>WAYNE KETTER</t>
  </si>
  <si>
    <t>SR. PROJECT MGR.</t>
  </si>
  <si>
    <t>Laem Chabang Port48 Moo 3  Tungsukhla</t>
  </si>
  <si>
    <t>NECOTRANS  OIL AND GAS DIVISION</t>
  </si>
  <si>
    <t>ROSTHAM LODWAN</t>
  </si>
  <si>
    <t>MATERIALS MANAGEMENT</t>
  </si>
  <si>
    <t>089-455-7889</t>
  </si>
  <si>
    <t>Sattahip Commercial Port, 2002/1 Samaesan</t>
  </si>
  <si>
    <t>SOLARTRON PUBLIC CO LTD</t>
  </si>
  <si>
    <t>MR.ISARA</t>
  </si>
  <si>
    <t>02-392-0224</t>
  </si>
  <si>
    <t>support@solartron.co.th</t>
  </si>
  <si>
    <t>16/f, P.B. Tower 1000/65 sukumvit road</t>
  </si>
  <si>
    <t>RAYONG NATIONAL POWER CO LTD</t>
  </si>
  <si>
    <t>K.SUPATCHAWEE P.</t>
  </si>
  <si>
    <t xml:space="preserve">038-891-324-8 </t>
  </si>
  <si>
    <t>Supatchawee.Patcharaprempakdee@thainatpwr.com</t>
  </si>
  <si>
    <t>Siam Eastern Industrial Park</t>
  </si>
  <si>
    <t>SIAMDRILL CO., LTD.</t>
  </si>
  <si>
    <t>02-503-4809</t>
  </si>
  <si>
    <t>ppanyasukh@siamdrill.com</t>
  </si>
  <si>
    <t>351 Saengsiri Group Bldg Bond Bangpood</t>
  </si>
  <si>
    <t>DIAMOND STEEL PART AND SUPPLY 2551 LTD., PART.</t>
  </si>
  <si>
    <t>K.KRIENGKRAI</t>
  </si>
  <si>
    <t>038-038-016</t>
  </si>
  <si>
    <t>grieanggrai.1@gmail.com
diamond-1519@hotmail.com</t>
  </si>
  <si>
    <t>77/4 Moo 2, Pananikhom, Nikhomphatthana</t>
  </si>
  <si>
    <t>THAI SOLAR FUTURE CO LTD</t>
  </si>
  <si>
    <t>K.DUSIT KRUA-NGAM</t>
  </si>
  <si>
    <t>02-953-9163-6</t>
  </si>
  <si>
    <t>99/227-228 Thedsabansongkrao Rd., Ladyao</t>
  </si>
  <si>
    <t>THAI SOLAR ENERGY PCL</t>
  </si>
  <si>
    <t>KAN</t>
  </si>
  <si>
    <t>VIC KICHODHAN</t>
  </si>
  <si>
    <t>TECHNICAL OFFICER</t>
  </si>
  <si>
    <t>02-661-2701</t>
  </si>
  <si>
    <t>info@thaisolarenergy.com</t>
  </si>
  <si>
    <t>88-88/1 Moo 13 Uthong-Borploy, Don Salaep</t>
  </si>
  <si>
    <t>INFINITY POWER SYSTEM</t>
  </si>
  <si>
    <t>02-150-7044</t>
  </si>
  <si>
    <t>info@ipsth.com</t>
  </si>
  <si>
    <t xml:space="preserve">12/30Wongwaentawantok Ropnok Khlong Khoi </t>
  </si>
  <si>
    <t xml:space="preserve">BANGCHAK SOLAR ENERGY </t>
  </si>
  <si>
    <t>K.PAKAWADEE  J.</t>
  </si>
  <si>
    <t>SECRETARY OFFICER</t>
  </si>
  <si>
    <t>035-276-000</t>
  </si>
  <si>
    <t>pakawadee@bangchak.co.th, info-sunny@bangchak.co.th</t>
  </si>
  <si>
    <t xml:space="preserve">Tumbol Salaengthon Amphoe Prakhon Chai </t>
  </si>
  <si>
    <t>INTER FAR EAST ENERGY CORPORATION PCL</t>
  </si>
  <si>
    <t>K.NITTAYA   U.</t>
  </si>
  <si>
    <t>044-666-801</t>
  </si>
  <si>
    <t>ifec@ifecgroup.com</t>
  </si>
  <si>
    <t xml:space="preserve">33/4 The Nine Tower Rama 9  Huai Khwang </t>
  </si>
  <si>
    <t>PROMPT NDT AND INSPECTION CO LTD</t>
  </si>
  <si>
    <t>K.PEERA YONGSUWAN</t>
  </si>
  <si>
    <t>081-959-2052</t>
  </si>
  <si>
    <t>31/1 Moo 2, Tambol Chingko Singhanakorn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</si>
</sst>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9][$-1000000]0\-####\-####;[$-1000000]#\-####\-####"/>
    <numFmt numFmtId="165" formatCode="[$-409]mmm\-yy"/>
  </numFmts>
  <fonts count="89">
    <font>
      <sz val="11.0"/>
      <color rgb="FF000000"/>
      <name val="Calibri"/>
    </font>
    <font>
      <sz val="11.0"/>
      <name val="Calibri"/>
    </font>
    <font>
      <b/>
      <sz val="17.0"/>
      <color rgb="FF000000"/>
      <name val="Angsana New"/>
    </font>
    <font>
      <b/>
      <sz val="16.0"/>
      <color rgb="FF000000"/>
      <name val="Angsana New"/>
    </font>
    <font>
      <b/>
      <sz val="17.0"/>
      <name val="Angsana New"/>
    </font>
    <font>
      <b/>
      <sz val="15.0"/>
      <color rgb="FF000000"/>
      <name val="Angsana New"/>
    </font>
    <font>
      <b/>
      <sz val="18.0"/>
      <color rgb="FF000000"/>
      <name val="Angsana New"/>
    </font>
    <font>
      <b/>
      <i/>
      <sz val="17.0"/>
      <color rgb="FF000000"/>
      <name val="Angsana New"/>
    </font>
    <font/>
    <font>
      <b/>
      <sz val="13.0"/>
      <color rgb="FF000000"/>
      <name val="Angsana New"/>
    </font>
    <font>
      <sz val="16.0"/>
      <color rgb="FF000000"/>
      <name val="Angsana New"/>
    </font>
    <font>
      <sz val="14.0"/>
      <color rgb="FF980000"/>
      <name val="Angsana New"/>
    </font>
    <font>
      <sz val="17.0"/>
      <color rgb="FF000000"/>
      <name val="Angsana New"/>
    </font>
    <font>
      <b/>
      <sz val="18.0"/>
      <name val="Angsana New"/>
    </font>
    <font>
      <b/>
      <sz val="14.0"/>
      <color rgb="FF000000"/>
      <name val="Angsana New"/>
    </font>
    <font>
      <b/>
      <sz val="14.0"/>
      <name val="Angsana New"/>
    </font>
    <font>
      <b/>
      <i/>
      <sz val="18.0"/>
      <color rgb="FF000000"/>
      <name val="Angsana New"/>
    </font>
    <font>
      <sz val="14.0"/>
      <color rgb="FF000000"/>
      <name val="Angsana New"/>
    </font>
    <font>
      <sz val="14.0"/>
      <name val="Angsana New"/>
    </font>
    <font>
      <sz val="18.0"/>
      <color rgb="FF000000"/>
      <name val="Angsana New"/>
    </font>
    <font>
      <b/>
      <sz val="16.0"/>
      <name val="Angsana New"/>
    </font>
    <font>
      <sz val="15.0"/>
      <color rgb="FF00000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3.0"/>
      <color rgb="FF000000"/>
      <name val="Angsana New"/>
    </font>
    <font>
      <b/>
      <sz val="14.0"/>
      <color rgb="FF98000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8.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6.0"/>
      <name val="Angsana New"/>
    </font>
    <font>
      <sz val="14.0"/>
      <color rgb="FF222222"/>
      <name val="Angsana New"/>
    </font>
    <font>
      <sz val="16.0"/>
      <color rgb="FF222222"/>
      <name val="Angsana New"/>
    </font>
    <font>
      <sz val="12.0"/>
      <color rgb="FF000000"/>
      <name val="Angsana New"/>
    </font>
    <font>
      <u/>
      <sz val="15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6.0"/>
      <color rgb="FF0000FF"/>
      <name val="Angsana New"/>
    </font>
    <font>
      <sz val="15.0"/>
      <color rgb="FF222222"/>
      <name val="Angsana New"/>
    </font>
    <font>
      <b/>
      <sz val="14.0"/>
      <color rgb="FF222222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5.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2.0"/>
      <name val="Angsana New"/>
    </font>
    <font>
      <u/>
      <sz val="16.0"/>
      <color rgb="FF0000FF"/>
      <name val="Angsana New"/>
    </font>
    <font>
      <sz val="13.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7.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6.0"/>
      <color rgb="FFFF0000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3.0"/>
      <color rgb="FFFF0000"/>
      <name val="Angsana New"/>
    </font>
    <font>
      <u/>
      <sz val="16.0"/>
      <color rgb="FF0000FF"/>
      <name val="Angsana New"/>
    </font>
    <font>
      <sz val="14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7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FF"/>
      <name val="Angsana New"/>
    </font>
    <font>
      <sz val="14.0"/>
      <color rgb="FF000000"/>
      <name val="&quot;Angsana New&quot;"/>
    </font>
    <font>
      <u/>
      <sz val="16.0"/>
      <color rgb="FF0000FF"/>
      <name val="Angsana New"/>
    </font>
    <font>
      <u/>
      <sz val="16.0"/>
      <color rgb="FF0000FF"/>
      <name val="Angsana New"/>
    </font>
    <font>
      <u/>
      <sz val="16.0"/>
      <color rgb="FF000000"/>
      <name val="Angsana New"/>
    </font>
    <font>
      <u/>
      <sz val="16.0"/>
      <color rgb="FF000000"/>
      <name val="Angsana New"/>
    </font>
  </fonts>
  <fills count="1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D3D3D3"/>
        <bgColor rgb="FFD3D3D3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CD5B4"/>
        <bgColor rgb="FFFCD5B4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5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2" numFmtId="164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 wrapText="1"/>
    </xf>
    <xf borderId="2" fillId="2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5" fillId="0" fontId="8" numFmtId="0" xfId="0" applyBorder="1" applyFont="1"/>
    <xf borderId="6" fillId="0" fontId="8" numFmtId="0" xfId="0" applyBorder="1" applyFont="1"/>
    <xf borderId="7" fillId="2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7" fillId="0" fontId="11" numFmtId="0" xfId="0" applyAlignment="1" applyBorder="1" applyFont="1">
      <alignment horizontal="left" vertical="center"/>
    </xf>
    <xf borderId="0" fillId="0" fontId="10" numFmtId="0" xfId="0" applyFont="1"/>
    <xf borderId="7" fillId="0" fontId="12" numFmtId="0" xfId="0" applyAlignment="1" applyBorder="1" applyFont="1">
      <alignment vertical="center"/>
    </xf>
    <xf borderId="7" fillId="4" fontId="6" numFmtId="0" xfId="0" applyAlignment="1" applyBorder="1" applyFill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 wrapText="1"/>
    </xf>
    <xf borderId="7" fillId="2" fontId="6" numFmtId="0" xfId="0" applyAlignment="1" applyBorder="1" applyFont="1">
      <alignment horizontal="center" vertical="center"/>
    </xf>
    <xf borderId="7" fillId="4" fontId="13" numFmtId="0" xfId="0" applyAlignment="1" applyBorder="1" applyFont="1">
      <alignment horizontal="center" vertical="center"/>
    </xf>
    <xf borderId="7" fillId="2" fontId="14" numFmtId="0" xfId="0" applyAlignment="1" applyBorder="1" applyFont="1">
      <alignment horizontal="center" vertical="center"/>
    </xf>
    <xf borderId="7" fillId="2" fontId="1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7" fillId="2" fontId="8" numFmtId="0" xfId="0" applyAlignment="1" applyBorder="1" applyFont="1">
      <alignment vertical="center"/>
    </xf>
    <xf borderId="4" fillId="3" fontId="16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 wrapText="1"/>
    </xf>
    <xf borderId="7" fillId="2" fontId="5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center" vertical="center" wrapText="1"/>
    </xf>
    <xf borderId="7" fillId="0" fontId="18" numFmtId="0" xfId="0" applyAlignment="1" applyBorder="1" applyFont="1">
      <alignment horizontal="center" vertical="center" wrapText="1"/>
    </xf>
    <xf borderId="1" fillId="4" fontId="6" numFmtId="0" xfId="0" applyAlignment="1" applyBorder="1" applyFont="1">
      <alignment horizontal="center" vertical="center"/>
    </xf>
    <xf borderId="7" fillId="5" fontId="17" numFmtId="0" xfId="0" applyAlignment="1" applyBorder="1" applyFill="1" applyFont="1">
      <alignment horizontal="center" vertical="center" wrapText="1"/>
    </xf>
    <xf borderId="0" fillId="0" fontId="19" numFmtId="0" xfId="0" applyAlignment="1" applyFont="1">
      <alignment horizontal="left" vertical="center"/>
    </xf>
    <xf borderId="7" fillId="2" fontId="9" numFmtId="0" xfId="0" applyAlignment="1" applyBorder="1" applyFont="1">
      <alignment horizontal="center" vertical="center"/>
    </xf>
    <xf borderId="0" fillId="0" fontId="19" numFmtId="0" xfId="0" applyFont="1"/>
    <xf borderId="7" fillId="4" fontId="3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left" vertical="center"/>
    </xf>
    <xf borderId="7" fillId="4" fontId="3" numFmtId="0" xfId="0" applyAlignment="1" applyBorder="1" applyFont="1">
      <alignment horizontal="center" vertical="center" wrapText="1"/>
    </xf>
    <xf borderId="7" fillId="4" fontId="5" numFmtId="0" xfId="0" applyAlignment="1" applyBorder="1" applyFont="1">
      <alignment horizontal="center" vertical="center"/>
    </xf>
    <xf borderId="7" fillId="0" fontId="3" numFmtId="165" xfId="0" applyAlignment="1" applyBorder="1" applyFont="1" applyNumberFormat="1">
      <alignment horizontal="center" vertical="center"/>
    </xf>
    <xf borderId="7" fillId="0" fontId="10" numFmtId="0" xfId="0" applyAlignment="1" applyBorder="1" applyFont="1">
      <alignment vertical="center"/>
    </xf>
    <xf borderId="7" fillId="4" fontId="20" numFmtId="0" xfId="0" applyAlignment="1" applyBorder="1" applyFont="1">
      <alignment horizontal="center" vertical="center"/>
    </xf>
    <xf borderId="8" fillId="5" fontId="10" numFmtId="0" xfId="0" applyAlignment="1" applyBorder="1" applyFont="1">
      <alignment horizontal="center" vertical="center"/>
    </xf>
    <xf borderId="7" fillId="4" fontId="14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 vertical="center" wrapText="1"/>
    </xf>
    <xf borderId="3" fillId="0" fontId="19" numFmtId="0" xfId="0" applyAlignment="1" applyBorder="1" applyFont="1">
      <alignment horizontal="left" vertical="center"/>
    </xf>
    <xf borderId="7" fillId="0" fontId="18" numFmtId="0" xfId="0" applyAlignment="1" applyBorder="1" applyFont="1">
      <alignment horizontal="center" vertical="center" wrapText="1"/>
    </xf>
    <xf borderId="3" fillId="0" fontId="10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 wrapText="1"/>
    </xf>
    <xf borderId="3" fillId="5" fontId="17" numFmtId="0" xfId="0" applyAlignment="1" applyBorder="1" applyFont="1">
      <alignment horizontal="left" vertical="center"/>
    </xf>
    <xf borderId="7" fillId="5" fontId="17" numFmtId="0" xfId="0" applyAlignment="1" applyBorder="1" applyFont="1">
      <alignment horizontal="center" vertical="center"/>
    </xf>
    <xf borderId="3" fillId="5" fontId="18" numFmtId="0" xfId="0" applyAlignment="1" applyBorder="1" applyFont="1">
      <alignment horizontal="left" vertical="center"/>
    </xf>
    <xf borderId="8" fillId="0" fontId="8" numFmtId="0" xfId="0" applyBorder="1" applyFont="1"/>
    <xf borderId="3" fillId="0" fontId="21" numFmtId="164" xfId="0" applyAlignment="1" applyBorder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3" fillId="0" fontId="22" numFmtId="0" xfId="0" applyAlignment="1" applyBorder="1" applyFont="1">
      <alignment vertical="center"/>
    </xf>
    <xf borderId="0" fillId="0" fontId="3" numFmtId="165" xfId="0" applyAlignment="1" applyFont="1" applyNumberFormat="1">
      <alignment horizontal="center"/>
    </xf>
    <xf borderId="3" fillId="0" fontId="21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3" fillId="0" fontId="21" numFmtId="0" xfId="0" applyAlignment="1" applyBorder="1" applyFont="1">
      <alignment horizontal="left" vertical="center"/>
    </xf>
    <xf borderId="7" fillId="0" fontId="19" numFmtId="0" xfId="0" applyAlignment="1" applyBorder="1" applyFont="1">
      <alignment horizontal="left" vertical="center"/>
    </xf>
    <xf borderId="6" fillId="0" fontId="10" numFmtId="0" xfId="0" applyAlignment="1" applyBorder="1" applyFont="1">
      <alignment horizontal="center" readingOrder="1" vertical="center"/>
    </xf>
    <xf borderId="7" fillId="0" fontId="2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readingOrder="1" vertical="center"/>
    </xf>
    <xf borderId="7" fillId="5" fontId="21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readingOrder="1" vertical="center"/>
    </xf>
    <xf borderId="7" fillId="0" fontId="23" numFmtId="0" xfId="0" applyAlignment="1" applyBorder="1" applyFont="1">
      <alignment horizontal="left" vertical="center"/>
    </xf>
    <xf borderId="7" fillId="0" fontId="24" numFmtId="0" xfId="0" applyAlignment="1" applyBorder="1" applyFont="1">
      <alignment horizontal="center" readingOrder="1" vertical="center"/>
    </xf>
    <xf borderId="7" fillId="0" fontId="10" numFmtId="0" xfId="0" applyAlignment="1" applyBorder="1" applyFont="1">
      <alignment horizontal="left" vertical="center" wrapText="1"/>
    </xf>
    <xf borderId="7" fillId="0" fontId="25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/>
    </xf>
    <xf borderId="7" fillId="0" fontId="3" numFmtId="0" xfId="0" applyAlignment="1" applyBorder="1" applyFont="1">
      <alignment vertical="center"/>
    </xf>
    <xf borderId="7" fillId="0" fontId="10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left" vertical="center"/>
    </xf>
    <xf borderId="3" fillId="5" fontId="18" numFmtId="0" xfId="0" applyAlignment="1" applyBorder="1" applyFont="1">
      <alignment horizontal="left" vertical="center"/>
    </xf>
    <xf borderId="7" fillId="0" fontId="19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center" vertical="center"/>
    </xf>
    <xf borderId="7" fillId="6" fontId="21" numFmtId="0" xfId="0" applyAlignment="1" applyBorder="1" applyFill="1" applyFont="1">
      <alignment horizontal="left" vertical="center"/>
    </xf>
    <xf borderId="7" fillId="0" fontId="11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/>
    </xf>
    <xf borderId="8" fillId="0" fontId="19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8" fillId="5" fontId="17" numFmtId="0" xfId="0" applyAlignment="1" applyBorder="1" applyFont="1">
      <alignment horizontal="left" vertical="center"/>
    </xf>
    <xf borderId="8" fillId="5" fontId="18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left" vertical="center"/>
    </xf>
    <xf borderId="7" fillId="6" fontId="26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8" fillId="0" fontId="21" numFmtId="164" xfId="0" applyAlignment="1" applyBorder="1" applyFont="1" applyNumberFormat="1">
      <alignment horizontal="left" vertical="center"/>
    </xf>
    <xf borderId="8" fillId="0" fontId="27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8" fillId="0" fontId="21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/>
    </xf>
    <xf borderId="8" fillId="0" fontId="21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 wrapText="1"/>
    </xf>
    <xf borderId="0" fillId="0" fontId="19" numFmtId="0" xfId="0" applyAlignment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7" fillId="5" fontId="17" numFmtId="0" xfId="0" applyAlignment="1" applyBorder="1" applyFont="1">
      <alignment horizontal="left" vertical="center"/>
    </xf>
    <xf borderId="7" fillId="5" fontId="18" numFmtId="0" xfId="0" applyAlignment="1" applyBorder="1" applyFont="1">
      <alignment vertical="center"/>
    </xf>
    <xf borderId="7" fillId="0" fontId="28" numFmtId="0" xfId="0" applyAlignment="1" applyBorder="1" applyFont="1">
      <alignment horizontal="left" vertical="center" wrapText="1"/>
    </xf>
    <xf borderId="7" fillId="0" fontId="21" numFmtId="164" xfId="0" applyAlignment="1" applyBorder="1" applyFont="1" applyNumberFormat="1">
      <alignment horizontal="left" vertical="center"/>
    </xf>
    <xf borderId="7" fillId="5" fontId="17" numFmtId="0" xfId="0" applyAlignment="1" applyBorder="1" applyFont="1">
      <alignment horizontal="left" vertical="center"/>
    </xf>
    <xf borderId="7" fillId="0" fontId="29" numFmtId="0" xfId="0" applyAlignment="1" applyBorder="1" applyFont="1">
      <alignment vertical="center"/>
    </xf>
    <xf borderId="7" fillId="0" fontId="17" numFmtId="0" xfId="0" applyAlignment="1" applyBorder="1" applyFont="1">
      <alignment horizontal="left" vertical="center" wrapText="1"/>
    </xf>
    <xf borderId="7" fillId="0" fontId="21" numFmtId="0" xfId="0" applyAlignment="1" applyBorder="1" applyFont="1">
      <alignment horizontal="left" vertical="center"/>
    </xf>
    <xf borderId="7" fillId="0" fontId="11" numFmtId="0" xfId="0" applyAlignment="1" applyBorder="1" applyFont="1">
      <alignment horizontal="left" readingOrder="1" vertical="center"/>
    </xf>
    <xf borderId="7" fillId="0" fontId="30" numFmtId="0" xfId="0" applyAlignment="1" applyBorder="1" applyFont="1">
      <alignment horizontal="left" vertical="center"/>
    </xf>
    <xf borderId="7" fillId="0" fontId="19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7" fillId="6" fontId="10" numFmtId="0" xfId="0" applyAlignment="1" applyBorder="1" applyFont="1">
      <alignment horizontal="left" vertical="center" wrapText="1"/>
    </xf>
    <xf borderId="7" fillId="5" fontId="18" numFmtId="0" xfId="0" applyAlignment="1" applyBorder="1" applyFont="1">
      <alignment horizontal="left" vertical="center"/>
    </xf>
    <xf borderId="7" fillId="6" fontId="17" numFmtId="0" xfId="0" applyAlignment="1" applyBorder="1" applyFont="1">
      <alignment horizontal="left" vertical="center"/>
    </xf>
    <xf borderId="7" fillId="6" fontId="10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 wrapText="1"/>
    </xf>
    <xf borderId="0" fillId="0" fontId="31" numFmtId="0" xfId="0" applyAlignment="1" applyFont="1">
      <alignment vertical="center"/>
    </xf>
    <xf borderId="7" fillId="0" fontId="21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 wrapText="1"/>
    </xf>
    <xf borderId="7" fillId="0" fontId="24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left" vertical="center"/>
    </xf>
    <xf borderId="7" fillId="0" fontId="32" numFmtId="0" xfId="0" applyAlignment="1" applyBorder="1" applyFont="1">
      <alignment horizontal="left" vertical="center"/>
    </xf>
    <xf borderId="7" fillId="5" fontId="17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center" vertical="center" wrapText="1"/>
    </xf>
    <xf borderId="7" fillId="0" fontId="19" numFmtId="0" xfId="0" applyAlignment="1" applyBorder="1" applyFont="1">
      <alignment vertical="center"/>
    </xf>
    <xf borderId="7" fillId="0" fontId="33" numFmtId="0" xfId="0" applyAlignment="1" applyBorder="1" applyFont="1">
      <alignment horizontal="left" vertical="center" wrapText="1"/>
    </xf>
    <xf borderId="7" fillId="0" fontId="34" numFmtId="0" xfId="0" applyAlignment="1" applyBorder="1" applyFont="1">
      <alignment horizontal="left" vertical="center" wrapText="1"/>
    </xf>
    <xf borderId="7" fillId="0" fontId="17" numFmtId="0" xfId="0" applyAlignment="1" applyBorder="1" applyFont="1">
      <alignment horizontal="left" vertical="center"/>
    </xf>
    <xf borderId="7" fillId="0" fontId="34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7" fillId="0" fontId="33" numFmtId="0" xfId="0" applyAlignment="1" applyBorder="1" applyFont="1">
      <alignment horizontal="left" vertical="center"/>
    </xf>
    <xf borderId="7" fillId="5" fontId="18" numFmtId="0" xfId="0" applyAlignment="1" applyBorder="1" applyFont="1">
      <alignment horizontal="left" vertical="center"/>
    </xf>
    <xf borderId="7" fillId="0" fontId="35" numFmtId="0" xfId="0" applyAlignment="1" applyBorder="1" applyFont="1">
      <alignment horizontal="left" vertical="center" wrapText="1"/>
    </xf>
    <xf borderId="7" fillId="0" fontId="17" numFmtId="0" xfId="0" applyAlignment="1" applyBorder="1" applyFont="1">
      <alignment horizontal="left" vertical="center"/>
    </xf>
    <xf borderId="7" fillId="5" fontId="21" numFmtId="0" xfId="0" applyAlignment="1" applyBorder="1" applyFont="1">
      <alignment horizontal="left" vertical="center"/>
    </xf>
    <xf borderId="7" fillId="0" fontId="36" numFmtId="0" xfId="0" applyAlignment="1" applyBorder="1" applyFont="1">
      <alignment horizontal="left" vertical="center"/>
    </xf>
    <xf borderId="7" fillId="0" fontId="19" numFmtId="0" xfId="0" applyAlignment="1" applyBorder="1" applyFont="1">
      <alignment horizontal="left" vertical="center"/>
    </xf>
    <xf borderId="7" fillId="0" fontId="37" numFmtId="0" xfId="0" applyAlignment="1" applyBorder="1" applyFont="1">
      <alignment horizontal="left" vertical="center" wrapText="1"/>
    </xf>
    <xf borderId="7" fillId="0" fontId="10" numFmtId="14" xfId="0" applyAlignment="1" applyBorder="1" applyFont="1" applyNumberFormat="1">
      <alignment horizontal="left" vertical="center" wrapText="1"/>
    </xf>
    <xf borderId="7" fillId="0" fontId="21" numFmtId="0" xfId="0" applyAlignment="1" applyBorder="1" applyFont="1">
      <alignment horizontal="left" vertical="center" wrapText="1"/>
    </xf>
    <xf borderId="7" fillId="0" fontId="36" numFmtId="0" xfId="0" applyAlignment="1" applyBorder="1" applyFont="1">
      <alignment horizontal="left" vertical="center"/>
    </xf>
    <xf borderId="7" fillId="0" fontId="38" numFmtId="0" xfId="0" applyAlignment="1" applyBorder="1" applyFont="1">
      <alignment vertical="center"/>
    </xf>
    <xf borderId="7" fillId="0" fontId="33" numFmtId="0" xfId="0" applyAlignment="1" applyBorder="1" applyFont="1">
      <alignment vertical="center"/>
    </xf>
    <xf borderId="7" fillId="0" fontId="12" numFmtId="0" xfId="0" applyAlignment="1" applyBorder="1" applyFont="1">
      <alignment horizontal="left" vertical="center"/>
    </xf>
    <xf borderId="7" fillId="0" fontId="33" numFmtId="0" xfId="0" applyAlignment="1" applyBorder="1" applyFont="1">
      <alignment horizontal="left" vertical="center" wrapText="1"/>
    </xf>
    <xf borderId="0" fillId="0" fontId="19" numFmtId="0" xfId="0" applyAlignment="1" applyFont="1">
      <alignment horizontal="left" vertical="center"/>
    </xf>
    <xf borderId="7" fillId="0" fontId="17" numFmtId="0" xfId="0" applyAlignment="1" applyBorder="1" applyFont="1">
      <alignment horizontal="center" vertical="center" wrapText="1"/>
    </xf>
    <xf borderId="7" fillId="0" fontId="21" numFmtId="164" xfId="0" applyAlignment="1" applyBorder="1" applyFont="1" applyNumberFormat="1">
      <alignment horizontal="left" vertical="center"/>
    </xf>
    <xf borderId="7" fillId="0" fontId="10" numFmtId="0" xfId="0" applyAlignment="1" applyBorder="1" applyFont="1">
      <alignment horizontal="left" vertical="center" wrapText="1"/>
    </xf>
    <xf borderId="7" fillId="0" fontId="39" numFmtId="0" xfId="0" applyAlignment="1" applyBorder="1" applyFont="1">
      <alignment vertical="center"/>
    </xf>
    <xf borderId="7" fillId="0" fontId="40" numFmtId="0" xfId="0" applyAlignment="1" applyBorder="1" applyFont="1">
      <alignment horizontal="left" vertical="center" wrapText="1"/>
    </xf>
    <xf borderId="7" fillId="0" fontId="17" numFmtId="0" xfId="0" applyAlignment="1" applyBorder="1" applyFont="1">
      <alignment horizontal="center" readingOrder="1" vertical="center"/>
    </xf>
    <xf borderId="7" fillId="0" fontId="41" numFmtId="0" xfId="0" applyAlignment="1" applyBorder="1" applyFont="1">
      <alignment vertical="center" wrapText="1"/>
    </xf>
    <xf borderId="7" fillId="0" fontId="42" numFmtId="0" xfId="0" applyAlignment="1" applyBorder="1" applyFont="1">
      <alignment horizontal="left" vertical="center"/>
    </xf>
    <xf borderId="7" fillId="0" fontId="10" numFmtId="0" xfId="0" applyAlignment="1" applyBorder="1" applyFont="1">
      <alignment vertical="center"/>
    </xf>
    <xf borderId="7" fillId="0" fontId="43" numFmtId="0" xfId="0" applyAlignment="1" applyBorder="1" applyFont="1">
      <alignment horizontal="left" vertical="center"/>
    </xf>
    <xf borderId="7" fillId="0" fontId="35" numFmtId="0" xfId="0" applyAlignment="1" applyBorder="1" applyFont="1">
      <alignment horizontal="left" vertical="center"/>
    </xf>
    <xf borderId="7" fillId="5" fontId="44" numFmtId="0" xfId="0" applyAlignment="1" applyBorder="1" applyFont="1">
      <alignment vertical="center"/>
    </xf>
    <xf borderId="7" fillId="0" fontId="10" numFmtId="0" xfId="0" applyAlignment="1" applyBorder="1" applyFont="1">
      <alignment horizontal="left" vertical="center"/>
    </xf>
    <xf borderId="0" fillId="5" fontId="45" numFmtId="0" xfId="0" applyAlignment="1" applyFont="1">
      <alignment horizontal="left" vertical="center"/>
    </xf>
    <xf borderId="7" fillId="6" fontId="33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7" fillId="0" fontId="46" numFmtId="0" xfId="0" applyAlignment="1" applyBorder="1" applyFont="1">
      <alignment horizontal="left" vertical="center"/>
    </xf>
    <xf borderId="7" fillId="5" fontId="21" numFmtId="164" xfId="0" applyAlignment="1" applyBorder="1" applyFont="1" applyNumberFormat="1">
      <alignment horizontal="left" vertical="center"/>
    </xf>
    <xf borderId="7" fillId="6" fontId="47" numFmtId="0" xfId="0" applyAlignment="1" applyBorder="1" applyFont="1">
      <alignment vertical="center"/>
    </xf>
    <xf borderId="7" fillId="0" fontId="18" numFmtId="0" xfId="0" applyAlignment="1" applyBorder="1" applyFont="1">
      <alignment horizontal="left" vertical="center"/>
    </xf>
    <xf borderId="7" fillId="0" fontId="46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7" fillId="0" fontId="17" numFmtId="0" xfId="0" applyAlignment="1" applyBorder="1" applyFont="1">
      <alignment vertical="center"/>
    </xf>
    <xf borderId="7" fillId="5" fontId="19" numFmtId="0" xfId="0" applyAlignment="1" applyBorder="1" applyFont="1">
      <alignment horizontal="left" vertical="center"/>
    </xf>
    <xf borderId="7" fillId="0" fontId="46" numFmtId="0" xfId="0" applyAlignment="1" applyBorder="1" applyFont="1">
      <alignment horizontal="center" vertical="center"/>
    </xf>
    <xf borderId="7" fillId="0" fontId="48" numFmtId="0" xfId="0" applyAlignment="1" applyBorder="1" applyFont="1">
      <alignment vertical="center" wrapText="1"/>
    </xf>
    <xf borderId="7" fillId="0" fontId="17" numFmtId="0" xfId="0" applyAlignment="1" applyBorder="1" applyFont="1">
      <alignment horizontal="center" vertical="center"/>
    </xf>
    <xf borderId="7" fillId="0" fontId="30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/>
    </xf>
    <xf borderId="7" fillId="0" fontId="18" numFmtId="0" xfId="0" applyAlignment="1" applyBorder="1" applyFont="1">
      <alignment horizontal="left" vertical="center" wrapText="1"/>
    </xf>
    <xf borderId="7" fillId="0" fontId="46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left" vertical="center" wrapText="1"/>
    </xf>
    <xf borderId="7" fillId="6" fontId="17" numFmtId="0" xfId="0" applyAlignment="1" applyBorder="1" applyFont="1">
      <alignment vertical="center"/>
    </xf>
    <xf borderId="7" fillId="0" fontId="30" numFmtId="0" xfId="0" applyAlignment="1" applyBorder="1" applyFont="1">
      <alignment horizontal="left" vertical="center"/>
    </xf>
    <xf borderId="7" fillId="5" fontId="17" numFmtId="0" xfId="0" applyAlignment="1" applyBorder="1" applyFont="1">
      <alignment horizontal="left" vertical="center" wrapText="1"/>
    </xf>
    <xf borderId="7" fillId="0" fontId="33" numFmtId="0" xfId="0" applyAlignment="1" applyBorder="1" applyFont="1">
      <alignment horizontal="left" vertical="center"/>
    </xf>
    <xf borderId="7" fillId="0" fontId="46" numFmtId="0" xfId="0" applyAlignment="1" applyBorder="1" applyFont="1">
      <alignment horizontal="center" vertical="center"/>
    </xf>
    <xf borderId="7" fillId="0" fontId="21" numFmtId="0" xfId="0" applyAlignment="1" applyBorder="1" applyFont="1">
      <alignment horizontal="left" vertical="center" wrapText="1"/>
    </xf>
    <xf borderId="7" fillId="0" fontId="36" numFmtId="0" xfId="0" applyAlignment="1" applyBorder="1" applyFont="1">
      <alignment horizontal="center" vertical="center" wrapText="1"/>
    </xf>
    <xf borderId="0" fillId="5" fontId="10" numFmtId="0" xfId="0" applyAlignment="1" applyFont="1">
      <alignment vertical="center"/>
    </xf>
    <xf borderId="7" fillId="0" fontId="12" numFmtId="0" xfId="0" applyAlignment="1" applyBorder="1" applyFont="1">
      <alignment horizontal="left" vertical="center"/>
    </xf>
    <xf borderId="7" fillId="5" fontId="19" numFmtId="0" xfId="0" applyAlignment="1" applyBorder="1" applyFont="1">
      <alignment horizontal="left" vertical="center"/>
    </xf>
    <xf borderId="7" fillId="5" fontId="10" numFmtId="0" xfId="0" applyAlignment="1" applyBorder="1" applyFont="1">
      <alignment horizontal="center" vertical="center"/>
    </xf>
    <xf borderId="7" fillId="5" fontId="49" numFmtId="0" xfId="0" applyAlignment="1" applyBorder="1" applyFont="1">
      <alignment horizontal="left" vertical="center"/>
    </xf>
    <xf borderId="7" fillId="5" fontId="21" numFmtId="164" xfId="0" applyAlignment="1" applyBorder="1" applyFont="1" applyNumberFormat="1">
      <alignment horizontal="left" vertical="center"/>
    </xf>
    <xf borderId="7" fillId="5" fontId="50" numFmtId="0" xfId="0" applyAlignment="1" applyBorder="1" applyFont="1">
      <alignment vertical="center"/>
    </xf>
    <xf borderId="7" fillId="0" fontId="36" numFmtId="0" xfId="0" applyAlignment="1" applyBorder="1" applyFont="1">
      <alignment horizontal="center" vertical="center"/>
    </xf>
    <xf borderId="7" fillId="5" fontId="21" numFmtId="0" xfId="0" applyAlignment="1" applyBorder="1" applyFont="1">
      <alignment horizontal="left" vertical="center"/>
    </xf>
    <xf borderId="7" fillId="5" fontId="10" numFmtId="0" xfId="0" applyAlignment="1" applyBorder="1" applyFont="1">
      <alignment horizontal="center" readingOrder="1" vertical="center"/>
    </xf>
    <xf borderId="7" fillId="5" fontId="10" numFmtId="0" xfId="0" applyAlignment="1" applyBorder="1" applyFont="1">
      <alignment horizontal="center" readingOrder="1" vertical="center"/>
    </xf>
    <xf borderId="7" fillId="0" fontId="21" numFmtId="0" xfId="0" applyAlignment="1" applyBorder="1" applyFont="1">
      <alignment horizontal="left" vertical="center" wrapText="1"/>
    </xf>
    <xf borderId="7" fillId="5" fontId="24" numFmtId="0" xfId="0" applyAlignment="1" applyBorder="1" applyFont="1">
      <alignment horizontal="center" vertical="center"/>
    </xf>
    <xf borderId="7" fillId="6" fontId="17" numFmtId="0" xfId="0" applyAlignment="1" applyBorder="1" applyFont="1">
      <alignment horizontal="left" vertical="center" wrapText="1"/>
    </xf>
    <xf borderId="7" fillId="5" fontId="11" numFmtId="0" xfId="0" applyAlignment="1" applyBorder="1" applyFont="1">
      <alignment horizontal="left" vertical="center"/>
    </xf>
    <xf borderId="7" fillId="5" fontId="10" numFmtId="0" xfId="0" applyAlignment="1" applyBorder="1" applyFont="1">
      <alignment vertical="center"/>
    </xf>
    <xf borderId="0" fillId="0" fontId="30" numFmtId="0" xfId="0" applyAlignment="1" applyFont="1">
      <alignment vertical="center"/>
    </xf>
    <xf borderId="7" fillId="0" fontId="24" numFmtId="0" xfId="0" applyAlignment="1" applyBorder="1" applyFont="1">
      <alignment horizontal="left" vertical="center" wrapText="1"/>
    </xf>
    <xf borderId="7" fillId="0" fontId="46" numFmtId="0" xfId="0" applyAlignment="1" applyBorder="1" applyFont="1">
      <alignment horizontal="left" vertical="center" wrapText="1"/>
    </xf>
    <xf borderId="7" fillId="0" fontId="51" numFmtId="0" xfId="0" applyAlignment="1" applyBorder="1" applyFont="1">
      <alignment horizontal="left" vertical="center" wrapText="1"/>
    </xf>
    <xf borderId="7" fillId="0" fontId="12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/>
    </xf>
    <xf borderId="7" fillId="0" fontId="17" numFmtId="0" xfId="0" applyAlignment="1" applyBorder="1" applyFont="1">
      <alignment horizontal="center" vertical="center" wrapText="1"/>
    </xf>
    <xf borderId="7" fillId="5" fontId="49" numFmtId="0" xfId="0" applyAlignment="1" applyBorder="1" applyFont="1">
      <alignment horizontal="left" vertical="center"/>
    </xf>
    <xf borderId="7" fillId="0" fontId="19" numFmtId="0" xfId="0" applyAlignment="1" applyBorder="1" applyFont="1">
      <alignment horizontal="left" vertical="center"/>
    </xf>
    <xf borderId="7" fillId="0" fontId="41" numFmtId="0" xfId="0" applyAlignment="1" applyBorder="1" applyFont="1">
      <alignment vertical="center"/>
    </xf>
    <xf borderId="7" fillId="0" fontId="52" numFmtId="0" xfId="0" applyAlignment="1" applyBorder="1" applyFont="1">
      <alignment horizontal="left" vertical="center"/>
    </xf>
    <xf borderId="7" fillId="0" fontId="11" numFmtId="0" xfId="0" applyAlignment="1" applyBorder="1" applyFont="1">
      <alignment horizontal="left" readingOrder="1" vertical="center"/>
    </xf>
    <xf borderId="0" fillId="0" fontId="10" numFmtId="0" xfId="0" applyAlignment="1" applyFont="1">
      <alignment horizontal="center" vertical="center"/>
    </xf>
    <xf borderId="0" fillId="0" fontId="21" numFmtId="0" xfId="0" applyAlignment="1" applyFont="1">
      <alignment horizontal="left" vertical="center"/>
    </xf>
    <xf borderId="0" fillId="0" fontId="53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0" numFmtId="0" xfId="0" applyAlignment="1" applyFont="1">
      <alignment horizontal="center"/>
    </xf>
    <xf borderId="0" fillId="0" fontId="17" numFmtId="0" xfId="0" applyAlignment="1" applyFont="1">
      <alignment horizontal="center" wrapText="1"/>
    </xf>
    <xf borderId="7" fillId="6" fontId="17" numFmtId="0" xfId="0" applyAlignment="1" applyBorder="1" applyFont="1">
      <alignment horizontal="left" vertical="center"/>
    </xf>
    <xf borderId="0" fillId="0" fontId="10" numFmtId="0" xfId="0" applyFont="1"/>
    <xf borderId="0" fillId="0" fontId="19" numFmtId="0" xfId="0" applyAlignment="1" applyFont="1">
      <alignment horizontal="left" vertical="center"/>
    </xf>
    <xf borderId="0" fillId="0" fontId="21" numFmtId="0" xfId="0" applyFont="1"/>
    <xf borderId="0" fillId="0" fontId="17" numFmtId="0" xfId="0" applyFont="1"/>
    <xf borderId="0" fillId="0" fontId="17" numFmtId="0" xfId="0" applyAlignment="1" applyFont="1">
      <alignment wrapText="1"/>
    </xf>
    <xf borderId="0" fillId="0" fontId="10" numFmtId="0" xfId="0" applyAlignment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7" fillId="5" fontId="10" numFmtId="0" xfId="0" applyAlignment="1" applyBorder="1" applyFont="1">
      <alignment horizontal="left" vertical="center" wrapText="1"/>
    </xf>
    <xf borderId="7" fillId="0" fontId="17" numFmtId="0" xfId="0" applyAlignment="1" applyBorder="1" applyFont="1">
      <alignment horizontal="left" vertical="center" wrapText="1"/>
    </xf>
    <xf borderId="0" fillId="0" fontId="54" numFmtId="0" xfId="0" applyAlignment="1" applyFont="1">
      <alignment vertical="center"/>
    </xf>
    <xf borderId="7" fillId="0" fontId="21" numFmtId="0" xfId="0" applyAlignment="1" applyBorder="1" applyFont="1">
      <alignment horizontal="left" vertical="center"/>
    </xf>
    <xf borderId="7" fillId="5" fontId="10" numFmtId="0" xfId="0" applyAlignment="1" applyBorder="1" applyFont="1">
      <alignment horizontal="center" vertical="center"/>
    </xf>
    <xf borderId="7" fillId="5" fontId="55" numFmtId="0" xfId="0" applyAlignment="1" applyBorder="1" applyFont="1">
      <alignment vertical="center"/>
    </xf>
    <xf borderId="7" fillId="0" fontId="19" numFmtId="0" xfId="0" applyAlignment="1" applyBorder="1" applyFont="1">
      <alignment horizontal="left" vertical="center"/>
    </xf>
    <xf borderId="7" fillId="0" fontId="10" numFmtId="0" xfId="0" applyAlignment="1" applyBorder="1" applyFont="1">
      <alignment vertical="center"/>
    </xf>
    <xf borderId="7" fillId="0" fontId="21" numFmtId="164" xfId="0" applyAlignment="1" applyBorder="1" applyFont="1" applyNumberFormat="1">
      <alignment vertical="center"/>
    </xf>
    <xf borderId="7" fillId="0" fontId="56" numFmtId="0" xfId="0" applyAlignment="1" applyBorder="1" applyFont="1">
      <alignment vertical="center"/>
    </xf>
    <xf borderId="7" fillId="0" fontId="21" numFmtId="0" xfId="0" applyAlignment="1" applyBorder="1" applyFont="1">
      <alignment vertical="center"/>
    </xf>
    <xf borderId="7" fillId="0" fontId="57" numFmtId="0" xfId="0" applyAlignment="1" applyBorder="1" applyFont="1">
      <alignment horizontal="left" vertical="center"/>
    </xf>
    <xf borderId="7" fillId="5" fontId="11" numFmtId="0" xfId="0" applyAlignment="1" applyBorder="1" applyFont="1">
      <alignment horizontal="left" vertical="center"/>
    </xf>
    <xf borderId="7" fillId="0" fontId="41" numFmtId="0" xfId="0" applyAlignment="1" applyBorder="1" applyFont="1">
      <alignment vertical="center"/>
    </xf>
    <xf borderId="7" fillId="0" fontId="10" numFmtId="0" xfId="0" applyAlignment="1" applyBorder="1" applyFont="1">
      <alignment horizontal="center" vertical="center"/>
    </xf>
    <xf borderId="7" fillId="0" fontId="30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left" vertical="center"/>
    </xf>
    <xf borderId="7" fillId="7" fontId="58" numFmtId="0" xfId="0" applyAlignment="1" applyBorder="1" applyFill="1" applyFont="1">
      <alignment vertical="center"/>
    </xf>
    <xf borderId="7" fillId="5" fontId="10" numFmtId="0" xfId="0" applyAlignment="1" applyBorder="1" applyFont="1">
      <alignment horizontal="left" vertical="center"/>
    </xf>
    <xf borderId="7" fillId="5" fontId="41" numFmtId="0" xfId="0" applyAlignment="1" applyBorder="1" applyFont="1">
      <alignment horizontal="left" vertical="center"/>
    </xf>
    <xf borderId="7" fillId="5" fontId="12" numFmtId="0" xfId="0" applyAlignment="1" applyBorder="1" applyFont="1">
      <alignment horizontal="left" vertical="center"/>
    </xf>
    <xf borderId="7" fillId="5" fontId="10" numFmtId="0" xfId="0" applyAlignment="1" applyBorder="1" applyFont="1">
      <alignment horizontal="center" vertical="center"/>
    </xf>
    <xf borderId="7" fillId="5" fontId="41" numFmtId="0" xfId="0" applyAlignment="1" applyBorder="1" applyFont="1">
      <alignment vertical="center"/>
    </xf>
    <xf borderId="7" fillId="5" fontId="21" numFmtId="0" xfId="0" applyAlignment="1" applyBorder="1" applyFont="1">
      <alignment horizontal="left" vertical="center" wrapText="1"/>
    </xf>
    <xf borderId="7" fillId="8" fontId="21" numFmtId="0" xfId="0" applyAlignment="1" applyBorder="1" applyFill="1" applyFont="1">
      <alignment horizontal="left" vertical="center"/>
    </xf>
    <xf borderId="7" fillId="3" fontId="10" numFmtId="0" xfId="0" applyAlignment="1" applyBorder="1" applyFont="1">
      <alignment horizontal="center" readingOrder="1" vertical="center"/>
    </xf>
    <xf borderId="0" fillId="0" fontId="59" numFmtId="0" xfId="0" applyAlignment="1" applyFont="1">
      <alignment vertical="center" wrapText="1"/>
    </xf>
    <xf borderId="7" fillId="0" fontId="17" numFmtId="0" xfId="0" applyAlignment="1" applyBorder="1" applyFont="1">
      <alignment horizontal="left" vertical="center" wrapText="1"/>
    </xf>
    <xf borderId="7" fillId="0" fontId="33" numFmtId="0" xfId="0" applyAlignment="1" applyBorder="1" applyFont="1">
      <alignment horizontal="center" readingOrder="1" vertical="center"/>
    </xf>
    <xf borderId="7" fillId="0" fontId="51" numFmtId="0" xfId="0" applyAlignment="1" applyBorder="1" applyFont="1">
      <alignment horizontal="center" vertical="center"/>
    </xf>
    <xf borderId="7" fillId="5" fontId="41" numFmtId="0" xfId="0" applyAlignment="1" applyBorder="1" applyFont="1">
      <alignment vertical="center"/>
    </xf>
    <xf borderId="7" fillId="0" fontId="33" numFmtId="0" xfId="0" applyAlignment="1" applyBorder="1" applyFont="1">
      <alignment horizontal="center" readingOrder="1" vertical="center"/>
    </xf>
    <xf borderId="7" fillId="5" fontId="17" numFmtId="0" xfId="0" applyAlignment="1" applyBorder="1" applyFont="1">
      <alignment horizontal="left" vertical="center"/>
    </xf>
    <xf borderId="7" fillId="6" fontId="18" numFmtId="0" xfId="0" applyAlignment="1" applyBorder="1" applyFont="1">
      <alignment horizontal="left" vertical="center"/>
    </xf>
    <xf borderId="7" fillId="5" fontId="51" numFmtId="0" xfId="0" applyAlignment="1" applyBorder="1" applyFont="1">
      <alignment horizontal="left" vertical="center"/>
    </xf>
    <xf borderId="7" fillId="6" fontId="21" numFmtId="164" xfId="0" applyAlignment="1" applyBorder="1" applyFont="1" applyNumberFormat="1">
      <alignment horizontal="left" vertical="center"/>
    </xf>
    <xf borderId="7" fillId="6" fontId="21" numFmtId="0" xfId="0" applyAlignment="1" applyBorder="1" applyFont="1">
      <alignment horizontal="left" vertical="center" wrapText="1"/>
    </xf>
    <xf borderId="0" fillId="0" fontId="60" numFmtId="0" xfId="0" applyAlignment="1" applyFont="1">
      <alignment vertical="center"/>
    </xf>
    <xf borderId="0" fillId="0" fontId="61" numFmtId="0" xfId="0" applyAlignment="1" applyFont="1">
      <alignment horizontal="left" vertical="center"/>
    </xf>
    <xf borderId="7" fillId="5" fontId="62" numFmtId="0" xfId="0" applyAlignment="1" applyBorder="1" applyFont="1">
      <alignment horizontal="center" readingOrder="1" vertical="center"/>
    </xf>
    <xf borderId="7" fillId="0" fontId="17" numFmtId="0" xfId="0" applyAlignment="1" applyBorder="1" applyFont="1">
      <alignment horizontal="center" readingOrder="1" vertical="center"/>
    </xf>
    <xf borderId="7" fillId="0" fontId="17" numFmtId="0" xfId="0" applyAlignment="1" applyBorder="1" applyFont="1">
      <alignment horizontal="center" readingOrder="1" vertical="center" wrapText="1"/>
    </xf>
    <xf borderId="7" fillId="5" fontId="51" numFmtId="0" xfId="0" applyAlignment="1" applyBorder="1" applyFont="1">
      <alignment horizontal="left" vertical="center"/>
    </xf>
    <xf borderId="7" fillId="5" fontId="63" numFmtId="49" xfId="0" applyAlignment="1" applyBorder="1" applyFont="1" applyNumberFormat="1">
      <alignment vertical="center" wrapText="1"/>
    </xf>
    <xf borderId="7" fillId="5" fontId="36" numFmtId="0" xfId="0" applyAlignment="1" applyBorder="1" applyFont="1">
      <alignment horizontal="left" vertical="center"/>
    </xf>
    <xf borderId="7" fillId="0" fontId="62" numFmtId="0" xfId="0" applyAlignment="1" applyBorder="1" applyFont="1">
      <alignment vertical="center"/>
    </xf>
    <xf borderId="0" fillId="0" fontId="64" numFmtId="0" xfId="0" applyAlignment="1" applyFont="1">
      <alignment horizontal="left" vertical="center" wrapText="1"/>
    </xf>
    <xf borderId="7" fillId="5" fontId="17" numFmtId="0" xfId="0" applyAlignment="1" applyBorder="1" applyFont="1">
      <alignment horizontal="left" vertical="center" wrapText="1"/>
    </xf>
    <xf borderId="7" fillId="5" fontId="51" numFmtId="0" xfId="0" applyAlignment="1" applyBorder="1" applyFont="1">
      <alignment horizontal="left" vertical="center" wrapText="1"/>
    </xf>
    <xf borderId="7" fillId="0" fontId="65" numFmtId="0" xfId="0" applyAlignment="1" applyBorder="1" applyFont="1">
      <alignment vertical="center" wrapText="1"/>
    </xf>
    <xf borderId="7" fillId="0" fontId="10" numFmtId="0" xfId="0" applyAlignment="1" applyBorder="1" applyFont="1">
      <alignment horizontal="left" vertical="center" wrapText="1"/>
    </xf>
    <xf borderId="7" fillId="5" fontId="66" numFmtId="0" xfId="0" applyAlignment="1" applyBorder="1" applyFont="1">
      <alignment horizontal="left" vertical="center"/>
    </xf>
    <xf borderId="7" fillId="5" fontId="18" numFmtId="0" xfId="0" applyAlignment="1" applyBorder="1" applyFont="1">
      <alignment vertical="center"/>
    </xf>
    <xf borderId="7" fillId="0" fontId="33" numFmtId="0" xfId="0" applyAlignment="1" applyBorder="1" applyFont="1">
      <alignment horizontal="center" vertical="center"/>
    </xf>
    <xf borderId="7" fillId="0" fontId="46" numFmtId="164" xfId="0" applyAlignment="1" applyBorder="1" applyFont="1" applyNumberFormat="1">
      <alignment horizontal="left" vertical="center"/>
    </xf>
    <xf borderId="7" fillId="0" fontId="18" numFmtId="0" xfId="0" applyAlignment="1" applyBorder="1" applyFont="1">
      <alignment horizontal="left" vertical="center"/>
    </xf>
    <xf borderId="7" fillId="9" fontId="10" numFmtId="0" xfId="0" applyAlignment="1" applyBorder="1" applyFill="1" applyFont="1">
      <alignment horizontal="center" readingOrder="1" vertical="center"/>
    </xf>
    <xf borderId="7" fillId="9" fontId="24" numFmtId="0" xfId="0" applyAlignment="1" applyBorder="1" applyFont="1">
      <alignment horizontal="center" vertical="center"/>
    </xf>
    <xf borderId="7" fillId="5" fontId="18" numFmtId="0" xfId="0" applyAlignment="1" applyBorder="1" applyFont="1">
      <alignment horizontal="left" vertical="center" wrapText="1"/>
    </xf>
    <xf borderId="7" fillId="0" fontId="67" numFmtId="0" xfId="0" applyAlignment="1" applyBorder="1" applyFont="1">
      <alignment horizontal="left" vertical="center"/>
    </xf>
    <xf borderId="0" fillId="5" fontId="17" numFmtId="0" xfId="0" applyAlignment="1" applyFont="1">
      <alignment horizontal="left" vertical="center"/>
    </xf>
    <xf borderId="7" fillId="6" fontId="17" numFmtId="0" xfId="0" applyAlignment="1" applyBorder="1" applyFont="1">
      <alignment horizontal="left" vertical="center"/>
    </xf>
    <xf borderId="7" fillId="6" fontId="18" numFmtId="0" xfId="0" applyAlignment="1" applyBorder="1" applyFont="1">
      <alignment horizontal="left" vertical="center"/>
    </xf>
    <xf borderId="7" fillId="5" fontId="68" numFmtId="0" xfId="0" applyAlignment="1" applyBorder="1" applyFont="1">
      <alignment horizontal="left" vertical="center"/>
    </xf>
    <xf borderId="7" fillId="5" fontId="21" numFmtId="0" xfId="0" applyAlignment="1" applyBorder="1" applyFont="1">
      <alignment horizontal="left" vertical="center" wrapText="1"/>
    </xf>
    <xf borderId="7" fillId="5" fontId="18" numFmtId="0" xfId="0" applyAlignment="1" applyBorder="1" applyFont="1">
      <alignment horizontal="left" vertical="center" wrapText="1"/>
    </xf>
    <xf borderId="7" fillId="0" fontId="18" numFmtId="0" xfId="0" applyAlignment="1" applyBorder="1" applyFont="1">
      <alignment horizontal="left" vertical="center"/>
    </xf>
    <xf borderId="7" fillId="5" fontId="69" numFmtId="0" xfId="0" applyAlignment="1" applyBorder="1" applyFont="1">
      <alignment vertical="center"/>
    </xf>
    <xf borderId="7" fillId="0" fontId="21" numFmtId="164" xfId="0" applyAlignment="1" applyBorder="1" applyFont="1" applyNumberFormat="1">
      <alignment horizontal="left" vertical="center" wrapText="1"/>
    </xf>
    <xf borderId="7" fillId="5" fontId="21" numFmtId="0" xfId="0" applyAlignment="1" applyBorder="1" applyFont="1">
      <alignment vertical="center"/>
    </xf>
    <xf borderId="7" fillId="0" fontId="46" numFmtId="164" xfId="0" applyAlignment="1" applyBorder="1" applyFont="1" applyNumberFormat="1">
      <alignment horizontal="left" vertical="center" wrapText="1"/>
    </xf>
    <xf borderId="7" fillId="5" fontId="46" numFmtId="0" xfId="0" applyAlignment="1" applyBorder="1" applyFont="1">
      <alignment horizontal="left" vertical="center" wrapText="1"/>
    </xf>
    <xf borderId="7" fillId="0" fontId="24" numFmtId="0" xfId="0" applyAlignment="1" applyBorder="1" applyFont="1">
      <alignment horizontal="center" vertical="center"/>
    </xf>
    <xf borderId="7" fillId="5" fontId="62" numFmtId="0" xfId="0" applyAlignment="1" applyBorder="1" applyFont="1">
      <alignment vertical="center"/>
    </xf>
    <xf borderId="7" fillId="0" fontId="10" numFmtId="0" xfId="0" applyAlignment="1" applyBorder="1" applyFont="1">
      <alignment horizontal="left" vertical="center" wrapText="1"/>
    </xf>
    <xf borderId="7" fillId="0" fontId="46" numFmtId="0" xfId="0" applyAlignment="1" applyBorder="1" applyFont="1">
      <alignment horizontal="left" vertical="center"/>
    </xf>
    <xf borderId="7" fillId="0" fontId="12" numFmtId="0" xfId="0" applyAlignment="1" applyBorder="1" applyFont="1">
      <alignment horizontal="left" vertical="center" wrapText="1"/>
    </xf>
    <xf borderId="7" fillId="0" fontId="17" numFmtId="164" xfId="0" applyAlignment="1" applyBorder="1" applyFont="1" applyNumberFormat="1">
      <alignment horizontal="left" vertical="center"/>
    </xf>
    <xf borderId="0" fillId="0" fontId="21" numFmtId="0" xfId="0" applyAlignment="1" applyFont="1">
      <alignment horizontal="left" vertical="center"/>
    </xf>
    <xf borderId="7" fillId="0" fontId="18" numFmtId="0" xfId="0" applyAlignment="1" applyBorder="1" applyFont="1">
      <alignment vertical="center"/>
    </xf>
    <xf borderId="7" fillId="5" fontId="30" numFmtId="0" xfId="0" applyAlignment="1" applyBorder="1" applyFont="1">
      <alignment horizontal="left" vertical="center"/>
    </xf>
    <xf borderId="7" fillId="5" fontId="33" numFmtId="0" xfId="0" applyAlignment="1" applyBorder="1" applyFont="1">
      <alignment horizontal="center" vertical="center"/>
    </xf>
    <xf borderId="7" fillId="0" fontId="46" numFmtId="164" xfId="0" applyAlignment="1" applyBorder="1" applyFont="1" applyNumberFormat="1">
      <alignment horizontal="left" vertical="center"/>
    </xf>
    <xf borderId="7" fillId="0" fontId="21" numFmtId="164" xfId="0" applyAlignment="1" applyBorder="1" applyFont="1" applyNumberFormat="1">
      <alignment horizontal="left" vertical="center" wrapText="1"/>
    </xf>
    <xf borderId="7" fillId="5" fontId="70" numFmtId="0" xfId="0" applyAlignment="1" applyBorder="1" applyFont="1">
      <alignment horizontal="center" vertical="center"/>
    </xf>
    <xf borderId="0" fillId="5" fontId="71" numFmtId="0" xfId="0" applyAlignment="1" applyFont="1">
      <alignment vertical="center"/>
    </xf>
    <xf borderId="7" fillId="5" fontId="49" numFmtId="0" xfId="0" applyAlignment="1" applyBorder="1" applyFont="1">
      <alignment horizontal="left" vertical="center" wrapText="1"/>
    </xf>
    <xf borderId="7" fillId="0" fontId="62" numFmtId="0" xfId="0" applyAlignment="1" applyBorder="1" applyFont="1">
      <alignment horizontal="center" readingOrder="1" vertical="center"/>
    </xf>
    <xf borderId="7" fillId="0" fontId="70" numFmtId="0" xfId="0" applyAlignment="1" applyBorder="1" applyFont="1">
      <alignment horizontal="center" vertical="center"/>
    </xf>
    <xf borderId="7" fillId="0" fontId="46" numFmtId="164" xfId="0" applyAlignment="1" applyBorder="1" applyFont="1" applyNumberFormat="1">
      <alignment horizontal="left" vertical="center"/>
    </xf>
    <xf borderId="7" fillId="6" fontId="21" numFmtId="0" xfId="0" applyAlignment="1" applyBorder="1" applyFont="1">
      <alignment horizontal="left" vertical="center"/>
    </xf>
    <xf borderId="7" fillId="0" fontId="17" numFmtId="0" xfId="0" applyAlignment="1" applyBorder="1" applyFont="1">
      <alignment horizontal="left" vertical="center"/>
    </xf>
    <xf borderId="7" fillId="0" fontId="24" numFmtId="0" xfId="0" applyAlignment="1" applyBorder="1" applyFont="1">
      <alignment horizontal="center" vertical="center" wrapText="1"/>
    </xf>
    <xf borderId="7" fillId="0" fontId="18" numFmtId="0" xfId="0" applyAlignment="1" applyBorder="1" applyFont="1">
      <alignment horizontal="left" vertical="center"/>
    </xf>
    <xf borderId="7" fillId="5" fontId="18" numFmtId="0" xfId="0" applyAlignment="1" applyBorder="1" applyFont="1">
      <alignment horizontal="left" vertical="center" wrapText="1"/>
    </xf>
    <xf borderId="7" fillId="0" fontId="33" numFmtId="0" xfId="0" applyAlignment="1" applyBorder="1" applyFont="1">
      <alignment horizontal="left" vertical="center"/>
    </xf>
    <xf borderId="7" fillId="5" fontId="51" numFmtId="0" xfId="0" applyAlignment="1" applyBorder="1" applyFont="1">
      <alignment horizontal="left" vertical="center" wrapText="1"/>
    </xf>
    <xf borderId="7" fillId="0" fontId="19" numFmtId="0" xfId="0" applyAlignment="1" applyBorder="1" applyFont="1">
      <alignment horizontal="left" vertical="center"/>
    </xf>
    <xf borderId="7" fillId="0" fontId="24" numFmtId="0" xfId="0" applyAlignment="1" applyBorder="1" applyFont="1">
      <alignment horizontal="left" vertical="center"/>
    </xf>
    <xf borderId="7" fillId="6" fontId="10" numFmtId="0" xfId="0" applyAlignment="1" applyBorder="1" applyFont="1">
      <alignment vertical="center"/>
    </xf>
    <xf borderId="7" fillId="0" fontId="57" numFmtId="0" xfId="0" applyAlignment="1" applyBorder="1" applyFont="1">
      <alignment horizontal="left" vertical="center"/>
    </xf>
    <xf borderId="7" fillId="0" fontId="33" numFmtId="0" xfId="0" applyAlignment="1" applyBorder="1" applyFont="1">
      <alignment horizontal="left" vertical="center"/>
    </xf>
    <xf borderId="0" fillId="5" fontId="21" numFmtId="0" xfId="0" applyAlignment="1" applyFont="1">
      <alignment vertical="center"/>
    </xf>
    <xf borderId="0" fillId="5" fontId="17" numFmtId="0" xfId="0" applyAlignment="1" applyFont="1">
      <alignment horizontal="left" vertical="center"/>
    </xf>
    <xf borderId="7" fillId="5" fontId="10" numFmtId="0" xfId="0" applyAlignment="1" applyBorder="1" applyFont="1">
      <alignment vertical="center"/>
    </xf>
    <xf borderId="7" fillId="6" fontId="10" numFmtId="0" xfId="0" applyAlignment="1" applyBorder="1" applyFont="1">
      <alignment horizontal="center" vertical="center"/>
    </xf>
    <xf borderId="7" fillId="0" fontId="41" numFmtId="0" xfId="0" applyAlignment="1" applyBorder="1" applyFont="1">
      <alignment horizontal="left" vertical="center"/>
    </xf>
    <xf borderId="0" fillId="5" fontId="17" numFmtId="0" xfId="0" applyAlignment="1" applyFont="1">
      <alignment horizontal="left" vertical="center" wrapText="1"/>
    </xf>
    <xf borderId="0" fillId="0" fontId="21" numFmtId="164" xfId="0" applyAlignment="1" applyFont="1" applyNumberFormat="1">
      <alignment horizontal="left" vertical="center"/>
    </xf>
    <xf borderId="7" fillId="0" fontId="17" numFmtId="164" xfId="0" applyAlignment="1" applyBorder="1" applyFont="1" applyNumberFormat="1">
      <alignment horizontal="left" vertical="center"/>
    </xf>
    <xf borderId="7" fillId="6" fontId="49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vertical="center" wrapText="1"/>
    </xf>
    <xf borderId="7" fillId="0" fontId="17" numFmtId="0" xfId="0" applyAlignment="1" applyBorder="1" applyFont="1">
      <alignment vertical="center"/>
    </xf>
    <xf borderId="7" fillId="0" fontId="17" numFmtId="0" xfId="0" applyAlignment="1" applyBorder="1" applyFont="1">
      <alignment vertical="center"/>
    </xf>
    <xf borderId="7" fillId="5" fontId="24" numFmtId="0" xfId="0" applyAlignment="1" applyBorder="1" applyFont="1">
      <alignment horizontal="left" vertical="center"/>
    </xf>
    <xf borderId="7" fillId="5" fontId="72" numFmtId="0" xfId="0" applyAlignment="1" applyBorder="1" applyFont="1">
      <alignment horizontal="left" vertical="center"/>
    </xf>
    <xf borderId="7" fillId="5" fontId="34" numFmtId="0" xfId="0" applyAlignment="1" applyBorder="1" applyFont="1">
      <alignment horizontal="left" vertical="center"/>
    </xf>
    <xf borderId="7" fillId="5" fontId="15" numFmtId="0" xfId="0" applyAlignment="1" applyBorder="1" applyFont="1">
      <alignment horizontal="left" vertical="center"/>
    </xf>
    <xf borderId="7" fillId="0" fontId="42" numFmtId="164" xfId="0" applyAlignment="1" applyBorder="1" applyFont="1" applyNumberFormat="1">
      <alignment horizontal="left" vertical="center"/>
    </xf>
    <xf borderId="7" fillId="0" fontId="42" numFmtId="0" xfId="0" applyAlignment="1" applyBorder="1" applyFont="1">
      <alignment horizontal="left" vertical="center"/>
    </xf>
    <xf borderId="7" fillId="0" fontId="36" numFmtId="0" xfId="0" applyAlignment="1" applyBorder="1" applyFont="1">
      <alignment horizontal="center" vertical="center"/>
    </xf>
    <xf borderId="7" fillId="10" fontId="19" numFmtId="0" xfId="0" applyAlignment="1" applyBorder="1" applyFill="1" applyFont="1">
      <alignment horizontal="left" vertical="center"/>
    </xf>
    <xf borderId="7" fillId="10" fontId="10" numFmtId="0" xfId="0" applyAlignment="1" applyBorder="1" applyFont="1">
      <alignment horizontal="center" vertical="center"/>
    </xf>
    <xf borderId="7" fillId="10" fontId="17" numFmtId="0" xfId="0" applyAlignment="1" applyBorder="1" applyFont="1">
      <alignment horizontal="left" vertical="center"/>
    </xf>
    <xf borderId="7" fillId="10" fontId="18" numFmtId="0" xfId="0" applyAlignment="1" applyBorder="1" applyFont="1">
      <alignment horizontal="left" vertical="center"/>
    </xf>
    <xf borderId="7" fillId="10" fontId="21" numFmtId="164" xfId="0" applyAlignment="1" applyBorder="1" applyFont="1" applyNumberFormat="1">
      <alignment horizontal="left" vertical="center"/>
    </xf>
    <xf borderId="7" fillId="10" fontId="73" numFmtId="0" xfId="0" applyAlignment="1" applyBorder="1" applyFont="1">
      <alignment vertical="center" wrapText="1"/>
    </xf>
    <xf borderId="7" fillId="10" fontId="17" numFmtId="0" xfId="0" applyAlignment="1" applyBorder="1" applyFont="1">
      <alignment horizontal="left" vertical="center" wrapText="1"/>
    </xf>
    <xf borderId="7" fillId="10" fontId="21" numFmtId="0" xfId="0" applyAlignment="1" applyBorder="1" applyFont="1">
      <alignment horizontal="left" vertical="center"/>
    </xf>
    <xf borderId="7" fillId="10" fontId="10" numFmtId="0" xfId="0" applyAlignment="1" applyBorder="1" applyFont="1">
      <alignment horizontal="center" readingOrder="1" vertical="center"/>
    </xf>
    <xf borderId="7" fillId="10" fontId="10" numFmtId="0" xfId="0" applyAlignment="1" applyBorder="1" applyFont="1">
      <alignment horizontal="center" readingOrder="1" vertical="center"/>
    </xf>
    <xf borderId="7" fillId="10" fontId="17" numFmtId="0" xfId="0" applyAlignment="1" applyBorder="1" applyFont="1">
      <alignment horizontal="center" readingOrder="1" vertical="center"/>
    </xf>
    <xf borderId="7" fillId="10" fontId="24" numFmtId="0" xfId="0" applyAlignment="1" applyBorder="1" applyFont="1">
      <alignment horizontal="center" vertical="center"/>
    </xf>
    <xf borderId="7" fillId="3" fontId="21" numFmtId="0" xfId="0" applyAlignment="1" applyBorder="1" applyFont="1">
      <alignment horizontal="left" vertical="center"/>
    </xf>
    <xf borderId="7" fillId="3" fontId="17" numFmtId="0" xfId="0" applyAlignment="1" applyBorder="1" applyFont="1">
      <alignment horizontal="center" readingOrder="1" vertical="center"/>
    </xf>
    <xf borderId="7" fillId="3" fontId="24" numFmtId="0" xfId="0" applyAlignment="1" applyBorder="1" applyFont="1">
      <alignment horizontal="center" vertical="center"/>
    </xf>
    <xf borderId="0" fillId="5" fontId="74" numFmtId="0" xfId="0" applyAlignment="1" applyFont="1">
      <alignment vertical="center"/>
    </xf>
    <xf borderId="7" fillId="5" fontId="46" numFmtId="0" xfId="0" applyAlignment="1" applyBorder="1" applyFont="1">
      <alignment horizontal="left" vertical="center"/>
    </xf>
    <xf borderId="7" fillId="5" fontId="75" numFmtId="0" xfId="0" applyAlignment="1" applyBorder="1" applyFont="1">
      <alignment vertical="center"/>
    </xf>
    <xf borderId="7" fillId="5" fontId="17" numFmtId="0" xfId="0" applyAlignment="1" applyBorder="1" applyFont="1">
      <alignment vertical="center"/>
    </xf>
    <xf borderId="7" fillId="0" fontId="10" numFmtId="0" xfId="0" applyAlignment="1" applyBorder="1" applyFont="1">
      <alignment horizontal="center" vertical="center" wrapText="1"/>
    </xf>
    <xf borderId="7" fillId="5" fontId="10" numFmtId="0" xfId="0" applyAlignment="1" applyBorder="1" applyFont="1">
      <alignment horizontal="center" vertical="center"/>
    </xf>
    <xf borderId="7" fillId="5" fontId="41" numFmtId="0" xfId="0" applyAlignment="1" applyBorder="1" applyFont="1">
      <alignment horizontal="left" vertical="center" wrapText="1"/>
    </xf>
    <xf borderId="7" fillId="5" fontId="17" numFmtId="0" xfId="0" applyAlignment="1" applyBorder="1" applyFont="1">
      <alignment horizontal="center" readingOrder="1" vertical="center"/>
    </xf>
    <xf borderId="7" fillId="5" fontId="17" numFmtId="0" xfId="0" applyAlignment="1" applyBorder="1" applyFont="1">
      <alignment horizontal="left" vertical="center" wrapText="1"/>
    </xf>
    <xf borderId="7" fillId="8" fontId="76" numFmtId="0" xfId="0" applyAlignment="1" applyBorder="1" applyFont="1">
      <alignment vertical="center"/>
    </xf>
    <xf borderId="7" fillId="5" fontId="10" numFmtId="0" xfId="0" applyAlignment="1" applyBorder="1" applyFont="1">
      <alignment horizontal="center" vertical="center"/>
    </xf>
    <xf borderId="7" fillId="0" fontId="36" numFmtId="0" xfId="0" applyAlignment="1" applyBorder="1" applyFont="1">
      <alignment horizontal="center" readingOrder="1" vertical="center"/>
    </xf>
    <xf borderId="7" fillId="5" fontId="17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center" vertical="center"/>
    </xf>
    <xf borderId="8" fillId="11" fontId="10" numFmtId="0" xfId="0" applyAlignment="1" applyBorder="1" applyFill="1" applyFont="1">
      <alignment horizontal="center" vertical="center"/>
    </xf>
    <xf borderId="7" fillId="11" fontId="19" numFmtId="0" xfId="0" applyAlignment="1" applyBorder="1" applyFont="1">
      <alignment horizontal="left" vertical="center"/>
    </xf>
    <xf borderId="7" fillId="11" fontId="10" numFmtId="0" xfId="0" applyAlignment="1" applyBorder="1" applyFont="1">
      <alignment horizontal="center" vertical="center"/>
    </xf>
    <xf borderId="7" fillId="11" fontId="17" numFmtId="0" xfId="0" applyAlignment="1" applyBorder="1" applyFont="1">
      <alignment horizontal="left" vertical="center"/>
    </xf>
    <xf borderId="7" fillId="11" fontId="18" numFmtId="0" xfId="0" applyAlignment="1" applyBorder="1" applyFont="1">
      <alignment horizontal="left" vertical="center"/>
    </xf>
    <xf borderId="7" fillId="11" fontId="21" numFmtId="164" xfId="0" applyAlignment="1" applyBorder="1" applyFont="1" applyNumberFormat="1">
      <alignment horizontal="left" vertical="center"/>
    </xf>
    <xf borderId="7" fillId="11" fontId="77" numFmtId="0" xfId="0" applyAlignment="1" applyBorder="1" applyFont="1">
      <alignment vertical="center"/>
    </xf>
    <xf borderId="7" fillId="11" fontId="17" numFmtId="0" xfId="0" applyAlignment="1" applyBorder="1" applyFont="1">
      <alignment horizontal="left" vertical="center"/>
    </xf>
    <xf borderId="7" fillId="11" fontId="21" numFmtId="0" xfId="0" applyAlignment="1" applyBorder="1" applyFont="1">
      <alignment horizontal="left" vertical="center"/>
    </xf>
    <xf borderId="7" fillId="11" fontId="10" numFmtId="0" xfId="0" applyAlignment="1" applyBorder="1" applyFont="1">
      <alignment horizontal="center" readingOrder="1" vertical="center"/>
    </xf>
    <xf borderId="7" fillId="11" fontId="10" numFmtId="0" xfId="0" applyAlignment="1" applyBorder="1" applyFont="1">
      <alignment horizontal="center" readingOrder="1" vertical="center"/>
    </xf>
    <xf borderId="7" fillId="11" fontId="17" numFmtId="0" xfId="0" applyAlignment="1" applyBorder="1" applyFont="1">
      <alignment horizontal="center" readingOrder="1" vertical="center"/>
    </xf>
    <xf borderId="7" fillId="11" fontId="24" numFmtId="0" xfId="0" applyAlignment="1" applyBorder="1" applyFont="1">
      <alignment horizontal="center" vertical="center"/>
    </xf>
    <xf borderId="7" fillId="11" fontId="11" numFmtId="0" xfId="0" applyAlignment="1" applyBorder="1" applyFont="1">
      <alignment horizontal="left" vertical="center"/>
    </xf>
    <xf borderId="7" fillId="11" fontId="10" numFmtId="0" xfId="0" applyAlignment="1" applyBorder="1" applyFont="1">
      <alignment vertical="center"/>
    </xf>
    <xf borderId="7" fillId="0" fontId="46" numFmtId="0" xfId="0" applyAlignment="1" applyBorder="1" applyFont="1">
      <alignment horizontal="left" vertical="center" wrapText="1"/>
    </xf>
    <xf borderId="7" fillId="0" fontId="78" numFmtId="0" xfId="0" applyAlignment="1" applyBorder="1" applyFont="1">
      <alignment vertical="center" wrapText="1"/>
    </xf>
    <xf borderId="7" fillId="8" fontId="21" numFmtId="0" xfId="0" applyAlignment="1" applyBorder="1" applyFont="1">
      <alignment horizontal="left" vertical="center"/>
    </xf>
    <xf borderId="7" fillId="5" fontId="12" numFmtId="0" xfId="0" applyAlignment="1" applyBorder="1" applyFont="1">
      <alignment horizontal="left" vertical="center"/>
    </xf>
    <xf borderId="7" fillId="6" fontId="17" numFmtId="0" xfId="0" applyAlignment="1" applyBorder="1" applyFont="1">
      <alignment horizontal="left" vertical="center"/>
    </xf>
    <xf borderId="7" fillId="0" fontId="79" numFmtId="0" xfId="0" applyAlignment="1" applyBorder="1" applyFont="1">
      <alignment vertical="center"/>
    </xf>
    <xf borderId="7" fillId="0" fontId="19" numFmtId="0" xfId="0" applyAlignment="1" applyBorder="1" applyFont="1">
      <alignment vertical="center"/>
    </xf>
    <xf borderId="7" fillId="0" fontId="17" numFmtId="0" xfId="0" applyAlignment="1" applyBorder="1" applyFont="1">
      <alignment vertical="center"/>
    </xf>
    <xf borderId="7" fillId="0" fontId="10" numFmtId="0" xfId="0" applyAlignment="1" applyBorder="1" applyFont="1">
      <alignment vertical="center"/>
    </xf>
    <xf borderId="7" fillId="0" fontId="10" numFmtId="164" xfId="0" applyAlignment="1" applyBorder="1" applyFont="1" applyNumberFormat="1">
      <alignment vertical="center"/>
    </xf>
    <xf borderId="7" fillId="0" fontId="80" numFmtId="0" xfId="0" applyAlignment="1" applyBorder="1" applyFont="1">
      <alignment vertical="center"/>
    </xf>
    <xf borderId="7" fillId="0" fontId="21" numFmtId="0" xfId="0" applyAlignment="1" applyBorder="1" applyFont="1">
      <alignment vertical="center"/>
    </xf>
    <xf borderId="7" fillId="0" fontId="19" numFmtId="0" xfId="0" applyAlignment="1" applyBorder="1" applyFont="1">
      <alignment vertical="center"/>
    </xf>
    <xf borderId="7" fillId="12" fontId="10" numFmtId="164" xfId="0" applyAlignment="1" applyBorder="1" applyFill="1" applyFont="1" applyNumberFormat="1">
      <alignment vertical="center"/>
    </xf>
    <xf borderId="7" fillId="0" fontId="81" numFmtId="0" xfId="0" applyAlignment="1" applyBorder="1" applyFont="1">
      <alignment vertical="center"/>
    </xf>
    <xf borderId="7" fillId="12" fontId="21" numFmtId="0" xfId="0" applyAlignment="1" applyBorder="1" applyFont="1">
      <alignment vertical="center"/>
    </xf>
    <xf borderId="7" fillId="0" fontId="10" numFmtId="0" xfId="0" applyAlignment="1" applyBorder="1" applyFont="1">
      <alignment vertical="center"/>
    </xf>
    <xf borderId="7" fillId="5" fontId="10" numFmtId="164" xfId="0" applyAlignment="1" applyBorder="1" applyFont="1" applyNumberFormat="1">
      <alignment vertical="center"/>
    </xf>
    <xf borderId="7" fillId="5" fontId="17" numFmtId="0" xfId="0" applyAlignment="1" applyBorder="1" applyFont="1">
      <alignment vertical="center"/>
    </xf>
    <xf borderId="0" fillId="5" fontId="21" numFmtId="0" xfId="0" applyAlignment="1" applyFont="1">
      <alignment vertical="center"/>
    </xf>
    <xf borderId="7" fillId="12" fontId="17" numFmtId="0" xfId="0" applyAlignment="1" applyBorder="1" applyFont="1">
      <alignment vertical="center"/>
    </xf>
    <xf borderId="7" fillId="5" fontId="10" numFmtId="0" xfId="0" applyAlignment="1" applyBorder="1" applyFont="1">
      <alignment vertical="center"/>
    </xf>
    <xf borderId="7" fillId="0" fontId="82" numFmtId="0" xfId="0" applyAlignment="1" applyBorder="1" applyFont="1">
      <alignment vertical="center"/>
    </xf>
    <xf borderId="7" fillId="6" fontId="83" numFmtId="0" xfId="0" applyAlignment="1" applyBorder="1" applyFont="1">
      <alignment vertical="center"/>
    </xf>
    <xf borderId="7" fillId="0" fontId="19" numFmtId="0" xfId="0" applyAlignment="1" applyBorder="1" applyFont="1">
      <alignment horizontal="left" vertical="center"/>
    </xf>
    <xf borderId="7" fillId="5" fontId="84" numFmtId="0" xfId="0" applyAlignment="1" applyBorder="1" applyFont="1">
      <alignment horizontal="left" vertical="center"/>
    </xf>
    <xf borderId="0" fillId="5" fontId="84" numFmtId="0" xfId="0" applyAlignment="1" applyFont="1">
      <alignment horizontal="left" vertical="center"/>
    </xf>
    <xf borderId="7" fillId="6" fontId="85" numFmtId="0" xfId="0" applyAlignment="1" applyBorder="1" applyFont="1">
      <alignment horizontal="left" vertical="center"/>
    </xf>
    <xf borderId="7" fillId="0" fontId="21" numFmtId="0" xfId="0" applyAlignment="1" applyBorder="1" applyFont="1">
      <alignment vertical="center" wrapText="1"/>
    </xf>
    <xf borderId="7" fillId="6" fontId="21" numFmtId="0" xfId="0" applyAlignment="1" applyBorder="1" applyFont="1">
      <alignment vertical="center" wrapText="1"/>
    </xf>
    <xf borderId="7" fillId="0" fontId="17" numFmtId="0" xfId="0" applyAlignment="1" applyBorder="1" applyFont="1">
      <alignment vertical="center" wrapText="1"/>
    </xf>
    <xf borderId="7" fillId="5" fontId="18" numFmtId="0" xfId="0" applyAlignment="1" applyBorder="1" applyFont="1">
      <alignment horizontal="left" vertical="center"/>
    </xf>
    <xf borderId="7" fillId="0" fontId="19" numFmtId="0" xfId="0" applyAlignment="1" applyBorder="1" applyFont="1">
      <alignment vertical="center"/>
    </xf>
    <xf borderId="7" fillId="5" fontId="17" numFmtId="0" xfId="0" applyAlignment="1" applyBorder="1" applyFont="1">
      <alignment vertical="center"/>
    </xf>
    <xf borderId="7" fillId="0" fontId="21" numFmtId="0" xfId="0" applyAlignment="1" applyBorder="1" applyFont="1">
      <alignment vertical="center"/>
    </xf>
    <xf borderId="7" fillId="0" fontId="17" numFmtId="0" xfId="0" applyAlignment="1" applyBorder="1" applyFont="1">
      <alignment vertical="center"/>
    </xf>
    <xf borderId="7" fillId="0" fontId="24" numFmtId="0" xfId="0" applyAlignment="1" applyBorder="1" applyFont="1">
      <alignment vertical="center"/>
    </xf>
    <xf borderId="7" fillId="5" fontId="17" numFmtId="0" xfId="0" applyAlignment="1" applyBorder="1" applyFont="1">
      <alignment vertical="center"/>
    </xf>
    <xf borderId="7" fillId="0" fontId="10" numFmtId="0" xfId="0" applyAlignment="1" applyBorder="1" applyFont="1">
      <alignment vertical="center" wrapText="1"/>
    </xf>
    <xf borderId="7" fillId="6" fontId="17" numFmtId="0" xfId="0" applyAlignment="1" applyBorder="1" applyFont="1">
      <alignment vertical="center"/>
    </xf>
    <xf borderId="7" fillId="0" fontId="10" numFmtId="0" xfId="0" applyAlignment="1" applyBorder="1" applyFont="1">
      <alignment vertical="center"/>
    </xf>
    <xf borderId="7" fillId="0" fontId="17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7" fillId="8" fontId="10" numFmtId="0" xfId="0" applyAlignment="1" applyBorder="1" applyFont="1">
      <alignment horizontal="center" vertical="center"/>
    </xf>
    <xf borderId="7" fillId="0" fontId="86" numFmtId="0" xfId="0" applyAlignment="1" applyBorder="1" applyFont="1">
      <alignment horizontal="left" vertical="center"/>
    </xf>
    <xf borderId="7" fillId="0" fontId="87" numFmtId="0" xfId="0" applyAlignment="1" applyBorder="1" applyFont="1">
      <alignment horizontal="left" vertical="center"/>
    </xf>
    <xf borderId="7" fillId="0" fontId="21" numFmtId="0" xfId="0" applyAlignment="1" applyBorder="1" applyFont="1">
      <alignment horizontal="left" vertical="center" wrapText="1"/>
    </xf>
    <xf borderId="7" fillId="5" fontId="17" numFmtId="0" xfId="0" applyAlignment="1" applyBorder="1" applyFont="1">
      <alignment horizontal="center" vertical="center"/>
    </xf>
    <xf borderId="7" fillId="0" fontId="21" numFmtId="0" xfId="0" applyAlignment="1" applyBorder="1" applyFont="1">
      <alignment horizontal="center" vertical="center"/>
    </xf>
    <xf borderId="7" fillId="0" fontId="88" numFmtId="0" xfId="0" applyAlignment="1" applyBorder="1" applyFont="1">
      <alignment horizontal="center" vertical="center"/>
    </xf>
    <xf borderId="7" fillId="0" fontId="21" numFmtId="0" xfId="0" applyAlignment="1" applyBorder="1" applyFont="1">
      <alignment horizontal="center" vertical="center" wrapText="1"/>
    </xf>
    <xf borderId="7" fillId="0" fontId="19" numFmtId="0" xfId="0" applyAlignment="1" applyBorder="1" applyFont="1">
      <alignment vertical="center"/>
    </xf>
    <xf borderId="7" fillId="0" fontId="21" numFmtId="0" xfId="0" applyAlignment="1" applyBorder="1" applyFont="1">
      <alignment vertical="center"/>
    </xf>
    <xf borderId="7" fillId="0" fontId="21" numFmtId="0" xfId="0" applyAlignment="1" applyBorder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mailto:kinaree@max3gcorp.com" TargetMode="External"/><Relationship Id="rId194" Type="http://schemas.openxmlformats.org/officeDocument/2006/relationships/hyperlink" Target="mailto:ploypaijit.p@gmail.com" TargetMode="External"/><Relationship Id="rId193" Type="http://schemas.openxmlformats.org/officeDocument/2006/relationships/hyperlink" Target="mailto:info@mbcentury.com" TargetMode="External"/><Relationship Id="rId192" Type="http://schemas.openxmlformats.org/officeDocument/2006/relationships/hyperlink" Target="mailto:nontawat@maxliger.com" TargetMode="External"/><Relationship Id="rId191" Type="http://schemas.openxmlformats.org/officeDocument/2006/relationships/hyperlink" Target="mailto:wongwaiwit_b@yahoo.com" TargetMode="External"/><Relationship Id="rId187" Type="http://schemas.openxmlformats.org/officeDocument/2006/relationships/hyperlink" Target="mailto:sales@mani4.com" TargetMode="External"/><Relationship Id="rId186" Type="http://schemas.openxmlformats.org/officeDocument/2006/relationships/hyperlink" Target="mailto:gulteera.sangkrasae@mammoet.com" TargetMode="External"/><Relationship Id="rId185" Type="http://schemas.openxmlformats.org/officeDocument/2006/relationships/hyperlink" Target="mailto:apisit@mtvgroup.co.th" TargetMode="External"/><Relationship Id="rId184" Type="http://schemas.openxmlformats.org/officeDocument/2006/relationships/hyperlink" Target="mailto:anuwat.s@mts.co.th" TargetMode="External"/><Relationship Id="rId189" Type="http://schemas.openxmlformats.org/officeDocument/2006/relationships/hyperlink" Target="mailto:mathiwut@acmedockyard.com" TargetMode="External"/><Relationship Id="rId188" Type="http://schemas.openxmlformats.org/officeDocument/2006/relationships/hyperlink" Target="mailto:van.w@thaitank.com" TargetMode="External"/><Relationship Id="rId183" Type="http://schemas.openxmlformats.org/officeDocument/2006/relationships/hyperlink" Target="mailto:purchase@longtex.co.th" TargetMode="External"/><Relationship Id="rId182" Type="http://schemas.openxmlformats.org/officeDocument/2006/relationships/hyperlink" Target="mailto:Thanapha.Junshaloem@lr.org" TargetMode="External"/><Relationship Id="rId181" Type="http://schemas.openxmlformats.org/officeDocument/2006/relationships/hyperlink" Target="mailto:mark@limaroiltools.com" TargetMode="External"/><Relationship Id="rId180" Type="http://schemas.openxmlformats.org/officeDocument/2006/relationships/hyperlink" Target="mailto:info@lcn-machinery.com" TargetMode="External"/><Relationship Id="rId176" Type="http://schemas.openxmlformats.org/officeDocument/2006/relationships/hyperlink" Target="mailto:paiboon.kuhapermsub@konecranes.com" TargetMode="External"/><Relationship Id="rId297" Type="http://schemas.openxmlformats.org/officeDocument/2006/relationships/hyperlink" Target="mailto:seaweld@seaweldeng.com" TargetMode="External"/><Relationship Id="rId175" Type="http://schemas.openxmlformats.org/officeDocument/2006/relationships/hyperlink" Target="mailto:somyot@kht.co.th" TargetMode="External"/><Relationship Id="rId296" Type="http://schemas.openxmlformats.org/officeDocument/2006/relationships/hyperlink" Target="mailto:cpintu@ses.ckor.com" TargetMode="External"/><Relationship Id="rId174" Type="http://schemas.openxmlformats.org/officeDocument/2006/relationships/hyperlink" Target="mailto:Scomi.Oiltools.(Thailand)@gmail.com" TargetMode="External"/><Relationship Id="rId295" Type="http://schemas.openxmlformats.org/officeDocument/2006/relationships/hyperlink" Target="http://Scomi.Oiltools.(Thailand)@gmail.com 
warisa.v@th.scomioitools.com" TargetMode="External"/><Relationship Id="rId173" Type="http://schemas.openxmlformats.org/officeDocument/2006/relationships/hyperlink" Target="mailto:kity_eng@hotmail.com" TargetMode="External"/><Relationship Id="rId294" Type="http://schemas.openxmlformats.org/officeDocument/2006/relationships/hyperlink" Target="mailto:noppadon@scientificdrilling.co.th" TargetMode="External"/><Relationship Id="rId179" Type="http://schemas.openxmlformats.org/officeDocument/2006/relationships/hyperlink" Target="mailto:ronniew@kop.co.th" TargetMode="External"/><Relationship Id="rId178" Type="http://schemas.openxmlformats.org/officeDocument/2006/relationships/hyperlink" Target="mailto:ksoilfield@ksoifield.com" TargetMode="External"/><Relationship Id="rId299" Type="http://schemas.openxmlformats.org/officeDocument/2006/relationships/hyperlink" Target="mailto:bee@shipshapegroup.com" TargetMode="External"/><Relationship Id="rId177" Type="http://schemas.openxmlformats.org/officeDocument/2006/relationships/hyperlink" Target="mailto:pat.jirpojaporn@krisenergy.com" TargetMode="External"/><Relationship Id="rId298" Type="http://schemas.openxmlformats.org/officeDocument/2006/relationships/hyperlink" Target="mailto:Aschara_Adulayapichit@sgsgroup.com" TargetMode="External"/><Relationship Id="rId198" Type="http://schemas.openxmlformats.org/officeDocument/2006/relationships/hyperlink" Target="mailto:mhr_transport@hotmail.com" TargetMode="External"/><Relationship Id="rId197" Type="http://schemas.openxmlformats.org/officeDocument/2006/relationships/hyperlink" Target="mailto:markmcgirr@mermaid-maritime.com" TargetMode="External"/><Relationship Id="rId196" Type="http://schemas.openxmlformats.org/officeDocument/2006/relationships/hyperlink" Target="mailto:anuwat@mec.co.th" TargetMode="External"/><Relationship Id="rId195" Type="http://schemas.openxmlformats.org/officeDocument/2006/relationships/hyperlink" Target="mailto:tnorrdell@mccoyglobal.com" TargetMode="External"/><Relationship Id="rId199" Type="http://schemas.openxmlformats.org/officeDocument/2006/relationships/hyperlink" Target="mailto:t.pooncharas@mitsui.com" TargetMode="External"/><Relationship Id="rId150" Type="http://schemas.openxmlformats.org/officeDocument/2006/relationships/hyperlink" Target="mailto:graham.aldridge@th.IKM.com" TargetMode="External"/><Relationship Id="rId271" Type="http://schemas.openxmlformats.org/officeDocument/2006/relationships/hyperlink" Target="mailto:steve@raimonland.com" TargetMode="External"/><Relationship Id="rId392" Type="http://schemas.openxmlformats.org/officeDocument/2006/relationships/hyperlink" Target="mailto:mim@vanoord.com" TargetMode="External"/><Relationship Id="rId270" Type="http://schemas.openxmlformats.org/officeDocument/2006/relationships/hyperlink" Target="mailto:vichian@r12thaiengineering.com" TargetMode="External"/><Relationship Id="rId391" Type="http://schemas.openxmlformats.org/officeDocument/2006/relationships/hyperlink" Target="mailto:management@alpisea.com" TargetMode="External"/><Relationship Id="rId390" Type="http://schemas.openxmlformats.org/officeDocument/2006/relationships/hyperlink" Target="mailto:vrstainless@hot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13cranewindowslive@gmail.com" TargetMode="External"/><Relationship Id="rId3" Type="http://schemas.openxmlformats.org/officeDocument/2006/relationships/hyperlink" Target="mailto:ac-cfass@hotmail.com" TargetMode="External"/><Relationship Id="rId149" Type="http://schemas.openxmlformats.org/officeDocument/2006/relationships/hyperlink" Target="mailto:seksan@icsth.com" TargetMode="External"/><Relationship Id="rId4" Type="http://schemas.openxmlformats.org/officeDocument/2006/relationships/hyperlink" Target="mailto:dangaa1@hotmail.com" TargetMode="External"/><Relationship Id="rId148" Type="http://schemas.openxmlformats.org/officeDocument/2006/relationships/hyperlink" Target="mailto:icosattahip@icoasiapac.com" TargetMode="External"/><Relationship Id="rId269" Type="http://schemas.openxmlformats.org/officeDocument/2006/relationships/hyperlink" Target="mailto:kanokorn_rdc@hotmail.com" TargetMode="External"/><Relationship Id="rId9" Type="http://schemas.openxmlformats.org/officeDocument/2006/relationships/hyperlink" Target="mailto:acsasia@loxinfo.co.th" TargetMode="External"/><Relationship Id="rId143" Type="http://schemas.openxmlformats.org/officeDocument/2006/relationships/hyperlink" Target="mailto:anchaleep@hemaraj.com" TargetMode="External"/><Relationship Id="rId264" Type="http://schemas.openxmlformats.org/officeDocument/2006/relationships/hyperlink" Target="mailto:custserv@psptech.co.th" TargetMode="External"/><Relationship Id="rId385" Type="http://schemas.openxmlformats.org/officeDocument/2006/relationships/hyperlink" Target="mailto:surakiatuseful@yahoo.com" TargetMode="External"/><Relationship Id="rId142" Type="http://schemas.openxmlformats.org/officeDocument/2006/relationships/hyperlink" Target="mailto:gary.phelan@halliburton.com" TargetMode="External"/><Relationship Id="rId263" Type="http://schemas.openxmlformats.org/officeDocument/2006/relationships/hyperlink" Target="mailto:ps_eng2004@yahoo.com" TargetMode="External"/><Relationship Id="rId384" Type="http://schemas.openxmlformats.org/officeDocument/2006/relationships/hyperlink" Target="mailto:info@usapart.co.th" TargetMode="External"/><Relationship Id="rId141" Type="http://schemas.openxmlformats.org/officeDocument/2006/relationships/hyperlink" Target="mailto:chawansa.jitsukhon@halliburton.com" TargetMode="External"/><Relationship Id="rId262" Type="http://schemas.openxmlformats.org/officeDocument/2006/relationships/hyperlink" Target="mailto:pattamawadee@pds-th.com" TargetMode="External"/><Relationship Id="rId383" Type="http://schemas.openxmlformats.org/officeDocument/2006/relationships/hyperlink" Target="mailto:jon-axel.hauglum@miclynexpressoffshore.com" TargetMode="External"/><Relationship Id="rId140" Type="http://schemas.openxmlformats.org/officeDocument/2006/relationships/hyperlink" Target="mailto:matas.patarawisha@halliburton.com" TargetMode="External"/><Relationship Id="rId261" Type="http://schemas.openxmlformats.org/officeDocument/2006/relationships/hyperlink" Target="mailto:sales4@premiersupply.net" TargetMode="External"/><Relationship Id="rId382" Type="http://schemas.openxmlformats.org/officeDocument/2006/relationships/hyperlink" Target="mailto:jamesdownie@universal-itc.com" TargetMode="External"/><Relationship Id="rId5" Type="http://schemas.openxmlformats.org/officeDocument/2006/relationships/hyperlink" Target="mailto:info@abbtool.com" TargetMode="External"/><Relationship Id="rId147" Type="http://schemas.openxmlformats.org/officeDocument/2006/relationships/hyperlink" Target="mailto:enquiries@hymec.net" TargetMode="External"/><Relationship Id="rId268" Type="http://schemas.openxmlformats.org/officeDocument/2006/relationships/hyperlink" Target="mailto:saranyu@qtec-technology.com" TargetMode="External"/><Relationship Id="rId389" Type="http://schemas.openxmlformats.org/officeDocument/2006/relationships/hyperlink" Target="mailto:vpnengineering@typlive.com" TargetMode="External"/><Relationship Id="rId6" Type="http://schemas.openxmlformats.org/officeDocument/2006/relationships/hyperlink" Target="mailto:turbo@th.abb.com" TargetMode="External"/><Relationship Id="rId146" Type="http://schemas.openxmlformats.org/officeDocument/2006/relationships/hyperlink" Target="mailto:william.clarke@howden.com" TargetMode="External"/><Relationship Id="rId267" Type="http://schemas.openxmlformats.org/officeDocument/2006/relationships/hyperlink" Target="mailto:Anilc@pttep.com" TargetMode="External"/><Relationship Id="rId388" Type="http://schemas.openxmlformats.org/officeDocument/2006/relationships/hyperlink" Target="mailto:purchase@vpcgroup.co.th" TargetMode="External"/><Relationship Id="rId7" Type="http://schemas.openxmlformats.org/officeDocument/2006/relationships/hyperlink" Target="mailto:cherdcha@ksc.th.com" TargetMode="External"/><Relationship Id="rId145" Type="http://schemas.openxmlformats.org/officeDocument/2006/relationships/hyperlink" Target="mailto:hiwaytractor.crane@gmail.com" TargetMode="External"/><Relationship Id="rId266" Type="http://schemas.openxmlformats.org/officeDocument/2006/relationships/hyperlink" Target="mailto:saran@pteplus.com" TargetMode="External"/><Relationship Id="rId387" Type="http://schemas.openxmlformats.org/officeDocument/2006/relationships/hyperlink" Target="mailto:thanakrit@vcc.co.th" TargetMode="External"/><Relationship Id="rId8" Type="http://schemas.openxmlformats.org/officeDocument/2006/relationships/hyperlink" Target="mailto:kanya.ace@hotmail.com" TargetMode="External"/><Relationship Id="rId144" Type="http://schemas.openxmlformats.org/officeDocument/2006/relationships/hyperlink" Target="mailto:vincent@th.hinsitsu.com" TargetMode="External"/><Relationship Id="rId265" Type="http://schemas.openxmlformats.org/officeDocument/2006/relationships/hyperlink" Target="mailto:supply5@ptoilfield.com" TargetMode="External"/><Relationship Id="rId386" Type="http://schemas.openxmlformats.org/officeDocument/2006/relationships/hyperlink" Target="mailto:vichai@ushasiam.com" TargetMode="External"/><Relationship Id="rId260" Type="http://schemas.openxmlformats.org/officeDocument/2006/relationships/hyperlink" Target="mailto:james@premierprojectsolution.com" TargetMode="External"/><Relationship Id="rId381" Type="http://schemas.openxmlformats.org/officeDocument/2006/relationships/hyperlink" Target="mailto:texman@bkk4.loxinfo.co.th" TargetMode="External"/><Relationship Id="rId380" Type="http://schemas.openxmlformats.org/officeDocument/2006/relationships/hyperlink" Target="mailto:uacsk@loxinfo.co.th" TargetMode="External"/><Relationship Id="rId139" Type="http://schemas.openxmlformats.org/officeDocument/2006/relationships/hyperlink" Target="mailto:doris.trahan@halliburton.com" TargetMode="External"/><Relationship Id="rId138" Type="http://schemas.openxmlformats.org/officeDocument/2006/relationships/hyperlink" Target="mailto:direk.kreetha@halliburton.com" TargetMode="External"/><Relationship Id="rId259" Type="http://schemas.openxmlformats.org/officeDocument/2006/relationships/hyperlink" Target="mailto:ghutton@eil-asia.com" TargetMode="External"/><Relationship Id="rId137" Type="http://schemas.openxmlformats.org/officeDocument/2006/relationships/hyperlink" Target="mailto:rattikan.pachanpirat@hagemeyerasia.com" TargetMode="External"/><Relationship Id="rId258" Type="http://schemas.openxmlformats.org/officeDocument/2006/relationships/hyperlink" Target="mailto:donald.brown@ppsthailand.com" TargetMode="External"/><Relationship Id="rId379" Type="http://schemas.openxmlformats.org/officeDocument/2006/relationships/hyperlink" Target="mailto:aroon.ar2012@gmail.com" TargetMode="External"/><Relationship Id="rId132" Type="http://schemas.openxmlformats.org/officeDocument/2006/relationships/hyperlink" Target="mailto:verasak.manus@globalsantafe.com" TargetMode="External"/><Relationship Id="rId253" Type="http://schemas.openxmlformats.org/officeDocument/2006/relationships/hyperlink" Target="mailto:Sirirat_tpi@hotmail.com" TargetMode="External"/><Relationship Id="rId374" Type="http://schemas.openxmlformats.org/officeDocument/2006/relationships/hyperlink" Target="mailto:maeshima@uam.co.th" TargetMode="External"/><Relationship Id="rId131" Type="http://schemas.openxmlformats.org/officeDocument/2006/relationships/hyperlink" Target="mailto:thanants@focuslab.co.th" TargetMode="External"/><Relationship Id="rId252" Type="http://schemas.openxmlformats.org/officeDocument/2006/relationships/hyperlink" Target="mailto:actgmanager.phasakornoil@gmail.com" TargetMode="External"/><Relationship Id="rId373" Type="http://schemas.openxmlformats.org/officeDocument/2006/relationships/hyperlink" Target="mailto:sales@ugsresources.com" TargetMode="External"/><Relationship Id="rId130" Type="http://schemas.openxmlformats.org/officeDocument/2006/relationships/hyperlink" Target="mailto:sreabreang@flowserve.com" TargetMode="External"/><Relationship Id="rId251" Type="http://schemas.openxmlformats.org/officeDocument/2006/relationships/hyperlink" Target="mailto:pooyang@petrocarbon.co.th" TargetMode="External"/><Relationship Id="rId372" Type="http://schemas.openxmlformats.org/officeDocument/2006/relationships/hyperlink" Target="mailto:operations@u2-marine.com" TargetMode="External"/><Relationship Id="rId250" Type="http://schemas.openxmlformats.org/officeDocument/2006/relationships/hyperlink" Target="mailto:info@peri.co.th" TargetMode="External"/><Relationship Id="rId371" Type="http://schemas.openxmlformats.org/officeDocument/2006/relationships/hyperlink" Target="mailto:ttmfast@hotmail.com" TargetMode="External"/><Relationship Id="rId136" Type="http://schemas.openxmlformats.org/officeDocument/2006/relationships/hyperlink" Target="mailto:info.catering@hadsadin.com" TargetMode="External"/><Relationship Id="rId257" Type="http://schemas.openxmlformats.org/officeDocument/2006/relationships/hyperlink" Target="mailto:peco@practicum.co.th" TargetMode="External"/><Relationship Id="rId378" Type="http://schemas.openxmlformats.org/officeDocument/2006/relationships/hyperlink" Target="mailto:paporn.t@unithai.com" TargetMode="External"/><Relationship Id="rId135" Type="http://schemas.openxmlformats.org/officeDocument/2006/relationships/hyperlink" Target="mailto:hhp_machinery@yahoo.com" TargetMode="External"/><Relationship Id="rId256" Type="http://schemas.openxmlformats.org/officeDocument/2006/relationships/hyperlink" Target="mailto:rsearles@ppg.com" TargetMode="External"/><Relationship Id="rId377" Type="http://schemas.openxmlformats.org/officeDocument/2006/relationships/hyperlink" Target="mailto:unitech88.service@gmail.com" TargetMode="External"/><Relationship Id="rId134" Type="http://schemas.openxmlformats.org/officeDocument/2006/relationships/hyperlink" Target="mailto:nsriduam@guardian.com" TargetMode="External"/><Relationship Id="rId255" Type="http://schemas.openxmlformats.org/officeDocument/2006/relationships/hyperlink" Target="mailto:pn_machine@hotmail.com" TargetMode="External"/><Relationship Id="rId376" Type="http://schemas.openxmlformats.org/officeDocument/2006/relationships/hyperlink" Target="mailto:andre@unisafethailand.co.th" TargetMode="External"/><Relationship Id="rId133" Type="http://schemas.openxmlformats.org/officeDocument/2006/relationships/hyperlink" Target="mailto:daj@gpv-asia.co.th" TargetMode="External"/><Relationship Id="rId254" Type="http://schemas.openxmlformats.org/officeDocument/2006/relationships/hyperlink" Target="mailto:bancha@plusexploration.com" TargetMode="External"/><Relationship Id="rId375" Type="http://schemas.openxmlformats.org/officeDocument/2006/relationships/hyperlink" Target="mailto:rangsiya@uniprothailand.com" TargetMode="External"/><Relationship Id="rId172" Type="http://schemas.openxmlformats.org/officeDocument/2006/relationships/hyperlink" Target="mailto:Oraphan19988@gmail.com" TargetMode="External"/><Relationship Id="rId293" Type="http://schemas.openxmlformats.org/officeDocument/2006/relationships/hyperlink" Target="mailto:Shiranwongweera@slb.com" TargetMode="External"/><Relationship Id="rId171" Type="http://schemas.openxmlformats.org/officeDocument/2006/relationships/hyperlink" Target="mailto:suraphon@nathalin.com" TargetMode="External"/><Relationship Id="rId292" Type="http://schemas.openxmlformats.org/officeDocument/2006/relationships/hyperlink" Target="mailto:a.manning@swdengineering.com" TargetMode="External"/><Relationship Id="rId170" Type="http://schemas.openxmlformats.org/officeDocument/2006/relationships/hyperlink" Target="mailto:kblcrane2003@gmail.com" TargetMode="External"/><Relationship Id="rId291" Type="http://schemas.openxmlformats.org/officeDocument/2006/relationships/hyperlink" Target="mailto:jacob.kim@sarens.com" TargetMode="External"/><Relationship Id="rId290" Type="http://schemas.openxmlformats.org/officeDocument/2006/relationships/hyperlink" Target="mailto:purchasing@sangthai.co.th" TargetMode="External"/><Relationship Id="rId165" Type="http://schemas.openxmlformats.org/officeDocument/2006/relationships/hyperlink" Target="mailto:johnstamp@jst-group.com" TargetMode="External"/><Relationship Id="rId286" Type="http://schemas.openxmlformats.org/officeDocument/2006/relationships/hyperlink" Target="mailto:areephan.l@spm-plate.com" TargetMode="External"/><Relationship Id="rId164" Type="http://schemas.openxmlformats.org/officeDocument/2006/relationships/hyperlink" Target="mailto:derekstamp@jst-thailand.com" TargetMode="External"/><Relationship Id="rId285" Type="http://schemas.openxmlformats.org/officeDocument/2006/relationships/hyperlink" Target="mailto:mkt_stp@hotmail.com" TargetMode="External"/><Relationship Id="rId163" Type="http://schemas.openxmlformats.org/officeDocument/2006/relationships/hyperlink" Target="mailto:jirarot.sk@gmail.com" TargetMode="External"/><Relationship Id="rId284" Type="http://schemas.openxmlformats.org/officeDocument/2006/relationships/hyperlink" Target="mailto:lilo_gogo@hotmail.com" TargetMode="External"/><Relationship Id="rId162" Type="http://schemas.openxmlformats.org/officeDocument/2006/relationships/hyperlink" Target="mailto:pinkaew.jhm@gmail.com" TargetMode="External"/><Relationship Id="rId283" Type="http://schemas.openxmlformats.org/officeDocument/2006/relationships/hyperlink" Target="mailto:vichan@prominent.co.th" TargetMode="External"/><Relationship Id="rId169" Type="http://schemas.openxmlformats.org/officeDocument/2006/relationships/hyperlink" Target="mailto:kcmoperation@nathalin.com" TargetMode="External"/><Relationship Id="rId168" Type="http://schemas.openxmlformats.org/officeDocument/2006/relationships/hyperlink" Target="mailto:krittanan.auamkul@kaefer.com" TargetMode="External"/><Relationship Id="rId289" Type="http://schemas.openxmlformats.org/officeDocument/2006/relationships/hyperlink" Target="mailto:auhinter@hotmail.com" TargetMode="External"/><Relationship Id="rId167" Type="http://schemas.openxmlformats.org/officeDocument/2006/relationships/hyperlink" Target="mailto:kjviengthong@yahoo.com" TargetMode="External"/><Relationship Id="rId288" Type="http://schemas.openxmlformats.org/officeDocument/2006/relationships/hyperlink" Target="mailto:patcharee.prachaudom@saipem-eni.it" TargetMode="External"/><Relationship Id="rId166" Type="http://schemas.openxmlformats.org/officeDocument/2006/relationships/hyperlink" Target="mailto:jurn_supplyservices@hotmail.com" TargetMode="External"/><Relationship Id="rId287" Type="http://schemas.openxmlformats.org/officeDocument/2006/relationships/hyperlink" Target="mailto:wonglohakarn@yahoo.com" TargetMode="External"/><Relationship Id="rId161" Type="http://schemas.openxmlformats.org/officeDocument/2006/relationships/hyperlink" Target="mailto:Osamu_Irisawa@ntsgw.tokyo.nkk.co.jp" TargetMode="External"/><Relationship Id="rId282" Type="http://schemas.openxmlformats.org/officeDocument/2006/relationships/hyperlink" Target="mailto:computer@scsyard.co.th" TargetMode="External"/><Relationship Id="rId160" Type="http://schemas.openxmlformats.org/officeDocument/2006/relationships/hyperlink" Target="mailto:jerry.brown@jdrcables.com" TargetMode="External"/><Relationship Id="rId281" Type="http://schemas.openxmlformats.org/officeDocument/2006/relationships/hyperlink" Target="mailto:sbmthail@ksc.th.com" TargetMode="External"/><Relationship Id="rId280" Type="http://schemas.openxmlformats.org/officeDocument/2006/relationships/hyperlink" Target="mailto:rungnapa@rwan.asia" TargetMode="External"/><Relationship Id="rId159" Type="http://schemas.openxmlformats.org/officeDocument/2006/relationships/hyperlink" Target="mailto:chamnian_jay@hotmail.com" TargetMode="External"/><Relationship Id="rId154" Type="http://schemas.openxmlformats.org/officeDocument/2006/relationships/hyperlink" Target="mailto:j1404@itd.co.th" TargetMode="External"/><Relationship Id="rId275" Type="http://schemas.openxmlformats.org/officeDocument/2006/relationships/hyperlink" Target="mailto:recon@hsc.th.com" TargetMode="External"/><Relationship Id="rId396" Type="http://schemas.openxmlformats.org/officeDocument/2006/relationships/hyperlink" Target="mailto:info@vertex-engineering.com" TargetMode="External"/><Relationship Id="rId153" Type="http://schemas.openxmlformats.org/officeDocument/2006/relationships/hyperlink" Target="mailto:frank@interraresources.com" TargetMode="External"/><Relationship Id="rId274" Type="http://schemas.openxmlformats.org/officeDocument/2006/relationships/hyperlink" Target="mailto:kevin@reipetroleum.com" TargetMode="External"/><Relationship Id="rId395" Type="http://schemas.openxmlformats.org/officeDocument/2006/relationships/hyperlink" Target="mailto:wanwanatb@veritrans-log.com" TargetMode="External"/><Relationship Id="rId152" Type="http://schemas.openxmlformats.org/officeDocument/2006/relationships/hyperlink" Target="mailto:ian@inter-log.com" TargetMode="External"/><Relationship Id="rId273" Type="http://schemas.openxmlformats.org/officeDocument/2006/relationships/hyperlink" Target="mailto:steve.tayler@reedhycalog.com" TargetMode="External"/><Relationship Id="rId394" Type="http://schemas.openxmlformats.org/officeDocument/2006/relationships/hyperlink" Target="mailto:info.thailand@applusvelosi.com" TargetMode="External"/><Relationship Id="rId151" Type="http://schemas.openxmlformats.org/officeDocument/2006/relationships/hyperlink" Target="mailto:nchowdhary@indorama.co.th" TargetMode="External"/><Relationship Id="rId272" Type="http://schemas.openxmlformats.org/officeDocument/2006/relationships/hyperlink" Target="mailto:plernpis.dome@hotmail.com" TargetMode="External"/><Relationship Id="rId393" Type="http://schemas.openxmlformats.org/officeDocument/2006/relationships/hyperlink" Target="mailto:pawwah.naw@vanagedrilling.com" TargetMode="External"/><Relationship Id="rId158" Type="http://schemas.openxmlformats.org/officeDocument/2006/relationships/hyperlink" Target="mailto:derekstamp@jst-group.com" TargetMode="External"/><Relationship Id="rId279" Type="http://schemas.openxmlformats.org/officeDocument/2006/relationships/hyperlink" Target="mailto:rungruangsevice@hotmail.com" TargetMode="External"/><Relationship Id="rId157" Type="http://schemas.openxmlformats.org/officeDocument/2006/relationships/hyperlink" Target="mailto:methee.sungkool@itt.com" TargetMode="External"/><Relationship Id="rId278" Type="http://schemas.openxmlformats.org/officeDocument/2006/relationships/hyperlink" Target="mailto:rotary@excite.com" TargetMode="External"/><Relationship Id="rId399" Type="http://schemas.openxmlformats.org/officeDocument/2006/relationships/hyperlink" Target="mailto:shanthamani@vivablast.com" TargetMode="External"/><Relationship Id="rId156" Type="http://schemas.openxmlformats.org/officeDocument/2006/relationships/hyperlink" Target="mailto:itm@italthaimarine.com" TargetMode="External"/><Relationship Id="rId277" Type="http://schemas.openxmlformats.org/officeDocument/2006/relationships/hyperlink" Target="mailto:rmsis@rmsthailand.com" TargetMode="External"/><Relationship Id="rId398" Type="http://schemas.openxmlformats.org/officeDocument/2006/relationships/hyperlink" Target="mailto:purchasing@vipco-thai.com" TargetMode="External"/><Relationship Id="rId155" Type="http://schemas.openxmlformats.org/officeDocument/2006/relationships/hyperlink" Target="mailto:surachat@italthaiengineering.com" TargetMode="External"/><Relationship Id="rId276" Type="http://schemas.openxmlformats.org/officeDocument/2006/relationships/hyperlink" Target="mailto:wally@rigdownhole.com" TargetMode="External"/><Relationship Id="rId397" Type="http://schemas.openxmlformats.org/officeDocument/2006/relationships/hyperlink" Target="mailto:suthep.samran@vetco.com" TargetMode="External"/><Relationship Id="rId40" Type="http://schemas.openxmlformats.org/officeDocument/2006/relationships/hyperlink" Target="mailto:bk_lcb@hotmail.com" TargetMode="External"/><Relationship Id="rId42" Type="http://schemas.openxmlformats.org/officeDocument/2006/relationships/hyperlink" Target="mailto:supply@bartergroups.biz" TargetMode="External"/><Relationship Id="rId41" Type="http://schemas.openxmlformats.org/officeDocument/2006/relationships/hyperlink" Target="mailto:tech@bartermarine.org" TargetMode="External"/><Relationship Id="rId44" Type="http://schemas.openxmlformats.org/officeDocument/2006/relationships/hyperlink" Target="mailto:gregjanderson@yahoo.com" TargetMode="External"/><Relationship Id="rId43" Type="http://schemas.openxmlformats.org/officeDocument/2006/relationships/hyperlink" Target="mailto:bc_events@hotmail.co.th" TargetMode="External"/><Relationship Id="rId46" Type="http://schemas.openxmlformats.org/officeDocument/2006/relationships/hyperlink" Target="mailto:admin@bigsea.co.th" TargetMode="External"/><Relationship Id="rId45" Type="http://schemas.openxmlformats.org/officeDocument/2006/relationships/hyperlink" Target="mailto:komutmas.katanoo.kk@bhp.com.au" TargetMode="External"/><Relationship Id="rId48" Type="http://schemas.openxmlformats.org/officeDocument/2006/relationships/hyperlink" Target="mailto:blackstage.stand@gmail.com" TargetMode="External"/><Relationship Id="rId47" Type="http://schemas.openxmlformats.org/officeDocument/2006/relationships/hyperlink" Target="mailto:s.mutitas@gmail.com" TargetMode="External"/><Relationship Id="rId49" Type="http://schemas.openxmlformats.org/officeDocument/2006/relationships/hyperlink" Target="mailto:praphan_l@blcp.co.th" TargetMode="External"/><Relationship Id="rId31" Type="http://schemas.openxmlformats.org/officeDocument/2006/relationships/hyperlink" Target="mailto:arun.j@awjserviceandsupply.com" TargetMode="External"/><Relationship Id="rId30" Type="http://schemas.openxmlformats.org/officeDocument/2006/relationships/hyperlink" Target="mailto:barrie@asm-offshore.com" TargetMode="External"/><Relationship Id="rId33" Type="http://schemas.openxmlformats.org/officeDocument/2006/relationships/hyperlink" Target="mailto:bblp@bbthal.co.th" TargetMode="External"/><Relationship Id="rId32" Type="http://schemas.openxmlformats.org/officeDocument/2006/relationships/hyperlink" Target="mailto:enquiries@aztecdrilling.com" TargetMode="External"/><Relationship Id="rId35" Type="http://schemas.openxmlformats.org/officeDocument/2006/relationships/hyperlink" Target="mailto:pansak.sookprasert@bakerhughes.com" TargetMode="External"/><Relationship Id="rId34" Type="http://schemas.openxmlformats.org/officeDocument/2006/relationships/hyperlink" Target="mailto:bit_service@hotmail.com" TargetMode="External"/><Relationship Id="rId37" Type="http://schemas.openxmlformats.org/officeDocument/2006/relationships/hyperlink" Target="mailto:paneepan.somkleep@bakeroiltools" TargetMode="External"/><Relationship Id="rId36" Type="http://schemas.openxmlformats.org/officeDocument/2006/relationships/hyperlink" Target="mailto:pphorjai@bjservices.com.sg" TargetMode="External"/><Relationship Id="rId39" Type="http://schemas.openxmlformats.org/officeDocument/2006/relationships/hyperlink" Target="mailto:bsmc@bsm1995.com" TargetMode="External"/><Relationship Id="rId38" Type="http://schemas.openxmlformats.org/officeDocument/2006/relationships/hyperlink" Target="mailto:bangkok-progress@hotmail.com" TargetMode="External"/><Relationship Id="rId20" Type="http://schemas.openxmlformats.org/officeDocument/2006/relationships/hyperlink" Target="mailto:methavee@alloymetals.co.th" TargetMode="External"/><Relationship Id="rId22" Type="http://schemas.openxmlformats.org/officeDocument/2006/relationships/hyperlink" Target="mailto:info@amamarine.co.th" TargetMode="External"/><Relationship Id="rId21" Type="http://schemas.openxmlformats.org/officeDocument/2006/relationships/hyperlink" Target="mailto:chris.cox@almansoori.co.th" TargetMode="External"/><Relationship Id="rId24" Type="http://schemas.openxmlformats.org/officeDocument/2006/relationships/hyperlink" Target="mailto:jayant.jethnani@apicollc.com" TargetMode="External"/><Relationship Id="rId23" Type="http://schemas.openxmlformats.org/officeDocument/2006/relationships/hyperlink" Target="mailto:ampthai@cscoms.com" TargetMode="External"/><Relationship Id="rId409" Type="http://schemas.openxmlformats.org/officeDocument/2006/relationships/hyperlink" Target="mailto:thavicha@cuel.co.th" TargetMode="External"/><Relationship Id="rId404" Type="http://schemas.openxmlformats.org/officeDocument/2006/relationships/hyperlink" Target="mailto:Kennedy.kennedy@ap.weatherford.com" TargetMode="External"/><Relationship Id="rId403" Type="http://schemas.openxmlformats.org/officeDocument/2006/relationships/hyperlink" Target="mailto:panuwat.aissaranawes@ap.weatherford.com" TargetMode="External"/><Relationship Id="rId402" Type="http://schemas.openxmlformats.org/officeDocument/2006/relationships/hyperlink" Target="mailto:wanpen_62@hotmail.com" TargetMode="External"/><Relationship Id="rId401" Type="http://schemas.openxmlformats.org/officeDocument/2006/relationships/hyperlink" Target="mailto:vprentalcrane@gmail.com" TargetMode="External"/><Relationship Id="rId408" Type="http://schemas.openxmlformats.org/officeDocument/2006/relationships/hyperlink" Target="mailto:phermpoon.putianant@wms-thailand.com" TargetMode="External"/><Relationship Id="rId407" Type="http://schemas.openxmlformats.org/officeDocument/2006/relationships/hyperlink" Target="mailto:jitpinan@weldingwhale.com" TargetMode="External"/><Relationship Id="rId406" Type="http://schemas.openxmlformats.org/officeDocument/2006/relationships/hyperlink" Target="mailto:jimmy.jensen@weiss-rohlig.com" TargetMode="External"/><Relationship Id="rId405" Type="http://schemas.openxmlformats.org/officeDocument/2006/relationships/hyperlink" Target="mailto:roong_bc@hotmail.com" TargetMode="External"/><Relationship Id="rId26" Type="http://schemas.openxmlformats.org/officeDocument/2006/relationships/hyperlink" Target="mailto:berne@asap-marine.com" TargetMode="External"/><Relationship Id="rId25" Type="http://schemas.openxmlformats.org/officeDocument/2006/relationships/hyperlink" Target="mailto:victor@samart.co.th" TargetMode="External"/><Relationship Id="rId28" Type="http://schemas.openxmlformats.org/officeDocument/2006/relationships/hyperlink" Target="mailto:purchase@asiaengineeringpac.co.th" TargetMode="External"/><Relationship Id="rId27" Type="http://schemas.openxmlformats.org/officeDocument/2006/relationships/hyperlink" Target="mailto:electrician@asiadrilling.com.mm" TargetMode="External"/><Relationship Id="rId400" Type="http://schemas.openxmlformats.org/officeDocument/2006/relationships/hyperlink" Target="mailto:t0816287767@gmail.com" TargetMode="External"/><Relationship Id="rId29" Type="http://schemas.openxmlformats.org/officeDocument/2006/relationships/hyperlink" Target="mailto:auhinter@hotmail.com" TargetMode="External"/><Relationship Id="rId11" Type="http://schemas.openxmlformats.org/officeDocument/2006/relationships/hyperlink" Target="mailto:koblarpt@adisorngroup.com" TargetMode="External"/><Relationship Id="rId10" Type="http://schemas.openxmlformats.org/officeDocument/2006/relationships/hyperlink" Target="mailto:acs_chutima@yahoo.com, acs_prassanee1@hotmail.com , acs_srisupa@hotmail.com" TargetMode="External"/><Relationship Id="rId13" Type="http://schemas.openxmlformats.org/officeDocument/2006/relationships/hyperlink" Target="mailto:possawat@aggreko.com.sg" TargetMode="External"/><Relationship Id="rId12" Type="http://schemas.openxmlformats.org/officeDocument/2006/relationships/hyperlink" Target="mailto:advance_jit@yahoo.com" TargetMode="External"/><Relationship Id="rId15" Type="http://schemas.openxmlformats.org/officeDocument/2006/relationships/hyperlink" Target="mailto:ag-scimt@sci-mfgr.com" TargetMode="External"/><Relationship Id="rId14" Type="http://schemas.openxmlformats.org/officeDocument/2006/relationships/hyperlink" Target="mailto:supplier.quality@aibel.com" TargetMode="External"/><Relationship Id="rId17" Type="http://schemas.openxmlformats.org/officeDocument/2006/relationships/hyperlink" Target="mailto:saisampan@ale-heavyliftandtransport.com" TargetMode="External"/><Relationship Id="rId16" Type="http://schemas.openxmlformats.org/officeDocument/2006/relationships/hyperlink" Target="mailto:billy.zaenglein@akerkvaerner.com" TargetMode="External"/><Relationship Id="rId19" Type="http://schemas.openxmlformats.org/officeDocument/2006/relationships/hyperlink" Target="mailto:jsliew@arc.co.th" TargetMode="External"/><Relationship Id="rId18" Type="http://schemas.openxmlformats.org/officeDocument/2006/relationships/hyperlink" Target="mailto:wallop.p@alinco.co.th" TargetMode="External"/><Relationship Id="rId84" Type="http://schemas.openxmlformats.org/officeDocument/2006/relationships/hyperlink" Target="mailto:reuben.samuel@clough.co.th" TargetMode="External"/><Relationship Id="rId83" Type="http://schemas.openxmlformats.org/officeDocument/2006/relationships/hyperlink" Target="mailto:classmat@classmat.info" TargetMode="External"/><Relationship Id="rId86" Type="http://schemas.openxmlformats.org/officeDocument/2006/relationships/hyperlink" Target="mailto:khemmerich@coastalenergy.com" TargetMode="External"/><Relationship Id="rId85" Type="http://schemas.openxmlformats.org/officeDocument/2006/relationships/hyperlink" Target="mailto:cnscargo111@gmail.com" TargetMode="External"/><Relationship Id="rId88" Type="http://schemas.openxmlformats.org/officeDocument/2006/relationships/hyperlink" Target="mailto:larry@compass.co.th" TargetMode="External"/><Relationship Id="rId87" Type="http://schemas.openxmlformats.org/officeDocument/2006/relationships/hyperlink" Target="mailto:sales@coffral.ph" TargetMode="External"/><Relationship Id="rId89" Type="http://schemas.openxmlformats.org/officeDocument/2006/relationships/hyperlink" Target="mailto:somsak@clsks.com" TargetMode="External"/><Relationship Id="rId80" Type="http://schemas.openxmlformats.org/officeDocument/2006/relationships/hyperlink" Target="mailto:chotiratengineering@hotmail.com" TargetMode="External"/><Relationship Id="rId82" Type="http://schemas.openxmlformats.org/officeDocument/2006/relationships/hyperlink" Target="mailto:cisthailand@hotmail.co.th" TargetMode="External"/><Relationship Id="rId81" Type="http://schemas.openxmlformats.org/officeDocument/2006/relationships/hyperlink" Target="mailto:palakhanist@cibasc.com" TargetMode="External"/><Relationship Id="rId73" Type="http://schemas.openxmlformats.org/officeDocument/2006/relationships/hyperlink" Target="mailto:fengchenggong@cppithailand.com" TargetMode="External"/><Relationship Id="rId72" Type="http://schemas.openxmlformats.org/officeDocument/2006/relationships/hyperlink" Target="mailto:porapongk@chevron.com" TargetMode="External"/><Relationship Id="rId75" Type="http://schemas.openxmlformats.org/officeDocument/2006/relationships/hyperlink" Target="mailto: surasit@chokdee.co.th" TargetMode="External"/><Relationship Id="rId74" Type="http://schemas.openxmlformats.org/officeDocument/2006/relationships/hyperlink" Target="mailto:suwits_2506@hotmail.com" TargetMode="External"/><Relationship Id="rId77" Type="http://schemas.openxmlformats.org/officeDocument/2006/relationships/hyperlink" Target="mailto:cci@chonburicons.com" TargetMode="External"/><Relationship Id="rId76" Type="http://schemas.openxmlformats.org/officeDocument/2006/relationships/hyperlink" Target="mailto:bowin.engineering2000@gmail.com" TargetMode="External"/><Relationship Id="rId79" Type="http://schemas.openxmlformats.org/officeDocument/2006/relationships/hyperlink" Target="mailto:chotika-intergroup@hotmail.com" TargetMode="External"/><Relationship Id="rId78" Type="http://schemas.openxmlformats.org/officeDocument/2006/relationships/hyperlink" Target="mailto:chocrane66@hotmail.com" TargetMode="External"/><Relationship Id="rId71" Type="http://schemas.openxmlformats.org/officeDocument/2006/relationships/hyperlink" Target="mailto:chatcrane@outlook.com" TargetMode="External"/><Relationship Id="rId70" Type="http://schemas.openxmlformats.org/officeDocument/2006/relationships/hyperlink" Target="mailto:asupoj@hotmail.com" TargetMode="External"/><Relationship Id="rId62" Type="http://schemas.openxmlformats.org/officeDocument/2006/relationships/hyperlink" Target="mailto:tewaritl@canadoilpipeasia.com" TargetMode="External"/><Relationship Id="rId61" Type="http://schemas.openxmlformats.org/officeDocument/2006/relationships/hyperlink" Target="mailto:info@caninnovation.co.th" TargetMode="External"/><Relationship Id="rId64" Type="http://schemas.openxmlformats.org/officeDocument/2006/relationships/hyperlink" Target="mailto:vinay@messer-eutectic.com.sg" TargetMode="External"/><Relationship Id="rId63" Type="http://schemas.openxmlformats.org/officeDocument/2006/relationships/hyperlink" Target="mailto:tony.dawe@ppr.com.au" TargetMode="External"/><Relationship Id="rId66" Type="http://schemas.openxmlformats.org/officeDocument/2006/relationships/hyperlink" Target="mailto:nok@CBIepc.com" TargetMode="External"/><Relationship Id="rId65" Type="http://schemas.openxmlformats.org/officeDocument/2006/relationships/hyperlink" Target="mailto:chirath.s@caz.co.th" TargetMode="External"/><Relationship Id="rId68" Type="http://schemas.openxmlformats.org/officeDocument/2006/relationships/hyperlink" Target="mailto:nantawan@ces-thailand.com" TargetMode="External"/><Relationship Id="rId67" Type="http://schemas.openxmlformats.org/officeDocument/2006/relationships/hyperlink" Target="mailto:ccs@chonburiconstruction.com" TargetMode="External"/><Relationship Id="rId60" Type="http://schemas.openxmlformats.org/officeDocument/2006/relationships/hyperlink" Target="mailto:todd@camooil.com" TargetMode="External"/><Relationship Id="rId69" Type="http://schemas.openxmlformats.org/officeDocument/2006/relationships/hyperlink" Target="mailto:watchara@ch-karnchang.co.th" TargetMode="External"/><Relationship Id="rId51" Type="http://schemas.openxmlformats.org/officeDocument/2006/relationships/hyperlink" Target="mailto:soraj.mm@bmtp.co.th" TargetMode="External"/><Relationship Id="rId50" Type="http://schemas.openxmlformats.org/officeDocument/2006/relationships/hyperlink" Target="mailto:paisan@blueocean-log.com" TargetMode="External"/><Relationship Id="rId53" Type="http://schemas.openxmlformats.org/officeDocument/2006/relationships/hyperlink" Target="mailto:sornkajorna@boonyanuch.com" TargetMode="External"/><Relationship Id="rId52" Type="http://schemas.openxmlformats.org/officeDocument/2006/relationships/hyperlink" Target="mailto:boonsriformwork@gmail.com" TargetMode="External"/><Relationship Id="rId55" Type="http://schemas.openxmlformats.org/officeDocument/2006/relationships/hyperlink" Target="mailto:byl@byl-environmental.com" TargetMode="External"/><Relationship Id="rId54" Type="http://schemas.openxmlformats.org/officeDocument/2006/relationships/hyperlink" Target="mailto:srikaitisak@th.bureauveritas.com" TargetMode="External"/><Relationship Id="rId57" Type="http://schemas.openxmlformats.org/officeDocument/2006/relationships/hyperlink" Target="mailto:kumpoow@cemechthai.com" TargetMode="External"/><Relationship Id="rId56" Type="http://schemas.openxmlformats.org/officeDocument/2006/relationships/hyperlink" Target="mailto:ccctch@cscoms.com" TargetMode="External"/><Relationship Id="rId59" Type="http://schemas.openxmlformats.org/officeDocument/2006/relationships/hyperlink" Target="mailto:warachai@caeasia.com" TargetMode="External"/><Relationship Id="rId58" Type="http://schemas.openxmlformats.org/officeDocument/2006/relationships/hyperlink" Target="mailto:ksomchai.cieng@gmail.com" TargetMode="External"/><Relationship Id="rId107" Type="http://schemas.openxmlformats.org/officeDocument/2006/relationships/hyperlink" Target="mailto:ibeardsworth@dhiservices.com" TargetMode="External"/><Relationship Id="rId228" Type="http://schemas.openxmlformats.org/officeDocument/2006/relationships/hyperlink" Target="mailto:vichai.chayangkura@norceoffshore.com" TargetMode="External"/><Relationship Id="rId349" Type="http://schemas.openxmlformats.org/officeDocument/2006/relationships/hyperlink" Target="mailto:arisa.3580!@hotmail.com" TargetMode="External"/><Relationship Id="rId106" Type="http://schemas.openxmlformats.org/officeDocument/2006/relationships/hyperlink" Target="mailto:chaiwat@tipcoasphalt.com" TargetMode="External"/><Relationship Id="rId227" Type="http://schemas.openxmlformats.org/officeDocument/2006/relationships/hyperlink" Target="mailto:kulnarrin@nobpcorp.com" TargetMode="External"/><Relationship Id="rId348" Type="http://schemas.openxmlformats.org/officeDocument/2006/relationships/hyperlink" Target="mailto:thamneab@sahakarnchanggroup.com" TargetMode="External"/><Relationship Id="rId105" Type="http://schemas.openxmlformats.org/officeDocument/2006/relationships/hyperlink" Target="mailto:buyer2@deekothai.com" TargetMode="External"/><Relationship Id="rId226" Type="http://schemas.openxmlformats.org/officeDocument/2006/relationships/hyperlink" Target="mailto:manita@noceiling.org" TargetMode="External"/><Relationship Id="rId347" Type="http://schemas.openxmlformats.org/officeDocument/2006/relationships/hyperlink" Target="mailto:Annop@thainox.co.th" TargetMode="External"/><Relationship Id="rId104" Type="http://schemas.openxmlformats.org/officeDocument/2006/relationships/hyperlink" Target="mailto:tanyaporn@deecharoeninterdroup.com" TargetMode="External"/><Relationship Id="rId225" Type="http://schemas.openxmlformats.org/officeDocument/2006/relationships/hyperlink" Target="mailto:nssth@fareast.net.th" TargetMode="External"/><Relationship Id="rId346" Type="http://schemas.openxmlformats.org/officeDocument/2006/relationships/hyperlink" Target="mailto:Tae.center@hotmail.com" TargetMode="External"/><Relationship Id="rId109" Type="http://schemas.openxmlformats.org/officeDocument/2006/relationships/hyperlink" Target="mailto:sattahip@tdw.com" TargetMode="External"/><Relationship Id="rId108" Type="http://schemas.openxmlformats.org/officeDocument/2006/relationships/hyperlink" Target="mailto:digen_eng@yahoo.co.th" TargetMode="External"/><Relationship Id="rId229" Type="http://schemas.openxmlformats.org/officeDocument/2006/relationships/hyperlink" Target="mailto:caelen.schutzman@nov.com" TargetMode="External"/><Relationship Id="rId220" Type="http://schemas.openxmlformats.org/officeDocument/2006/relationships/hyperlink" Target="mailto:newcon_construction@hotmail.com" TargetMode="External"/><Relationship Id="rId341" Type="http://schemas.openxmlformats.org/officeDocument/2006/relationships/hyperlink" Target="mailto:veeraphon.t@thaitank.com" TargetMode="External"/><Relationship Id="rId340" Type="http://schemas.openxmlformats.org/officeDocument/2006/relationships/hyperlink" Target="mailto:info@thaitakada.co.th" TargetMode="External"/><Relationship Id="rId103" Type="http://schemas.openxmlformats.org/officeDocument/2006/relationships/hyperlink" Target="mailto:ritthinarong_r@d-dmc.com" TargetMode="External"/><Relationship Id="rId224" Type="http://schemas.openxmlformats.org/officeDocument/2006/relationships/hyperlink" Target="mailto:Mdoffice@nissei.co.th" TargetMode="External"/><Relationship Id="rId345" Type="http://schemas.openxmlformats.org/officeDocument/2006/relationships/hyperlink" Target="mailto:rental@thaitec.co.th" TargetMode="External"/><Relationship Id="rId102" Type="http://schemas.openxmlformats.org/officeDocument/2006/relationships/hyperlink" Target="mailto:admin.opsd@mod.go.th" TargetMode="External"/><Relationship Id="rId223" Type="http://schemas.openxmlformats.org/officeDocument/2006/relationships/hyperlink" Target="mailto:christiansimanjuntak14@yahoo.com" TargetMode="External"/><Relationship Id="rId344" Type="http://schemas.openxmlformats.org/officeDocument/2006/relationships/hyperlink" Target="mailto:torizuka@tne.co.th" TargetMode="External"/><Relationship Id="rId101" Type="http://schemas.openxmlformats.org/officeDocument/2006/relationships/hyperlink" Target="mailto:thanadej@fbs-intl.com" TargetMode="External"/><Relationship Id="rId222" Type="http://schemas.openxmlformats.org/officeDocument/2006/relationships/hyperlink" Target="mailto:somkiat@nilkhosol.com" TargetMode="External"/><Relationship Id="rId343" Type="http://schemas.openxmlformats.org/officeDocument/2006/relationships/hyperlink" Target="mailto:ttt.siam@yahoo.com" TargetMode="External"/><Relationship Id="rId100" Type="http://schemas.openxmlformats.org/officeDocument/2006/relationships/hyperlink" Target="mailto:dd2015_en@hotmail.com" TargetMode="External"/><Relationship Id="rId221" Type="http://schemas.openxmlformats.org/officeDocument/2006/relationships/hyperlink" Target="mailto:Nextline11@yahoo.com" TargetMode="External"/><Relationship Id="rId342" Type="http://schemas.openxmlformats.org/officeDocument/2006/relationships/hyperlink" Target="mailto:jessada@ttmdthailand.com" TargetMode="External"/><Relationship Id="rId217" Type="http://schemas.openxmlformats.org/officeDocument/2006/relationships/hyperlink" Target="mailto:soongh@scg.co.th" TargetMode="External"/><Relationship Id="rId338" Type="http://schemas.openxmlformats.org/officeDocument/2006/relationships/hyperlink" Target="mailto:pedro.c@paudiothailand.com" TargetMode="External"/><Relationship Id="rId216" Type="http://schemas.openxmlformats.org/officeDocument/2006/relationships/hyperlink" Target="mailto:sanansunmanee@yahoo.com" TargetMode="External"/><Relationship Id="rId337" Type="http://schemas.openxmlformats.org/officeDocument/2006/relationships/hyperlink" Target="mailto:klahan@toms.co.th" TargetMode="External"/><Relationship Id="rId215" Type="http://schemas.openxmlformats.org/officeDocument/2006/relationships/hyperlink" Target="mailto:manish.r@namsang.com" TargetMode="External"/><Relationship Id="rId336" Type="http://schemas.openxmlformats.org/officeDocument/2006/relationships/hyperlink" Target="mailto:tmeups@loxinfo.co.th" TargetMode="External"/><Relationship Id="rId214" Type="http://schemas.openxmlformats.org/officeDocument/2006/relationships/hyperlink" Target="mailto:nyy@namyuenyong.com" TargetMode="External"/><Relationship Id="rId335" Type="http://schemas.openxmlformats.org/officeDocument/2006/relationships/hyperlink" Target="mailto:engineering@maruken.co.th" TargetMode="External"/><Relationship Id="rId219" Type="http://schemas.openxmlformats.org/officeDocument/2006/relationships/hyperlink" Target="mailto:trupsit@hotmail.com" TargetMode="External"/><Relationship Id="rId218" Type="http://schemas.openxmlformats.org/officeDocument/2006/relationships/hyperlink" Target="mailto:ss@nce-uk.com" TargetMode="External"/><Relationship Id="rId339" Type="http://schemas.openxmlformats.org/officeDocument/2006/relationships/hyperlink" Target="mailto:trel@thai-rotary.com" TargetMode="External"/><Relationship Id="rId330" Type="http://schemas.openxmlformats.org/officeDocument/2006/relationships/hyperlink" Target="mailto:kthspedding@hotmail.com" TargetMode="External"/><Relationship Id="rId213" Type="http://schemas.openxmlformats.org/officeDocument/2006/relationships/hyperlink" Target="mailto:supoj@nalcothai.com" TargetMode="External"/><Relationship Id="rId334" Type="http://schemas.openxmlformats.org/officeDocument/2006/relationships/hyperlink" Target="mailto:somkid@kobelco.co.th" TargetMode="External"/><Relationship Id="rId212" Type="http://schemas.openxmlformats.org/officeDocument/2006/relationships/hyperlink" Target="mailto:nakhonphink.scaffolding5665@hotmail.co.th" TargetMode="External"/><Relationship Id="rId333" Type="http://schemas.openxmlformats.org/officeDocument/2006/relationships/hyperlink" Target="mailto:thai_kamayo@yahoo.com" TargetMode="External"/><Relationship Id="rId211" Type="http://schemas.openxmlformats.org/officeDocument/2006/relationships/hyperlink" Target="mailto:somsak@nathalin.com" TargetMode="External"/><Relationship Id="rId332" Type="http://schemas.openxmlformats.org/officeDocument/2006/relationships/hyperlink" Target="mailto:thaitcm@yahoo.com" TargetMode="External"/><Relationship Id="rId210" Type="http://schemas.openxmlformats.org/officeDocument/2006/relationships/hyperlink" Target="mailto:lalit.kumar@mssl.motherson.com" TargetMode="External"/><Relationship Id="rId331" Type="http://schemas.openxmlformats.org/officeDocument/2006/relationships/hyperlink" Target="mailto:info@tcm1989.com" TargetMode="External"/><Relationship Id="rId370" Type="http://schemas.openxmlformats.org/officeDocument/2006/relationships/hyperlink" Target="mailto:support@tsgintertrade.com" TargetMode="External"/><Relationship Id="rId129" Type="http://schemas.openxmlformats.org/officeDocument/2006/relationships/hyperlink" Target="mailto:fritz.kistler@ferrostaal.co.th" TargetMode="External"/><Relationship Id="rId128" Type="http://schemas.openxmlformats.org/officeDocument/2006/relationships/hyperlink" Target="mailto:thaweesak.bunluesin@exxonmobil.com" TargetMode="External"/><Relationship Id="rId249" Type="http://schemas.openxmlformats.org/officeDocument/2006/relationships/hyperlink" Target="mailto:supadech.rodrat@pfl.co.th" TargetMode="External"/><Relationship Id="rId127" Type="http://schemas.openxmlformats.org/officeDocument/2006/relationships/hyperlink" Target="mailto:narit.nakjinda@exprogroup.com" TargetMode="External"/><Relationship Id="rId248" Type="http://schemas.openxmlformats.org/officeDocument/2006/relationships/hyperlink" Target="mailto:penanshin@penanshin.co.th" TargetMode="External"/><Relationship Id="rId369" Type="http://schemas.openxmlformats.org/officeDocument/2006/relationships/hyperlink" Target="mailto:triumph@triumphthailand.com" TargetMode="External"/><Relationship Id="rId126" Type="http://schemas.openxmlformats.org/officeDocument/2006/relationships/hyperlink" Target="mailto:projects@ex-pect.com" TargetMode="External"/><Relationship Id="rId247" Type="http://schemas.openxmlformats.org/officeDocument/2006/relationships/hyperlink" Target="mailto:rungsanr@peci-thai.com" TargetMode="External"/><Relationship Id="rId368" Type="http://schemas.openxmlformats.org/officeDocument/2006/relationships/hyperlink" Target="mailto:engineer@triangle.co.th" TargetMode="External"/><Relationship Id="rId121" Type="http://schemas.openxmlformats.org/officeDocument/2006/relationships/hyperlink" Target="mailto:daniel.courvoisier@eocgroup.com" TargetMode="External"/><Relationship Id="rId242" Type="http://schemas.openxmlformats.org/officeDocument/2006/relationships/hyperlink" Target="mailto:pr_prohw@yahoo.com" TargetMode="External"/><Relationship Id="rId363" Type="http://schemas.openxmlformats.org/officeDocument/2006/relationships/hyperlink" Target="mailto:info@turbo-machinery.co.th" TargetMode="External"/><Relationship Id="rId120" Type="http://schemas.openxmlformats.org/officeDocument/2006/relationships/hyperlink" Target="mailto:info@envelex.com" TargetMode="External"/><Relationship Id="rId241" Type="http://schemas.openxmlformats.org/officeDocument/2006/relationships/hyperlink" Target="mailto:erich@owentools.co.th" TargetMode="External"/><Relationship Id="rId362" Type="http://schemas.openxmlformats.org/officeDocument/2006/relationships/hyperlink" Target="mailto:sitthidech@tmnline.com" TargetMode="External"/><Relationship Id="rId240" Type="http://schemas.openxmlformats.org/officeDocument/2006/relationships/hyperlink" Target="mailto:roland@opsthailand.com" TargetMode="External"/><Relationship Id="rId361" Type="http://schemas.openxmlformats.org/officeDocument/2006/relationships/hyperlink" Target="mailto:wanwisa@tmc-holdings.com" TargetMode="External"/><Relationship Id="rId360" Type="http://schemas.openxmlformats.org/officeDocument/2006/relationships/hyperlink" Target="mailto:nantasak@tipcoasphalt.om" TargetMode="External"/><Relationship Id="rId125" Type="http://schemas.openxmlformats.org/officeDocument/2006/relationships/hyperlink" Target="mailto:etplpad1@esso.com" TargetMode="External"/><Relationship Id="rId246" Type="http://schemas.openxmlformats.org/officeDocument/2006/relationships/hyperlink" Target="mailto:thongchai@pearl-thailand.com" TargetMode="External"/><Relationship Id="rId367" Type="http://schemas.openxmlformats.org/officeDocument/2006/relationships/hyperlink" Target="mailto:phuengpek_u@hotmail.com" TargetMode="External"/><Relationship Id="rId124" Type="http://schemas.openxmlformats.org/officeDocument/2006/relationships/hyperlink" Target="mailto:workshop@esp-resources.com" TargetMode="External"/><Relationship Id="rId245" Type="http://schemas.openxmlformats.org/officeDocument/2006/relationships/hyperlink" Target="mailto:jeff@panorient.ca" TargetMode="External"/><Relationship Id="rId366" Type="http://schemas.openxmlformats.org/officeDocument/2006/relationships/hyperlink" Target="mailto:sales_rayong@trseal.com" TargetMode="External"/><Relationship Id="rId123" Type="http://schemas.openxmlformats.org/officeDocument/2006/relationships/hyperlink" Target="mailto:ronmwills@eraoilfieldservices.com" TargetMode="External"/><Relationship Id="rId244" Type="http://schemas.openxmlformats.org/officeDocument/2006/relationships/hyperlink" Target="mailto:hr@poethai.com" TargetMode="External"/><Relationship Id="rId365" Type="http://schemas.openxmlformats.org/officeDocument/2006/relationships/hyperlink" Target="mailto:kitisakv@tpipl.co.th" TargetMode="External"/><Relationship Id="rId122" Type="http://schemas.openxmlformats.org/officeDocument/2006/relationships/hyperlink" Target="mailto:rangsima.th@thai.epintl.com" TargetMode="External"/><Relationship Id="rId243" Type="http://schemas.openxmlformats.org/officeDocument/2006/relationships/hyperlink" Target="mailto:kitticheth.b@pae.co.th" TargetMode="External"/><Relationship Id="rId364" Type="http://schemas.openxmlformats.org/officeDocument/2006/relationships/hyperlink" Target="mailto:tnp2508@windowslive.com" TargetMode="External"/><Relationship Id="rId95" Type="http://schemas.openxmlformats.org/officeDocument/2006/relationships/hyperlink" Target="mailto:crathoc@loxinfo.co.th" TargetMode="External"/><Relationship Id="rId94" Type="http://schemas.openxmlformats.org/officeDocument/2006/relationships/hyperlink" Target="mailto:cpsasia@gmail.com" TargetMode="External"/><Relationship Id="rId97" Type="http://schemas.openxmlformats.org/officeDocument/2006/relationships/hyperlink" Target="mailto:attapol@cryotech.co.th" TargetMode="External"/><Relationship Id="rId96" Type="http://schemas.openxmlformats.org/officeDocument/2006/relationships/hyperlink" Target="mailto:sayan@cryengthailand.co.th" TargetMode="External"/><Relationship Id="rId99" Type="http://schemas.openxmlformats.org/officeDocument/2006/relationships/hyperlink" Target="mailto:wasana@dcm-solutions.com" TargetMode="External"/><Relationship Id="rId98" Type="http://schemas.openxmlformats.org/officeDocument/2006/relationships/hyperlink" Target="mailto:martin.stuvik@dacon-Inspection.com" TargetMode="External"/><Relationship Id="rId91" Type="http://schemas.openxmlformats.org/officeDocument/2006/relationships/hyperlink" Target="mailto:jin.qingyong@cosl.com.sg" TargetMode="External"/><Relationship Id="rId90" Type="http://schemas.openxmlformats.org/officeDocument/2006/relationships/hyperlink" Target="mailto:siamconsortuim@hotmail.com" TargetMode="External"/><Relationship Id="rId93" Type="http://schemas.openxmlformats.org/officeDocument/2006/relationships/hyperlink" Target="mailto:piyawatb@cpoc.com.my" TargetMode="External"/><Relationship Id="rId92" Type="http://schemas.openxmlformats.org/officeDocument/2006/relationships/hyperlink" Target="mailto:ecd@cosnam.com" TargetMode="External"/><Relationship Id="rId118" Type="http://schemas.openxmlformats.org/officeDocument/2006/relationships/hyperlink" Target="mailto:ir@ensignenergy.com" TargetMode="External"/><Relationship Id="rId239" Type="http://schemas.openxmlformats.org/officeDocument/2006/relationships/hyperlink" Target="mailto:pramote@onshore.co.th" TargetMode="External"/><Relationship Id="rId117" Type="http://schemas.openxmlformats.org/officeDocument/2006/relationships/hyperlink" Target="mailto:info@edrill.com" TargetMode="External"/><Relationship Id="rId238" Type="http://schemas.openxmlformats.org/officeDocument/2006/relationships/hyperlink" Target="mailto:jmie@oiltools.co.th" TargetMode="External"/><Relationship Id="rId359" Type="http://schemas.openxmlformats.org/officeDocument/2006/relationships/hyperlink" Target="mailto:goodiron@thundercranes.com" TargetMode="External"/><Relationship Id="rId116" Type="http://schemas.openxmlformats.org/officeDocument/2006/relationships/hyperlink" Target="mailto:info@elite-drilling.com" TargetMode="External"/><Relationship Id="rId237" Type="http://schemas.openxmlformats.org/officeDocument/2006/relationships/hyperlink" Target="mailto:olep@opsthailand.com" TargetMode="External"/><Relationship Id="rId358" Type="http://schemas.openxmlformats.org/officeDocument/2006/relationships/hyperlink" Target="mailto:jason@thunderoilfield.com" TargetMode="External"/><Relationship Id="rId115" Type="http://schemas.openxmlformats.org/officeDocument/2006/relationships/hyperlink" Target="mailto:egb2547@outlook.com" TargetMode="External"/><Relationship Id="rId236" Type="http://schemas.openxmlformats.org/officeDocument/2006/relationships/hyperlink" Target="mailto:ottvasant@loxinfo.co.th" TargetMode="External"/><Relationship Id="rId357" Type="http://schemas.openxmlformats.org/officeDocument/2006/relationships/hyperlink" Target="mailto:tnp@thongnapa.com" TargetMode="External"/><Relationship Id="rId119" Type="http://schemas.openxmlformats.org/officeDocument/2006/relationships/hyperlink" Target="mailto:enthana@loxinfo.co.th" TargetMode="External"/><Relationship Id="rId110" Type="http://schemas.openxmlformats.org/officeDocument/2006/relationships/hyperlink" Target="mailto:seksan.j@dntinspection.com" TargetMode="External"/><Relationship Id="rId231" Type="http://schemas.openxmlformats.org/officeDocument/2006/relationships/hyperlink" Target="mailto:supra0@hotmail.com" TargetMode="External"/><Relationship Id="rId352" Type="http://schemas.openxmlformats.org/officeDocument/2006/relationships/hyperlink" Target="mailto:kietpong@tcservice.co.th" TargetMode="External"/><Relationship Id="rId230" Type="http://schemas.openxmlformats.org/officeDocument/2006/relationships/hyperlink" Target="mailto:npnmtp@loxinfo.co.th" TargetMode="External"/><Relationship Id="rId351" Type="http://schemas.openxmlformats.org/officeDocument/2006/relationships/hyperlink" Target="mailto:kjonsak@thapanin.com" TargetMode="External"/><Relationship Id="rId350" Type="http://schemas.openxmlformats.org/officeDocument/2006/relationships/hyperlink" Target="mailto:pimchanok.b@tsc.in.th" TargetMode="External"/><Relationship Id="rId114" Type="http://schemas.openxmlformats.org/officeDocument/2006/relationships/hyperlink" Target="mailto:elcengineering.001@gmail.com" TargetMode="External"/><Relationship Id="rId235" Type="http://schemas.openxmlformats.org/officeDocument/2006/relationships/hyperlink" Target="mailto:donald.brown@oilstates.com" TargetMode="External"/><Relationship Id="rId356" Type="http://schemas.openxmlformats.org/officeDocument/2006/relationships/hyperlink" Target="mailto:chaiscaff16@gmail.com" TargetMode="External"/><Relationship Id="rId113" Type="http://schemas.openxmlformats.org/officeDocument/2006/relationships/hyperlink" Target="mailto:ekachai_engineering@hotmail.com" TargetMode="External"/><Relationship Id="rId234" Type="http://schemas.openxmlformats.org/officeDocument/2006/relationships/hyperlink" Target="mailto:Investors@jsxenergy.com" TargetMode="External"/><Relationship Id="rId355" Type="http://schemas.openxmlformats.org/officeDocument/2006/relationships/hyperlink" Target="mailto:thailand@thome.com.sg" TargetMode="External"/><Relationship Id="rId112" Type="http://schemas.openxmlformats.org/officeDocument/2006/relationships/hyperlink" Target="mailto:supanan.suk@egco.com" TargetMode="External"/><Relationship Id="rId233" Type="http://schemas.openxmlformats.org/officeDocument/2006/relationships/hyperlink" Target="mailto:gam@ows.no" TargetMode="External"/><Relationship Id="rId354" Type="http://schemas.openxmlformats.org/officeDocument/2006/relationships/hyperlink" Target="mailto:jane@thecranerayong.com" TargetMode="External"/><Relationship Id="rId111" Type="http://schemas.openxmlformats.org/officeDocument/2006/relationships/hyperlink" Target="mailto:walkerpeterv@gmail.com" TargetMode="External"/><Relationship Id="rId232" Type="http://schemas.openxmlformats.org/officeDocument/2006/relationships/hyperlink" Target="mailto:ocharoen@typlive.com" TargetMode="External"/><Relationship Id="rId353" Type="http://schemas.openxmlformats.org/officeDocument/2006/relationships/hyperlink" Target="mailto:sales@thecranerayong.com" TargetMode="External"/><Relationship Id="rId305" Type="http://schemas.openxmlformats.org/officeDocument/2006/relationships/hyperlink" Target="mailto:rathtam@sigmaen.co.th" TargetMode="External"/><Relationship Id="rId426" Type="http://schemas.openxmlformats.org/officeDocument/2006/relationships/vmlDrawing" Target="../drawings/vmlDrawing1.vml"/><Relationship Id="rId304" Type="http://schemas.openxmlformats.org/officeDocument/2006/relationships/hyperlink" Target="mailto:busayar22@yahoo.com" TargetMode="External"/><Relationship Id="rId425" Type="http://schemas.openxmlformats.org/officeDocument/2006/relationships/drawing" Target="../drawings/drawing2.xml"/><Relationship Id="rId303" Type="http://schemas.openxmlformats.org/officeDocument/2006/relationships/hyperlink" Target="mailto:siamhydraulic@csloxinfo.com" TargetMode="External"/><Relationship Id="rId424" Type="http://schemas.openxmlformats.org/officeDocument/2006/relationships/hyperlink" Target="mailto:info@prompt-ndti.com" TargetMode="External"/><Relationship Id="rId302" Type="http://schemas.openxmlformats.org/officeDocument/2006/relationships/hyperlink" Target="mailto:nushikawa_somei@moeco.co.jp" TargetMode="External"/><Relationship Id="rId423" Type="http://schemas.openxmlformats.org/officeDocument/2006/relationships/hyperlink" Target="mailto:info@thaisolarfuture.com" TargetMode="External"/><Relationship Id="rId309" Type="http://schemas.openxmlformats.org/officeDocument/2006/relationships/hyperlink" Target="mailto:songkhla.9@gmail.com" TargetMode="External"/><Relationship Id="rId308" Type="http://schemas.openxmlformats.org/officeDocument/2006/relationships/hyperlink" Target="mailto:surapong.watchara@smr-automotive.com" TargetMode="External"/><Relationship Id="rId307" Type="http://schemas.openxmlformats.org/officeDocument/2006/relationships/hyperlink" Target="mailto:niruchaxp@gmail.com" TargetMode="External"/><Relationship Id="rId306" Type="http://schemas.openxmlformats.org/officeDocument/2006/relationships/hyperlink" Target="mailto:tudalinthai@gmail.com" TargetMode="External"/><Relationship Id="rId301" Type="http://schemas.openxmlformats.org/officeDocument/2006/relationships/hyperlink" Target="mailto:info@siamfastener.com" TargetMode="External"/><Relationship Id="rId422" Type="http://schemas.openxmlformats.org/officeDocument/2006/relationships/hyperlink" Target="mailto:r.lodwan@necotrans.com" TargetMode="External"/><Relationship Id="rId300" Type="http://schemas.openxmlformats.org/officeDocument/2006/relationships/hyperlink" Target="mailto:saichol@shiptech-supply.com" TargetMode="External"/><Relationship Id="rId421" Type="http://schemas.openxmlformats.org/officeDocument/2006/relationships/hyperlink" Target="mailto:wayne.ketter@unithai.com" TargetMode="External"/><Relationship Id="rId420" Type="http://schemas.openxmlformats.org/officeDocument/2006/relationships/hyperlink" Target="mailto:john.belsey@precisionglobal.com" TargetMode="External"/><Relationship Id="rId415" Type="http://schemas.openxmlformats.org/officeDocument/2006/relationships/hyperlink" Target="mailto:fullsolarmarketing@gmail.com" TargetMode="External"/><Relationship Id="rId414" Type="http://schemas.openxmlformats.org/officeDocument/2006/relationships/hyperlink" Target="mailto:peter.lou@talesun.com" TargetMode="External"/><Relationship Id="rId413" Type="http://schemas.openxmlformats.org/officeDocument/2006/relationships/hyperlink" Target="mailto:worawut.sornthong@astronergy.com" TargetMode="External"/><Relationship Id="rId412" Type="http://schemas.openxmlformats.org/officeDocument/2006/relationships/hyperlink" Target="mailto:zhangchun@jetion.com.cn" TargetMode="External"/><Relationship Id="rId419" Type="http://schemas.openxmlformats.org/officeDocument/2006/relationships/hyperlink" Target="mailto:info@vause.co.th" TargetMode="External"/><Relationship Id="rId418" Type="http://schemas.openxmlformats.org/officeDocument/2006/relationships/hyperlink" Target="mailto:somboon@gunkul.com" TargetMode="External"/><Relationship Id="rId417" Type="http://schemas.openxmlformats.org/officeDocument/2006/relationships/hyperlink" Target="mailto:scott.puzey@iotgroup.com" TargetMode="External"/><Relationship Id="rId416" Type="http://schemas.openxmlformats.org/officeDocument/2006/relationships/hyperlink" Target="mailto:surasak@energyreform.co.th" TargetMode="External"/><Relationship Id="rId411" Type="http://schemas.openxmlformats.org/officeDocument/2006/relationships/hyperlink" Target="mailto:ir@trinasolar.com" TargetMode="External"/><Relationship Id="rId410" Type="http://schemas.openxmlformats.org/officeDocument/2006/relationships/hyperlink" Target="mailto:tippaya@sonnedix.com" TargetMode="External"/><Relationship Id="rId206" Type="http://schemas.openxmlformats.org/officeDocument/2006/relationships/hyperlink" Target="mailto:support@moodythai.com" TargetMode="External"/><Relationship Id="rId327" Type="http://schemas.openxmlformats.org/officeDocument/2006/relationships/hyperlink" Target="mailto:required_tng@hotmail.com" TargetMode="External"/><Relationship Id="rId205" Type="http://schemas.openxmlformats.org/officeDocument/2006/relationships/hyperlink" Target="mailto:mongkol_karnchan@hotmail.com" TargetMode="External"/><Relationship Id="rId326" Type="http://schemas.openxmlformats.org/officeDocument/2006/relationships/hyperlink" Target="mailto:target.move.thailand@gmail.com" TargetMode="External"/><Relationship Id="rId204" Type="http://schemas.openxmlformats.org/officeDocument/2006/relationships/hyperlink" Target="mailto:booking@mogit.org" TargetMode="External"/><Relationship Id="rId325" Type="http://schemas.openxmlformats.org/officeDocument/2006/relationships/hyperlink" Target="mailto:tanasit_bkk@hotmail.com" TargetMode="External"/><Relationship Id="rId203" Type="http://schemas.openxmlformats.org/officeDocument/2006/relationships/hyperlink" Target="mailto:supachai@mmsvsgroup.com" TargetMode="External"/><Relationship Id="rId324" Type="http://schemas.openxmlformats.org/officeDocument/2006/relationships/hyperlink" Target="mailto:bandhit@trexsteel.com" TargetMode="External"/><Relationship Id="rId209" Type="http://schemas.openxmlformats.org/officeDocument/2006/relationships/hyperlink" Target="mailto:mrp@mrp.co.th" TargetMode="External"/><Relationship Id="rId208" Type="http://schemas.openxmlformats.org/officeDocument/2006/relationships/hyperlink" Target="mailto:info@mrctransmarkleymas.com" TargetMode="External"/><Relationship Id="rId329" Type="http://schemas.openxmlformats.org/officeDocument/2006/relationships/hyperlink" Target="mailto:ekkarin.r@tesco-engineers.com" TargetMode="External"/><Relationship Id="rId207" Type="http://schemas.openxmlformats.org/officeDocument/2006/relationships/hyperlink" Target="mailto:geae.aoc@ge.com" TargetMode="External"/><Relationship Id="rId328" Type="http://schemas.openxmlformats.org/officeDocument/2006/relationships/hyperlink" Target="mailto:info@technohub.co.th" TargetMode="External"/><Relationship Id="rId202" Type="http://schemas.openxmlformats.org/officeDocument/2006/relationships/hyperlink" Target="mailto:dalet@mmsvs.com" TargetMode="External"/><Relationship Id="rId323" Type="http://schemas.openxmlformats.org/officeDocument/2006/relationships/hyperlink" Target="mailto:synergydbe@outlook.com" TargetMode="External"/><Relationship Id="rId201" Type="http://schemas.openxmlformats.org/officeDocument/2006/relationships/hyperlink" Target="mailto:chaic@mmsvs.com" TargetMode="External"/><Relationship Id="rId322" Type="http://schemas.openxmlformats.org/officeDocument/2006/relationships/hyperlink" Target="mailto:mmskl@mmsvs.com" TargetMode="External"/><Relationship Id="rId200" Type="http://schemas.openxmlformats.org/officeDocument/2006/relationships/hyperlink" Target="mailto:poonthip@misumi.co.th" TargetMode="External"/><Relationship Id="rId321" Type="http://schemas.openxmlformats.org/officeDocument/2006/relationships/hyperlink" Target="mailto:mikef@mmsvs.com" TargetMode="External"/><Relationship Id="rId320" Type="http://schemas.openxmlformats.org/officeDocument/2006/relationships/hyperlink" Target="mailto:sales@suteegrp.com" TargetMode="External"/><Relationship Id="rId316" Type="http://schemas.openxmlformats.org/officeDocument/2006/relationships/hyperlink" Target="mailto:info@stepoiltools.com" TargetMode="External"/><Relationship Id="rId315" Type="http://schemas.openxmlformats.org/officeDocument/2006/relationships/hyperlink" Target="mailto:puriwatjrp@hotmail.com" TargetMode="External"/><Relationship Id="rId314" Type="http://schemas.openxmlformats.org/officeDocument/2006/relationships/hyperlink" Target="mailto:toshio.ando@sbdinc.com" TargetMode="External"/><Relationship Id="rId313" Type="http://schemas.openxmlformats.org/officeDocument/2006/relationships/hyperlink" Target="mailto:katechai@ssggrating.com" TargetMode="External"/><Relationship Id="rId319" Type="http://schemas.openxmlformats.org/officeDocument/2006/relationships/hyperlink" Target="mailto:gbailey@suretank.com" TargetMode="External"/><Relationship Id="rId318" Type="http://schemas.openxmlformats.org/officeDocument/2006/relationships/hyperlink" Target="mailto:ses-manat@hotmail.co.th" TargetMode="External"/><Relationship Id="rId317" Type="http://schemas.openxmlformats.org/officeDocument/2006/relationships/hyperlink" Target="mailto:subsuwan@hotmail.com" TargetMode="External"/><Relationship Id="rId312" Type="http://schemas.openxmlformats.org/officeDocument/2006/relationships/hyperlink" Target="mailto:info@srinavaporn.com" TargetMode="External"/><Relationship Id="rId311" Type="http://schemas.openxmlformats.org/officeDocument/2006/relationships/hyperlink" Target="mailto:sten.oleson@spryasiagroup.com" TargetMode="External"/><Relationship Id="rId310" Type="http://schemas.openxmlformats.org/officeDocument/2006/relationships/hyperlink" Target="mailto:leroux@spinteng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6.5"/>
    <col customWidth="1" min="3" max="26" width="13.25"/>
  </cols>
  <sheetData>
    <row r="1" ht="15.0" customHeight="1">
      <c r="A1" s="1" t="s">
        <v>0</v>
      </c>
      <c r="B1" s="2" t="s">
        <v>1</v>
      </c>
    </row>
    <row r="2">
      <c r="A2" s="1"/>
      <c r="B2" s="1"/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13"/>
    <col customWidth="1" min="2" max="2" width="46.63"/>
    <col customWidth="1" min="3" max="3" width="13.75"/>
    <col customWidth="1" min="4" max="4" width="21.88"/>
    <col customWidth="1" min="5" max="5" width="20.75"/>
    <col customWidth="1" min="6" max="6" width="14.38"/>
    <col customWidth="1" min="7" max="7" width="37.63"/>
    <col customWidth="1" min="8" max="8" width="31.63"/>
    <col customWidth="1" min="9" max="9" width="33.38"/>
    <col customWidth="1" min="10" max="16" width="2.88"/>
    <col customWidth="1" min="17" max="18" width="2.75"/>
    <col customWidth="1" min="19" max="19" width="3.25"/>
    <col customWidth="1" min="20" max="24" width="2.88"/>
    <col customWidth="1" min="25" max="25" width="7.88"/>
    <col customWidth="1" min="26" max="26" width="13.75"/>
    <col customWidth="1" min="27" max="27" width="14.88"/>
    <col customWidth="1" min="28" max="28" width="24.88"/>
    <col customWidth="1" min="29" max="30" width="7.0"/>
    <col customWidth="1" min="31" max="31" width="11.25"/>
  </cols>
  <sheetData>
    <row r="1" ht="36.0" customHeight="1">
      <c r="A1" s="3" t="s">
        <v>2</v>
      </c>
      <c r="B1" s="4" t="s">
        <v>3</v>
      </c>
      <c r="C1" s="5" t="s">
        <v>4</v>
      </c>
      <c r="D1" s="4" t="s">
        <v>5</v>
      </c>
      <c r="E1" s="6" t="s">
        <v>6</v>
      </c>
      <c r="F1" s="7" t="s">
        <v>7</v>
      </c>
      <c r="G1" s="8" t="s">
        <v>8</v>
      </c>
      <c r="H1" s="9" t="s">
        <v>9</v>
      </c>
      <c r="I1" s="10" t="s">
        <v>10</v>
      </c>
      <c r="J1" s="12" t="s">
        <v>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  <c r="AA1" s="15" t="s">
        <v>13</v>
      </c>
      <c r="AB1" s="17"/>
      <c r="AC1" s="19"/>
      <c r="AD1" s="19"/>
      <c r="AE1" s="19"/>
    </row>
    <row r="2" ht="93.0" customHeight="1">
      <c r="A2" s="21"/>
      <c r="B2" s="23"/>
      <c r="C2" s="21"/>
      <c r="D2" s="25"/>
      <c r="E2" s="26"/>
      <c r="F2" s="27"/>
      <c r="G2" s="28"/>
      <c r="H2" s="30"/>
      <c r="I2" s="31"/>
      <c r="J2" s="32" t="s">
        <v>16</v>
      </c>
      <c r="K2" s="32" t="s">
        <v>17</v>
      </c>
      <c r="L2" s="32" t="s">
        <v>18</v>
      </c>
      <c r="M2" s="32" t="s">
        <v>19</v>
      </c>
      <c r="N2" s="32" t="s">
        <v>20</v>
      </c>
      <c r="O2" s="32" t="s">
        <v>21</v>
      </c>
      <c r="P2" s="32" t="s">
        <v>22</v>
      </c>
      <c r="Q2" s="33" t="s">
        <v>23</v>
      </c>
      <c r="R2" s="32" t="s">
        <v>24</v>
      </c>
      <c r="S2" s="32" t="s">
        <v>25</v>
      </c>
      <c r="T2" s="32" t="s">
        <v>26</v>
      </c>
      <c r="U2" s="32" t="s">
        <v>27</v>
      </c>
      <c r="V2" s="32" t="s">
        <v>28</v>
      </c>
      <c r="W2" s="32" t="s">
        <v>29</v>
      </c>
      <c r="X2" s="32" t="s">
        <v>30</v>
      </c>
      <c r="Y2" s="32" t="s">
        <v>31</v>
      </c>
      <c r="Z2" s="35" t="s">
        <v>32</v>
      </c>
      <c r="AA2" s="37"/>
      <c r="AB2" s="17"/>
      <c r="AC2" s="43"/>
      <c r="AD2" s="44"/>
      <c r="AE2" s="44"/>
    </row>
    <row r="3" ht="22.5" customHeight="1">
      <c r="A3" s="46"/>
      <c r="B3" s="49"/>
      <c r="C3" s="51"/>
      <c r="D3" s="53"/>
      <c r="E3" s="55"/>
      <c r="F3" s="57"/>
      <c r="G3" s="59"/>
      <c r="H3" s="61"/>
      <c r="I3" s="63"/>
      <c r="J3" s="65"/>
      <c r="K3" s="67"/>
      <c r="L3" s="67"/>
      <c r="M3" s="70"/>
      <c r="N3" s="67"/>
      <c r="O3" s="67"/>
      <c r="P3" s="70"/>
      <c r="Q3" s="70"/>
      <c r="R3" s="67"/>
      <c r="S3" s="67"/>
      <c r="T3" s="67"/>
      <c r="U3" s="67"/>
      <c r="V3" s="67"/>
      <c r="W3" s="67"/>
      <c r="X3" s="67"/>
      <c r="Y3" s="67"/>
      <c r="Z3" s="72"/>
      <c r="AA3" s="72"/>
      <c r="AB3" s="74"/>
      <c r="AC3" s="76"/>
      <c r="AD3" s="76"/>
      <c r="AE3" s="76"/>
    </row>
    <row r="4" ht="22.5" customHeight="1">
      <c r="A4" s="46">
        <v>1.0</v>
      </c>
      <c r="B4" s="49" t="s">
        <v>33</v>
      </c>
      <c r="C4" s="51" t="s">
        <v>34</v>
      </c>
      <c r="D4" s="53" t="s">
        <v>35</v>
      </c>
      <c r="E4" s="80" t="s">
        <v>36</v>
      </c>
      <c r="F4" s="57" t="s">
        <v>38</v>
      </c>
      <c r="G4" s="59" t="str">
        <f>HYPERLINK("mailto:13cranewindowslive@gmail.com","13cranewindowslive@gmail.com")</f>
        <v>13cranewindowslive@gmail.com</v>
      </c>
      <c r="H4" s="61" t="s">
        <v>40</v>
      </c>
      <c r="I4" s="63" t="s">
        <v>41</v>
      </c>
      <c r="J4" s="65" t="s">
        <v>42</v>
      </c>
      <c r="K4" s="67"/>
      <c r="L4" s="67"/>
      <c r="M4" s="70" t="s">
        <v>42</v>
      </c>
      <c r="N4" s="67"/>
      <c r="O4" s="67"/>
      <c r="P4" s="70" t="s">
        <v>42</v>
      </c>
      <c r="Q4" s="70" t="s">
        <v>42</v>
      </c>
      <c r="R4" s="67"/>
      <c r="S4" s="67"/>
      <c r="T4" s="67"/>
      <c r="U4" s="67"/>
      <c r="V4" s="67"/>
      <c r="W4" s="67"/>
      <c r="X4" s="67"/>
      <c r="Y4" s="67"/>
      <c r="Z4" s="72"/>
      <c r="AA4" s="72"/>
      <c r="AB4" s="84" t="s">
        <v>43</v>
      </c>
      <c r="AC4" s="44"/>
      <c r="AD4" s="44"/>
      <c r="AE4" s="44"/>
    </row>
    <row r="5" ht="22.5" customHeight="1">
      <c r="A5" s="46">
        <v>2.0</v>
      </c>
      <c r="B5" s="86" t="s">
        <v>48</v>
      </c>
      <c r="C5" s="89" t="s">
        <v>50</v>
      </c>
      <c r="D5" s="90" t="s">
        <v>54</v>
      </c>
      <c r="E5" s="91" t="s">
        <v>36</v>
      </c>
      <c r="F5" s="95" t="s">
        <v>55</v>
      </c>
      <c r="G5" s="96" t="s">
        <v>61</v>
      </c>
      <c r="H5" s="98" t="s">
        <v>62</v>
      </c>
      <c r="I5" s="100" t="s">
        <v>69</v>
      </c>
      <c r="J5" s="70" t="s">
        <v>42</v>
      </c>
      <c r="K5" s="67"/>
      <c r="L5" s="67"/>
      <c r="M5" s="70" t="s">
        <v>42</v>
      </c>
      <c r="N5" s="67"/>
      <c r="O5" s="67"/>
      <c r="P5" s="70" t="s">
        <v>42</v>
      </c>
      <c r="Q5" s="70" t="s">
        <v>42</v>
      </c>
      <c r="R5" s="67"/>
      <c r="S5" s="70" t="s">
        <v>42</v>
      </c>
      <c r="T5" s="67"/>
      <c r="U5" s="67"/>
      <c r="V5" s="67"/>
      <c r="W5" s="67"/>
      <c r="X5" s="67"/>
      <c r="Y5" s="67"/>
      <c r="Z5" s="72"/>
      <c r="AA5" s="72"/>
      <c r="AB5" s="84" t="s">
        <v>74</v>
      </c>
      <c r="AC5" s="44"/>
      <c r="AD5" s="44"/>
      <c r="AE5" s="44"/>
    </row>
    <row r="6" ht="22.5" customHeight="1">
      <c r="A6" s="46">
        <v>3.0</v>
      </c>
      <c r="B6" s="102" t="s">
        <v>75</v>
      </c>
      <c r="C6" s="103" t="s">
        <v>82</v>
      </c>
      <c r="D6" s="104" t="s">
        <v>91</v>
      </c>
      <c r="E6" s="105" t="s">
        <v>36</v>
      </c>
      <c r="F6" s="107" t="s">
        <v>93</v>
      </c>
      <c r="G6" s="109" t="s">
        <v>100</v>
      </c>
      <c r="H6" s="111" t="s">
        <v>108</v>
      </c>
      <c r="I6" s="111" t="s">
        <v>119</v>
      </c>
      <c r="J6" s="70" t="s">
        <v>42</v>
      </c>
      <c r="K6" s="70" t="s">
        <v>42</v>
      </c>
      <c r="L6" s="67"/>
      <c r="M6" s="70" t="s">
        <v>42</v>
      </c>
      <c r="N6" s="67"/>
      <c r="O6" s="67"/>
      <c r="P6" s="70" t="s">
        <v>42</v>
      </c>
      <c r="Q6" s="70" t="s">
        <v>42</v>
      </c>
      <c r="R6" s="67"/>
      <c r="S6" s="70" t="s">
        <v>42</v>
      </c>
      <c r="T6" s="67"/>
      <c r="U6" s="67"/>
      <c r="V6" s="70" t="s">
        <v>42</v>
      </c>
      <c r="W6" s="67"/>
      <c r="X6" s="67"/>
      <c r="Y6" s="67"/>
      <c r="Z6" s="72"/>
      <c r="AA6" s="72"/>
      <c r="AB6" s="112" t="s">
        <v>123</v>
      </c>
      <c r="AC6" s="44"/>
      <c r="AD6" s="44"/>
      <c r="AE6" s="44"/>
    </row>
    <row r="7" ht="22.5" customHeight="1">
      <c r="A7" s="46">
        <v>4.0</v>
      </c>
      <c r="B7" s="114" t="s">
        <v>132</v>
      </c>
      <c r="C7" s="115" t="s">
        <v>50</v>
      </c>
      <c r="D7" s="104" t="s">
        <v>137</v>
      </c>
      <c r="E7" s="117" t="s">
        <v>36</v>
      </c>
      <c r="F7" s="107" t="s">
        <v>142</v>
      </c>
      <c r="G7" s="121" t="str">
        <f>HYPERLINK("mailto:ac-cfass@hotmail.com","ac-cfass@hotmail.com")</f>
        <v>ac-cfass@hotmail.com</v>
      </c>
      <c r="H7" s="122" t="s">
        <v>155</v>
      </c>
      <c r="I7" s="111" t="s">
        <v>157</v>
      </c>
      <c r="J7" s="70" t="s">
        <v>42</v>
      </c>
      <c r="K7" s="67"/>
      <c r="L7" s="67"/>
      <c r="M7" s="67"/>
      <c r="N7" s="67"/>
      <c r="O7" s="67"/>
      <c r="P7" s="70" t="s">
        <v>42</v>
      </c>
      <c r="Q7" s="70" t="s">
        <v>42</v>
      </c>
      <c r="R7" s="67"/>
      <c r="S7" s="70" t="s">
        <v>42</v>
      </c>
      <c r="T7" s="67"/>
      <c r="U7" s="67"/>
      <c r="V7" s="67"/>
      <c r="W7" s="67"/>
      <c r="X7" s="67"/>
      <c r="Y7" s="67"/>
      <c r="Z7" s="124"/>
      <c r="AA7" s="124"/>
      <c r="AB7" s="112" t="s">
        <v>164</v>
      </c>
      <c r="AC7" s="125"/>
      <c r="AD7" s="125"/>
      <c r="AE7" s="125"/>
    </row>
    <row r="8" ht="22.5" customHeight="1">
      <c r="A8" s="46">
        <v>5.0</v>
      </c>
      <c r="B8" s="114" t="s">
        <v>169</v>
      </c>
      <c r="C8" s="103" t="s">
        <v>34</v>
      </c>
      <c r="D8" s="127" t="s">
        <v>170</v>
      </c>
      <c r="E8" s="117" t="s">
        <v>36</v>
      </c>
      <c r="F8" s="107" t="s">
        <v>176</v>
      </c>
      <c r="G8" s="109" t="str">
        <f>HYPERLINK("mailto:dangaa1@hotmail.com","dangaa1@hotmail.com")</f>
        <v>dangaa1@hotmail.com</v>
      </c>
      <c r="H8" s="122" t="s">
        <v>185</v>
      </c>
      <c r="I8" s="111" t="s">
        <v>41</v>
      </c>
      <c r="J8" s="70" t="s">
        <v>42</v>
      </c>
      <c r="K8" s="67"/>
      <c r="L8" s="67"/>
      <c r="M8" s="70" t="s">
        <v>42</v>
      </c>
      <c r="N8" s="67"/>
      <c r="O8" s="67"/>
      <c r="P8" s="70" t="s">
        <v>42</v>
      </c>
      <c r="Q8" s="70" t="s">
        <v>42</v>
      </c>
      <c r="R8" s="67"/>
      <c r="S8" s="67"/>
      <c r="T8" s="67"/>
      <c r="U8" s="67"/>
      <c r="V8" s="67"/>
      <c r="W8" s="67"/>
      <c r="X8" s="67"/>
      <c r="Y8" s="67"/>
      <c r="Z8" s="72"/>
      <c r="AA8" s="72"/>
      <c r="AB8" s="112" t="s">
        <v>186</v>
      </c>
      <c r="AC8" s="125"/>
      <c r="AD8" s="125"/>
      <c r="AE8" s="125"/>
    </row>
    <row r="9" ht="22.5" customHeight="1">
      <c r="A9" s="46">
        <v>6.0</v>
      </c>
      <c r="B9" s="130" t="s">
        <v>187</v>
      </c>
      <c r="C9" s="115" t="s">
        <v>50</v>
      </c>
      <c r="D9" s="127" t="s">
        <v>191</v>
      </c>
      <c r="E9" s="117" t="s">
        <v>36</v>
      </c>
      <c r="F9" s="107" t="s">
        <v>192</v>
      </c>
      <c r="G9" s="109" t="str">
        <f>HYPERLINK("mailto:info@abbtool.com","info@abbtool.com")</f>
        <v>info@abbtool.com</v>
      </c>
      <c r="H9" s="133" t="s">
        <v>197</v>
      </c>
      <c r="I9" s="111" t="s">
        <v>157</v>
      </c>
      <c r="J9" s="67"/>
      <c r="K9" s="67"/>
      <c r="L9" s="67"/>
      <c r="M9" s="67"/>
      <c r="N9" s="67"/>
      <c r="O9" s="67"/>
      <c r="P9" s="70" t="s">
        <v>42</v>
      </c>
      <c r="Q9" s="70" t="s">
        <v>42</v>
      </c>
      <c r="R9" s="70"/>
      <c r="S9" s="70" t="s">
        <v>42</v>
      </c>
      <c r="T9" s="67"/>
      <c r="U9" s="67"/>
      <c r="V9" s="67"/>
      <c r="W9" s="67"/>
      <c r="X9" s="67"/>
      <c r="Y9" s="67"/>
      <c r="Z9" s="124"/>
      <c r="AA9" s="124"/>
      <c r="AB9" s="84" t="s">
        <v>199</v>
      </c>
      <c r="AC9" s="44"/>
      <c r="AD9" s="44"/>
      <c r="AE9" s="44"/>
    </row>
    <row r="10" ht="22.5" customHeight="1">
      <c r="A10" s="46">
        <v>7.0</v>
      </c>
      <c r="B10" s="114" t="s">
        <v>200</v>
      </c>
      <c r="C10" s="135" t="s">
        <v>82</v>
      </c>
      <c r="D10" s="104" t="s">
        <v>202</v>
      </c>
      <c r="E10" s="137"/>
      <c r="F10" s="107" t="s">
        <v>205</v>
      </c>
      <c r="G10" s="109" t="str">
        <f>HYPERLINK("mailto:turbo@th.abb.com","turbo@th.abb.com")</f>
        <v>turbo@th.abb.com</v>
      </c>
      <c r="H10" s="139" t="s">
        <v>206</v>
      </c>
      <c r="I10" s="140" t="s">
        <v>193</v>
      </c>
      <c r="J10" s="70" t="s">
        <v>42</v>
      </c>
      <c r="K10" s="70" t="s">
        <v>42</v>
      </c>
      <c r="L10" s="67"/>
      <c r="M10" s="70" t="s">
        <v>42</v>
      </c>
      <c r="N10" s="70" t="s">
        <v>42</v>
      </c>
      <c r="O10" s="70" t="s">
        <v>42</v>
      </c>
      <c r="P10" s="70" t="s">
        <v>42</v>
      </c>
      <c r="Q10" s="70" t="s">
        <v>42</v>
      </c>
      <c r="R10" s="70" t="s">
        <v>42</v>
      </c>
      <c r="S10" s="70" t="s">
        <v>42</v>
      </c>
      <c r="T10" s="70" t="s">
        <v>42</v>
      </c>
      <c r="U10" s="67"/>
      <c r="V10" s="70" t="s">
        <v>42</v>
      </c>
      <c r="W10" s="70"/>
      <c r="X10" s="70" t="s">
        <v>42</v>
      </c>
      <c r="Y10" s="67"/>
      <c r="Z10" s="124"/>
      <c r="AA10" s="124"/>
      <c r="AB10" s="84" t="s">
        <v>216</v>
      </c>
      <c r="AC10" s="44"/>
      <c r="AD10" s="44"/>
      <c r="AE10" s="44"/>
    </row>
    <row r="11" ht="22.5" customHeight="1">
      <c r="A11" s="46">
        <v>8.0</v>
      </c>
      <c r="B11" s="142" t="s">
        <v>217</v>
      </c>
      <c r="C11" s="115" t="s">
        <v>50</v>
      </c>
      <c r="D11" s="127" t="s">
        <v>220</v>
      </c>
      <c r="E11" s="137" t="s">
        <v>221</v>
      </c>
      <c r="F11" s="107" t="s">
        <v>222</v>
      </c>
      <c r="G11" s="109" t="s">
        <v>223</v>
      </c>
      <c r="H11" s="145" t="s">
        <v>224</v>
      </c>
      <c r="I11" s="111" t="s">
        <v>229</v>
      </c>
      <c r="J11" s="70" t="s">
        <v>42</v>
      </c>
      <c r="K11" s="67"/>
      <c r="L11" s="67"/>
      <c r="M11" s="70" t="s">
        <v>42</v>
      </c>
      <c r="N11" s="70" t="s">
        <v>42</v>
      </c>
      <c r="O11" s="70"/>
      <c r="P11" s="70" t="s">
        <v>42</v>
      </c>
      <c r="Q11" s="70" t="s">
        <v>42</v>
      </c>
      <c r="R11" s="67"/>
      <c r="S11" s="70" t="s">
        <v>42</v>
      </c>
      <c r="T11" s="70" t="s">
        <v>42</v>
      </c>
      <c r="U11" s="70" t="s">
        <v>42</v>
      </c>
      <c r="V11" s="70" t="s">
        <v>42</v>
      </c>
      <c r="W11" s="67"/>
      <c r="X11" s="70" t="s">
        <v>42</v>
      </c>
      <c r="Y11" s="67"/>
      <c r="Z11" s="72"/>
      <c r="AA11" s="72"/>
      <c r="AB11" s="112" t="s">
        <v>230</v>
      </c>
      <c r="AC11" s="147"/>
      <c r="AD11" s="148"/>
      <c r="AE11" s="44"/>
    </row>
    <row r="12" ht="22.5" customHeight="1">
      <c r="A12" s="46">
        <v>9.0</v>
      </c>
      <c r="B12" s="114" t="s">
        <v>242</v>
      </c>
      <c r="C12" s="115" t="s">
        <v>50</v>
      </c>
      <c r="D12" s="104" t="s">
        <v>243</v>
      </c>
      <c r="E12" s="137" t="s">
        <v>245</v>
      </c>
      <c r="F12" s="107" t="s">
        <v>246</v>
      </c>
      <c r="G12" s="109" t="str">
        <f>HYPERLINK("mailto:cherdcha@ksc.th.com","cherdcha@ksc.th.com")</f>
        <v>cherdcha@ksc.th.com</v>
      </c>
      <c r="H12" s="133" t="s">
        <v>250</v>
      </c>
      <c r="I12" s="140" t="s">
        <v>193</v>
      </c>
      <c r="J12" s="70" t="s">
        <v>42</v>
      </c>
      <c r="K12" s="70" t="s">
        <v>42</v>
      </c>
      <c r="L12" s="67"/>
      <c r="M12" s="70" t="s">
        <v>42</v>
      </c>
      <c r="N12" s="70" t="s">
        <v>42</v>
      </c>
      <c r="O12" s="70" t="s">
        <v>42</v>
      </c>
      <c r="P12" s="70" t="s">
        <v>42</v>
      </c>
      <c r="Q12" s="70" t="s">
        <v>42</v>
      </c>
      <c r="R12" s="70" t="s">
        <v>42</v>
      </c>
      <c r="S12" s="70" t="s">
        <v>42</v>
      </c>
      <c r="T12" s="70" t="s">
        <v>42</v>
      </c>
      <c r="U12" s="67"/>
      <c r="V12" s="70" t="s">
        <v>42</v>
      </c>
      <c r="W12" s="70"/>
      <c r="X12" s="70" t="s">
        <v>42</v>
      </c>
      <c r="Y12" s="67"/>
      <c r="Z12" s="72"/>
      <c r="AA12" s="72"/>
      <c r="AB12" s="84" t="s">
        <v>251</v>
      </c>
      <c r="AC12" s="44"/>
      <c r="AD12" s="44"/>
      <c r="AE12" s="44"/>
    </row>
    <row r="13" ht="22.5" customHeight="1">
      <c r="A13" s="46">
        <v>10.0</v>
      </c>
      <c r="B13" s="151" t="s">
        <v>252</v>
      </c>
      <c r="C13" s="103" t="s">
        <v>34</v>
      </c>
      <c r="D13" s="104" t="s">
        <v>273</v>
      </c>
      <c r="E13" s="117" t="s">
        <v>274</v>
      </c>
      <c r="F13" s="153" t="s">
        <v>275</v>
      </c>
      <c r="G13" s="155" t="str">
        <f>HYPERLINK("mailto:kanya.ace@hotmail.com","kanya.ace@hotmail.com")</f>
        <v>kanya.ace@hotmail.com</v>
      </c>
      <c r="H13" s="145" t="s">
        <v>302</v>
      </c>
      <c r="I13" s="111" t="s">
        <v>303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157"/>
      <c r="AA13" s="124"/>
      <c r="AB13" s="17"/>
      <c r="AC13" s="44"/>
      <c r="AD13" s="44"/>
      <c r="AE13" s="44"/>
    </row>
    <row r="14" ht="22.5" customHeight="1">
      <c r="A14" s="46">
        <v>11.0</v>
      </c>
      <c r="B14" s="142" t="s">
        <v>310</v>
      </c>
      <c r="C14" s="103" t="s">
        <v>50</v>
      </c>
      <c r="D14" s="104" t="s">
        <v>311</v>
      </c>
      <c r="E14" s="117" t="s">
        <v>274</v>
      </c>
      <c r="F14" s="153" t="s">
        <v>312</v>
      </c>
      <c r="G14" s="158" t="s">
        <v>314</v>
      </c>
      <c r="H14" s="145" t="s">
        <v>316</v>
      </c>
      <c r="I14" s="111" t="s">
        <v>317</v>
      </c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157"/>
      <c r="AA14" s="124"/>
      <c r="AB14" s="17"/>
      <c r="AC14" s="44"/>
      <c r="AD14" s="44"/>
      <c r="AE14" s="44"/>
    </row>
    <row r="15" ht="22.5" customHeight="1">
      <c r="A15" s="46">
        <v>12.0</v>
      </c>
      <c r="B15" s="114" t="s">
        <v>318</v>
      </c>
      <c r="C15" s="135" t="s">
        <v>319</v>
      </c>
      <c r="D15" s="160" t="s">
        <v>320</v>
      </c>
      <c r="E15" s="117" t="s">
        <v>321</v>
      </c>
      <c r="F15" s="107" t="s">
        <v>322</v>
      </c>
      <c r="G15" s="163" t="str">
        <f>HYPERLINK("mailto:acsasia@loxinfo.co.th","acsasia@loxinfo.co.th")</f>
        <v>acsasia@loxinfo.co.th</v>
      </c>
      <c r="H15" s="139" t="s">
        <v>332</v>
      </c>
      <c r="I15" s="111" t="s">
        <v>333</v>
      </c>
      <c r="J15" s="70" t="s">
        <v>42</v>
      </c>
      <c r="K15" s="67"/>
      <c r="L15" s="70" t="s">
        <v>42</v>
      </c>
      <c r="M15" s="70" t="s">
        <v>42</v>
      </c>
      <c r="N15" s="70" t="s">
        <v>42</v>
      </c>
      <c r="O15" s="67"/>
      <c r="P15" s="70" t="s">
        <v>42</v>
      </c>
      <c r="Q15" s="70" t="s">
        <v>42</v>
      </c>
      <c r="R15" s="67"/>
      <c r="S15" s="70" t="s">
        <v>42</v>
      </c>
      <c r="T15" s="70" t="s">
        <v>42</v>
      </c>
      <c r="U15" s="70" t="s">
        <v>42</v>
      </c>
      <c r="V15" s="70" t="s">
        <v>42</v>
      </c>
      <c r="W15" s="67"/>
      <c r="X15" s="70" t="s">
        <v>42</v>
      </c>
      <c r="Y15" s="67"/>
      <c r="Z15" s="124"/>
      <c r="AA15" s="124"/>
      <c r="AB15" s="112" t="s">
        <v>338</v>
      </c>
      <c r="AC15" s="44"/>
      <c r="AD15" s="44"/>
      <c r="AE15" s="44"/>
    </row>
    <row r="16" ht="22.5" customHeight="1">
      <c r="A16" s="46">
        <v>13.0</v>
      </c>
      <c r="B16" s="114" t="s">
        <v>340</v>
      </c>
      <c r="C16" s="103" t="s">
        <v>82</v>
      </c>
      <c r="D16" s="104" t="s">
        <v>341</v>
      </c>
      <c r="E16" s="137"/>
      <c r="F16" s="107" t="s">
        <v>342</v>
      </c>
      <c r="G16" s="165" t="s">
        <v>343</v>
      </c>
      <c r="H16" s="122" t="s">
        <v>346</v>
      </c>
      <c r="I16" s="111" t="s">
        <v>347</v>
      </c>
      <c r="J16" s="70" t="s">
        <v>42</v>
      </c>
      <c r="K16" s="70" t="s">
        <v>42</v>
      </c>
      <c r="L16" s="67"/>
      <c r="M16" s="70" t="s">
        <v>42</v>
      </c>
      <c r="N16" s="67"/>
      <c r="O16" s="67"/>
      <c r="P16" s="70" t="s">
        <v>42</v>
      </c>
      <c r="Q16" s="70" t="s">
        <v>42</v>
      </c>
      <c r="R16" s="67"/>
      <c r="S16" s="70" t="s">
        <v>42</v>
      </c>
      <c r="T16" s="67"/>
      <c r="U16" s="67"/>
      <c r="V16" s="70" t="s">
        <v>42</v>
      </c>
      <c r="W16" s="67"/>
      <c r="X16" s="67"/>
      <c r="Y16" s="67"/>
      <c r="Z16" s="124"/>
      <c r="AA16" s="124"/>
      <c r="AB16" s="112" t="s">
        <v>348</v>
      </c>
      <c r="AC16" s="44"/>
      <c r="AD16" s="44"/>
      <c r="AE16" s="44"/>
    </row>
    <row r="17" ht="22.5" customHeight="1">
      <c r="A17" s="46">
        <v>14.0</v>
      </c>
      <c r="B17" s="167" t="s">
        <v>349</v>
      </c>
      <c r="C17" s="115" t="s">
        <v>50</v>
      </c>
      <c r="D17" s="104" t="s">
        <v>355</v>
      </c>
      <c r="E17" s="117" t="s">
        <v>356</v>
      </c>
      <c r="F17" s="169" t="s">
        <v>357</v>
      </c>
      <c r="G17" s="170"/>
      <c r="H17" s="122" t="s">
        <v>359</v>
      </c>
      <c r="I17" s="111" t="s">
        <v>360</v>
      </c>
      <c r="J17" s="70" t="s">
        <v>42</v>
      </c>
      <c r="K17" s="70" t="s">
        <v>42</v>
      </c>
      <c r="L17" s="70" t="s">
        <v>42</v>
      </c>
      <c r="M17" s="70" t="s">
        <v>42</v>
      </c>
      <c r="N17" s="70" t="s">
        <v>42</v>
      </c>
      <c r="O17" s="70" t="s">
        <v>42</v>
      </c>
      <c r="P17" s="70" t="s">
        <v>42</v>
      </c>
      <c r="Q17" s="70" t="s">
        <v>42</v>
      </c>
      <c r="R17" s="70" t="s">
        <v>42</v>
      </c>
      <c r="S17" s="70" t="s">
        <v>42</v>
      </c>
      <c r="T17" s="67"/>
      <c r="U17" s="70"/>
      <c r="V17" s="70" t="s">
        <v>42</v>
      </c>
      <c r="W17" s="70" t="s">
        <v>42</v>
      </c>
      <c r="X17" s="70" t="s">
        <v>42</v>
      </c>
      <c r="Y17" s="67"/>
      <c r="Z17" s="124"/>
      <c r="AA17" s="124"/>
      <c r="AB17" s="84" t="s">
        <v>361</v>
      </c>
      <c r="AC17" s="44"/>
      <c r="AD17" s="44"/>
      <c r="AE17" s="44"/>
    </row>
    <row r="18" ht="22.5" customHeight="1">
      <c r="A18" s="46">
        <v>15.0</v>
      </c>
      <c r="B18" s="114" t="s">
        <v>362</v>
      </c>
      <c r="C18" s="115" t="s">
        <v>363</v>
      </c>
      <c r="D18" s="127" t="s">
        <v>364</v>
      </c>
      <c r="E18" s="137" t="s">
        <v>365</v>
      </c>
      <c r="F18" s="107" t="s">
        <v>366</v>
      </c>
      <c r="G18" s="109" t="str">
        <f>HYPERLINK("mailto:koblarpt@adisorngroup.com","koblarpt@adisorngroup.com")</f>
        <v>koblarpt@adisorngroup.com</v>
      </c>
      <c r="H18" s="111" t="s">
        <v>371</v>
      </c>
      <c r="I18" s="111" t="s">
        <v>372</v>
      </c>
      <c r="J18" s="70" t="s">
        <v>42</v>
      </c>
      <c r="K18" s="70" t="s">
        <v>42</v>
      </c>
      <c r="L18" s="67"/>
      <c r="M18" s="70" t="s">
        <v>42</v>
      </c>
      <c r="N18" s="70" t="s">
        <v>42</v>
      </c>
      <c r="O18" s="70" t="s">
        <v>42</v>
      </c>
      <c r="P18" s="70" t="s">
        <v>42</v>
      </c>
      <c r="Q18" s="70" t="s">
        <v>42</v>
      </c>
      <c r="R18" s="67"/>
      <c r="S18" s="70" t="s">
        <v>42</v>
      </c>
      <c r="T18" s="70" t="s">
        <v>42</v>
      </c>
      <c r="U18" s="70" t="s">
        <v>42</v>
      </c>
      <c r="V18" s="70" t="s">
        <v>42</v>
      </c>
      <c r="W18" s="67"/>
      <c r="X18" s="70" t="s">
        <v>42</v>
      </c>
      <c r="Y18" s="67"/>
      <c r="Z18" s="72"/>
      <c r="AA18" s="72"/>
      <c r="AB18" s="112" t="s">
        <v>377</v>
      </c>
      <c r="AC18" s="44"/>
      <c r="AD18" s="44"/>
      <c r="AE18" s="44"/>
    </row>
    <row r="19" ht="22.5" customHeight="1">
      <c r="A19" s="46">
        <v>16.0</v>
      </c>
      <c r="B19" s="173" t="s">
        <v>378</v>
      </c>
      <c r="C19" s="103" t="s">
        <v>34</v>
      </c>
      <c r="D19" s="104" t="s">
        <v>385</v>
      </c>
      <c r="E19" s="117" t="s">
        <v>386</v>
      </c>
      <c r="F19" s="107" t="s">
        <v>387</v>
      </c>
      <c r="G19" s="109" t="str">
        <f>HYPERLINK("mailto:advance_jit@yahoo.com","advance_jit@yahoo.com")</f>
        <v>advance_jit@yahoo.com</v>
      </c>
      <c r="H19" s="111" t="s">
        <v>398</v>
      </c>
      <c r="I19" s="111" t="s">
        <v>138</v>
      </c>
      <c r="J19" s="67"/>
      <c r="K19" s="67"/>
      <c r="L19" s="67"/>
      <c r="M19" s="70" t="s">
        <v>42</v>
      </c>
      <c r="N19" s="67"/>
      <c r="O19" s="67"/>
      <c r="P19" s="70" t="s">
        <v>42</v>
      </c>
      <c r="Q19" s="70" t="s">
        <v>42</v>
      </c>
      <c r="R19" s="67"/>
      <c r="S19" s="67"/>
      <c r="T19" s="70" t="s">
        <v>42</v>
      </c>
      <c r="U19" s="67"/>
      <c r="V19" s="67"/>
      <c r="W19" s="67"/>
      <c r="X19" s="67"/>
      <c r="Y19" s="67"/>
      <c r="Z19" s="124"/>
      <c r="AA19" s="124"/>
      <c r="AB19" s="84" t="s">
        <v>399</v>
      </c>
      <c r="AC19" s="44"/>
      <c r="AD19" s="44"/>
      <c r="AE19" s="44"/>
    </row>
    <row r="20" ht="22.5" customHeight="1">
      <c r="A20" s="46">
        <v>17.0</v>
      </c>
      <c r="B20" s="114" t="s">
        <v>400</v>
      </c>
      <c r="C20" s="115" t="s">
        <v>50</v>
      </c>
      <c r="D20" s="175" t="s">
        <v>401</v>
      </c>
      <c r="E20" s="137" t="s">
        <v>404</v>
      </c>
      <c r="F20" s="107" t="s">
        <v>405</v>
      </c>
      <c r="G20" s="177" t="s">
        <v>406</v>
      </c>
      <c r="H20" s="133" t="s">
        <v>414</v>
      </c>
      <c r="I20" s="111" t="s">
        <v>157</v>
      </c>
      <c r="J20" s="67"/>
      <c r="K20" s="67"/>
      <c r="L20" s="67"/>
      <c r="M20" s="67"/>
      <c r="N20" s="67"/>
      <c r="O20" s="67"/>
      <c r="P20" s="70" t="s">
        <v>42</v>
      </c>
      <c r="Q20" s="70" t="s">
        <v>42</v>
      </c>
      <c r="R20" s="67"/>
      <c r="S20" s="70" t="s">
        <v>42</v>
      </c>
      <c r="T20" s="67"/>
      <c r="U20" s="67"/>
      <c r="V20" s="67"/>
      <c r="W20" s="67"/>
      <c r="X20" s="67"/>
      <c r="Y20" s="67"/>
      <c r="Z20" s="124"/>
      <c r="AA20" s="124"/>
      <c r="AB20" s="84" t="s">
        <v>417</v>
      </c>
      <c r="AC20" s="44"/>
      <c r="AD20" s="44"/>
      <c r="AE20" s="44"/>
    </row>
    <row r="21" ht="22.5" customHeight="1">
      <c r="A21" s="46">
        <v>18.0</v>
      </c>
      <c r="B21" s="179" t="s">
        <v>418</v>
      </c>
      <c r="C21" s="115" t="s">
        <v>50</v>
      </c>
      <c r="D21" s="127" t="s">
        <v>420</v>
      </c>
      <c r="E21" s="137"/>
      <c r="F21" s="107" t="s">
        <v>421</v>
      </c>
      <c r="G21" s="109" t="str">
        <f>HYPERLINK("mailto:possawat@aggreko.com.sg","possawat@aggreko.com.sg")</f>
        <v>possawat@aggreko.com.sg</v>
      </c>
      <c r="H21" s="133" t="s">
        <v>426</v>
      </c>
      <c r="I21" s="183" t="s">
        <v>427</v>
      </c>
      <c r="J21" s="70" t="s">
        <v>42</v>
      </c>
      <c r="K21" s="70" t="s">
        <v>42</v>
      </c>
      <c r="L21" s="67"/>
      <c r="M21" s="70" t="s">
        <v>42</v>
      </c>
      <c r="N21" s="70" t="s">
        <v>42</v>
      </c>
      <c r="O21" s="70" t="s">
        <v>42</v>
      </c>
      <c r="P21" s="70" t="s">
        <v>42</v>
      </c>
      <c r="Q21" s="70" t="s">
        <v>42</v>
      </c>
      <c r="R21" s="70" t="s">
        <v>42</v>
      </c>
      <c r="S21" s="70" t="s">
        <v>42</v>
      </c>
      <c r="T21" s="67"/>
      <c r="U21" s="67"/>
      <c r="V21" s="70" t="s">
        <v>42</v>
      </c>
      <c r="W21" s="67"/>
      <c r="X21" s="70" t="s">
        <v>42</v>
      </c>
      <c r="Y21" s="67"/>
      <c r="Z21" s="72"/>
      <c r="AA21" s="72"/>
      <c r="AB21" s="112" t="s">
        <v>437</v>
      </c>
      <c r="AC21" s="44"/>
      <c r="AD21" s="44"/>
      <c r="AE21" s="44"/>
    </row>
    <row r="22" ht="22.5" customHeight="1">
      <c r="A22" s="46">
        <v>19.0</v>
      </c>
      <c r="B22" s="114" t="s">
        <v>438</v>
      </c>
      <c r="C22" s="103" t="s">
        <v>439</v>
      </c>
      <c r="D22" s="127" t="s">
        <v>440</v>
      </c>
      <c r="E22" s="137" t="s">
        <v>198</v>
      </c>
      <c r="F22" s="107" t="s">
        <v>441</v>
      </c>
      <c r="G22" s="177" t="str">
        <f>HYPERLINK("mailto:supplier.quality@aibel.com","supplier.quality@aibel.com")</f>
        <v>supplier.quality@aibel.com</v>
      </c>
      <c r="H22" s="111" t="s">
        <v>446</v>
      </c>
      <c r="I22" s="111" t="s">
        <v>447</v>
      </c>
      <c r="J22" s="70" t="s">
        <v>42</v>
      </c>
      <c r="K22" s="70" t="s">
        <v>42</v>
      </c>
      <c r="L22" s="67"/>
      <c r="M22" s="70" t="s">
        <v>42</v>
      </c>
      <c r="N22" s="70" t="s">
        <v>42</v>
      </c>
      <c r="O22" s="70" t="s">
        <v>42</v>
      </c>
      <c r="P22" s="70" t="s">
        <v>42</v>
      </c>
      <c r="Q22" s="70" t="s">
        <v>42</v>
      </c>
      <c r="R22" s="70" t="s">
        <v>42</v>
      </c>
      <c r="S22" s="70" t="s">
        <v>42</v>
      </c>
      <c r="T22" s="67"/>
      <c r="U22" s="67"/>
      <c r="V22" s="70" t="s">
        <v>42</v>
      </c>
      <c r="W22" s="67"/>
      <c r="X22" s="70" t="s">
        <v>42</v>
      </c>
      <c r="Y22" s="67"/>
      <c r="Z22" s="72"/>
      <c r="AA22" s="72"/>
      <c r="AB22" s="112" t="s">
        <v>449</v>
      </c>
      <c r="AC22" s="44"/>
      <c r="AD22" s="44"/>
      <c r="AE22" s="44"/>
    </row>
    <row r="23" ht="22.5" customHeight="1">
      <c r="A23" s="46">
        <v>20.0</v>
      </c>
      <c r="B23" s="114" t="s">
        <v>450</v>
      </c>
      <c r="C23" s="103" t="s">
        <v>82</v>
      </c>
      <c r="D23" s="187" t="s">
        <v>451</v>
      </c>
      <c r="E23" s="137"/>
      <c r="F23" s="107" t="s">
        <v>455</v>
      </c>
      <c r="G23" s="109" t="str">
        <f>HYPERLINK("mailto:ag-scimt@sci-mfgr.com","ag-scimt@sci-mfgr.com")</f>
        <v>ag-scimt@sci-mfgr.com</v>
      </c>
      <c r="H23" s="190" t="s">
        <v>459</v>
      </c>
      <c r="I23" s="111" t="s">
        <v>465</v>
      </c>
      <c r="J23" s="70" t="s">
        <v>42</v>
      </c>
      <c r="K23" s="67"/>
      <c r="L23" s="70" t="s">
        <v>42</v>
      </c>
      <c r="M23" s="70" t="s">
        <v>42</v>
      </c>
      <c r="N23" s="67"/>
      <c r="O23" s="67"/>
      <c r="P23" s="70" t="s">
        <v>42</v>
      </c>
      <c r="Q23" s="70" t="s">
        <v>42</v>
      </c>
      <c r="R23" s="67"/>
      <c r="S23" s="70" t="s">
        <v>42</v>
      </c>
      <c r="T23" s="67"/>
      <c r="U23" s="67"/>
      <c r="V23" s="70" t="s">
        <v>42</v>
      </c>
      <c r="W23" s="67"/>
      <c r="X23" s="67"/>
      <c r="Y23" s="67"/>
      <c r="Z23" s="124"/>
      <c r="AA23" s="124"/>
      <c r="AB23" s="112" t="s">
        <v>467</v>
      </c>
      <c r="AC23" s="44"/>
      <c r="AD23" s="44"/>
      <c r="AE23" s="44"/>
    </row>
    <row r="24" ht="22.5" customHeight="1">
      <c r="A24" s="46">
        <v>21.0</v>
      </c>
      <c r="B24" s="179" t="s">
        <v>468</v>
      </c>
      <c r="C24" s="115" t="s">
        <v>469</v>
      </c>
      <c r="D24" s="127" t="s">
        <v>470</v>
      </c>
      <c r="E24" s="117" t="s">
        <v>471</v>
      </c>
      <c r="F24" s="107" t="s">
        <v>472</v>
      </c>
      <c r="G24" s="109" t="str">
        <f>HYPERLINK("mailto:billy.zaenglein@akerkvaerner.com","billy.zaenglein@akerkvaerner.com")</f>
        <v>billy.zaenglein@akerkvaerner.com</v>
      </c>
      <c r="H24" s="122" t="s">
        <v>473</v>
      </c>
      <c r="I24" s="183" t="s">
        <v>427</v>
      </c>
      <c r="J24" s="70" t="s">
        <v>42</v>
      </c>
      <c r="K24" s="70" t="s">
        <v>42</v>
      </c>
      <c r="L24" s="67"/>
      <c r="M24" s="70" t="s">
        <v>42</v>
      </c>
      <c r="N24" s="70" t="s">
        <v>42</v>
      </c>
      <c r="O24" s="70" t="s">
        <v>42</v>
      </c>
      <c r="P24" s="70" t="s">
        <v>42</v>
      </c>
      <c r="Q24" s="70" t="s">
        <v>42</v>
      </c>
      <c r="R24" s="70" t="s">
        <v>42</v>
      </c>
      <c r="S24" s="70" t="s">
        <v>42</v>
      </c>
      <c r="T24" s="67"/>
      <c r="U24" s="67"/>
      <c r="V24" s="70" t="s">
        <v>42</v>
      </c>
      <c r="W24" s="67"/>
      <c r="X24" s="70" t="s">
        <v>42</v>
      </c>
      <c r="Y24" s="67"/>
      <c r="Z24" s="72"/>
      <c r="AA24" s="72"/>
      <c r="AB24" s="112" t="s">
        <v>480</v>
      </c>
      <c r="AC24" s="115"/>
      <c r="AD24" s="115"/>
      <c r="AE24" s="115"/>
    </row>
    <row r="25" ht="22.5" customHeight="1">
      <c r="A25" s="46">
        <v>22.0</v>
      </c>
      <c r="B25" s="114" t="s">
        <v>481</v>
      </c>
      <c r="C25" s="115" t="s">
        <v>483</v>
      </c>
      <c r="D25" s="127" t="s">
        <v>485</v>
      </c>
      <c r="E25" s="137"/>
      <c r="F25" s="107" t="s">
        <v>486</v>
      </c>
      <c r="G25" s="109" t="str">
        <f>HYPERLINK("mailto:saisampan@ale-heavyliftandtransport.com","saisampan@ale-heavyliftandtransport.com")</f>
        <v>saisampan@ale-heavyliftandtransport.com</v>
      </c>
      <c r="H25" s="122" t="s">
        <v>495</v>
      </c>
      <c r="I25" s="111" t="s">
        <v>497</v>
      </c>
      <c r="J25" s="70" t="s">
        <v>42</v>
      </c>
      <c r="K25" s="67"/>
      <c r="L25" s="67"/>
      <c r="M25" s="70" t="s">
        <v>42</v>
      </c>
      <c r="N25" s="70" t="s">
        <v>42</v>
      </c>
      <c r="O25" s="67"/>
      <c r="P25" s="70" t="s">
        <v>42</v>
      </c>
      <c r="Q25" s="70" t="s">
        <v>42</v>
      </c>
      <c r="R25" s="67"/>
      <c r="S25" s="70" t="s">
        <v>42</v>
      </c>
      <c r="T25" s="70" t="s">
        <v>42</v>
      </c>
      <c r="U25" s="70" t="s">
        <v>42</v>
      </c>
      <c r="V25" s="70" t="s">
        <v>42</v>
      </c>
      <c r="W25" s="67"/>
      <c r="X25" s="70" t="s">
        <v>42</v>
      </c>
      <c r="Y25" s="67"/>
      <c r="Z25" s="72"/>
      <c r="AA25" s="72"/>
      <c r="AB25" s="84" t="s">
        <v>498</v>
      </c>
      <c r="AC25" s="115"/>
      <c r="AD25" s="115"/>
      <c r="AE25" s="115"/>
    </row>
    <row r="26" ht="22.5" customHeight="1">
      <c r="A26" s="46">
        <v>23.0</v>
      </c>
      <c r="B26" s="114" t="s">
        <v>500</v>
      </c>
      <c r="C26" s="115" t="s">
        <v>502</v>
      </c>
      <c r="D26" s="192" t="s">
        <v>503</v>
      </c>
      <c r="E26" s="117" t="s">
        <v>321</v>
      </c>
      <c r="F26" s="107" t="s">
        <v>507</v>
      </c>
      <c r="G26" s="155" t="s">
        <v>508</v>
      </c>
      <c r="H26" s="111" t="s">
        <v>510</v>
      </c>
      <c r="I26" s="111" t="s">
        <v>347</v>
      </c>
      <c r="J26" s="70" t="s">
        <v>42</v>
      </c>
      <c r="K26" s="70" t="s">
        <v>42</v>
      </c>
      <c r="L26" s="67"/>
      <c r="M26" s="70" t="s">
        <v>42</v>
      </c>
      <c r="N26" s="67"/>
      <c r="O26" s="67"/>
      <c r="P26" s="70" t="s">
        <v>42</v>
      </c>
      <c r="Q26" s="70" t="s">
        <v>42</v>
      </c>
      <c r="R26" s="67"/>
      <c r="S26" s="70" t="s">
        <v>42</v>
      </c>
      <c r="T26" s="67"/>
      <c r="U26" s="67"/>
      <c r="V26" s="70" t="s">
        <v>42</v>
      </c>
      <c r="W26" s="67"/>
      <c r="X26" s="67"/>
      <c r="Y26" s="67"/>
      <c r="Z26" s="124"/>
      <c r="AA26" s="124"/>
      <c r="AB26" s="84" t="s">
        <v>517</v>
      </c>
      <c r="AC26" s="115"/>
      <c r="AD26" s="115"/>
      <c r="AE26" s="115"/>
    </row>
    <row r="27" ht="22.5" customHeight="1">
      <c r="A27" s="46">
        <v>24.0</v>
      </c>
      <c r="B27" s="193" t="s">
        <v>518</v>
      </c>
      <c r="C27" s="103" t="s">
        <v>528</v>
      </c>
      <c r="D27" s="127" t="s">
        <v>530</v>
      </c>
      <c r="E27" s="117" t="s">
        <v>36</v>
      </c>
      <c r="F27" s="107" t="s">
        <v>531</v>
      </c>
      <c r="G27" s="155" t="str">
        <f>HYPERLINK("mailto:wallop.p@alinco.co.th","wallop.p@alinco.co.th")</f>
        <v>wallop.p@alinco.co.th</v>
      </c>
      <c r="H27" s="111" t="s">
        <v>540</v>
      </c>
      <c r="I27" s="111" t="s">
        <v>157</v>
      </c>
      <c r="J27" s="67"/>
      <c r="K27" s="67"/>
      <c r="L27" s="67"/>
      <c r="M27" s="67"/>
      <c r="N27" s="67"/>
      <c r="O27" s="67"/>
      <c r="P27" s="70" t="s">
        <v>42</v>
      </c>
      <c r="Q27" s="70" t="s">
        <v>42</v>
      </c>
      <c r="R27" s="67"/>
      <c r="S27" s="70" t="s">
        <v>42</v>
      </c>
      <c r="T27" s="67"/>
      <c r="U27" s="67"/>
      <c r="V27" s="67"/>
      <c r="W27" s="67"/>
      <c r="X27" s="67"/>
      <c r="Y27" s="67"/>
      <c r="Z27" s="124"/>
      <c r="AA27" s="124"/>
      <c r="AB27" s="84" t="s">
        <v>543</v>
      </c>
      <c r="AC27" s="44"/>
      <c r="AD27" s="44"/>
      <c r="AE27" s="44"/>
    </row>
    <row r="28" ht="22.5" customHeight="1">
      <c r="A28" s="46">
        <v>25.0</v>
      </c>
      <c r="B28" s="194" t="s">
        <v>545</v>
      </c>
      <c r="C28" s="195" t="s">
        <v>555</v>
      </c>
      <c r="D28" s="127" t="s">
        <v>563</v>
      </c>
      <c r="E28" s="196" t="s">
        <v>564</v>
      </c>
      <c r="F28" s="197" t="s">
        <v>570</v>
      </c>
      <c r="G28" s="198" t="str">
        <f>HYPERLINK("mailto:jsliew@arc.co.th","jsliew@arc.co.th")</f>
        <v>jsliew@arc.co.th</v>
      </c>
      <c r="H28" s="200" t="s">
        <v>605</v>
      </c>
      <c r="I28" s="140" t="s">
        <v>181</v>
      </c>
      <c r="J28" s="201" t="s">
        <v>42</v>
      </c>
      <c r="K28" s="202"/>
      <c r="L28" s="202"/>
      <c r="M28" s="201" t="s">
        <v>42</v>
      </c>
      <c r="N28" s="201" t="s">
        <v>42</v>
      </c>
      <c r="O28" s="201" t="s">
        <v>42</v>
      </c>
      <c r="P28" s="201" t="s">
        <v>42</v>
      </c>
      <c r="Q28" s="201" t="s">
        <v>42</v>
      </c>
      <c r="R28" s="202"/>
      <c r="S28" s="201" t="s">
        <v>42</v>
      </c>
      <c r="T28" s="201" t="s">
        <v>42</v>
      </c>
      <c r="U28" s="201" t="s">
        <v>42</v>
      </c>
      <c r="V28" s="201" t="s">
        <v>42</v>
      </c>
      <c r="W28" s="202"/>
      <c r="X28" s="201" t="s">
        <v>42</v>
      </c>
      <c r="Y28" s="202"/>
      <c r="Z28" s="204"/>
      <c r="AA28" s="204"/>
      <c r="AB28" s="84" t="s">
        <v>615</v>
      </c>
      <c r="AC28" s="44"/>
      <c r="AD28" s="44"/>
      <c r="AE28" s="44"/>
    </row>
    <row r="29" ht="22.5" customHeight="1">
      <c r="A29" s="46">
        <v>26.0</v>
      </c>
      <c r="B29" s="114" t="s">
        <v>616</v>
      </c>
      <c r="C29" s="115" t="s">
        <v>50</v>
      </c>
      <c r="D29" s="127" t="s">
        <v>617</v>
      </c>
      <c r="E29" s="137"/>
      <c r="F29" s="107" t="s">
        <v>618</v>
      </c>
      <c r="G29" s="177" t="str">
        <f>HYPERLINK("mailto:methavee@alloymetals.co.th","methavee@alloymetals.co.th")</f>
        <v>methavee@alloymetals.co.th</v>
      </c>
      <c r="H29" s="145" t="s">
        <v>622</v>
      </c>
      <c r="I29" s="111" t="s">
        <v>347</v>
      </c>
      <c r="J29" s="70" t="s">
        <v>42</v>
      </c>
      <c r="K29" s="70" t="s">
        <v>42</v>
      </c>
      <c r="L29" s="67"/>
      <c r="M29" s="70" t="s">
        <v>42</v>
      </c>
      <c r="N29" s="67"/>
      <c r="O29" s="67"/>
      <c r="P29" s="70" t="s">
        <v>42</v>
      </c>
      <c r="Q29" s="70" t="s">
        <v>42</v>
      </c>
      <c r="R29" s="67"/>
      <c r="S29" s="70" t="s">
        <v>42</v>
      </c>
      <c r="T29" s="67"/>
      <c r="U29" s="67"/>
      <c r="V29" s="70" t="s">
        <v>42</v>
      </c>
      <c r="W29" s="67"/>
      <c r="X29" s="67"/>
      <c r="Y29" s="67"/>
      <c r="Z29" s="124"/>
      <c r="AA29" s="124"/>
      <c r="AB29" s="206" t="s">
        <v>623</v>
      </c>
      <c r="AC29" s="207"/>
      <c r="AD29" s="207"/>
      <c r="AE29" s="207"/>
    </row>
    <row r="30" ht="22.5" customHeight="1">
      <c r="A30" s="46">
        <v>27.0</v>
      </c>
      <c r="B30" s="208" t="s">
        <v>636</v>
      </c>
      <c r="C30" s="195" t="s">
        <v>643</v>
      </c>
      <c r="D30" s="127" t="s">
        <v>644</v>
      </c>
      <c r="E30" s="196" t="s">
        <v>645</v>
      </c>
      <c r="F30" s="197" t="s">
        <v>646</v>
      </c>
      <c r="G30" s="198" t="str">
        <f>HYPERLINK("mailto:chris.cox@almansoori.co.th","chris.cox@almansoori.co.th")</f>
        <v>chris.cox@almansoori.co.th</v>
      </c>
      <c r="H30" s="200" t="s">
        <v>657</v>
      </c>
      <c r="I30" s="183" t="s">
        <v>427</v>
      </c>
      <c r="J30" s="70" t="s">
        <v>42</v>
      </c>
      <c r="K30" s="70" t="s">
        <v>42</v>
      </c>
      <c r="L30" s="67"/>
      <c r="M30" s="70" t="s">
        <v>42</v>
      </c>
      <c r="N30" s="70" t="s">
        <v>42</v>
      </c>
      <c r="O30" s="70" t="s">
        <v>42</v>
      </c>
      <c r="P30" s="70" t="s">
        <v>42</v>
      </c>
      <c r="Q30" s="70" t="s">
        <v>42</v>
      </c>
      <c r="R30" s="70" t="s">
        <v>42</v>
      </c>
      <c r="S30" s="70" t="s">
        <v>42</v>
      </c>
      <c r="T30" s="67"/>
      <c r="U30" s="67"/>
      <c r="V30" s="70" t="s">
        <v>42</v>
      </c>
      <c r="W30" s="67"/>
      <c r="X30" s="70" t="s">
        <v>42</v>
      </c>
      <c r="Y30" s="202"/>
      <c r="Z30" s="204"/>
      <c r="AA30" s="204"/>
      <c r="AB30" s="84" t="s">
        <v>665</v>
      </c>
      <c r="AC30" s="44"/>
      <c r="AD30" s="44"/>
      <c r="AE30" s="44"/>
    </row>
    <row r="31" ht="22.5" customHeight="1">
      <c r="A31" s="46">
        <v>28.0</v>
      </c>
      <c r="B31" s="114" t="s">
        <v>667</v>
      </c>
      <c r="C31" s="115" t="s">
        <v>50</v>
      </c>
      <c r="D31" s="104" t="s">
        <v>669</v>
      </c>
      <c r="E31" s="117" t="s">
        <v>274</v>
      </c>
      <c r="F31" s="107" t="s">
        <v>672</v>
      </c>
      <c r="G31" s="177" t="str">
        <f>HYPERLINK("mailto:info@amamarine.co.th","info@amamarine.co.th")</f>
        <v>info@amamarine.co.th</v>
      </c>
      <c r="H31" s="190" t="s">
        <v>677</v>
      </c>
      <c r="I31" s="111" t="s">
        <v>229</v>
      </c>
      <c r="J31" s="70" t="s">
        <v>42</v>
      </c>
      <c r="K31" s="67"/>
      <c r="L31" s="67"/>
      <c r="M31" s="70" t="s">
        <v>42</v>
      </c>
      <c r="N31" s="70" t="s">
        <v>42</v>
      </c>
      <c r="O31" s="67"/>
      <c r="P31" s="70" t="s">
        <v>42</v>
      </c>
      <c r="Q31" s="70" t="s">
        <v>42</v>
      </c>
      <c r="R31" s="67"/>
      <c r="S31" s="70" t="s">
        <v>42</v>
      </c>
      <c r="T31" s="70" t="s">
        <v>42</v>
      </c>
      <c r="U31" s="70" t="s">
        <v>42</v>
      </c>
      <c r="V31" s="70" t="s">
        <v>42</v>
      </c>
      <c r="W31" s="67"/>
      <c r="X31" s="70" t="s">
        <v>42</v>
      </c>
      <c r="Y31" s="67"/>
      <c r="Z31" s="124"/>
      <c r="AA31" s="124"/>
      <c r="AB31" s="206" t="s">
        <v>679</v>
      </c>
      <c r="AC31" s="207"/>
      <c r="AD31" s="207"/>
      <c r="AE31" s="207"/>
    </row>
    <row r="32" ht="22.5" customHeight="1">
      <c r="A32" s="46">
        <v>29.0</v>
      </c>
      <c r="B32" s="179" t="s">
        <v>680</v>
      </c>
      <c r="C32" s="115" t="s">
        <v>469</v>
      </c>
      <c r="D32" s="127" t="s">
        <v>681</v>
      </c>
      <c r="E32" s="117" t="s">
        <v>682</v>
      </c>
      <c r="F32" s="107" t="s">
        <v>683</v>
      </c>
      <c r="G32" s="155" t="s">
        <v>684</v>
      </c>
      <c r="H32" s="133" t="s">
        <v>685</v>
      </c>
      <c r="I32" s="111" t="s">
        <v>686</v>
      </c>
      <c r="J32" s="70" t="s">
        <v>42</v>
      </c>
      <c r="K32" s="67"/>
      <c r="L32" s="67"/>
      <c r="M32" s="70" t="s">
        <v>42</v>
      </c>
      <c r="N32" s="70" t="s">
        <v>42</v>
      </c>
      <c r="O32" s="67"/>
      <c r="P32" s="70" t="s">
        <v>42</v>
      </c>
      <c r="Q32" s="70" t="s">
        <v>42</v>
      </c>
      <c r="R32" s="67"/>
      <c r="S32" s="70" t="s">
        <v>42</v>
      </c>
      <c r="T32" s="70" t="s">
        <v>42</v>
      </c>
      <c r="U32" s="70" t="s">
        <v>42</v>
      </c>
      <c r="V32" s="70" t="s">
        <v>42</v>
      </c>
      <c r="W32" s="67"/>
      <c r="X32" s="70" t="s">
        <v>42</v>
      </c>
      <c r="Y32" s="67"/>
      <c r="Z32" s="124"/>
      <c r="AA32" s="124"/>
      <c r="AB32" s="84" t="s">
        <v>691</v>
      </c>
      <c r="AC32" s="44"/>
      <c r="AD32" s="44"/>
      <c r="AE32" s="44"/>
    </row>
    <row r="33" ht="22.5" customHeight="1">
      <c r="A33" s="46">
        <v>30.0</v>
      </c>
      <c r="B33" s="114" t="s">
        <v>692</v>
      </c>
      <c r="C33" s="103" t="s">
        <v>694</v>
      </c>
      <c r="D33" s="127" t="s">
        <v>695</v>
      </c>
      <c r="E33" s="137" t="s">
        <v>696</v>
      </c>
      <c r="F33" s="107" t="s">
        <v>698</v>
      </c>
      <c r="G33" s="109" t="s">
        <v>700</v>
      </c>
      <c r="H33" s="133" t="s">
        <v>702</v>
      </c>
      <c r="I33" s="111" t="s">
        <v>703</v>
      </c>
      <c r="J33" s="70" t="s">
        <v>42</v>
      </c>
      <c r="K33" s="70" t="s">
        <v>42</v>
      </c>
      <c r="L33" s="67"/>
      <c r="M33" s="70" t="s">
        <v>42</v>
      </c>
      <c r="N33" s="70" t="s">
        <v>42</v>
      </c>
      <c r="O33" s="67"/>
      <c r="P33" s="70" t="s">
        <v>42</v>
      </c>
      <c r="Q33" s="70" t="s">
        <v>42</v>
      </c>
      <c r="R33" s="70" t="s">
        <v>42</v>
      </c>
      <c r="S33" s="70" t="s">
        <v>42</v>
      </c>
      <c r="T33" s="70" t="s">
        <v>42</v>
      </c>
      <c r="U33" s="70" t="s">
        <v>42</v>
      </c>
      <c r="V33" s="70" t="s">
        <v>42</v>
      </c>
      <c r="W33" s="70"/>
      <c r="X33" s="70" t="s">
        <v>42</v>
      </c>
      <c r="Y33" s="67"/>
      <c r="Z33" s="124"/>
      <c r="AA33" s="124"/>
      <c r="AB33" s="84" t="s">
        <v>707</v>
      </c>
      <c r="AC33" s="44"/>
      <c r="AD33" s="44"/>
      <c r="AE33" s="44"/>
    </row>
    <row r="34" ht="22.5" customHeight="1">
      <c r="A34" s="46">
        <v>31.0</v>
      </c>
      <c r="B34" s="114" t="s">
        <v>709</v>
      </c>
      <c r="C34" s="103" t="s">
        <v>710</v>
      </c>
      <c r="D34" s="104" t="s">
        <v>711</v>
      </c>
      <c r="E34" s="117" t="s">
        <v>712</v>
      </c>
      <c r="F34" s="107" t="s">
        <v>713</v>
      </c>
      <c r="G34" s="177" t="str">
        <f>HYPERLINK("mailto:ampthai@cscoms.com","ampthai@cscoms.com")</f>
        <v>ampthai@cscoms.com</v>
      </c>
      <c r="H34" s="145" t="s">
        <v>717</v>
      </c>
      <c r="I34" s="111" t="s">
        <v>718</v>
      </c>
      <c r="J34" s="70" t="s">
        <v>42</v>
      </c>
      <c r="K34" s="70" t="s">
        <v>42</v>
      </c>
      <c r="L34" s="70" t="s">
        <v>42</v>
      </c>
      <c r="M34" s="70" t="s">
        <v>42</v>
      </c>
      <c r="N34" s="67"/>
      <c r="O34" s="67"/>
      <c r="P34" s="70" t="s">
        <v>42</v>
      </c>
      <c r="Q34" s="70" t="s">
        <v>42</v>
      </c>
      <c r="R34" s="67"/>
      <c r="S34" s="70" t="s">
        <v>42</v>
      </c>
      <c r="T34" s="67"/>
      <c r="U34" s="67"/>
      <c r="V34" s="70" t="s">
        <v>42</v>
      </c>
      <c r="W34" s="67"/>
      <c r="X34" s="67"/>
      <c r="Y34" s="67"/>
      <c r="Z34" s="124"/>
      <c r="AA34" s="124"/>
      <c r="AB34" s="84" t="s">
        <v>719</v>
      </c>
      <c r="AC34" s="44"/>
      <c r="AD34" s="44"/>
      <c r="AE34" s="44"/>
    </row>
    <row r="35" ht="22.5" customHeight="1">
      <c r="A35" s="46">
        <v>32.0</v>
      </c>
      <c r="B35" s="212" t="s">
        <v>720</v>
      </c>
      <c r="C35" s="103" t="s">
        <v>34</v>
      </c>
      <c r="D35" s="127" t="s">
        <v>729</v>
      </c>
      <c r="E35" s="137"/>
      <c r="F35" s="107" t="s">
        <v>732</v>
      </c>
      <c r="G35" s="155" t="s">
        <v>734</v>
      </c>
      <c r="H35" s="190" t="s">
        <v>735</v>
      </c>
      <c r="I35" s="111" t="s">
        <v>158</v>
      </c>
      <c r="J35" s="70" t="s">
        <v>42</v>
      </c>
      <c r="K35" s="67"/>
      <c r="L35" s="70" t="s">
        <v>42</v>
      </c>
      <c r="M35" s="70" t="s">
        <v>42</v>
      </c>
      <c r="N35" s="67"/>
      <c r="O35" s="67"/>
      <c r="P35" s="70" t="s">
        <v>42</v>
      </c>
      <c r="Q35" s="70" t="s">
        <v>42</v>
      </c>
      <c r="R35" s="67"/>
      <c r="S35" s="67"/>
      <c r="T35" s="67"/>
      <c r="U35" s="67"/>
      <c r="V35" s="70" t="s">
        <v>42</v>
      </c>
      <c r="W35" s="67"/>
      <c r="X35" s="70"/>
      <c r="Y35" s="67"/>
      <c r="Z35" s="124"/>
      <c r="AA35" s="124"/>
      <c r="AB35" s="84" t="s">
        <v>741</v>
      </c>
      <c r="AC35" s="44"/>
      <c r="AD35" s="44"/>
      <c r="AE35" s="44"/>
    </row>
    <row r="36" ht="22.5" customHeight="1">
      <c r="A36" s="46">
        <v>33.0</v>
      </c>
      <c r="B36" s="114" t="s">
        <v>742</v>
      </c>
      <c r="C36" s="115" t="s">
        <v>744</v>
      </c>
      <c r="D36" s="104" t="s">
        <v>745</v>
      </c>
      <c r="E36" s="137" t="s">
        <v>747</v>
      </c>
      <c r="F36" s="107" t="s">
        <v>749</v>
      </c>
      <c r="G36" s="109" t="str">
        <f>HYPERLINK("mailto:jayant.jethnani@apicollc.com","jayant.jethnani@apicollc.com")</f>
        <v>jayant.jethnani@apicollc.com</v>
      </c>
      <c r="H36" s="190" t="s">
        <v>759</v>
      </c>
      <c r="I36" s="111" t="s">
        <v>703</v>
      </c>
      <c r="J36" s="70" t="s">
        <v>42</v>
      </c>
      <c r="K36" s="70" t="s">
        <v>42</v>
      </c>
      <c r="L36" s="67"/>
      <c r="M36" s="70" t="s">
        <v>42</v>
      </c>
      <c r="N36" s="70" t="s">
        <v>42</v>
      </c>
      <c r="O36" s="67"/>
      <c r="P36" s="70" t="s">
        <v>42</v>
      </c>
      <c r="Q36" s="70" t="s">
        <v>42</v>
      </c>
      <c r="R36" s="70" t="s">
        <v>42</v>
      </c>
      <c r="S36" s="70" t="s">
        <v>42</v>
      </c>
      <c r="T36" s="70" t="s">
        <v>42</v>
      </c>
      <c r="U36" s="70" t="s">
        <v>42</v>
      </c>
      <c r="V36" s="70" t="s">
        <v>42</v>
      </c>
      <c r="W36" s="70"/>
      <c r="X36" s="70" t="s">
        <v>42</v>
      </c>
      <c r="Y36" s="67"/>
      <c r="Z36" s="124"/>
      <c r="AA36" s="124"/>
      <c r="AB36" s="84" t="s">
        <v>760</v>
      </c>
      <c r="AC36" s="44"/>
      <c r="AD36" s="44"/>
      <c r="AE36" s="44"/>
    </row>
    <row r="37" ht="22.5" customHeight="1">
      <c r="A37" s="46">
        <v>34.0</v>
      </c>
      <c r="B37" s="142" t="s">
        <v>761</v>
      </c>
      <c r="C37" s="103" t="s">
        <v>82</v>
      </c>
      <c r="D37" s="127" t="s">
        <v>762</v>
      </c>
      <c r="E37" s="137" t="s">
        <v>321</v>
      </c>
      <c r="F37" s="107" t="s">
        <v>763</v>
      </c>
      <c r="G37" s="109" t="str">
        <f>HYPERLINK("mailto:victor@samart.co.th","victor@samart.co.th")</f>
        <v>victor@samart.co.th</v>
      </c>
      <c r="H37" s="133" t="s">
        <v>769</v>
      </c>
      <c r="I37" s="111" t="s">
        <v>158</v>
      </c>
      <c r="J37" s="70" t="s">
        <v>42</v>
      </c>
      <c r="K37" s="67"/>
      <c r="L37" s="70" t="s">
        <v>42</v>
      </c>
      <c r="M37" s="70" t="s">
        <v>42</v>
      </c>
      <c r="N37" s="67"/>
      <c r="O37" s="67"/>
      <c r="P37" s="70" t="s">
        <v>42</v>
      </c>
      <c r="Q37" s="70" t="s">
        <v>42</v>
      </c>
      <c r="R37" s="67"/>
      <c r="S37" s="67"/>
      <c r="T37" s="67"/>
      <c r="U37" s="67"/>
      <c r="V37" s="70" t="s">
        <v>42</v>
      </c>
      <c r="W37" s="67"/>
      <c r="X37" s="70"/>
      <c r="Y37" s="67"/>
      <c r="Z37" s="124"/>
      <c r="AA37" s="124"/>
      <c r="AB37" s="84" t="s">
        <v>771</v>
      </c>
      <c r="AC37" s="44"/>
      <c r="AD37" s="44"/>
      <c r="AE37" s="44"/>
    </row>
    <row r="38" ht="22.5" customHeight="1">
      <c r="A38" s="46">
        <v>35.0</v>
      </c>
      <c r="B38" s="114" t="s">
        <v>774</v>
      </c>
      <c r="C38" s="115" t="s">
        <v>50</v>
      </c>
      <c r="D38" s="104" t="s">
        <v>776</v>
      </c>
      <c r="E38" s="215" t="s">
        <v>779</v>
      </c>
      <c r="F38" s="107" t="s">
        <v>787</v>
      </c>
      <c r="G38" s="217" t="s">
        <v>788</v>
      </c>
      <c r="H38" s="122" t="s">
        <v>789</v>
      </c>
      <c r="I38" s="111" t="s">
        <v>790</v>
      </c>
      <c r="J38" s="70" t="s">
        <v>42</v>
      </c>
      <c r="K38" s="67"/>
      <c r="L38" s="67"/>
      <c r="M38" s="70" t="s">
        <v>42</v>
      </c>
      <c r="N38" s="67"/>
      <c r="O38" s="67"/>
      <c r="P38" s="70" t="s">
        <v>42</v>
      </c>
      <c r="Q38" s="70" t="s">
        <v>42</v>
      </c>
      <c r="R38" s="67"/>
      <c r="S38" s="70" t="s">
        <v>42</v>
      </c>
      <c r="T38" s="67"/>
      <c r="U38" s="67"/>
      <c r="V38" s="70" t="s">
        <v>42</v>
      </c>
      <c r="W38" s="67"/>
      <c r="X38" s="67"/>
      <c r="Y38" s="67"/>
      <c r="Z38" s="124"/>
      <c r="AA38" s="124"/>
      <c r="AB38" s="219"/>
      <c r="AC38" s="44"/>
      <c r="AD38" s="44"/>
      <c r="AE38" s="44"/>
    </row>
    <row r="39" ht="22.5" customHeight="1">
      <c r="A39" s="46">
        <v>36.0</v>
      </c>
      <c r="B39" s="114" t="s">
        <v>798</v>
      </c>
      <c r="C39" s="115" t="s">
        <v>483</v>
      </c>
      <c r="D39" s="127" t="s">
        <v>799</v>
      </c>
      <c r="E39" s="137" t="s">
        <v>321</v>
      </c>
      <c r="F39" s="107" t="s">
        <v>800</v>
      </c>
      <c r="G39" s="109" t="str">
        <f>HYPERLINK("mailto:berne@asap-marine.com","berne@asap-marine.com")</f>
        <v>berne@asap-marine.com</v>
      </c>
      <c r="H39" s="122" t="s">
        <v>801</v>
      </c>
      <c r="I39" s="111" t="s">
        <v>229</v>
      </c>
      <c r="J39" s="70" t="s">
        <v>42</v>
      </c>
      <c r="K39" s="67"/>
      <c r="L39" s="67"/>
      <c r="M39" s="70" t="s">
        <v>42</v>
      </c>
      <c r="N39" s="70" t="s">
        <v>42</v>
      </c>
      <c r="O39" s="67"/>
      <c r="P39" s="70" t="s">
        <v>42</v>
      </c>
      <c r="Q39" s="70" t="s">
        <v>42</v>
      </c>
      <c r="R39" s="67"/>
      <c r="S39" s="70" t="s">
        <v>42</v>
      </c>
      <c r="T39" s="70" t="s">
        <v>42</v>
      </c>
      <c r="U39" s="70" t="s">
        <v>42</v>
      </c>
      <c r="V39" s="70" t="s">
        <v>42</v>
      </c>
      <c r="W39" s="67"/>
      <c r="X39" s="70" t="s">
        <v>42</v>
      </c>
      <c r="Y39" s="67"/>
      <c r="Z39" s="124"/>
      <c r="AA39" s="124"/>
      <c r="AB39" s="17"/>
      <c r="AC39" s="44"/>
      <c r="AD39" s="44"/>
      <c r="AE39" s="44"/>
    </row>
    <row r="40" ht="22.5" customHeight="1">
      <c r="A40" s="46">
        <v>37.0</v>
      </c>
      <c r="B40" s="179" t="s">
        <v>802</v>
      </c>
      <c r="C40" s="115" t="s">
        <v>744</v>
      </c>
      <c r="D40" s="104" t="s">
        <v>803</v>
      </c>
      <c r="E40" s="137" t="s">
        <v>804</v>
      </c>
      <c r="F40" s="107" t="s">
        <v>805</v>
      </c>
      <c r="G40" s="177" t="str">
        <f>HYPERLINK("mailto:electrician@asiadrilling.com.mm","electrician@asiadrilling.com.mm")</f>
        <v>electrician@asiadrilling.com.mm</v>
      </c>
      <c r="H40" s="122" t="s">
        <v>806</v>
      </c>
      <c r="I40" s="111" t="s">
        <v>807</v>
      </c>
      <c r="J40" s="70" t="s">
        <v>42</v>
      </c>
      <c r="K40" s="70" t="s">
        <v>42</v>
      </c>
      <c r="L40" s="67"/>
      <c r="M40" s="70" t="s">
        <v>42</v>
      </c>
      <c r="N40" s="70" t="s">
        <v>42</v>
      </c>
      <c r="O40" s="70" t="s">
        <v>42</v>
      </c>
      <c r="P40" s="70" t="s">
        <v>42</v>
      </c>
      <c r="Q40" s="70" t="s">
        <v>42</v>
      </c>
      <c r="R40" s="70" t="s">
        <v>42</v>
      </c>
      <c r="S40" s="70" t="s">
        <v>42</v>
      </c>
      <c r="T40" s="70" t="s">
        <v>42</v>
      </c>
      <c r="U40" s="70" t="s">
        <v>42</v>
      </c>
      <c r="V40" s="70" t="s">
        <v>42</v>
      </c>
      <c r="W40" s="67"/>
      <c r="X40" s="70" t="s">
        <v>42</v>
      </c>
      <c r="Y40" s="67"/>
      <c r="Z40" s="72"/>
      <c r="AA40" s="72"/>
      <c r="AB40" s="17"/>
      <c r="AC40" s="44"/>
      <c r="AD40" s="44"/>
      <c r="AE40" s="44"/>
    </row>
    <row r="41" ht="22.5" customHeight="1">
      <c r="A41" s="46">
        <v>38.0</v>
      </c>
      <c r="B41" s="142" t="s">
        <v>808</v>
      </c>
      <c r="C41" s="103" t="s">
        <v>50</v>
      </c>
      <c r="D41" s="226"/>
      <c r="E41" s="117" t="s">
        <v>809</v>
      </c>
      <c r="F41" s="153" t="s">
        <v>810</v>
      </c>
      <c r="G41" s="155" t="str">
        <f>HYPERLINK("mailto:purchase@asiaengineeringpac.co.th","purchase@asiaengineeringpac.co.th")</f>
        <v>purchase@asiaengineeringpac.co.th</v>
      </c>
      <c r="H41" s="145" t="s">
        <v>811</v>
      </c>
      <c r="I41" s="111" t="s">
        <v>158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157"/>
      <c r="AA41" s="124"/>
      <c r="AB41" s="17"/>
      <c r="AC41" s="44"/>
      <c r="AD41" s="44"/>
      <c r="AE41" s="44"/>
    </row>
    <row r="42" ht="22.5" customHeight="1">
      <c r="A42" s="46">
        <v>39.0</v>
      </c>
      <c r="B42" s="193" t="s">
        <v>812</v>
      </c>
      <c r="C42" s="135" t="s">
        <v>813</v>
      </c>
      <c r="D42" s="127" t="s">
        <v>814</v>
      </c>
      <c r="E42" s="137"/>
      <c r="F42" s="107" t="s">
        <v>815</v>
      </c>
      <c r="G42" s="109" t="s">
        <v>816</v>
      </c>
      <c r="H42" s="139" t="s">
        <v>817</v>
      </c>
      <c r="I42" s="111" t="s">
        <v>818</v>
      </c>
      <c r="J42" s="70" t="s">
        <v>42</v>
      </c>
      <c r="K42" s="67"/>
      <c r="L42" s="67"/>
      <c r="M42" s="70" t="s">
        <v>42</v>
      </c>
      <c r="N42" s="70" t="s">
        <v>42</v>
      </c>
      <c r="O42" s="67"/>
      <c r="P42" s="70" t="s">
        <v>42</v>
      </c>
      <c r="Q42" s="70" t="s">
        <v>42</v>
      </c>
      <c r="R42" s="67"/>
      <c r="S42" s="70" t="s">
        <v>42</v>
      </c>
      <c r="T42" s="70" t="s">
        <v>42</v>
      </c>
      <c r="U42" s="70" t="s">
        <v>42</v>
      </c>
      <c r="V42" s="70" t="s">
        <v>42</v>
      </c>
      <c r="W42" s="67"/>
      <c r="X42" s="70" t="s">
        <v>42</v>
      </c>
      <c r="Y42" s="67"/>
      <c r="Z42" s="124"/>
      <c r="AA42" s="124"/>
      <c r="AB42" s="17"/>
      <c r="AC42" s="44"/>
      <c r="AD42" s="44"/>
      <c r="AE42" s="44"/>
    </row>
    <row r="43" ht="22.5" customHeight="1">
      <c r="A43" s="46">
        <v>40.0</v>
      </c>
      <c r="B43" s="114" t="s">
        <v>819</v>
      </c>
      <c r="C43" s="233" t="s">
        <v>469</v>
      </c>
      <c r="D43" s="104" t="s">
        <v>820</v>
      </c>
      <c r="E43" s="117" t="s">
        <v>821</v>
      </c>
      <c r="F43" s="107" t="s">
        <v>822</v>
      </c>
      <c r="G43" s="155" t="s">
        <v>823</v>
      </c>
      <c r="H43" s="122" t="s">
        <v>824</v>
      </c>
      <c r="I43" s="111" t="s">
        <v>807</v>
      </c>
      <c r="J43" s="70" t="s">
        <v>42</v>
      </c>
      <c r="K43" s="70" t="s">
        <v>42</v>
      </c>
      <c r="L43" s="67"/>
      <c r="M43" s="70" t="s">
        <v>42</v>
      </c>
      <c r="N43" s="70" t="s">
        <v>42</v>
      </c>
      <c r="O43" s="70" t="s">
        <v>42</v>
      </c>
      <c r="P43" s="70" t="s">
        <v>42</v>
      </c>
      <c r="Q43" s="70" t="s">
        <v>42</v>
      </c>
      <c r="R43" s="70" t="s">
        <v>42</v>
      </c>
      <c r="S43" s="70" t="s">
        <v>42</v>
      </c>
      <c r="T43" s="70" t="s">
        <v>42</v>
      </c>
      <c r="U43" s="70" t="s">
        <v>42</v>
      </c>
      <c r="V43" s="70" t="s">
        <v>42</v>
      </c>
      <c r="W43" s="67"/>
      <c r="X43" s="70" t="s">
        <v>42</v>
      </c>
      <c r="Y43" s="67"/>
      <c r="Z43" s="124"/>
      <c r="AA43" s="124"/>
      <c r="AB43" s="17"/>
      <c r="AC43" s="44"/>
      <c r="AD43" s="44"/>
      <c r="AE43" s="44"/>
    </row>
    <row r="44" ht="22.5" customHeight="1">
      <c r="A44" s="46">
        <v>41.0</v>
      </c>
      <c r="B44" s="114" t="s">
        <v>825</v>
      </c>
      <c r="C44" s="103" t="s">
        <v>694</v>
      </c>
      <c r="D44" s="127" t="s">
        <v>826</v>
      </c>
      <c r="E44" s="137" t="s">
        <v>827</v>
      </c>
      <c r="F44" s="107" t="s">
        <v>828</v>
      </c>
      <c r="G44" s="109" t="str">
        <f>HYPERLINK("mailto:auhinter@hotmail.com","auhinter@hotmail.com")</f>
        <v>auhinter@hotmail.com</v>
      </c>
      <c r="H44" s="173" t="s">
        <v>829</v>
      </c>
      <c r="I44" s="111" t="s">
        <v>119</v>
      </c>
      <c r="J44" s="70" t="s">
        <v>42</v>
      </c>
      <c r="K44" s="70" t="s">
        <v>42</v>
      </c>
      <c r="L44" s="67"/>
      <c r="M44" s="70" t="s">
        <v>42</v>
      </c>
      <c r="N44" s="67"/>
      <c r="O44" s="67"/>
      <c r="P44" s="70" t="s">
        <v>42</v>
      </c>
      <c r="Q44" s="70" t="s">
        <v>42</v>
      </c>
      <c r="R44" s="67"/>
      <c r="S44" s="70" t="s">
        <v>42</v>
      </c>
      <c r="T44" s="67"/>
      <c r="U44" s="67"/>
      <c r="V44" s="70" t="s">
        <v>42</v>
      </c>
      <c r="W44" s="67"/>
      <c r="X44" s="67"/>
      <c r="Y44" s="67"/>
      <c r="Z44" s="124"/>
      <c r="AA44" s="124"/>
      <c r="AB44" s="17"/>
      <c r="AC44" s="44"/>
      <c r="AD44" s="44"/>
      <c r="AE44" s="44"/>
    </row>
    <row r="45" ht="22.5" customHeight="1">
      <c r="A45" s="46">
        <v>42.0</v>
      </c>
      <c r="B45" s="114" t="s">
        <v>830</v>
      </c>
      <c r="C45" s="103" t="s">
        <v>502</v>
      </c>
      <c r="D45" s="127" t="s">
        <v>831</v>
      </c>
      <c r="E45" s="137" t="s">
        <v>832</v>
      </c>
      <c r="F45" s="107" t="s">
        <v>833</v>
      </c>
      <c r="G45" s="109" t="str">
        <f>HYPERLINK("mailto:barrie@asm-offshore.com","barrie@asm-offshore.com")</f>
        <v>barrie@asm-offshore.com</v>
      </c>
      <c r="H45" s="234" t="s">
        <v>834</v>
      </c>
      <c r="I45" s="111" t="s">
        <v>835</v>
      </c>
      <c r="J45" s="70" t="s">
        <v>42</v>
      </c>
      <c r="K45" s="70" t="s">
        <v>42</v>
      </c>
      <c r="L45" s="67"/>
      <c r="M45" s="70" t="s">
        <v>42</v>
      </c>
      <c r="N45" s="70" t="s">
        <v>42</v>
      </c>
      <c r="O45" s="70" t="s">
        <v>42</v>
      </c>
      <c r="P45" s="70" t="s">
        <v>42</v>
      </c>
      <c r="Q45" s="70" t="s">
        <v>42</v>
      </c>
      <c r="R45" s="70" t="s">
        <v>42</v>
      </c>
      <c r="S45" s="70" t="s">
        <v>42</v>
      </c>
      <c r="T45" s="70" t="s">
        <v>42</v>
      </c>
      <c r="U45" s="70" t="s">
        <v>42</v>
      </c>
      <c r="V45" s="70" t="s">
        <v>42</v>
      </c>
      <c r="W45" s="67"/>
      <c r="X45" s="70" t="s">
        <v>42</v>
      </c>
      <c r="Y45" s="67"/>
      <c r="Z45" s="124"/>
      <c r="AA45" s="124"/>
      <c r="AB45" s="17"/>
      <c r="AC45" s="44"/>
      <c r="AD45" s="44"/>
      <c r="AE45" s="44"/>
    </row>
    <row r="46" ht="22.5" customHeight="1">
      <c r="A46" s="46">
        <v>43.0</v>
      </c>
      <c r="B46" s="114" t="s">
        <v>836</v>
      </c>
      <c r="C46" s="233" t="s">
        <v>555</v>
      </c>
      <c r="D46" s="127" t="s">
        <v>837</v>
      </c>
      <c r="E46" s="137" t="s">
        <v>838</v>
      </c>
      <c r="F46" s="107" t="s">
        <v>839</v>
      </c>
      <c r="G46" s="177" t="s">
        <v>840</v>
      </c>
      <c r="H46" s="235" t="s">
        <v>841</v>
      </c>
      <c r="I46" s="111" t="s">
        <v>842</v>
      </c>
      <c r="J46" s="67"/>
      <c r="K46" s="67"/>
      <c r="L46" s="67"/>
      <c r="M46" s="67"/>
      <c r="N46" s="67"/>
      <c r="O46" s="67"/>
      <c r="P46" s="70" t="s">
        <v>42</v>
      </c>
      <c r="Q46" s="70" t="s">
        <v>42</v>
      </c>
      <c r="R46" s="67"/>
      <c r="S46" s="70" t="s">
        <v>42</v>
      </c>
      <c r="T46" s="67"/>
      <c r="U46" s="67"/>
      <c r="V46" s="67"/>
      <c r="W46" s="67"/>
      <c r="X46" s="67"/>
      <c r="Y46" s="67"/>
      <c r="Z46" s="124"/>
      <c r="AA46" s="124"/>
      <c r="AB46" s="17"/>
      <c r="AC46" s="44"/>
      <c r="AD46" s="44"/>
      <c r="AE46" s="44"/>
    </row>
    <row r="47" ht="22.5" customHeight="1">
      <c r="A47" s="46">
        <v>44.0</v>
      </c>
      <c r="B47" s="142" t="s">
        <v>843</v>
      </c>
      <c r="C47" s="103" t="s">
        <v>34</v>
      </c>
      <c r="D47" s="104" t="s">
        <v>844</v>
      </c>
      <c r="E47" s="137"/>
      <c r="F47" s="107" t="s">
        <v>845</v>
      </c>
      <c r="G47" s="236" t="s">
        <v>846</v>
      </c>
      <c r="H47" s="139" t="s">
        <v>847</v>
      </c>
      <c r="I47" s="111" t="s">
        <v>848</v>
      </c>
      <c r="J47" s="70" t="s">
        <v>42</v>
      </c>
      <c r="K47" s="70" t="s">
        <v>42</v>
      </c>
      <c r="L47" s="67"/>
      <c r="M47" s="70" t="s">
        <v>42</v>
      </c>
      <c r="N47" s="67"/>
      <c r="O47" s="67"/>
      <c r="P47" s="70" t="s">
        <v>42</v>
      </c>
      <c r="Q47" s="70" t="s">
        <v>42</v>
      </c>
      <c r="R47" s="67"/>
      <c r="S47" s="70" t="s">
        <v>42</v>
      </c>
      <c r="T47" s="67"/>
      <c r="U47" s="67"/>
      <c r="V47" s="70" t="s">
        <v>42</v>
      </c>
      <c r="W47" s="67"/>
      <c r="X47" s="67"/>
      <c r="Y47" s="67"/>
      <c r="Z47" s="124"/>
      <c r="AA47" s="124"/>
      <c r="AB47" s="17"/>
      <c r="AC47" s="44"/>
      <c r="AD47" s="44"/>
      <c r="AE47" s="44"/>
    </row>
    <row r="48" ht="22.5" customHeight="1">
      <c r="A48" s="46">
        <v>45.0</v>
      </c>
      <c r="B48" s="114" t="s">
        <v>849</v>
      </c>
      <c r="C48" s="103" t="s">
        <v>850</v>
      </c>
      <c r="D48" s="127" t="s">
        <v>851</v>
      </c>
      <c r="E48" s="137"/>
      <c r="F48" s="107" t="s">
        <v>852</v>
      </c>
      <c r="G48" s="121" t="s">
        <v>853</v>
      </c>
      <c r="H48" s="122" t="s">
        <v>854</v>
      </c>
      <c r="I48" s="237" t="s">
        <v>855</v>
      </c>
      <c r="J48" s="70" t="s">
        <v>42</v>
      </c>
      <c r="K48" s="67"/>
      <c r="L48" s="67"/>
      <c r="M48" s="70" t="s">
        <v>42</v>
      </c>
      <c r="N48" s="67"/>
      <c r="O48" s="67"/>
      <c r="P48" s="70" t="s">
        <v>42</v>
      </c>
      <c r="Q48" s="70" t="s">
        <v>42</v>
      </c>
      <c r="R48" s="67"/>
      <c r="S48" s="67"/>
      <c r="T48" s="67"/>
      <c r="U48" s="67"/>
      <c r="V48" s="67"/>
      <c r="W48" s="67"/>
      <c r="X48" s="67"/>
      <c r="Y48" s="67"/>
      <c r="Z48" s="124"/>
      <c r="AA48" s="124"/>
      <c r="AB48" s="17"/>
      <c r="AC48" s="44"/>
      <c r="AD48" s="44"/>
      <c r="AE48" s="44"/>
    </row>
    <row r="49" ht="22.5" customHeight="1">
      <c r="A49" s="46">
        <v>46.0</v>
      </c>
      <c r="B49" s="194" t="s">
        <v>856</v>
      </c>
      <c r="C49" s="238" t="s">
        <v>694</v>
      </c>
      <c r="D49" s="104" t="s">
        <v>857</v>
      </c>
      <c r="E49" s="117" t="s">
        <v>198</v>
      </c>
      <c r="F49" s="197" t="s">
        <v>858</v>
      </c>
      <c r="G49" s="239" t="str">
        <f>HYPERLINK("mailto:enquiries@aztecdrilling.com","enquiries@aztecdrilling.com")</f>
        <v>enquiries@aztecdrilling.com</v>
      </c>
      <c r="H49" s="200" t="s">
        <v>859</v>
      </c>
      <c r="I49" s="140" t="s">
        <v>807</v>
      </c>
      <c r="J49" s="201" t="s">
        <v>42</v>
      </c>
      <c r="K49" s="201" t="s">
        <v>42</v>
      </c>
      <c r="L49" s="202"/>
      <c r="M49" s="201" t="s">
        <v>42</v>
      </c>
      <c r="N49" s="201" t="s">
        <v>42</v>
      </c>
      <c r="O49" s="201" t="s">
        <v>42</v>
      </c>
      <c r="P49" s="201" t="s">
        <v>42</v>
      </c>
      <c r="Q49" s="201" t="s">
        <v>42</v>
      </c>
      <c r="R49" s="201" t="s">
        <v>42</v>
      </c>
      <c r="S49" s="201" t="s">
        <v>42</v>
      </c>
      <c r="T49" s="201" t="s">
        <v>42</v>
      </c>
      <c r="U49" s="201" t="s">
        <v>42</v>
      </c>
      <c r="V49" s="201" t="s">
        <v>42</v>
      </c>
      <c r="W49" s="202"/>
      <c r="X49" s="201" t="s">
        <v>42</v>
      </c>
      <c r="Y49" s="202"/>
      <c r="Z49" s="204"/>
      <c r="AA49" s="204"/>
      <c r="AB49" s="17"/>
      <c r="AC49" s="44"/>
      <c r="AD49" s="44"/>
      <c r="AE49" s="44"/>
    </row>
    <row r="50" ht="22.5" customHeight="1">
      <c r="A50" s="46">
        <v>47.0</v>
      </c>
      <c r="B50" s="240" t="s">
        <v>860</v>
      </c>
      <c r="C50" s="103" t="s">
        <v>50</v>
      </c>
      <c r="D50" s="241" t="s">
        <v>861</v>
      </c>
      <c r="E50" s="137"/>
      <c r="F50" s="242" t="s">
        <v>862</v>
      </c>
      <c r="G50" s="243" t="str">
        <f>HYPERLINK("mailto:bblp@bbthal.co.th","bblp@bbthal.co.th")</f>
        <v>bblp@bbthal.co.th</v>
      </c>
      <c r="H50" s="244" t="s">
        <v>863</v>
      </c>
      <c r="I50" s="111" t="s">
        <v>703</v>
      </c>
      <c r="J50" s="70" t="s">
        <v>42</v>
      </c>
      <c r="K50" s="70" t="s">
        <v>42</v>
      </c>
      <c r="L50" s="67"/>
      <c r="M50" s="70" t="s">
        <v>42</v>
      </c>
      <c r="N50" s="70" t="s">
        <v>42</v>
      </c>
      <c r="O50" s="67"/>
      <c r="P50" s="70" t="s">
        <v>42</v>
      </c>
      <c r="Q50" s="70" t="s">
        <v>42</v>
      </c>
      <c r="R50" s="70" t="s">
        <v>42</v>
      </c>
      <c r="S50" s="70" t="s">
        <v>42</v>
      </c>
      <c r="T50" s="70" t="s">
        <v>42</v>
      </c>
      <c r="U50" s="70" t="s">
        <v>42</v>
      </c>
      <c r="V50" s="70" t="s">
        <v>42</v>
      </c>
      <c r="W50" s="70"/>
      <c r="X50" s="70" t="s">
        <v>42</v>
      </c>
      <c r="Y50" s="67"/>
      <c r="Z50" s="124"/>
      <c r="AA50" s="124"/>
      <c r="AB50" s="17"/>
      <c r="AC50" s="44"/>
      <c r="AD50" s="44"/>
      <c r="AE50" s="44"/>
    </row>
    <row r="51" ht="22.5" customHeight="1">
      <c r="A51" s="46">
        <v>48.0</v>
      </c>
      <c r="B51" s="245" t="s">
        <v>864</v>
      </c>
      <c r="C51" s="103" t="s">
        <v>50</v>
      </c>
      <c r="D51" s="104" t="s">
        <v>865</v>
      </c>
      <c r="E51" s="117" t="s">
        <v>198</v>
      </c>
      <c r="F51" s="169" t="s">
        <v>866</v>
      </c>
      <c r="G51" s="163" t="s">
        <v>867</v>
      </c>
      <c r="H51" s="104" t="s">
        <v>868</v>
      </c>
      <c r="I51" s="183" t="s">
        <v>427</v>
      </c>
      <c r="J51" s="70" t="s">
        <v>42</v>
      </c>
      <c r="K51" s="70" t="s">
        <v>42</v>
      </c>
      <c r="L51" s="67"/>
      <c r="M51" s="70" t="s">
        <v>42</v>
      </c>
      <c r="N51" s="70" t="s">
        <v>42</v>
      </c>
      <c r="O51" s="70" t="s">
        <v>42</v>
      </c>
      <c r="P51" s="70" t="s">
        <v>42</v>
      </c>
      <c r="Q51" s="70" t="s">
        <v>42</v>
      </c>
      <c r="R51" s="70" t="s">
        <v>42</v>
      </c>
      <c r="S51" s="70" t="s">
        <v>42</v>
      </c>
      <c r="T51" s="67"/>
      <c r="U51" s="67"/>
      <c r="V51" s="70" t="s">
        <v>42</v>
      </c>
      <c r="W51" s="67"/>
      <c r="X51" s="70" t="s">
        <v>42</v>
      </c>
      <c r="Y51" s="67"/>
      <c r="Z51" s="124"/>
      <c r="AA51" s="124"/>
      <c r="AB51" s="246"/>
      <c r="AC51" s="207"/>
      <c r="AD51" s="207"/>
      <c r="AE51" s="207"/>
    </row>
    <row r="52" ht="22.5" customHeight="1">
      <c r="A52" s="46">
        <v>49.0</v>
      </c>
      <c r="B52" s="114" t="s">
        <v>869</v>
      </c>
      <c r="C52" s="103" t="s">
        <v>528</v>
      </c>
      <c r="D52" s="127" t="s">
        <v>870</v>
      </c>
      <c r="E52" s="142"/>
      <c r="F52" s="107" t="s">
        <v>871</v>
      </c>
      <c r="G52" s="109" t="str">
        <f>HYPERLINK("mailto:bit_service@hotmail.com","bit_service@hotmail.com")</f>
        <v>bit_service@hotmail.com</v>
      </c>
      <c r="H52" s="122" t="s">
        <v>872</v>
      </c>
      <c r="I52" s="111" t="s">
        <v>41</v>
      </c>
      <c r="J52" s="70" t="s">
        <v>42</v>
      </c>
      <c r="K52" s="67"/>
      <c r="L52" s="67"/>
      <c r="M52" s="70" t="s">
        <v>42</v>
      </c>
      <c r="N52" s="67"/>
      <c r="O52" s="67"/>
      <c r="P52" s="70" t="s">
        <v>42</v>
      </c>
      <c r="Q52" s="70" t="s">
        <v>42</v>
      </c>
      <c r="R52" s="67"/>
      <c r="S52" s="67"/>
      <c r="T52" s="67"/>
      <c r="U52" s="67"/>
      <c r="V52" s="67"/>
      <c r="W52" s="67"/>
      <c r="X52" s="67"/>
      <c r="Y52" s="67"/>
      <c r="Z52" s="124"/>
      <c r="AA52" s="124"/>
      <c r="AB52" s="17"/>
      <c r="AC52" s="44"/>
      <c r="AD52" s="44"/>
      <c r="AE52" s="44"/>
    </row>
    <row r="53" ht="22.5" customHeight="1">
      <c r="A53" s="46">
        <v>50.0</v>
      </c>
      <c r="B53" s="114" t="s">
        <v>873</v>
      </c>
      <c r="C53" s="233" t="s">
        <v>50</v>
      </c>
      <c r="D53" s="127" t="s">
        <v>874</v>
      </c>
      <c r="E53" s="137" t="s">
        <v>321</v>
      </c>
      <c r="F53" s="107" t="s">
        <v>875</v>
      </c>
      <c r="G53" s="247" t="s">
        <v>876</v>
      </c>
      <c r="H53" s="139" t="s">
        <v>877</v>
      </c>
      <c r="I53" s="111" t="s">
        <v>878</v>
      </c>
      <c r="J53" s="70" t="s">
        <v>42</v>
      </c>
      <c r="K53" s="70" t="s">
        <v>42</v>
      </c>
      <c r="L53" s="67"/>
      <c r="M53" s="70" t="s">
        <v>42</v>
      </c>
      <c r="N53" s="70" t="s">
        <v>42</v>
      </c>
      <c r="O53" s="70" t="s">
        <v>42</v>
      </c>
      <c r="P53" s="70" t="s">
        <v>42</v>
      </c>
      <c r="Q53" s="70" t="s">
        <v>42</v>
      </c>
      <c r="R53" s="70" t="s">
        <v>42</v>
      </c>
      <c r="S53" s="70" t="s">
        <v>42</v>
      </c>
      <c r="T53" s="67"/>
      <c r="U53" s="67"/>
      <c r="V53" s="70" t="s">
        <v>42</v>
      </c>
      <c r="W53" s="67"/>
      <c r="X53" s="70" t="s">
        <v>42</v>
      </c>
      <c r="Y53" s="67"/>
      <c r="Z53" s="124"/>
      <c r="AA53" s="124"/>
      <c r="AB53" s="17"/>
      <c r="AC53" s="44"/>
      <c r="AD53" s="44"/>
      <c r="AE53" s="44"/>
    </row>
    <row r="54" ht="22.5" customHeight="1">
      <c r="A54" s="46">
        <v>51.0</v>
      </c>
      <c r="B54" s="193" t="s">
        <v>879</v>
      </c>
      <c r="C54" s="248" t="s">
        <v>880</v>
      </c>
      <c r="D54" s="127" t="s">
        <v>881</v>
      </c>
      <c r="E54" s="117" t="s">
        <v>682</v>
      </c>
      <c r="F54" s="107" t="s">
        <v>882</v>
      </c>
      <c r="G54" s="177" t="s">
        <v>883</v>
      </c>
      <c r="H54" s="122" t="s">
        <v>884</v>
      </c>
      <c r="I54" s="111" t="s">
        <v>885</v>
      </c>
      <c r="J54" s="70" t="s">
        <v>42</v>
      </c>
      <c r="K54" s="70" t="s">
        <v>42</v>
      </c>
      <c r="L54" s="67"/>
      <c r="M54" s="70" t="s">
        <v>42</v>
      </c>
      <c r="N54" s="70" t="s">
        <v>42</v>
      </c>
      <c r="O54" s="70" t="s">
        <v>42</v>
      </c>
      <c r="P54" s="70" t="s">
        <v>42</v>
      </c>
      <c r="Q54" s="70" t="s">
        <v>42</v>
      </c>
      <c r="R54" s="70" t="s">
        <v>42</v>
      </c>
      <c r="S54" s="70" t="s">
        <v>42</v>
      </c>
      <c r="T54" s="67"/>
      <c r="U54" s="67"/>
      <c r="V54" s="70" t="s">
        <v>42</v>
      </c>
      <c r="W54" s="67"/>
      <c r="X54" s="70" t="s">
        <v>42</v>
      </c>
      <c r="Y54" s="67"/>
      <c r="Z54" s="124"/>
      <c r="AA54" s="124"/>
      <c r="AB54" s="17"/>
      <c r="AC54" s="44"/>
      <c r="AD54" s="44"/>
      <c r="AE54" s="44"/>
    </row>
    <row r="55" ht="22.5" customHeight="1">
      <c r="A55" s="46">
        <v>52.0</v>
      </c>
      <c r="B55" s="142" t="s">
        <v>886</v>
      </c>
      <c r="C55" s="103" t="s">
        <v>483</v>
      </c>
      <c r="D55" s="127" t="s">
        <v>887</v>
      </c>
      <c r="E55" s="127"/>
      <c r="F55" s="169" t="s">
        <v>888</v>
      </c>
      <c r="G55" s="109" t="str">
        <f>HYPERLINK("mailto:pansak.sookprasert@bakerhughes.com","pansak.sookprasert@bakerhughes.com")</f>
        <v>pansak.sookprasert@bakerhughes.com</v>
      </c>
      <c r="H55" s="104" t="s">
        <v>889</v>
      </c>
      <c r="I55" s="183" t="s">
        <v>427</v>
      </c>
      <c r="J55" s="70" t="s">
        <v>42</v>
      </c>
      <c r="K55" s="70" t="s">
        <v>42</v>
      </c>
      <c r="L55" s="67"/>
      <c r="M55" s="70" t="s">
        <v>42</v>
      </c>
      <c r="N55" s="70" t="s">
        <v>42</v>
      </c>
      <c r="O55" s="70" t="s">
        <v>42</v>
      </c>
      <c r="P55" s="70" t="s">
        <v>42</v>
      </c>
      <c r="Q55" s="70" t="s">
        <v>42</v>
      </c>
      <c r="R55" s="70" t="s">
        <v>42</v>
      </c>
      <c r="S55" s="70" t="s">
        <v>42</v>
      </c>
      <c r="T55" s="67"/>
      <c r="U55" s="67"/>
      <c r="V55" s="70" t="s">
        <v>42</v>
      </c>
      <c r="W55" s="67"/>
      <c r="X55" s="70" t="s">
        <v>42</v>
      </c>
      <c r="Y55" s="67"/>
      <c r="Z55" s="124"/>
      <c r="AA55" s="124"/>
      <c r="AB55" s="17"/>
      <c r="AC55" s="44"/>
      <c r="AD55" s="44"/>
      <c r="AE55" s="44"/>
    </row>
    <row r="56" ht="22.5" customHeight="1">
      <c r="A56" s="46">
        <v>53.0</v>
      </c>
      <c r="B56" s="249" t="s">
        <v>890</v>
      </c>
      <c r="C56" s="233" t="s">
        <v>483</v>
      </c>
      <c r="D56" s="127" t="s">
        <v>891</v>
      </c>
      <c r="E56" s="117" t="s">
        <v>892</v>
      </c>
      <c r="F56" s="107" t="s">
        <v>893</v>
      </c>
      <c r="G56" s="109" t="str">
        <f>HYPERLINK("mailto:pphorjai@bjservices.com.sg","pphorjai@bjservices.com.sg")</f>
        <v>pphorjai@bjservices.com.sg</v>
      </c>
      <c r="H56" s="122" t="s">
        <v>894</v>
      </c>
      <c r="I56" s="111" t="s">
        <v>895</v>
      </c>
      <c r="J56" s="70" t="s">
        <v>42</v>
      </c>
      <c r="K56" s="70" t="s">
        <v>42</v>
      </c>
      <c r="L56" s="67"/>
      <c r="M56" s="70" t="s">
        <v>42</v>
      </c>
      <c r="N56" s="70" t="s">
        <v>42</v>
      </c>
      <c r="O56" s="70" t="s">
        <v>42</v>
      </c>
      <c r="P56" s="70" t="s">
        <v>42</v>
      </c>
      <c r="Q56" s="70" t="s">
        <v>42</v>
      </c>
      <c r="R56" s="70" t="s">
        <v>42</v>
      </c>
      <c r="S56" s="70" t="s">
        <v>42</v>
      </c>
      <c r="T56" s="70" t="s">
        <v>42</v>
      </c>
      <c r="U56" s="70" t="s">
        <v>42</v>
      </c>
      <c r="V56" s="70" t="s">
        <v>42</v>
      </c>
      <c r="W56" s="67"/>
      <c r="X56" s="70" t="s">
        <v>42</v>
      </c>
      <c r="Y56" s="67"/>
      <c r="Z56" s="124"/>
      <c r="AA56" s="124"/>
      <c r="AB56" s="17"/>
      <c r="AC56" s="44"/>
      <c r="AD56" s="44"/>
      <c r="AE56" s="44"/>
    </row>
    <row r="57" ht="22.5" customHeight="1">
      <c r="A57" s="46">
        <v>54.0</v>
      </c>
      <c r="B57" s="114" t="s">
        <v>896</v>
      </c>
      <c r="C57" s="103" t="s">
        <v>363</v>
      </c>
      <c r="D57" s="127" t="s">
        <v>897</v>
      </c>
      <c r="E57" s="137" t="s">
        <v>898</v>
      </c>
      <c r="F57" s="169" t="s">
        <v>899</v>
      </c>
      <c r="G57" s="109" t="str">
        <f>HYPERLINK("mailto:paneepan.somkleep@bakeroiltools","paneepan.somkleep@bakeroiltools")</f>
        <v>paneepan.somkleep@bakeroiltools</v>
      </c>
      <c r="H57" s="104" t="s">
        <v>900</v>
      </c>
      <c r="I57" s="111" t="s">
        <v>901</v>
      </c>
      <c r="J57" s="70" t="s">
        <v>42</v>
      </c>
      <c r="K57" s="70" t="s">
        <v>42</v>
      </c>
      <c r="L57" s="67"/>
      <c r="M57" s="70" t="s">
        <v>42</v>
      </c>
      <c r="N57" s="70" t="s">
        <v>42</v>
      </c>
      <c r="O57" s="70" t="s">
        <v>42</v>
      </c>
      <c r="P57" s="70" t="s">
        <v>42</v>
      </c>
      <c r="Q57" s="70" t="s">
        <v>42</v>
      </c>
      <c r="R57" s="70" t="s">
        <v>42</v>
      </c>
      <c r="S57" s="70" t="s">
        <v>42</v>
      </c>
      <c r="T57" s="67"/>
      <c r="U57" s="67"/>
      <c r="V57" s="70" t="s">
        <v>42</v>
      </c>
      <c r="W57" s="67"/>
      <c r="X57" s="70" t="s">
        <v>42</v>
      </c>
      <c r="Y57" s="67"/>
      <c r="Z57" s="124"/>
      <c r="AA57" s="124"/>
      <c r="AB57" s="17"/>
      <c r="AC57" s="44"/>
      <c r="AD57" s="44"/>
      <c r="AE57" s="44"/>
    </row>
    <row r="58" ht="22.5" customHeight="1">
      <c r="A58" s="46">
        <v>55.0</v>
      </c>
      <c r="B58" s="250" t="s">
        <v>902</v>
      </c>
      <c r="C58" s="103" t="s">
        <v>903</v>
      </c>
      <c r="D58" s="226"/>
      <c r="E58" s="137"/>
      <c r="F58" s="107" t="s">
        <v>904</v>
      </c>
      <c r="G58" s="251"/>
      <c r="H58" s="133" t="s">
        <v>905</v>
      </c>
      <c r="I58" s="111" t="s">
        <v>427</v>
      </c>
      <c r="J58" s="70" t="s">
        <v>42</v>
      </c>
      <c r="K58" s="70" t="s">
        <v>42</v>
      </c>
      <c r="L58" s="67"/>
      <c r="M58" s="70" t="s">
        <v>42</v>
      </c>
      <c r="N58" s="70" t="s">
        <v>42</v>
      </c>
      <c r="O58" s="70" t="s">
        <v>42</v>
      </c>
      <c r="P58" s="70" t="s">
        <v>42</v>
      </c>
      <c r="Q58" s="70" t="s">
        <v>42</v>
      </c>
      <c r="R58" s="70" t="s">
        <v>42</v>
      </c>
      <c r="S58" s="70" t="s">
        <v>42</v>
      </c>
      <c r="T58" s="67"/>
      <c r="U58" s="67"/>
      <c r="V58" s="70" t="s">
        <v>42</v>
      </c>
      <c r="W58" s="67"/>
      <c r="X58" s="70" t="s">
        <v>42</v>
      </c>
      <c r="Y58" s="67"/>
      <c r="Z58" s="124"/>
      <c r="AA58" s="124"/>
      <c r="AB58" s="17"/>
      <c r="AC58" s="44"/>
      <c r="AD58" s="44"/>
      <c r="AE58" s="44"/>
    </row>
    <row r="59" ht="22.5" customHeight="1">
      <c r="A59" s="46">
        <v>56.0</v>
      </c>
      <c r="B59" s="250" t="s">
        <v>906</v>
      </c>
      <c r="C59" s="103" t="s">
        <v>319</v>
      </c>
      <c r="D59" s="127" t="s">
        <v>907</v>
      </c>
      <c r="E59" s="137"/>
      <c r="F59" s="107" t="s">
        <v>908</v>
      </c>
      <c r="G59" s="109" t="s">
        <v>909</v>
      </c>
      <c r="H59" s="122" t="s">
        <v>910</v>
      </c>
      <c r="I59" s="111" t="s">
        <v>347</v>
      </c>
      <c r="J59" s="70" t="s">
        <v>42</v>
      </c>
      <c r="K59" s="70" t="s">
        <v>42</v>
      </c>
      <c r="L59" s="67"/>
      <c r="M59" s="70" t="s">
        <v>42</v>
      </c>
      <c r="N59" s="67"/>
      <c r="O59" s="67"/>
      <c r="P59" s="70" t="s">
        <v>42</v>
      </c>
      <c r="Q59" s="70" t="s">
        <v>42</v>
      </c>
      <c r="R59" s="67"/>
      <c r="S59" s="70" t="s">
        <v>42</v>
      </c>
      <c r="T59" s="67"/>
      <c r="U59" s="67"/>
      <c r="V59" s="70" t="s">
        <v>42</v>
      </c>
      <c r="W59" s="67"/>
      <c r="X59" s="67"/>
      <c r="Y59" s="67"/>
      <c r="Z59" s="124"/>
      <c r="AA59" s="124"/>
      <c r="AB59" s="17"/>
      <c r="AC59" s="44"/>
      <c r="AD59" s="44"/>
      <c r="AE59" s="44"/>
    </row>
    <row r="60" ht="22.5" customHeight="1">
      <c r="A60" s="46">
        <v>57.0</v>
      </c>
      <c r="B60" s="114" t="s">
        <v>911</v>
      </c>
      <c r="C60" s="248" t="s">
        <v>50</v>
      </c>
      <c r="D60" s="127" t="s">
        <v>912</v>
      </c>
      <c r="E60" s="137" t="s">
        <v>913</v>
      </c>
      <c r="F60" s="107" t="s">
        <v>914</v>
      </c>
      <c r="G60" s="109" t="s">
        <v>915</v>
      </c>
      <c r="H60" s="133" t="s">
        <v>916</v>
      </c>
      <c r="I60" s="111" t="s">
        <v>917</v>
      </c>
      <c r="J60" s="70" t="s">
        <v>42</v>
      </c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124"/>
      <c r="AA60" s="124"/>
      <c r="AB60" s="17"/>
      <c r="AC60" s="44"/>
      <c r="AD60" s="44"/>
      <c r="AE60" s="44"/>
    </row>
    <row r="61" ht="22.5" customHeight="1">
      <c r="A61" s="46">
        <v>58.0</v>
      </c>
      <c r="B61" s="114" t="s">
        <v>918</v>
      </c>
      <c r="C61" s="103" t="s">
        <v>710</v>
      </c>
      <c r="D61" s="127" t="s">
        <v>919</v>
      </c>
      <c r="E61" s="137" t="s">
        <v>920</v>
      </c>
      <c r="F61" s="107" t="s">
        <v>921</v>
      </c>
      <c r="G61" s="155" t="s">
        <v>922</v>
      </c>
      <c r="H61" s="122" t="s">
        <v>923</v>
      </c>
      <c r="I61" s="111" t="s">
        <v>924</v>
      </c>
      <c r="J61" s="70" t="s">
        <v>42</v>
      </c>
      <c r="K61" s="202"/>
      <c r="L61" s="202"/>
      <c r="M61" s="70" t="s">
        <v>42</v>
      </c>
      <c r="N61" s="201" t="s">
        <v>42</v>
      </c>
      <c r="O61" s="201" t="s">
        <v>42</v>
      </c>
      <c r="P61" s="70" t="s">
        <v>42</v>
      </c>
      <c r="Q61" s="70" t="s">
        <v>42</v>
      </c>
      <c r="R61" s="202"/>
      <c r="S61" s="70" t="s">
        <v>42</v>
      </c>
      <c r="T61" s="201" t="s">
        <v>42</v>
      </c>
      <c r="U61" s="201" t="s">
        <v>42</v>
      </c>
      <c r="V61" s="70" t="s">
        <v>42</v>
      </c>
      <c r="W61" s="202"/>
      <c r="X61" s="201" t="s">
        <v>42</v>
      </c>
      <c r="Y61" s="67"/>
      <c r="Z61" s="124"/>
      <c r="AA61" s="124"/>
      <c r="AB61" s="17"/>
      <c r="AC61" s="148"/>
      <c r="AD61" s="148"/>
      <c r="AE61" s="148"/>
    </row>
    <row r="62" ht="22.5" customHeight="1">
      <c r="A62" s="46">
        <v>59.0</v>
      </c>
      <c r="B62" s="114" t="s">
        <v>925</v>
      </c>
      <c r="C62" s="233" t="s">
        <v>502</v>
      </c>
      <c r="D62" s="127" t="s">
        <v>926</v>
      </c>
      <c r="E62" s="252"/>
      <c r="F62" s="107" t="s">
        <v>927</v>
      </c>
      <c r="G62" s="109" t="str">
        <f>HYPERLINK("mailto:bangkok-progress@hotmail.com","bangkok-progress@hotmail.com")</f>
        <v>bangkok-progress@hotmail.com</v>
      </c>
      <c r="H62" s="252" t="s">
        <v>928</v>
      </c>
      <c r="I62" s="111" t="s">
        <v>929</v>
      </c>
      <c r="J62" s="70" t="s">
        <v>42</v>
      </c>
      <c r="K62" s="70" t="s">
        <v>42</v>
      </c>
      <c r="L62" s="67"/>
      <c r="M62" s="70" t="s">
        <v>42</v>
      </c>
      <c r="N62" s="67"/>
      <c r="O62" s="67"/>
      <c r="P62" s="70" t="s">
        <v>42</v>
      </c>
      <c r="Q62" s="70" t="s">
        <v>42</v>
      </c>
      <c r="R62" s="67"/>
      <c r="S62" s="70" t="s">
        <v>42</v>
      </c>
      <c r="T62" s="67"/>
      <c r="U62" s="67"/>
      <c r="V62" s="70" t="s">
        <v>42</v>
      </c>
      <c r="W62" s="67"/>
      <c r="X62" s="67"/>
      <c r="Y62" s="67"/>
      <c r="Z62" s="124"/>
      <c r="AA62" s="124"/>
      <c r="AB62" s="17"/>
      <c r="AC62" s="148"/>
      <c r="AD62" s="148"/>
      <c r="AE62" s="148"/>
    </row>
    <row r="63" ht="22.5" customHeight="1">
      <c r="A63" s="46">
        <v>60.0</v>
      </c>
      <c r="B63" s="114" t="s">
        <v>930</v>
      </c>
      <c r="C63" s="103" t="s">
        <v>813</v>
      </c>
      <c r="D63" s="127" t="s">
        <v>931</v>
      </c>
      <c r="E63" s="137" t="s">
        <v>422</v>
      </c>
      <c r="F63" s="107" t="s">
        <v>932</v>
      </c>
      <c r="G63" s="109" t="str">
        <f>HYPERLINK("mailto:bsmc@bsm1995.com","bsmc@bsm1995.com")</f>
        <v>bsmc@bsm1995.com</v>
      </c>
      <c r="H63" s="139" t="s">
        <v>933</v>
      </c>
      <c r="I63" s="111" t="s">
        <v>924</v>
      </c>
      <c r="J63" s="70" t="s">
        <v>42</v>
      </c>
      <c r="K63" s="202"/>
      <c r="L63" s="202"/>
      <c r="M63" s="70" t="s">
        <v>42</v>
      </c>
      <c r="N63" s="201" t="s">
        <v>42</v>
      </c>
      <c r="O63" s="201" t="s">
        <v>42</v>
      </c>
      <c r="P63" s="70" t="s">
        <v>42</v>
      </c>
      <c r="Q63" s="70" t="s">
        <v>42</v>
      </c>
      <c r="R63" s="202"/>
      <c r="S63" s="70" t="s">
        <v>42</v>
      </c>
      <c r="T63" s="201" t="s">
        <v>42</v>
      </c>
      <c r="U63" s="201" t="s">
        <v>42</v>
      </c>
      <c r="V63" s="70" t="s">
        <v>42</v>
      </c>
      <c r="W63" s="202"/>
      <c r="X63" s="201" t="s">
        <v>42</v>
      </c>
      <c r="Y63" s="67"/>
      <c r="Z63" s="124"/>
      <c r="AA63" s="124"/>
      <c r="AB63" s="17"/>
      <c r="AC63" s="44"/>
      <c r="AD63" s="44"/>
      <c r="AE63" s="44"/>
    </row>
    <row r="64" ht="22.5" customHeight="1">
      <c r="A64" s="46">
        <v>61.0</v>
      </c>
      <c r="B64" s="114" t="s">
        <v>934</v>
      </c>
      <c r="C64" s="103" t="s">
        <v>82</v>
      </c>
      <c r="D64" s="104" t="s">
        <v>935</v>
      </c>
      <c r="E64" s="117" t="s">
        <v>36</v>
      </c>
      <c r="F64" s="107" t="s">
        <v>936</v>
      </c>
      <c r="G64" s="109" t="str">
        <f>HYPERLINK("mailto:bk_lcb@hotmail.com","bk_lcb@hotmail.com")</f>
        <v>bk_lcb@hotmail.com</v>
      </c>
      <c r="H64" s="111" t="s">
        <v>937</v>
      </c>
      <c r="I64" s="111" t="s">
        <v>938</v>
      </c>
      <c r="J64" s="70" t="s">
        <v>42</v>
      </c>
      <c r="K64" s="70" t="s">
        <v>42</v>
      </c>
      <c r="L64" s="67"/>
      <c r="M64" s="70" t="s">
        <v>42</v>
      </c>
      <c r="N64" s="67"/>
      <c r="O64" s="67"/>
      <c r="P64" s="70" t="s">
        <v>42</v>
      </c>
      <c r="Q64" s="70" t="s">
        <v>42</v>
      </c>
      <c r="R64" s="67"/>
      <c r="S64" s="70" t="s">
        <v>42</v>
      </c>
      <c r="T64" s="67"/>
      <c r="U64" s="67"/>
      <c r="V64" s="70" t="s">
        <v>42</v>
      </c>
      <c r="W64" s="67"/>
      <c r="X64" s="67"/>
      <c r="Y64" s="67"/>
      <c r="Z64" s="124"/>
      <c r="AA64" s="124"/>
      <c r="AB64" s="17"/>
      <c r="AC64" s="44"/>
      <c r="AD64" s="44"/>
      <c r="AE64" s="44"/>
    </row>
    <row r="65" ht="22.5" customHeight="1">
      <c r="A65" s="46">
        <v>62.0</v>
      </c>
      <c r="B65" s="114" t="s">
        <v>939</v>
      </c>
      <c r="C65" s="233" t="s">
        <v>50</v>
      </c>
      <c r="D65" s="104" t="s">
        <v>940</v>
      </c>
      <c r="E65" s="117" t="s">
        <v>321</v>
      </c>
      <c r="F65" s="107" t="s">
        <v>941</v>
      </c>
      <c r="G65" s="109" t="str">
        <f>HYPERLINK("mailto:tech@bartermarine.org","tech@bartermarine.org")</f>
        <v>tech@bartermarine.org</v>
      </c>
      <c r="H65" s="122" t="s">
        <v>942</v>
      </c>
      <c r="I65" s="111" t="s">
        <v>229</v>
      </c>
      <c r="J65" s="70" t="s">
        <v>42</v>
      </c>
      <c r="K65" s="67"/>
      <c r="L65" s="67"/>
      <c r="M65" s="70" t="s">
        <v>42</v>
      </c>
      <c r="N65" s="70" t="s">
        <v>42</v>
      </c>
      <c r="O65" s="67"/>
      <c r="P65" s="70" t="s">
        <v>42</v>
      </c>
      <c r="Q65" s="70" t="s">
        <v>42</v>
      </c>
      <c r="R65" s="67"/>
      <c r="S65" s="70" t="s">
        <v>42</v>
      </c>
      <c r="T65" s="70" t="s">
        <v>42</v>
      </c>
      <c r="U65" s="70" t="s">
        <v>42</v>
      </c>
      <c r="V65" s="70" t="s">
        <v>42</v>
      </c>
      <c r="W65" s="67"/>
      <c r="X65" s="70" t="s">
        <v>42</v>
      </c>
      <c r="Y65" s="67"/>
      <c r="Z65" s="124"/>
      <c r="AA65" s="124"/>
      <c r="AB65" s="17"/>
      <c r="AC65" s="44"/>
      <c r="AD65" s="44"/>
      <c r="AE65" s="44"/>
    </row>
    <row r="66" ht="22.5" customHeight="1">
      <c r="A66" s="46">
        <v>63.0</v>
      </c>
      <c r="B66" s="212" t="s">
        <v>943</v>
      </c>
      <c r="C66" s="135" t="s">
        <v>813</v>
      </c>
      <c r="D66" s="252" t="s">
        <v>944</v>
      </c>
      <c r="E66" s="117" t="s">
        <v>36</v>
      </c>
      <c r="F66" s="153" t="s">
        <v>945</v>
      </c>
      <c r="G66" s="109" t="str">
        <f>HYPERLINK("mailto:supply@bartergroups.biz","supply@bartergroups.biz")</f>
        <v>supply@bartergroups.biz</v>
      </c>
      <c r="H66" s="139" t="s">
        <v>946</v>
      </c>
      <c r="I66" s="111" t="s">
        <v>835</v>
      </c>
      <c r="J66" s="70" t="s">
        <v>42</v>
      </c>
      <c r="K66" s="70" t="s">
        <v>42</v>
      </c>
      <c r="L66" s="67"/>
      <c r="M66" s="70" t="s">
        <v>42</v>
      </c>
      <c r="N66" s="70" t="s">
        <v>42</v>
      </c>
      <c r="O66" s="70" t="s">
        <v>42</v>
      </c>
      <c r="P66" s="70" t="s">
        <v>42</v>
      </c>
      <c r="Q66" s="70" t="s">
        <v>42</v>
      </c>
      <c r="R66" s="70" t="s">
        <v>42</v>
      </c>
      <c r="S66" s="70" t="s">
        <v>42</v>
      </c>
      <c r="T66" s="70" t="s">
        <v>42</v>
      </c>
      <c r="U66" s="70" t="s">
        <v>42</v>
      </c>
      <c r="V66" s="70" t="s">
        <v>42</v>
      </c>
      <c r="W66" s="67"/>
      <c r="X66" s="70" t="s">
        <v>42</v>
      </c>
      <c r="Y66" s="67"/>
      <c r="Z66" s="124"/>
      <c r="AA66" s="124"/>
      <c r="AB66" s="17"/>
      <c r="AC66" s="44"/>
      <c r="AD66" s="44"/>
      <c r="AE66" s="44"/>
    </row>
    <row r="67" ht="22.5" customHeight="1">
      <c r="A67" s="46">
        <v>64.0</v>
      </c>
      <c r="B67" s="142" t="s">
        <v>947</v>
      </c>
      <c r="C67" s="103" t="s">
        <v>34</v>
      </c>
      <c r="D67" s="104" t="s">
        <v>948</v>
      </c>
      <c r="E67" s="117" t="s">
        <v>321</v>
      </c>
      <c r="F67" s="153" t="s">
        <v>949</v>
      </c>
      <c r="G67" s="253" t="s">
        <v>950</v>
      </c>
      <c r="H67" s="145" t="s">
        <v>951</v>
      </c>
      <c r="I67" s="111" t="s">
        <v>317</v>
      </c>
      <c r="J67" s="70" t="s">
        <v>42</v>
      </c>
      <c r="K67" s="70" t="s">
        <v>42</v>
      </c>
      <c r="L67" s="70" t="s">
        <v>42</v>
      </c>
      <c r="M67" s="70" t="s">
        <v>42</v>
      </c>
      <c r="N67" s="201"/>
      <c r="O67" s="201"/>
      <c r="P67" s="70" t="s">
        <v>42</v>
      </c>
      <c r="Q67" s="70" t="s">
        <v>42</v>
      </c>
      <c r="R67" s="70"/>
      <c r="S67" s="70"/>
      <c r="T67" s="70"/>
      <c r="U67" s="201"/>
      <c r="V67" s="70" t="s">
        <v>42</v>
      </c>
      <c r="W67" s="202"/>
      <c r="X67" s="201"/>
      <c r="Y67" s="67"/>
      <c r="Z67" s="157"/>
      <c r="AA67" s="124"/>
      <c r="AB67" s="17"/>
      <c r="AC67" s="44"/>
      <c r="AD67" s="44"/>
      <c r="AE67" s="44"/>
    </row>
    <row r="68" ht="22.5" customHeight="1">
      <c r="A68" s="46">
        <v>65.0</v>
      </c>
      <c r="B68" s="114" t="s">
        <v>952</v>
      </c>
      <c r="C68" s="233" t="s">
        <v>555</v>
      </c>
      <c r="D68" s="127" t="s">
        <v>953</v>
      </c>
      <c r="E68" s="137" t="s">
        <v>954</v>
      </c>
      <c r="F68" s="169" t="s">
        <v>955</v>
      </c>
      <c r="G68" s="158" t="s">
        <v>956</v>
      </c>
      <c r="H68" s="133" t="s">
        <v>957</v>
      </c>
      <c r="I68" s="111" t="s">
        <v>317</v>
      </c>
      <c r="J68" s="70" t="s">
        <v>42</v>
      </c>
      <c r="K68" s="202"/>
      <c r="L68" s="70" t="s">
        <v>42</v>
      </c>
      <c r="M68" s="70" t="s">
        <v>42</v>
      </c>
      <c r="N68" s="201" t="s">
        <v>42</v>
      </c>
      <c r="O68" s="201" t="s">
        <v>42</v>
      </c>
      <c r="P68" s="70" t="s">
        <v>42</v>
      </c>
      <c r="Q68" s="70" t="s">
        <v>42</v>
      </c>
      <c r="R68" s="202"/>
      <c r="S68" s="201" t="s">
        <v>42</v>
      </c>
      <c r="T68" s="201" t="s">
        <v>42</v>
      </c>
      <c r="U68" s="201" t="s">
        <v>42</v>
      </c>
      <c r="V68" s="70" t="s">
        <v>42</v>
      </c>
      <c r="W68" s="202"/>
      <c r="X68" s="70" t="s">
        <v>42</v>
      </c>
      <c r="Y68" s="67"/>
      <c r="Z68" s="124"/>
      <c r="AA68" s="124"/>
      <c r="AB68" s="17"/>
      <c r="AC68" s="44"/>
      <c r="AD68" s="44"/>
      <c r="AE68" s="44"/>
    </row>
    <row r="69" ht="22.5" customHeight="1">
      <c r="A69" s="46">
        <v>66.0</v>
      </c>
      <c r="B69" s="254" t="s">
        <v>958</v>
      </c>
      <c r="C69" s="255" t="s">
        <v>50</v>
      </c>
      <c r="D69" s="104" t="s">
        <v>959</v>
      </c>
      <c r="E69" s="215" t="s">
        <v>960</v>
      </c>
      <c r="F69" s="197" t="s">
        <v>961</v>
      </c>
      <c r="G69" s="256" t="s">
        <v>962</v>
      </c>
      <c r="H69" s="257" t="s">
        <v>963</v>
      </c>
      <c r="I69" s="258" t="s">
        <v>964</v>
      </c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04"/>
      <c r="AA69" s="204"/>
      <c r="AB69" s="17"/>
      <c r="AC69" s="44"/>
      <c r="AD69" s="44"/>
      <c r="AE69" s="44"/>
    </row>
    <row r="70" ht="22.5" customHeight="1">
      <c r="A70" s="46">
        <v>67.0</v>
      </c>
      <c r="B70" s="114" t="s">
        <v>965</v>
      </c>
      <c r="C70" s="103" t="s">
        <v>813</v>
      </c>
      <c r="D70" s="127" t="s">
        <v>966</v>
      </c>
      <c r="E70" s="117" t="s">
        <v>198</v>
      </c>
      <c r="F70" s="107" t="s">
        <v>967</v>
      </c>
      <c r="G70" s="260" t="s">
        <v>968</v>
      </c>
      <c r="H70" s="261" t="s">
        <v>969</v>
      </c>
      <c r="I70" s="111" t="s">
        <v>347</v>
      </c>
      <c r="J70" s="70" t="s">
        <v>42</v>
      </c>
      <c r="K70" s="70" t="s">
        <v>42</v>
      </c>
      <c r="L70" s="67"/>
      <c r="M70" s="70" t="s">
        <v>42</v>
      </c>
      <c r="N70" s="67"/>
      <c r="O70" s="67"/>
      <c r="P70" s="70" t="s">
        <v>42</v>
      </c>
      <c r="Q70" s="70" t="s">
        <v>42</v>
      </c>
      <c r="R70" s="67"/>
      <c r="S70" s="70" t="s">
        <v>42</v>
      </c>
      <c r="T70" s="67"/>
      <c r="U70" s="67"/>
      <c r="V70" s="70" t="s">
        <v>42</v>
      </c>
      <c r="W70" s="67"/>
      <c r="X70" s="67"/>
      <c r="Y70" s="67"/>
      <c r="Z70" s="124"/>
      <c r="AA70" s="124"/>
      <c r="AB70" s="246"/>
      <c r="AC70" s="207"/>
      <c r="AD70" s="207"/>
      <c r="AE70" s="207"/>
    </row>
    <row r="71" ht="22.5" customHeight="1">
      <c r="A71" s="46">
        <v>68.0</v>
      </c>
      <c r="B71" s="114" t="s">
        <v>970</v>
      </c>
      <c r="C71" s="103" t="s">
        <v>813</v>
      </c>
      <c r="D71" s="127" t="s">
        <v>971</v>
      </c>
      <c r="E71" s="117" t="s">
        <v>198</v>
      </c>
      <c r="F71" s="107" t="s">
        <v>972</v>
      </c>
      <c r="G71" s="109" t="str">
        <f>HYPERLINK("mailto:bc_events@hotmail.co.th","bc_events@hotmail.co.th")</f>
        <v>bc_events@hotmail.co.th</v>
      </c>
      <c r="H71" s="122" t="s">
        <v>973</v>
      </c>
      <c r="I71" s="111" t="s">
        <v>842</v>
      </c>
      <c r="J71" s="67"/>
      <c r="K71" s="67"/>
      <c r="L71" s="67"/>
      <c r="M71" s="262"/>
      <c r="N71" s="262"/>
      <c r="O71" s="262"/>
      <c r="P71" s="70" t="s">
        <v>42</v>
      </c>
      <c r="Q71" s="70" t="s">
        <v>42</v>
      </c>
      <c r="R71" s="67"/>
      <c r="S71" s="70" t="s">
        <v>42</v>
      </c>
      <c r="T71" s="67"/>
      <c r="U71" s="262"/>
      <c r="V71" s="262"/>
      <c r="W71" s="262"/>
      <c r="X71" s="262"/>
      <c r="Y71" s="262"/>
      <c r="Z71" s="263"/>
      <c r="AA71" s="263"/>
      <c r="AB71" s="17"/>
      <c r="AC71" s="44"/>
      <c r="AD71" s="44"/>
      <c r="AE71" s="44"/>
    </row>
    <row r="72" ht="22.5" customHeight="1">
      <c r="A72" s="46">
        <v>69.0</v>
      </c>
      <c r="B72" s="114" t="s">
        <v>974</v>
      </c>
      <c r="C72" s="103" t="s">
        <v>975</v>
      </c>
      <c r="D72" s="104" t="s">
        <v>976</v>
      </c>
      <c r="E72" s="117" t="s">
        <v>977</v>
      </c>
      <c r="F72" s="107" t="s">
        <v>978</v>
      </c>
      <c r="G72" s="264" t="s">
        <v>979</v>
      </c>
      <c r="H72" s="122" t="s">
        <v>980</v>
      </c>
      <c r="I72" s="111" t="s">
        <v>981</v>
      </c>
      <c r="J72" s="70" t="s">
        <v>42</v>
      </c>
      <c r="K72" s="70" t="s">
        <v>42</v>
      </c>
      <c r="L72" s="67"/>
      <c r="M72" s="70" t="s">
        <v>42</v>
      </c>
      <c r="N72" s="70" t="s">
        <v>42</v>
      </c>
      <c r="O72" s="70" t="s">
        <v>42</v>
      </c>
      <c r="P72" s="70" t="s">
        <v>42</v>
      </c>
      <c r="Q72" s="70" t="s">
        <v>42</v>
      </c>
      <c r="R72" s="70" t="s">
        <v>42</v>
      </c>
      <c r="S72" s="70" t="s">
        <v>42</v>
      </c>
      <c r="T72" s="70" t="s">
        <v>42</v>
      </c>
      <c r="U72" s="262"/>
      <c r="V72" s="265" t="s">
        <v>42</v>
      </c>
      <c r="W72" s="262"/>
      <c r="X72" s="265" t="s">
        <v>42</v>
      </c>
      <c r="Y72" s="262"/>
      <c r="Z72" s="263"/>
      <c r="AA72" s="263"/>
      <c r="AB72" s="17"/>
      <c r="AC72" s="44"/>
      <c r="AD72" s="44"/>
      <c r="AE72" s="44"/>
    </row>
    <row r="73" ht="22.5" customHeight="1">
      <c r="A73" s="46">
        <v>70.0</v>
      </c>
      <c r="B73" s="114" t="s">
        <v>982</v>
      </c>
      <c r="C73" s="233" t="s">
        <v>983</v>
      </c>
      <c r="D73" s="127" t="s">
        <v>984</v>
      </c>
      <c r="E73" s="196" t="s">
        <v>985</v>
      </c>
      <c r="F73" s="107" t="s">
        <v>986</v>
      </c>
      <c r="G73" s="109" t="str">
        <f>HYPERLINK("mailto:gregjanderson@yahoo.com","gregjanderson@yahoo.com")</f>
        <v>gregjanderson@yahoo.com</v>
      </c>
      <c r="H73" s="133" t="s">
        <v>987</v>
      </c>
      <c r="I73" s="111" t="s">
        <v>790</v>
      </c>
      <c r="J73" s="70" t="s">
        <v>42</v>
      </c>
      <c r="K73" s="67"/>
      <c r="L73" s="67"/>
      <c r="M73" s="70" t="s">
        <v>42</v>
      </c>
      <c r="N73" s="67"/>
      <c r="O73" s="67"/>
      <c r="P73" s="70" t="s">
        <v>42</v>
      </c>
      <c r="Q73" s="70" t="s">
        <v>42</v>
      </c>
      <c r="R73" s="67"/>
      <c r="S73" s="70" t="s">
        <v>42</v>
      </c>
      <c r="T73" s="67"/>
      <c r="U73" s="67"/>
      <c r="V73" s="70" t="s">
        <v>42</v>
      </c>
      <c r="W73" s="67"/>
      <c r="X73" s="67"/>
      <c r="Y73" s="67"/>
      <c r="Z73" s="124"/>
      <c r="AA73" s="124"/>
      <c r="AB73" s="17"/>
      <c r="AC73" s="44"/>
      <c r="AD73" s="44"/>
      <c r="AE73" s="44"/>
    </row>
    <row r="74" ht="22.5" customHeight="1">
      <c r="A74" s="46">
        <v>71.0</v>
      </c>
      <c r="B74" s="114" t="s">
        <v>988</v>
      </c>
      <c r="C74" s="233" t="s">
        <v>50</v>
      </c>
      <c r="D74" s="104" t="s">
        <v>989</v>
      </c>
      <c r="E74" s="117" t="s">
        <v>990</v>
      </c>
      <c r="F74" s="107" t="s">
        <v>991</v>
      </c>
      <c r="G74" s="247" t="s">
        <v>992</v>
      </c>
      <c r="H74" s="133" t="s">
        <v>993</v>
      </c>
      <c r="I74" s="111" t="s">
        <v>317</v>
      </c>
      <c r="J74" s="70" t="s">
        <v>42</v>
      </c>
      <c r="K74" s="202"/>
      <c r="L74" s="70" t="s">
        <v>42</v>
      </c>
      <c r="M74" s="70" t="s">
        <v>42</v>
      </c>
      <c r="N74" s="201" t="s">
        <v>42</v>
      </c>
      <c r="O74" s="201" t="s">
        <v>42</v>
      </c>
      <c r="P74" s="70" t="s">
        <v>42</v>
      </c>
      <c r="Q74" s="70" t="s">
        <v>42</v>
      </c>
      <c r="R74" s="202"/>
      <c r="S74" s="201" t="s">
        <v>42</v>
      </c>
      <c r="T74" s="201" t="s">
        <v>42</v>
      </c>
      <c r="U74" s="201" t="s">
        <v>42</v>
      </c>
      <c r="V74" s="70" t="s">
        <v>42</v>
      </c>
      <c r="W74" s="202"/>
      <c r="X74" s="201" t="s">
        <v>42</v>
      </c>
      <c r="Y74" s="67"/>
      <c r="Z74" s="124"/>
      <c r="AA74" s="124"/>
      <c r="AB74" s="17"/>
      <c r="AC74" s="44"/>
      <c r="AD74" s="44"/>
      <c r="AE74" s="44"/>
    </row>
    <row r="75" ht="22.5" customHeight="1">
      <c r="A75" s="46">
        <v>72.0</v>
      </c>
      <c r="B75" s="193" t="s">
        <v>994</v>
      </c>
      <c r="C75" s="103" t="s">
        <v>995</v>
      </c>
      <c r="D75" s="104" t="s">
        <v>996</v>
      </c>
      <c r="E75" s="196" t="s">
        <v>997</v>
      </c>
      <c r="F75" s="107" t="s">
        <v>998</v>
      </c>
      <c r="G75" s="109" t="s">
        <v>999</v>
      </c>
      <c r="H75" s="133" t="s">
        <v>1000</v>
      </c>
      <c r="I75" s="111" t="s">
        <v>1001</v>
      </c>
      <c r="J75" s="70" t="s">
        <v>42</v>
      </c>
      <c r="K75" s="70" t="s">
        <v>42</v>
      </c>
      <c r="L75" s="67"/>
      <c r="M75" s="70" t="s">
        <v>42</v>
      </c>
      <c r="N75" s="70" t="s">
        <v>42</v>
      </c>
      <c r="O75" s="70" t="s">
        <v>42</v>
      </c>
      <c r="P75" s="70" t="s">
        <v>42</v>
      </c>
      <c r="Q75" s="70" t="s">
        <v>42</v>
      </c>
      <c r="R75" s="70" t="s">
        <v>42</v>
      </c>
      <c r="S75" s="70" t="s">
        <v>42</v>
      </c>
      <c r="T75" s="70" t="s">
        <v>42</v>
      </c>
      <c r="U75" s="70" t="s">
        <v>42</v>
      </c>
      <c r="V75" s="70" t="s">
        <v>42</v>
      </c>
      <c r="W75" s="67"/>
      <c r="X75" s="70" t="s">
        <v>42</v>
      </c>
      <c r="Y75" s="67"/>
      <c r="Z75" s="124"/>
      <c r="AA75" s="124"/>
      <c r="AB75" s="17"/>
      <c r="AC75" s="44"/>
      <c r="AD75" s="44"/>
      <c r="AE75" s="44"/>
    </row>
    <row r="76" ht="22.5" customHeight="1">
      <c r="A76" s="46">
        <v>73.0</v>
      </c>
      <c r="B76" s="114" t="s">
        <v>1002</v>
      </c>
      <c r="C76" s="233" t="s">
        <v>1003</v>
      </c>
      <c r="D76" s="104" t="s">
        <v>1004</v>
      </c>
      <c r="E76" s="117" t="s">
        <v>1005</v>
      </c>
      <c r="F76" s="107" t="s">
        <v>1006</v>
      </c>
      <c r="G76" s="239" t="s">
        <v>1007</v>
      </c>
      <c r="H76" s="145" t="s">
        <v>1008</v>
      </c>
      <c r="I76" s="111" t="s">
        <v>1009</v>
      </c>
      <c r="J76" s="70" t="s">
        <v>42</v>
      </c>
      <c r="K76" s="70" t="s">
        <v>42</v>
      </c>
      <c r="L76" s="202"/>
      <c r="M76" s="70" t="s">
        <v>42</v>
      </c>
      <c r="N76" s="70" t="s">
        <v>42</v>
      </c>
      <c r="O76" s="70" t="s">
        <v>42</v>
      </c>
      <c r="P76" s="70" t="s">
        <v>42</v>
      </c>
      <c r="Q76" s="70" t="s">
        <v>42</v>
      </c>
      <c r="R76" s="70" t="s">
        <v>42</v>
      </c>
      <c r="S76" s="70" t="s">
        <v>42</v>
      </c>
      <c r="T76" s="70" t="s">
        <v>42</v>
      </c>
      <c r="U76" s="70" t="s">
        <v>42</v>
      </c>
      <c r="V76" s="70" t="s">
        <v>42</v>
      </c>
      <c r="W76" s="202"/>
      <c r="X76" s="70" t="s">
        <v>42</v>
      </c>
      <c r="Y76" s="67"/>
      <c r="Z76" s="124"/>
      <c r="AA76" s="124"/>
      <c r="AB76" s="17"/>
      <c r="AC76" s="44"/>
      <c r="AD76" s="44"/>
      <c r="AE76" s="44"/>
    </row>
    <row r="77" ht="22.5" customHeight="1">
      <c r="A77" s="46">
        <v>74.0</v>
      </c>
      <c r="B77" s="212" t="s">
        <v>1010</v>
      </c>
      <c r="C77" s="103" t="s">
        <v>34</v>
      </c>
      <c r="D77" s="104" t="s">
        <v>1011</v>
      </c>
      <c r="E77" s="117" t="s">
        <v>1012</v>
      </c>
      <c r="F77" s="107" t="s">
        <v>1013</v>
      </c>
      <c r="G77" s="109" t="s">
        <v>1014</v>
      </c>
      <c r="H77" s="122" t="s">
        <v>1015</v>
      </c>
      <c r="I77" s="111" t="s">
        <v>347</v>
      </c>
      <c r="J77" s="70" t="s">
        <v>42</v>
      </c>
      <c r="K77" s="70" t="s">
        <v>42</v>
      </c>
      <c r="L77" s="67"/>
      <c r="M77" s="70" t="s">
        <v>42</v>
      </c>
      <c r="N77" s="67"/>
      <c r="O77" s="67"/>
      <c r="P77" s="70" t="s">
        <v>42</v>
      </c>
      <c r="Q77" s="70" t="s">
        <v>42</v>
      </c>
      <c r="R77" s="67"/>
      <c r="S77" s="70" t="s">
        <v>42</v>
      </c>
      <c r="T77" s="67"/>
      <c r="U77" s="67"/>
      <c r="V77" s="70" t="s">
        <v>42</v>
      </c>
      <c r="W77" s="67"/>
      <c r="X77" s="67"/>
      <c r="Y77" s="67"/>
      <c r="Z77" s="124"/>
      <c r="AA77" s="124"/>
      <c r="AB77" s="17"/>
      <c r="AC77" s="44"/>
      <c r="AD77" s="44"/>
      <c r="AE77" s="44"/>
    </row>
    <row r="78" ht="22.5" customHeight="1">
      <c r="A78" s="46">
        <v>75.0</v>
      </c>
      <c r="B78" s="114" t="s">
        <v>1016</v>
      </c>
      <c r="C78" s="233" t="s">
        <v>50</v>
      </c>
      <c r="D78" s="266" t="s">
        <v>1017</v>
      </c>
      <c r="E78" s="196" t="s">
        <v>1005</v>
      </c>
      <c r="F78" s="107" t="s">
        <v>1018</v>
      </c>
      <c r="G78" s="251"/>
      <c r="H78" s="122" t="s">
        <v>1019</v>
      </c>
      <c r="I78" s="183" t="s">
        <v>427</v>
      </c>
      <c r="J78" s="70" t="s">
        <v>42</v>
      </c>
      <c r="K78" s="70" t="s">
        <v>42</v>
      </c>
      <c r="L78" s="67"/>
      <c r="M78" s="70" t="s">
        <v>42</v>
      </c>
      <c r="N78" s="70" t="s">
        <v>42</v>
      </c>
      <c r="O78" s="70" t="s">
        <v>42</v>
      </c>
      <c r="P78" s="70" t="s">
        <v>42</v>
      </c>
      <c r="Q78" s="70" t="s">
        <v>42</v>
      </c>
      <c r="R78" s="70" t="s">
        <v>42</v>
      </c>
      <c r="S78" s="70" t="s">
        <v>42</v>
      </c>
      <c r="T78" s="67"/>
      <c r="U78" s="67"/>
      <c r="V78" s="70" t="s">
        <v>42</v>
      </c>
      <c r="W78" s="67"/>
      <c r="X78" s="70" t="s">
        <v>42</v>
      </c>
      <c r="Y78" s="67"/>
      <c r="Z78" s="124"/>
      <c r="AA78" s="124"/>
      <c r="AB78" s="17"/>
      <c r="AC78" s="44"/>
      <c r="AD78" s="44"/>
      <c r="AE78" s="44"/>
    </row>
    <row r="79" ht="22.5" customHeight="1">
      <c r="A79" s="46">
        <v>76.0</v>
      </c>
      <c r="B79" s="114" t="s">
        <v>1020</v>
      </c>
      <c r="C79" s="233" t="s">
        <v>555</v>
      </c>
      <c r="D79" s="127" t="s">
        <v>1021</v>
      </c>
      <c r="E79" s="137"/>
      <c r="F79" s="107" t="s">
        <v>1022</v>
      </c>
      <c r="G79" s="177" t="str">
        <f>HYPERLINK("mailto:komutmas.katanoo.kk@bhp.com.au","komutmas.katanoo.kk@bhp.com.au")</f>
        <v>komutmas.katanoo.kk@bhp.com.au</v>
      </c>
      <c r="H79" s="261" t="s">
        <v>1023</v>
      </c>
      <c r="I79" s="111" t="s">
        <v>465</v>
      </c>
      <c r="J79" s="70" t="s">
        <v>42</v>
      </c>
      <c r="K79" s="67"/>
      <c r="L79" s="70" t="s">
        <v>42</v>
      </c>
      <c r="M79" s="70" t="s">
        <v>42</v>
      </c>
      <c r="N79" s="67"/>
      <c r="O79" s="67"/>
      <c r="P79" s="70" t="s">
        <v>42</v>
      </c>
      <c r="Q79" s="70" t="s">
        <v>42</v>
      </c>
      <c r="R79" s="67"/>
      <c r="S79" s="70" t="s">
        <v>42</v>
      </c>
      <c r="T79" s="67"/>
      <c r="U79" s="67"/>
      <c r="V79" s="70" t="s">
        <v>42</v>
      </c>
      <c r="W79" s="67"/>
      <c r="X79" s="67"/>
      <c r="Y79" s="67"/>
      <c r="Z79" s="124"/>
      <c r="AA79" s="124"/>
      <c r="AB79" s="17"/>
      <c r="AC79" s="44"/>
      <c r="AD79" s="44"/>
      <c r="AE79" s="44"/>
    </row>
    <row r="80" ht="22.5" customHeight="1">
      <c r="A80" s="46">
        <v>77.0</v>
      </c>
      <c r="B80" s="114" t="s">
        <v>1024</v>
      </c>
      <c r="C80" s="233" t="s">
        <v>50</v>
      </c>
      <c r="D80" s="104" t="s">
        <v>1025</v>
      </c>
      <c r="E80" s="137" t="s">
        <v>321</v>
      </c>
      <c r="F80" s="107" t="s">
        <v>1026</v>
      </c>
      <c r="G80" s="109" t="s">
        <v>1027</v>
      </c>
      <c r="H80" s="235" t="s">
        <v>1028</v>
      </c>
      <c r="I80" s="111" t="s">
        <v>229</v>
      </c>
      <c r="J80" s="70" t="s">
        <v>42</v>
      </c>
      <c r="K80" s="67"/>
      <c r="L80" s="67"/>
      <c r="M80" s="70" t="s">
        <v>42</v>
      </c>
      <c r="N80" s="70" t="s">
        <v>42</v>
      </c>
      <c r="O80" s="67"/>
      <c r="P80" s="70" t="s">
        <v>42</v>
      </c>
      <c r="Q80" s="70" t="s">
        <v>42</v>
      </c>
      <c r="R80" s="67"/>
      <c r="S80" s="70" t="s">
        <v>42</v>
      </c>
      <c r="T80" s="70" t="s">
        <v>42</v>
      </c>
      <c r="U80" s="70" t="s">
        <v>42</v>
      </c>
      <c r="V80" s="70" t="s">
        <v>42</v>
      </c>
      <c r="W80" s="67"/>
      <c r="X80" s="70" t="s">
        <v>42</v>
      </c>
      <c r="Y80" s="67"/>
      <c r="Z80" s="124"/>
      <c r="AA80" s="124"/>
      <c r="AB80" s="17"/>
      <c r="AC80" s="44"/>
      <c r="AD80" s="44"/>
      <c r="AE80" s="44"/>
    </row>
    <row r="81" ht="22.5" customHeight="1">
      <c r="A81" s="46">
        <v>78.0</v>
      </c>
      <c r="B81" s="173" t="s">
        <v>1029</v>
      </c>
      <c r="C81" s="103" t="s">
        <v>813</v>
      </c>
      <c r="D81" s="104" t="s">
        <v>1030</v>
      </c>
      <c r="E81" s="137" t="s">
        <v>1031</v>
      </c>
      <c r="F81" s="107" t="s">
        <v>1032</v>
      </c>
      <c r="G81" s="155" t="s">
        <v>1033</v>
      </c>
      <c r="H81" s="139" t="s">
        <v>1034</v>
      </c>
      <c r="I81" s="237" t="s">
        <v>855</v>
      </c>
      <c r="J81" s="70" t="s">
        <v>42</v>
      </c>
      <c r="K81" s="67"/>
      <c r="L81" s="67"/>
      <c r="M81" s="70" t="s">
        <v>42</v>
      </c>
      <c r="N81" s="67"/>
      <c r="O81" s="67"/>
      <c r="P81" s="70" t="s">
        <v>42</v>
      </c>
      <c r="Q81" s="70" t="s">
        <v>42</v>
      </c>
      <c r="R81" s="67"/>
      <c r="S81" s="67"/>
      <c r="T81" s="67"/>
      <c r="U81" s="67"/>
      <c r="V81" s="67"/>
      <c r="W81" s="67"/>
      <c r="X81" s="67"/>
      <c r="Y81" s="67"/>
      <c r="Z81" s="124"/>
      <c r="AA81" s="124"/>
      <c r="AB81" s="17"/>
      <c r="AC81" s="44"/>
      <c r="AD81" s="44"/>
      <c r="AE81" s="44"/>
    </row>
    <row r="82" ht="22.5" customHeight="1">
      <c r="A82" s="46">
        <v>79.0</v>
      </c>
      <c r="B82" s="114" t="s">
        <v>1035</v>
      </c>
      <c r="C82" s="233" t="s">
        <v>50</v>
      </c>
      <c r="D82" s="104" t="s">
        <v>1036</v>
      </c>
      <c r="E82" s="117" t="s">
        <v>1037</v>
      </c>
      <c r="F82" s="107" t="s">
        <v>1038</v>
      </c>
      <c r="G82" s="155" t="str">
        <f>HYPERLINK("mailto:admin@bigsea.co.th","admin@bigsea.co.th")</f>
        <v>admin@bigsea.co.th</v>
      </c>
      <c r="H82" s="139" t="s">
        <v>1039</v>
      </c>
      <c r="I82" s="111" t="s">
        <v>229</v>
      </c>
      <c r="J82" s="70" t="s">
        <v>42</v>
      </c>
      <c r="K82" s="67"/>
      <c r="L82" s="67"/>
      <c r="M82" s="70" t="s">
        <v>42</v>
      </c>
      <c r="N82" s="70" t="s">
        <v>42</v>
      </c>
      <c r="O82" s="67"/>
      <c r="P82" s="70" t="s">
        <v>42</v>
      </c>
      <c r="Q82" s="70" t="s">
        <v>42</v>
      </c>
      <c r="R82" s="67"/>
      <c r="S82" s="70" t="s">
        <v>42</v>
      </c>
      <c r="T82" s="70" t="s">
        <v>42</v>
      </c>
      <c r="U82" s="70" t="s">
        <v>42</v>
      </c>
      <c r="V82" s="70" t="s">
        <v>42</v>
      </c>
      <c r="W82" s="67"/>
      <c r="X82" s="70" t="s">
        <v>42</v>
      </c>
      <c r="Y82" s="67"/>
      <c r="Z82" s="124"/>
      <c r="AA82" s="124"/>
      <c r="AB82" s="17"/>
      <c r="AC82" s="44"/>
      <c r="AD82" s="44"/>
      <c r="AE82" s="44"/>
    </row>
    <row r="83" ht="22.5" customHeight="1">
      <c r="A83" s="46">
        <v>80.0</v>
      </c>
      <c r="B83" s="250" t="s">
        <v>1040</v>
      </c>
      <c r="C83" s="103" t="s">
        <v>50</v>
      </c>
      <c r="D83" s="104" t="s">
        <v>1041</v>
      </c>
      <c r="E83" s="137"/>
      <c r="F83" s="153" t="s">
        <v>1042</v>
      </c>
      <c r="G83" s="155" t="s">
        <v>1043</v>
      </c>
      <c r="H83" s="111" t="s">
        <v>1044</v>
      </c>
      <c r="I83" s="111" t="s">
        <v>569</v>
      </c>
      <c r="J83" s="70" t="s">
        <v>42</v>
      </c>
      <c r="K83" s="70" t="s">
        <v>42</v>
      </c>
      <c r="L83" s="70" t="s">
        <v>42</v>
      </c>
      <c r="M83" s="70" t="s">
        <v>42</v>
      </c>
      <c r="N83" s="70" t="s">
        <v>42</v>
      </c>
      <c r="O83" s="70" t="s">
        <v>42</v>
      </c>
      <c r="P83" s="70" t="s">
        <v>42</v>
      </c>
      <c r="Q83" s="70" t="s">
        <v>42</v>
      </c>
      <c r="R83" s="70" t="s">
        <v>42</v>
      </c>
      <c r="S83" s="70" t="s">
        <v>42</v>
      </c>
      <c r="T83" s="67"/>
      <c r="U83" s="67"/>
      <c r="V83" s="70" t="s">
        <v>42</v>
      </c>
      <c r="W83" s="67"/>
      <c r="X83" s="70" t="s">
        <v>42</v>
      </c>
      <c r="Y83" s="67"/>
      <c r="Z83" s="124"/>
      <c r="AA83" s="124"/>
      <c r="AB83" s="17"/>
      <c r="AC83" s="44"/>
      <c r="AD83" s="44"/>
      <c r="AE83" s="44"/>
    </row>
    <row r="84" ht="22.5" customHeight="1">
      <c r="A84" s="46">
        <v>81.0</v>
      </c>
      <c r="B84" s="114" t="s">
        <v>1045</v>
      </c>
      <c r="C84" s="233" t="s">
        <v>363</v>
      </c>
      <c r="D84" s="127" t="s">
        <v>1046</v>
      </c>
      <c r="E84" s="137" t="s">
        <v>292</v>
      </c>
      <c r="F84" s="107" t="s">
        <v>1047</v>
      </c>
      <c r="G84" s="109" t="str">
        <f>HYPERLINK("mailto:s.mutitas@gmail.com","s.mutitas@gmail.com")</f>
        <v>s.mutitas@gmail.com</v>
      </c>
      <c r="H84" s="234" t="s">
        <v>1048</v>
      </c>
      <c r="I84" s="111" t="s">
        <v>1049</v>
      </c>
      <c r="J84" s="70" t="s">
        <v>42</v>
      </c>
      <c r="K84" s="70" t="s">
        <v>42</v>
      </c>
      <c r="L84" s="67"/>
      <c r="M84" s="70" t="s">
        <v>42</v>
      </c>
      <c r="N84" s="70" t="s">
        <v>42</v>
      </c>
      <c r="O84" s="70" t="s">
        <v>42</v>
      </c>
      <c r="P84" s="70" t="s">
        <v>42</v>
      </c>
      <c r="Q84" s="70" t="s">
        <v>42</v>
      </c>
      <c r="R84" s="70" t="s">
        <v>42</v>
      </c>
      <c r="S84" s="70" t="s">
        <v>42</v>
      </c>
      <c r="T84" s="70" t="s">
        <v>42</v>
      </c>
      <c r="U84" s="67"/>
      <c r="V84" s="70" t="s">
        <v>42</v>
      </c>
      <c r="W84" s="67"/>
      <c r="X84" s="70" t="s">
        <v>42</v>
      </c>
      <c r="Y84" s="67"/>
      <c r="Z84" s="124"/>
      <c r="AA84" s="124"/>
      <c r="AB84" s="17"/>
      <c r="AC84" s="44"/>
      <c r="AD84" s="44"/>
      <c r="AE84" s="44"/>
    </row>
    <row r="85" ht="22.5" customHeight="1">
      <c r="A85" s="46">
        <v>82.0</v>
      </c>
      <c r="B85" s="114" t="s">
        <v>1050</v>
      </c>
      <c r="C85" s="103" t="s">
        <v>813</v>
      </c>
      <c r="D85" s="226"/>
      <c r="E85" s="267"/>
      <c r="F85" s="107" t="s">
        <v>1051</v>
      </c>
      <c r="G85" s="109" t="str">
        <f>HYPERLINK("mailto:blackstage.stand@gmail.com","blackstage.stand@gmail.com")</f>
        <v>blackstage.stand@gmail.com</v>
      </c>
      <c r="H85" s="139" t="s">
        <v>1052</v>
      </c>
      <c r="I85" s="111" t="s">
        <v>842</v>
      </c>
      <c r="J85" s="67"/>
      <c r="K85" s="67"/>
      <c r="L85" s="67"/>
      <c r="M85" s="67"/>
      <c r="N85" s="67"/>
      <c r="O85" s="67"/>
      <c r="P85" s="70" t="s">
        <v>42</v>
      </c>
      <c r="Q85" s="70" t="s">
        <v>42</v>
      </c>
      <c r="R85" s="67"/>
      <c r="S85" s="70" t="s">
        <v>42</v>
      </c>
      <c r="T85" s="67"/>
      <c r="U85" s="67"/>
      <c r="V85" s="67"/>
      <c r="W85" s="67"/>
      <c r="X85" s="67"/>
      <c r="Y85" s="67"/>
      <c r="Z85" s="124"/>
      <c r="AA85" s="124"/>
      <c r="AB85" s="17"/>
      <c r="AC85" s="44"/>
      <c r="AD85" s="44"/>
      <c r="AE85" s="44"/>
    </row>
    <row r="86" ht="22.5" customHeight="1">
      <c r="A86" s="46">
        <v>83.0</v>
      </c>
      <c r="B86" s="114" t="s">
        <v>1053</v>
      </c>
      <c r="C86" s="233" t="s">
        <v>555</v>
      </c>
      <c r="D86" s="104" t="s">
        <v>1054</v>
      </c>
      <c r="E86" s="117" t="s">
        <v>1055</v>
      </c>
      <c r="F86" s="107" t="s">
        <v>1056</v>
      </c>
      <c r="G86" s="155" t="str">
        <f>HYPERLINK("mailto:praphan_l@blcp.co.th","praphan_l@blcp.co.th")</f>
        <v>praphan_l@blcp.co.th</v>
      </c>
      <c r="H86" s="122" t="s">
        <v>1057</v>
      </c>
      <c r="I86" s="111" t="s">
        <v>181</v>
      </c>
      <c r="J86" s="201" t="s">
        <v>42</v>
      </c>
      <c r="K86" s="202"/>
      <c r="L86" s="202"/>
      <c r="M86" s="201" t="s">
        <v>42</v>
      </c>
      <c r="N86" s="201" t="s">
        <v>42</v>
      </c>
      <c r="O86" s="201" t="s">
        <v>42</v>
      </c>
      <c r="P86" s="201" t="s">
        <v>42</v>
      </c>
      <c r="Q86" s="201" t="s">
        <v>42</v>
      </c>
      <c r="R86" s="202"/>
      <c r="S86" s="201" t="s">
        <v>42</v>
      </c>
      <c r="T86" s="201" t="s">
        <v>42</v>
      </c>
      <c r="U86" s="201" t="s">
        <v>42</v>
      </c>
      <c r="V86" s="201" t="s">
        <v>42</v>
      </c>
      <c r="W86" s="202"/>
      <c r="X86" s="201" t="s">
        <v>42</v>
      </c>
      <c r="Y86" s="67"/>
      <c r="Z86" s="124"/>
      <c r="AA86" s="124"/>
      <c r="AB86" s="17"/>
      <c r="AC86" s="44"/>
      <c r="AD86" s="44"/>
      <c r="AE86" s="44"/>
    </row>
    <row r="87" ht="22.5" customHeight="1">
      <c r="A87" s="46">
        <v>84.0</v>
      </c>
      <c r="B87" s="114" t="s">
        <v>1058</v>
      </c>
      <c r="C87" s="248" t="s">
        <v>50</v>
      </c>
      <c r="D87" s="104" t="s">
        <v>1059</v>
      </c>
      <c r="E87" s="117" t="s">
        <v>198</v>
      </c>
      <c r="F87" s="169" t="s">
        <v>1060</v>
      </c>
      <c r="G87" s="163" t="str">
        <f>HYPERLINK("mailto:paisan@blueocean-log.com","paisan@blueocean-log.com")</f>
        <v>paisan@blueocean-log.com</v>
      </c>
      <c r="H87" s="133" t="s">
        <v>1061</v>
      </c>
      <c r="I87" s="111" t="s">
        <v>917</v>
      </c>
      <c r="J87" s="70" t="s">
        <v>42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124"/>
      <c r="AA87" s="124"/>
      <c r="AB87" s="17"/>
      <c r="AC87" s="44"/>
      <c r="AD87" s="44"/>
      <c r="AE87" s="44"/>
    </row>
    <row r="88" ht="22.5" customHeight="1">
      <c r="A88" s="46">
        <v>85.0</v>
      </c>
      <c r="B88" s="114" t="s">
        <v>1062</v>
      </c>
      <c r="C88" s="103" t="s">
        <v>813</v>
      </c>
      <c r="D88" s="104" t="s">
        <v>1063</v>
      </c>
      <c r="E88" s="117" t="s">
        <v>292</v>
      </c>
      <c r="F88" s="107" t="s">
        <v>1064</v>
      </c>
      <c r="G88" s="155" t="str">
        <f>HYPERLINK("mailto:soraj.mm@bmtp.co.th","soraj.mm@bmtp.co.th")</f>
        <v>soraj.mm@bmtp.co.th</v>
      </c>
      <c r="H88" s="133" t="s">
        <v>1065</v>
      </c>
      <c r="I88" s="111" t="s">
        <v>835</v>
      </c>
      <c r="J88" s="70" t="s">
        <v>42</v>
      </c>
      <c r="K88" s="70" t="s">
        <v>42</v>
      </c>
      <c r="L88" s="67"/>
      <c r="M88" s="70" t="s">
        <v>42</v>
      </c>
      <c r="N88" s="70" t="s">
        <v>42</v>
      </c>
      <c r="O88" s="70" t="s">
        <v>42</v>
      </c>
      <c r="P88" s="70" t="s">
        <v>42</v>
      </c>
      <c r="Q88" s="70" t="s">
        <v>42</v>
      </c>
      <c r="R88" s="70" t="s">
        <v>42</v>
      </c>
      <c r="S88" s="70" t="s">
        <v>42</v>
      </c>
      <c r="T88" s="70" t="s">
        <v>42</v>
      </c>
      <c r="U88" s="70" t="s">
        <v>42</v>
      </c>
      <c r="V88" s="70" t="s">
        <v>42</v>
      </c>
      <c r="W88" s="67"/>
      <c r="X88" s="70" t="s">
        <v>42</v>
      </c>
      <c r="Y88" s="67"/>
      <c r="Z88" s="124"/>
      <c r="AA88" s="124"/>
      <c r="AB88" s="17"/>
      <c r="AC88" s="44"/>
      <c r="AD88" s="44"/>
      <c r="AE88" s="44"/>
    </row>
    <row r="89" ht="22.5" customHeight="1">
      <c r="A89" s="46">
        <v>86.0</v>
      </c>
      <c r="B89" s="114" t="s">
        <v>1066</v>
      </c>
      <c r="C89" s="103" t="s">
        <v>34</v>
      </c>
      <c r="D89" s="104" t="s">
        <v>1067</v>
      </c>
      <c r="E89" s="117" t="s">
        <v>321</v>
      </c>
      <c r="F89" s="107" t="s">
        <v>1068</v>
      </c>
      <c r="G89" s="177" t="s">
        <v>1069</v>
      </c>
      <c r="H89" s="139" t="s">
        <v>1070</v>
      </c>
      <c r="I89" s="111" t="s">
        <v>465</v>
      </c>
      <c r="J89" s="70" t="s">
        <v>42</v>
      </c>
      <c r="K89" s="67"/>
      <c r="L89" s="70" t="s">
        <v>42</v>
      </c>
      <c r="M89" s="70" t="s">
        <v>42</v>
      </c>
      <c r="N89" s="67"/>
      <c r="O89" s="67"/>
      <c r="P89" s="70" t="s">
        <v>42</v>
      </c>
      <c r="Q89" s="70" t="s">
        <v>42</v>
      </c>
      <c r="R89" s="67"/>
      <c r="S89" s="70" t="s">
        <v>42</v>
      </c>
      <c r="T89" s="67"/>
      <c r="U89" s="67"/>
      <c r="V89" s="70" t="s">
        <v>42</v>
      </c>
      <c r="W89" s="67"/>
      <c r="X89" s="67"/>
      <c r="Y89" s="67"/>
      <c r="Z89" s="124"/>
      <c r="AA89" s="124"/>
      <c r="AB89" s="17"/>
      <c r="AC89" s="44"/>
      <c r="AD89" s="44"/>
      <c r="AE89" s="44"/>
    </row>
    <row r="90" ht="22.5" customHeight="1">
      <c r="A90" s="46">
        <v>87.0</v>
      </c>
      <c r="B90" s="114" t="s">
        <v>1071</v>
      </c>
      <c r="C90" s="103" t="s">
        <v>710</v>
      </c>
      <c r="D90" s="127" t="s">
        <v>1072</v>
      </c>
      <c r="E90" s="117" t="s">
        <v>36</v>
      </c>
      <c r="F90" s="107" t="s">
        <v>1073</v>
      </c>
      <c r="G90" s="109" t="s">
        <v>1074</v>
      </c>
      <c r="H90" s="111" t="s">
        <v>1075</v>
      </c>
      <c r="I90" s="111" t="s">
        <v>842</v>
      </c>
      <c r="J90" s="67"/>
      <c r="K90" s="67"/>
      <c r="L90" s="67"/>
      <c r="M90" s="67"/>
      <c r="N90" s="67"/>
      <c r="O90" s="67"/>
      <c r="P90" s="70" t="s">
        <v>42</v>
      </c>
      <c r="Q90" s="70" t="s">
        <v>42</v>
      </c>
      <c r="R90" s="67"/>
      <c r="S90" s="70" t="s">
        <v>42</v>
      </c>
      <c r="T90" s="67"/>
      <c r="U90" s="67"/>
      <c r="V90" s="67"/>
      <c r="W90" s="67"/>
      <c r="X90" s="67"/>
      <c r="Y90" s="67"/>
      <c r="Z90" s="124"/>
      <c r="AA90" s="124"/>
      <c r="AB90" s="17"/>
      <c r="AC90" s="44"/>
      <c r="AD90" s="44"/>
      <c r="AE90" s="44"/>
    </row>
    <row r="91" ht="22.5" customHeight="1">
      <c r="A91" s="46">
        <v>88.0</v>
      </c>
      <c r="B91" s="142" t="s">
        <v>1076</v>
      </c>
      <c r="C91" s="103" t="s">
        <v>1077</v>
      </c>
      <c r="D91" s="127" t="s">
        <v>1078</v>
      </c>
      <c r="E91" s="137" t="s">
        <v>36</v>
      </c>
      <c r="F91" s="107" t="s">
        <v>1079</v>
      </c>
      <c r="G91" s="109" t="str">
        <f>HYPERLINK("mailto:boonsriformwork@gmail.com","boonsriformwork@gmail.com")</f>
        <v>boonsriformwork@gmail.com</v>
      </c>
      <c r="H91" s="122" t="s">
        <v>1080</v>
      </c>
      <c r="I91" s="111" t="s">
        <v>157</v>
      </c>
      <c r="J91" s="67"/>
      <c r="K91" s="67"/>
      <c r="L91" s="67"/>
      <c r="M91" s="67"/>
      <c r="N91" s="67"/>
      <c r="O91" s="67"/>
      <c r="P91" s="70" t="s">
        <v>42</v>
      </c>
      <c r="Q91" s="70" t="s">
        <v>42</v>
      </c>
      <c r="R91" s="67"/>
      <c r="S91" s="70" t="s">
        <v>42</v>
      </c>
      <c r="T91" s="67"/>
      <c r="U91" s="67"/>
      <c r="V91" s="67"/>
      <c r="W91" s="67"/>
      <c r="X91" s="67"/>
      <c r="Y91" s="67"/>
      <c r="Z91" s="124"/>
      <c r="AA91" s="124"/>
      <c r="AB91" s="17"/>
      <c r="AC91" s="44"/>
      <c r="AD91" s="44"/>
      <c r="AE91" s="44"/>
    </row>
    <row r="92" ht="22.5" customHeight="1">
      <c r="A92" s="46">
        <v>89.0</v>
      </c>
      <c r="B92" s="114" t="s">
        <v>1081</v>
      </c>
      <c r="C92" s="233" t="s">
        <v>555</v>
      </c>
      <c r="D92" s="127" t="s">
        <v>1082</v>
      </c>
      <c r="E92" s="137" t="s">
        <v>177</v>
      </c>
      <c r="F92" s="107" t="s">
        <v>1083</v>
      </c>
      <c r="G92" s="109" t="str">
        <f>HYPERLINK("mailto:sornkajorna@boonyanuch.com","sornkajorna@boonyanuch.com")</f>
        <v>sornkajorna@boonyanuch.com</v>
      </c>
      <c r="H92" s="122" t="s">
        <v>1084</v>
      </c>
      <c r="I92" s="111" t="s">
        <v>1085</v>
      </c>
      <c r="J92" s="70" t="s">
        <v>42</v>
      </c>
      <c r="K92" s="67"/>
      <c r="L92" s="67"/>
      <c r="M92" s="70" t="s">
        <v>42</v>
      </c>
      <c r="N92" s="67"/>
      <c r="O92" s="67"/>
      <c r="P92" s="70" t="s">
        <v>42</v>
      </c>
      <c r="Q92" s="70" t="s">
        <v>42</v>
      </c>
      <c r="R92" s="67"/>
      <c r="S92" s="70" t="s">
        <v>42</v>
      </c>
      <c r="T92" s="67"/>
      <c r="U92" s="67"/>
      <c r="V92" s="70" t="s">
        <v>42</v>
      </c>
      <c r="W92" s="67"/>
      <c r="X92" s="67"/>
      <c r="Y92" s="67"/>
      <c r="Z92" s="124"/>
      <c r="AA92" s="124"/>
      <c r="AB92" s="17"/>
      <c r="AC92" s="44"/>
      <c r="AD92" s="44"/>
      <c r="AE92" s="44"/>
    </row>
    <row r="93" ht="22.5" customHeight="1">
      <c r="A93" s="46">
        <v>90.0</v>
      </c>
      <c r="B93" s="114" t="s">
        <v>1086</v>
      </c>
      <c r="C93" s="233" t="s">
        <v>50</v>
      </c>
      <c r="D93" s="104" t="s">
        <v>1087</v>
      </c>
      <c r="E93" s="268" t="s">
        <v>1088</v>
      </c>
      <c r="F93" s="107" t="s">
        <v>1089</v>
      </c>
      <c r="G93" s="247" t="s">
        <v>1090</v>
      </c>
      <c r="H93" s="145" t="s">
        <v>1091</v>
      </c>
      <c r="I93" s="111" t="s">
        <v>703</v>
      </c>
      <c r="J93" s="70" t="s">
        <v>42</v>
      </c>
      <c r="K93" s="70" t="s">
        <v>42</v>
      </c>
      <c r="L93" s="67"/>
      <c r="M93" s="70" t="s">
        <v>42</v>
      </c>
      <c r="N93" s="70" t="s">
        <v>42</v>
      </c>
      <c r="O93" s="67"/>
      <c r="P93" s="70" t="s">
        <v>42</v>
      </c>
      <c r="Q93" s="70" t="s">
        <v>42</v>
      </c>
      <c r="R93" s="70" t="s">
        <v>42</v>
      </c>
      <c r="S93" s="70" t="s">
        <v>42</v>
      </c>
      <c r="T93" s="70" t="s">
        <v>42</v>
      </c>
      <c r="U93" s="70" t="s">
        <v>42</v>
      </c>
      <c r="V93" s="70" t="s">
        <v>42</v>
      </c>
      <c r="W93" s="70"/>
      <c r="X93" s="70" t="s">
        <v>42</v>
      </c>
      <c r="Y93" s="67"/>
      <c r="Z93" s="124"/>
      <c r="AA93" s="124"/>
      <c r="AB93" s="17"/>
      <c r="AC93" s="44"/>
      <c r="AD93" s="44"/>
      <c r="AE93" s="44"/>
    </row>
    <row r="94" ht="22.5" customHeight="1">
      <c r="A94" s="46">
        <v>91.0</v>
      </c>
      <c r="B94" s="114" t="s">
        <v>1092</v>
      </c>
      <c r="C94" s="103" t="s">
        <v>34</v>
      </c>
      <c r="D94" s="127" t="s">
        <v>1093</v>
      </c>
      <c r="E94" s="117" t="s">
        <v>36</v>
      </c>
      <c r="F94" s="107" t="s">
        <v>1094</v>
      </c>
      <c r="G94" s="109" t="s">
        <v>1095</v>
      </c>
      <c r="H94" s="133" t="s">
        <v>1096</v>
      </c>
      <c r="I94" s="111" t="s">
        <v>1097</v>
      </c>
      <c r="J94" s="70" t="s">
        <v>42</v>
      </c>
      <c r="K94" s="70" t="s">
        <v>42</v>
      </c>
      <c r="L94" s="67"/>
      <c r="M94" s="70" t="s">
        <v>42</v>
      </c>
      <c r="N94" s="67"/>
      <c r="O94" s="67"/>
      <c r="P94" s="70" t="s">
        <v>42</v>
      </c>
      <c r="Q94" s="70" t="s">
        <v>42</v>
      </c>
      <c r="R94" s="67"/>
      <c r="S94" s="70" t="s">
        <v>42</v>
      </c>
      <c r="T94" s="67"/>
      <c r="U94" s="67"/>
      <c r="V94" s="70" t="s">
        <v>42</v>
      </c>
      <c r="W94" s="67"/>
      <c r="X94" s="67"/>
      <c r="Y94" s="67"/>
      <c r="Z94" s="124"/>
      <c r="AA94" s="124"/>
      <c r="AB94" s="17"/>
      <c r="AC94" s="44"/>
      <c r="AD94" s="44"/>
      <c r="AE94" s="44"/>
    </row>
    <row r="95" ht="22.5" customHeight="1">
      <c r="A95" s="46">
        <v>92.0</v>
      </c>
      <c r="B95" s="114" t="s">
        <v>1098</v>
      </c>
      <c r="C95" s="233" t="s">
        <v>363</v>
      </c>
      <c r="D95" s="104" t="s">
        <v>1099</v>
      </c>
      <c r="E95" s="267"/>
      <c r="F95" s="269"/>
      <c r="G95" s="170"/>
      <c r="H95" s="270"/>
      <c r="I95" s="111" t="s">
        <v>427</v>
      </c>
      <c r="J95" s="70" t="s">
        <v>42</v>
      </c>
      <c r="K95" s="70" t="s">
        <v>42</v>
      </c>
      <c r="L95" s="67"/>
      <c r="M95" s="70" t="s">
        <v>42</v>
      </c>
      <c r="N95" s="70" t="s">
        <v>42</v>
      </c>
      <c r="O95" s="70" t="s">
        <v>42</v>
      </c>
      <c r="P95" s="70" t="s">
        <v>42</v>
      </c>
      <c r="Q95" s="70" t="s">
        <v>42</v>
      </c>
      <c r="R95" s="70" t="s">
        <v>42</v>
      </c>
      <c r="S95" s="70" t="s">
        <v>42</v>
      </c>
      <c r="T95" s="67"/>
      <c r="U95" s="67"/>
      <c r="V95" s="70" t="s">
        <v>42</v>
      </c>
      <c r="W95" s="67"/>
      <c r="X95" s="70" t="s">
        <v>42</v>
      </c>
      <c r="Y95" s="67"/>
      <c r="Z95" s="72"/>
      <c r="AA95" s="72"/>
      <c r="AB95" s="17"/>
      <c r="AC95" s="44"/>
      <c r="AD95" s="44"/>
      <c r="AE95" s="44"/>
    </row>
    <row r="96" ht="22.5" customHeight="1">
      <c r="A96" s="46">
        <v>93.0</v>
      </c>
      <c r="B96" s="114" t="s">
        <v>1100</v>
      </c>
      <c r="C96" s="233" t="s">
        <v>50</v>
      </c>
      <c r="D96" s="127" t="s">
        <v>1101</v>
      </c>
      <c r="E96" s="137" t="s">
        <v>960</v>
      </c>
      <c r="F96" s="107" t="s">
        <v>1102</v>
      </c>
      <c r="G96" s="109" t="s">
        <v>1103</v>
      </c>
      <c r="H96" s="133" t="s">
        <v>1104</v>
      </c>
      <c r="I96" s="111" t="s">
        <v>703</v>
      </c>
      <c r="J96" s="70" t="s">
        <v>42</v>
      </c>
      <c r="K96" s="70" t="s">
        <v>42</v>
      </c>
      <c r="L96" s="67"/>
      <c r="M96" s="70" t="s">
        <v>42</v>
      </c>
      <c r="N96" s="70" t="s">
        <v>42</v>
      </c>
      <c r="O96" s="67"/>
      <c r="P96" s="70" t="s">
        <v>42</v>
      </c>
      <c r="Q96" s="70" t="s">
        <v>42</v>
      </c>
      <c r="R96" s="70" t="s">
        <v>42</v>
      </c>
      <c r="S96" s="70" t="s">
        <v>42</v>
      </c>
      <c r="T96" s="70" t="s">
        <v>42</v>
      </c>
      <c r="U96" s="70" t="s">
        <v>42</v>
      </c>
      <c r="V96" s="70" t="s">
        <v>42</v>
      </c>
      <c r="W96" s="70"/>
      <c r="X96" s="70" t="s">
        <v>42</v>
      </c>
      <c r="Y96" s="67"/>
      <c r="Z96" s="124"/>
      <c r="AA96" s="124"/>
      <c r="AB96" s="17"/>
      <c r="AC96" s="44"/>
      <c r="AD96" s="44"/>
      <c r="AE96" s="44"/>
    </row>
    <row r="97" ht="22.5" customHeight="1">
      <c r="A97" s="46">
        <v>94.0</v>
      </c>
      <c r="B97" s="114" t="s">
        <v>1105</v>
      </c>
      <c r="C97" s="233" t="s">
        <v>50</v>
      </c>
      <c r="D97" s="127" t="s">
        <v>1106</v>
      </c>
      <c r="E97" s="137"/>
      <c r="F97" s="107" t="s">
        <v>1107</v>
      </c>
      <c r="G97" s="109" t="s">
        <v>1108</v>
      </c>
      <c r="H97" s="122" t="s">
        <v>1109</v>
      </c>
      <c r="I97" s="111" t="s">
        <v>924</v>
      </c>
      <c r="J97" s="70" t="s">
        <v>42</v>
      </c>
      <c r="K97" s="202"/>
      <c r="L97" s="202"/>
      <c r="M97" s="70" t="s">
        <v>42</v>
      </c>
      <c r="N97" s="201" t="s">
        <v>42</v>
      </c>
      <c r="O97" s="201" t="s">
        <v>42</v>
      </c>
      <c r="P97" s="70" t="s">
        <v>42</v>
      </c>
      <c r="Q97" s="70" t="s">
        <v>42</v>
      </c>
      <c r="R97" s="202"/>
      <c r="S97" s="70" t="s">
        <v>42</v>
      </c>
      <c r="T97" s="201" t="s">
        <v>42</v>
      </c>
      <c r="U97" s="201" t="s">
        <v>42</v>
      </c>
      <c r="V97" s="70" t="s">
        <v>42</v>
      </c>
      <c r="W97" s="202"/>
      <c r="X97" s="201" t="s">
        <v>42</v>
      </c>
      <c r="Y97" s="67"/>
      <c r="Z97" s="124"/>
      <c r="AA97" s="124"/>
      <c r="AB97" s="17"/>
      <c r="AC97" s="44"/>
      <c r="AD97" s="44"/>
      <c r="AE97" s="44"/>
    </row>
    <row r="98" ht="22.5" customHeight="1">
      <c r="A98" s="46">
        <v>95.0</v>
      </c>
      <c r="B98" s="114" t="s">
        <v>1110</v>
      </c>
      <c r="C98" s="233" t="s">
        <v>1111</v>
      </c>
      <c r="D98" s="104" t="s">
        <v>1112</v>
      </c>
      <c r="E98" s="137"/>
      <c r="F98" s="107" t="s">
        <v>1113</v>
      </c>
      <c r="G98" s="271" t="str">
        <f>HYPERLINK("mailto:srikaitisak@th.bureauveritas.com","srikaitisak@th.bureauveritas.com")</f>
        <v>srikaitisak@th.bureauveritas.com</v>
      </c>
      <c r="H98" s="139" t="s">
        <v>1114</v>
      </c>
      <c r="I98" s="111" t="s">
        <v>981</v>
      </c>
      <c r="J98" s="70" t="s">
        <v>42</v>
      </c>
      <c r="K98" s="70" t="s">
        <v>42</v>
      </c>
      <c r="L98" s="67"/>
      <c r="M98" s="70" t="s">
        <v>42</v>
      </c>
      <c r="N98" s="70" t="s">
        <v>42</v>
      </c>
      <c r="O98" s="70" t="s">
        <v>42</v>
      </c>
      <c r="P98" s="70" t="s">
        <v>42</v>
      </c>
      <c r="Q98" s="70" t="s">
        <v>42</v>
      </c>
      <c r="R98" s="70" t="s">
        <v>42</v>
      </c>
      <c r="S98" s="70" t="s">
        <v>42</v>
      </c>
      <c r="T98" s="70" t="s">
        <v>42</v>
      </c>
      <c r="U98" s="67"/>
      <c r="V98" s="70" t="s">
        <v>42</v>
      </c>
      <c r="W98" s="67"/>
      <c r="X98" s="70" t="s">
        <v>42</v>
      </c>
      <c r="Y98" s="67"/>
      <c r="Z98" s="124"/>
      <c r="AA98" s="124"/>
      <c r="AB98" s="17"/>
      <c r="AC98" s="44"/>
      <c r="AD98" s="44"/>
      <c r="AE98" s="44"/>
    </row>
    <row r="99" ht="22.5" customHeight="1">
      <c r="A99" s="46">
        <v>96.0</v>
      </c>
      <c r="B99" s="142" t="s">
        <v>1115</v>
      </c>
      <c r="C99" s="233" t="s">
        <v>50</v>
      </c>
      <c r="D99" s="104" t="s">
        <v>1116</v>
      </c>
      <c r="E99" s="117" t="s">
        <v>321</v>
      </c>
      <c r="F99" s="107" t="s">
        <v>1117</v>
      </c>
      <c r="G99" s="243" t="s">
        <v>1118</v>
      </c>
      <c r="H99" s="133" t="s">
        <v>1119</v>
      </c>
      <c r="I99" s="111" t="s">
        <v>181</v>
      </c>
      <c r="J99" s="201" t="s">
        <v>42</v>
      </c>
      <c r="K99" s="202"/>
      <c r="L99" s="202"/>
      <c r="M99" s="201" t="s">
        <v>42</v>
      </c>
      <c r="N99" s="201" t="s">
        <v>42</v>
      </c>
      <c r="O99" s="201" t="s">
        <v>42</v>
      </c>
      <c r="P99" s="201" t="s">
        <v>42</v>
      </c>
      <c r="Q99" s="201" t="s">
        <v>42</v>
      </c>
      <c r="R99" s="202"/>
      <c r="S99" s="201" t="s">
        <v>42</v>
      </c>
      <c r="T99" s="201" t="s">
        <v>42</v>
      </c>
      <c r="U99" s="201" t="s">
        <v>42</v>
      </c>
      <c r="V99" s="201" t="s">
        <v>42</v>
      </c>
      <c r="W99" s="202"/>
      <c r="X99" s="201" t="s">
        <v>42</v>
      </c>
      <c r="Y99" s="67"/>
      <c r="Z99" s="124"/>
      <c r="AA99" s="124"/>
      <c r="AB99" s="17"/>
      <c r="AC99" s="44"/>
      <c r="AD99" s="44"/>
      <c r="AE99" s="44"/>
    </row>
    <row r="100" ht="22.5" customHeight="1">
      <c r="A100" s="46">
        <v>97.0</v>
      </c>
      <c r="B100" s="142" t="s">
        <v>1120</v>
      </c>
      <c r="C100" s="233" t="s">
        <v>50</v>
      </c>
      <c r="D100" s="104" t="s">
        <v>1121</v>
      </c>
      <c r="E100" s="117" t="s">
        <v>1122</v>
      </c>
      <c r="F100" s="107" t="s">
        <v>1123</v>
      </c>
      <c r="G100" s="247" t="s">
        <v>1124</v>
      </c>
      <c r="H100" s="261" t="s">
        <v>1125</v>
      </c>
      <c r="I100" s="111" t="s">
        <v>229</v>
      </c>
      <c r="J100" s="70" t="s">
        <v>42</v>
      </c>
      <c r="K100" s="67"/>
      <c r="L100" s="67"/>
      <c r="M100" s="70" t="s">
        <v>42</v>
      </c>
      <c r="N100" s="70" t="s">
        <v>42</v>
      </c>
      <c r="O100" s="67"/>
      <c r="P100" s="70" t="s">
        <v>42</v>
      </c>
      <c r="Q100" s="70" t="s">
        <v>42</v>
      </c>
      <c r="R100" s="67"/>
      <c r="S100" s="70" t="s">
        <v>42</v>
      </c>
      <c r="T100" s="70" t="s">
        <v>42</v>
      </c>
      <c r="U100" s="70" t="s">
        <v>42</v>
      </c>
      <c r="V100" s="70" t="s">
        <v>42</v>
      </c>
      <c r="W100" s="67"/>
      <c r="X100" s="70" t="s">
        <v>42</v>
      </c>
      <c r="Y100" s="67"/>
      <c r="Z100" s="124"/>
      <c r="AA100" s="124"/>
      <c r="AB100" s="17"/>
      <c r="AC100" s="44"/>
      <c r="AD100" s="44"/>
      <c r="AE100" s="44"/>
    </row>
    <row r="101" ht="22.5" customHeight="1">
      <c r="A101" s="46">
        <v>98.0</v>
      </c>
      <c r="B101" s="142" t="s">
        <v>1126</v>
      </c>
      <c r="C101" s="103" t="s">
        <v>1127</v>
      </c>
      <c r="D101" s="104" t="s">
        <v>1128</v>
      </c>
      <c r="E101" s="117" t="s">
        <v>198</v>
      </c>
      <c r="F101" s="153" t="s">
        <v>1129</v>
      </c>
      <c r="G101" s="272" t="str">
        <f>HYPERLINK("mailto:ccctch@cscoms.com","ccctch@cscoms.com")</f>
        <v>ccctch@cscoms.com</v>
      </c>
      <c r="H101" s="145" t="s">
        <v>1130</v>
      </c>
      <c r="I101" s="111" t="s">
        <v>1131</v>
      </c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157"/>
      <c r="AA101" s="124"/>
      <c r="AB101" s="17"/>
      <c r="AC101" s="44"/>
      <c r="AD101" s="44"/>
      <c r="AE101" s="44"/>
    </row>
    <row r="102" ht="22.5" customHeight="1">
      <c r="A102" s="46">
        <v>99.0</v>
      </c>
      <c r="B102" s="114" t="s">
        <v>1132</v>
      </c>
      <c r="C102" s="103" t="s">
        <v>34</v>
      </c>
      <c r="D102" s="127" t="s">
        <v>1133</v>
      </c>
      <c r="E102" s="117" t="s">
        <v>198</v>
      </c>
      <c r="F102" s="107" t="s">
        <v>1134</v>
      </c>
      <c r="G102" s="177" t="str">
        <f>HYPERLINK("mailto:kumpoow@cemechthai.com","kumpoow@cemechthai.com")</f>
        <v>kumpoow@cemechthai.com</v>
      </c>
      <c r="H102" s="261" t="s">
        <v>1135</v>
      </c>
      <c r="I102" s="111" t="s">
        <v>718</v>
      </c>
      <c r="J102" s="70" t="s">
        <v>42</v>
      </c>
      <c r="K102" s="70" t="s">
        <v>42</v>
      </c>
      <c r="L102" s="70" t="s">
        <v>42</v>
      </c>
      <c r="M102" s="70" t="s">
        <v>42</v>
      </c>
      <c r="N102" s="67"/>
      <c r="O102" s="67"/>
      <c r="P102" s="70" t="s">
        <v>42</v>
      </c>
      <c r="Q102" s="70" t="s">
        <v>42</v>
      </c>
      <c r="R102" s="67"/>
      <c r="S102" s="70" t="s">
        <v>42</v>
      </c>
      <c r="T102" s="67"/>
      <c r="U102" s="67"/>
      <c r="V102" s="70" t="s">
        <v>42</v>
      </c>
      <c r="W102" s="67"/>
      <c r="X102" s="67"/>
      <c r="Y102" s="67"/>
      <c r="Z102" s="124"/>
      <c r="AA102" s="124"/>
      <c r="AB102" s="17"/>
      <c r="AC102" s="44"/>
      <c r="AD102" s="44"/>
      <c r="AE102" s="44"/>
    </row>
    <row r="103" ht="22.5" customHeight="1">
      <c r="A103" s="46">
        <v>100.0</v>
      </c>
      <c r="B103" s="114" t="s">
        <v>1136</v>
      </c>
      <c r="C103" s="233" t="s">
        <v>50</v>
      </c>
      <c r="D103" s="104" t="s">
        <v>1137</v>
      </c>
      <c r="E103" s="117" t="s">
        <v>198</v>
      </c>
      <c r="F103" s="107" t="s">
        <v>1138</v>
      </c>
      <c r="G103" s="243" t="str">
        <f>HYPERLINK("mailto:ksomchai.cieng@gmail.com","ksomchai.cieng@gmail.com")</f>
        <v>ksomchai.cieng@gmail.com</v>
      </c>
      <c r="H103" s="261" t="s">
        <v>1139</v>
      </c>
      <c r="I103" s="111" t="s">
        <v>1140</v>
      </c>
      <c r="J103" s="70" t="s">
        <v>42</v>
      </c>
      <c r="K103" s="70" t="s">
        <v>42</v>
      </c>
      <c r="L103" s="70" t="s">
        <v>42</v>
      </c>
      <c r="M103" s="70" t="s">
        <v>42</v>
      </c>
      <c r="N103" s="67"/>
      <c r="O103" s="67"/>
      <c r="P103" s="70" t="s">
        <v>42</v>
      </c>
      <c r="Q103" s="70" t="s">
        <v>42</v>
      </c>
      <c r="R103" s="67"/>
      <c r="S103" s="70" t="s">
        <v>42</v>
      </c>
      <c r="T103" s="67"/>
      <c r="U103" s="67"/>
      <c r="V103" s="70" t="s">
        <v>42</v>
      </c>
      <c r="W103" s="67"/>
      <c r="X103" s="67"/>
      <c r="Y103" s="67"/>
      <c r="Z103" s="124"/>
      <c r="AA103" s="124"/>
      <c r="AB103" s="17"/>
      <c r="AC103" s="44"/>
      <c r="AD103" s="44"/>
      <c r="AE103" s="44"/>
    </row>
    <row r="104" ht="22.5" customHeight="1">
      <c r="A104" s="46">
        <v>101.0</v>
      </c>
      <c r="B104" s="114" t="s">
        <v>1141</v>
      </c>
      <c r="C104" s="103" t="s">
        <v>34</v>
      </c>
      <c r="D104" s="127" t="s">
        <v>1142</v>
      </c>
      <c r="E104" s="137" t="s">
        <v>1143</v>
      </c>
      <c r="F104" s="107" t="s">
        <v>1144</v>
      </c>
      <c r="G104" s="109" t="str">
        <f>HYPERLINK("mailto:warachai@caeasia.com","warachai@caeasia.com")</f>
        <v>warachai@caeasia.com</v>
      </c>
      <c r="H104" s="190" t="s">
        <v>1145</v>
      </c>
      <c r="I104" s="111" t="s">
        <v>1146</v>
      </c>
      <c r="J104" s="70" t="s">
        <v>42</v>
      </c>
      <c r="K104" s="273"/>
      <c r="L104" s="273"/>
      <c r="M104" s="70" t="s">
        <v>42</v>
      </c>
      <c r="N104" s="67"/>
      <c r="O104" s="67"/>
      <c r="P104" s="70" t="s">
        <v>42</v>
      </c>
      <c r="Q104" s="70" t="s">
        <v>42</v>
      </c>
      <c r="R104" s="67"/>
      <c r="S104" s="70" t="s">
        <v>42</v>
      </c>
      <c r="T104" s="67"/>
      <c r="U104" s="67"/>
      <c r="V104" s="70" t="s">
        <v>42</v>
      </c>
      <c r="W104" s="67"/>
      <c r="X104" s="67"/>
      <c r="Y104" s="67"/>
      <c r="Z104" s="124"/>
      <c r="AA104" s="124"/>
      <c r="AB104" s="17"/>
      <c r="AC104" s="44"/>
      <c r="AD104" s="44"/>
      <c r="AE104" s="44"/>
    </row>
    <row r="105" ht="22.5" customHeight="1">
      <c r="A105" s="46">
        <v>102.0</v>
      </c>
      <c r="B105" s="173" t="s">
        <v>1147</v>
      </c>
      <c r="C105" s="233" t="s">
        <v>555</v>
      </c>
      <c r="D105" s="127" t="s">
        <v>1148</v>
      </c>
      <c r="E105" s="117" t="s">
        <v>1149</v>
      </c>
      <c r="F105" s="107" t="s">
        <v>1150</v>
      </c>
      <c r="G105" s="109" t="str">
        <f>HYPERLINK("mailto:todd@camooil.com","todd@camooil.com")</f>
        <v>todd@camooil.com</v>
      </c>
      <c r="H105" s="111" t="s">
        <v>1151</v>
      </c>
      <c r="I105" s="111" t="s">
        <v>427</v>
      </c>
      <c r="J105" s="70" t="s">
        <v>42</v>
      </c>
      <c r="K105" s="70" t="s">
        <v>42</v>
      </c>
      <c r="L105" s="67"/>
      <c r="M105" s="70" t="s">
        <v>42</v>
      </c>
      <c r="N105" s="70" t="s">
        <v>42</v>
      </c>
      <c r="O105" s="70" t="s">
        <v>42</v>
      </c>
      <c r="P105" s="70" t="s">
        <v>42</v>
      </c>
      <c r="Q105" s="70" t="s">
        <v>42</v>
      </c>
      <c r="R105" s="70" t="s">
        <v>42</v>
      </c>
      <c r="S105" s="70" t="s">
        <v>42</v>
      </c>
      <c r="T105" s="67"/>
      <c r="U105" s="67"/>
      <c r="V105" s="70" t="s">
        <v>42</v>
      </c>
      <c r="W105" s="67"/>
      <c r="X105" s="70" t="s">
        <v>42</v>
      </c>
      <c r="Y105" s="67"/>
      <c r="Z105" s="124"/>
      <c r="AA105" s="124"/>
      <c r="AB105" s="17"/>
      <c r="AC105" s="44"/>
      <c r="AD105" s="44"/>
      <c r="AE105" s="44"/>
    </row>
    <row r="106" ht="22.5" customHeight="1">
      <c r="A106" s="46">
        <v>103.0</v>
      </c>
      <c r="B106" s="114" t="s">
        <v>1152</v>
      </c>
      <c r="C106" s="103" t="s">
        <v>850</v>
      </c>
      <c r="D106" s="104" t="s">
        <v>1153</v>
      </c>
      <c r="E106" s="117" t="s">
        <v>292</v>
      </c>
      <c r="F106" s="107" t="s">
        <v>1154</v>
      </c>
      <c r="G106" s="109" t="str">
        <f>HYPERLINK("mailto:info@caninnovation.co.th","info@caninnovation.co.th")</f>
        <v>info@caninnovation.co.th</v>
      </c>
      <c r="H106" s="261" t="s">
        <v>1155</v>
      </c>
      <c r="I106" s="111" t="s">
        <v>465</v>
      </c>
      <c r="J106" s="70" t="s">
        <v>42</v>
      </c>
      <c r="K106" s="67"/>
      <c r="L106" s="70" t="s">
        <v>42</v>
      </c>
      <c r="M106" s="70" t="s">
        <v>42</v>
      </c>
      <c r="N106" s="67"/>
      <c r="O106" s="67"/>
      <c r="P106" s="70" t="s">
        <v>42</v>
      </c>
      <c r="Q106" s="70" t="s">
        <v>42</v>
      </c>
      <c r="R106" s="67"/>
      <c r="S106" s="70" t="s">
        <v>42</v>
      </c>
      <c r="T106" s="67"/>
      <c r="U106" s="67"/>
      <c r="V106" s="70" t="s">
        <v>42</v>
      </c>
      <c r="W106" s="67"/>
      <c r="X106" s="67"/>
      <c r="Y106" s="67"/>
      <c r="Z106" s="157"/>
      <c r="AA106" s="157"/>
      <c r="AB106" s="17"/>
      <c r="AC106" s="44"/>
      <c r="AD106" s="44"/>
      <c r="AE106" s="44"/>
    </row>
    <row r="107" ht="22.5" customHeight="1">
      <c r="A107" s="46">
        <v>104.0</v>
      </c>
      <c r="B107" s="114" t="s">
        <v>1156</v>
      </c>
      <c r="C107" s="233" t="s">
        <v>555</v>
      </c>
      <c r="D107" s="127" t="s">
        <v>1157</v>
      </c>
      <c r="E107" s="137" t="s">
        <v>1158</v>
      </c>
      <c r="F107" s="107" t="s">
        <v>1159</v>
      </c>
      <c r="G107" s="109" t="str">
        <f>HYPERLINK("mailto:tewaritl@canadoilpipeasia.com","tewaritl@canadoilpipeasia.com")</f>
        <v>tewaritl@canadoilpipeasia.com</v>
      </c>
      <c r="H107" s="190" t="s">
        <v>1160</v>
      </c>
      <c r="I107" s="111" t="s">
        <v>924</v>
      </c>
      <c r="J107" s="70" t="s">
        <v>42</v>
      </c>
      <c r="K107" s="202"/>
      <c r="L107" s="202"/>
      <c r="M107" s="70" t="s">
        <v>42</v>
      </c>
      <c r="N107" s="201" t="s">
        <v>42</v>
      </c>
      <c r="O107" s="201" t="s">
        <v>42</v>
      </c>
      <c r="P107" s="70" t="s">
        <v>42</v>
      </c>
      <c r="Q107" s="70" t="s">
        <v>42</v>
      </c>
      <c r="R107" s="202"/>
      <c r="S107" s="70" t="s">
        <v>42</v>
      </c>
      <c r="T107" s="201" t="s">
        <v>42</v>
      </c>
      <c r="U107" s="201" t="s">
        <v>42</v>
      </c>
      <c r="V107" s="70" t="s">
        <v>42</v>
      </c>
      <c r="W107" s="202"/>
      <c r="X107" s="201" t="s">
        <v>42</v>
      </c>
      <c r="Y107" s="67"/>
      <c r="Z107" s="274" t="s">
        <v>1161</v>
      </c>
      <c r="AA107" s="274"/>
      <c r="AB107" s="17"/>
      <c r="AC107" s="44"/>
      <c r="AD107" s="44"/>
      <c r="AE107" s="44"/>
    </row>
    <row r="108" ht="22.5" customHeight="1">
      <c r="A108" s="46">
        <v>105.0</v>
      </c>
      <c r="B108" s="114" t="s">
        <v>1162</v>
      </c>
      <c r="C108" s="233" t="s">
        <v>555</v>
      </c>
      <c r="D108" s="104" t="s">
        <v>1163</v>
      </c>
      <c r="E108" s="117" t="s">
        <v>1164</v>
      </c>
      <c r="F108" s="107" t="s">
        <v>1165</v>
      </c>
      <c r="G108" s="247" t="s">
        <v>1166</v>
      </c>
      <c r="H108" s="190" t="s">
        <v>1167</v>
      </c>
      <c r="I108" s="111" t="s">
        <v>1168</v>
      </c>
      <c r="J108" s="201" t="s">
        <v>42</v>
      </c>
      <c r="K108" s="202"/>
      <c r="L108" s="202"/>
      <c r="M108" s="70" t="s">
        <v>42</v>
      </c>
      <c r="N108" s="201" t="s">
        <v>42</v>
      </c>
      <c r="O108" s="201" t="s">
        <v>42</v>
      </c>
      <c r="P108" s="70" t="s">
        <v>42</v>
      </c>
      <c r="Q108" s="70" t="s">
        <v>42</v>
      </c>
      <c r="R108" s="202"/>
      <c r="S108" s="70" t="s">
        <v>42</v>
      </c>
      <c r="T108" s="70" t="s">
        <v>42</v>
      </c>
      <c r="U108" s="201" t="s">
        <v>42</v>
      </c>
      <c r="V108" s="201" t="s">
        <v>42</v>
      </c>
      <c r="W108" s="202"/>
      <c r="X108" s="201" t="s">
        <v>42</v>
      </c>
      <c r="Y108" s="67"/>
      <c r="Z108" s="157"/>
      <c r="AA108" s="157"/>
      <c r="AB108" s="17"/>
      <c r="AC108" s="44"/>
      <c r="AD108" s="44"/>
      <c r="AE108" s="44"/>
    </row>
    <row r="109" ht="22.5" customHeight="1">
      <c r="A109" s="46">
        <v>106.0</v>
      </c>
      <c r="B109" s="114" t="s">
        <v>1169</v>
      </c>
      <c r="C109" s="233" t="s">
        <v>50</v>
      </c>
      <c r="D109" s="104" t="s">
        <v>1170</v>
      </c>
      <c r="E109" s="117" t="s">
        <v>1171</v>
      </c>
      <c r="F109" s="107" t="s">
        <v>1172</v>
      </c>
      <c r="G109" s="163" t="str">
        <f>HYPERLINK("mailto:tony.dawe@ppr.com.au","tony.dawe@ppr.com.au")</f>
        <v>tony.dawe@ppr.com.au</v>
      </c>
      <c r="H109" s="139" t="s">
        <v>1173</v>
      </c>
      <c r="I109" s="111" t="s">
        <v>703</v>
      </c>
      <c r="J109" s="70" t="s">
        <v>42</v>
      </c>
      <c r="K109" s="70" t="s">
        <v>42</v>
      </c>
      <c r="L109" s="67"/>
      <c r="M109" s="70" t="s">
        <v>42</v>
      </c>
      <c r="N109" s="70" t="s">
        <v>42</v>
      </c>
      <c r="O109" s="67"/>
      <c r="P109" s="70" t="s">
        <v>42</v>
      </c>
      <c r="Q109" s="70" t="s">
        <v>42</v>
      </c>
      <c r="R109" s="70" t="s">
        <v>42</v>
      </c>
      <c r="S109" s="70" t="s">
        <v>42</v>
      </c>
      <c r="T109" s="70" t="s">
        <v>42</v>
      </c>
      <c r="U109" s="70" t="s">
        <v>42</v>
      </c>
      <c r="V109" s="70" t="s">
        <v>42</v>
      </c>
      <c r="W109" s="70"/>
      <c r="X109" s="70" t="s">
        <v>42</v>
      </c>
      <c r="Y109" s="67"/>
      <c r="Z109" s="157"/>
      <c r="AA109" s="157"/>
      <c r="AB109" s="17"/>
      <c r="AC109" s="44"/>
      <c r="AD109" s="44"/>
      <c r="AE109" s="44"/>
    </row>
    <row r="110" ht="26.25" customHeight="1">
      <c r="A110" s="46">
        <v>107.0</v>
      </c>
      <c r="B110" s="114" t="s">
        <v>1174</v>
      </c>
      <c r="C110" s="233" t="s">
        <v>50</v>
      </c>
      <c r="D110" s="104" t="s">
        <v>1175</v>
      </c>
      <c r="E110" s="117" t="s">
        <v>1149</v>
      </c>
      <c r="F110" s="107" t="s">
        <v>1176</v>
      </c>
      <c r="G110" s="155" t="str">
        <f>HYPERLINK("mailto:vinay@messer-eutectic.com.sg","vinay@messer-eutectic.com.sg")</f>
        <v>vinay@messer-eutectic.com.sg</v>
      </c>
      <c r="H110" s="139" t="s">
        <v>1177</v>
      </c>
      <c r="I110" s="111" t="s">
        <v>181</v>
      </c>
      <c r="J110" s="201" t="s">
        <v>42</v>
      </c>
      <c r="K110" s="202"/>
      <c r="L110" s="202"/>
      <c r="M110" s="201" t="s">
        <v>42</v>
      </c>
      <c r="N110" s="201" t="s">
        <v>42</v>
      </c>
      <c r="O110" s="201" t="s">
        <v>42</v>
      </c>
      <c r="P110" s="201" t="s">
        <v>42</v>
      </c>
      <c r="Q110" s="201" t="s">
        <v>42</v>
      </c>
      <c r="R110" s="202"/>
      <c r="S110" s="201" t="s">
        <v>42</v>
      </c>
      <c r="T110" s="201" t="s">
        <v>42</v>
      </c>
      <c r="U110" s="201" t="s">
        <v>42</v>
      </c>
      <c r="V110" s="201" t="s">
        <v>42</v>
      </c>
      <c r="W110" s="202"/>
      <c r="X110" s="201" t="s">
        <v>42</v>
      </c>
      <c r="Y110" s="67"/>
      <c r="Z110" s="275" t="s">
        <v>1178</v>
      </c>
      <c r="AA110" s="275"/>
      <c r="AB110" s="17"/>
      <c r="AC110" s="44"/>
      <c r="AD110" s="44"/>
      <c r="AE110" s="44"/>
    </row>
    <row r="111" ht="22.5" customHeight="1">
      <c r="A111" s="46">
        <v>108.0</v>
      </c>
      <c r="B111" s="114" t="s">
        <v>1179</v>
      </c>
      <c r="C111" s="103" t="s">
        <v>34</v>
      </c>
      <c r="D111" s="104" t="s">
        <v>1180</v>
      </c>
      <c r="E111" s="117" t="s">
        <v>1181</v>
      </c>
      <c r="F111" s="107" t="s">
        <v>1182</v>
      </c>
      <c r="G111" s="155" t="s">
        <v>1183</v>
      </c>
      <c r="H111" s="111" t="s">
        <v>1184</v>
      </c>
      <c r="I111" s="111" t="s">
        <v>158</v>
      </c>
      <c r="J111" s="70" t="s">
        <v>42</v>
      </c>
      <c r="K111" s="70" t="s">
        <v>42</v>
      </c>
      <c r="L111" s="70" t="s">
        <v>42</v>
      </c>
      <c r="M111" s="70" t="s">
        <v>42</v>
      </c>
      <c r="N111" s="67"/>
      <c r="O111" s="67"/>
      <c r="P111" s="70" t="s">
        <v>42</v>
      </c>
      <c r="Q111" s="70" t="s">
        <v>42</v>
      </c>
      <c r="R111" s="67"/>
      <c r="S111" s="70" t="s">
        <v>42</v>
      </c>
      <c r="T111" s="67"/>
      <c r="U111" s="67"/>
      <c r="V111" s="70" t="s">
        <v>42</v>
      </c>
      <c r="W111" s="67"/>
      <c r="X111" s="67"/>
      <c r="Y111" s="67"/>
      <c r="Z111" s="124"/>
      <c r="AA111" s="124"/>
      <c r="AB111" s="17"/>
      <c r="AC111" s="44"/>
      <c r="AD111" s="44"/>
      <c r="AE111" s="44"/>
    </row>
    <row r="112" ht="22.5" customHeight="1">
      <c r="A112" s="46">
        <v>109.0</v>
      </c>
      <c r="B112" s="114" t="s">
        <v>1185</v>
      </c>
      <c r="C112" s="103" t="s">
        <v>34</v>
      </c>
      <c r="D112" s="127" t="s">
        <v>1186</v>
      </c>
      <c r="E112" s="137" t="s">
        <v>404</v>
      </c>
      <c r="F112" s="107" t="s">
        <v>1187</v>
      </c>
      <c r="G112" s="109" t="str">
        <f>HYPERLINK("mailto:chirath.s@caz.co.th","chirath.s@caz.co.th")</f>
        <v>chirath.s@caz.co.th</v>
      </c>
      <c r="H112" s="111" t="s">
        <v>1188</v>
      </c>
      <c r="I112" s="111" t="s">
        <v>1189</v>
      </c>
      <c r="J112" s="70" t="s">
        <v>42</v>
      </c>
      <c r="K112" s="67"/>
      <c r="L112" s="67"/>
      <c r="M112" s="70" t="s">
        <v>42</v>
      </c>
      <c r="N112" s="67"/>
      <c r="O112" s="67"/>
      <c r="P112" s="70" t="s">
        <v>42</v>
      </c>
      <c r="Q112" s="70" t="s">
        <v>42</v>
      </c>
      <c r="R112" s="67"/>
      <c r="S112" s="70" t="s">
        <v>42</v>
      </c>
      <c r="T112" s="67"/>
      <c r="U112" s="67"/>
      <c r="V112" s="70" t="s">
        <v>42</v>
      </c>
      <c r="W112" s="67"/>
      <c r="X112" s="67"/>
      <c r="Y112" s="67"/>
      <c r="Z112" s="124"/>
      <c r="AA112" s="124"/>
      <c r="AB112" s="17"/>
      <c r="AC112" s="44"/>
      <c r="AD112" s="44"/>
      <c r="AE112" s="44"/>
    </row>
    <row r="113" ht="22.5" customHeight="1">
      <c r="A113" s="46">
        <v>110.0</v>
      </c>
      <c r="B113" s="114" t="s">
        <v>1190</v>
      </c>
      <c r="C113" s="233" t="s">
        <v>555</v>
      </c>
      <c r="D113" s="127" t="s">
        <v>1191</v>
      </c>
      <c r="E113" s="137" t="s">
        <v>809</v>
      </c>
      <c r="F113" s="107" t="s">
        <v>1192</v>
      </c>
      <c r="G113" s="109" t="str">
        <f>HYPERLINK("mailto:nok@CBIepc.com","nok@CBIepc.com")</f>
        <v>nok@CBIepc.com</v>
      </c>
      <c r="H113" s="122" t="s">
        <v>1193</v>
      </c>
      <c r="I113" s="111" t="s">
        <v>790</v>
      </c>
      <c r="J113" s="70" t="s">
        <v>42</v>
      </c>
      <c r="K113" s="67"/>
      <c r="L113" s="67"/>
      <c r="M113" s="70" t="s">
        <v>42</v>
      </c>
      <c r="N113" s="67"/>
      <c r="O113" s="67"/>
      <c r="P113" s="70" t="s">
        <v>42</v>
      </c>
      <c r="Q113" s="70" t="s">
        <v>42</v>
      </c>
      <c r="R113" s="67"/>
      <c r="S113" s="70" t="s">
        <v>42</v>
      </c>
      <c r="T113" s="67"/>
      <c r="U113" s="67"/>
      <c r="V113" s="70" t="s">
        <v>42</v>
      </c>
      <c r="W113" s="67"/>
      <c r="X113" s="67"/>
      <c r="Y113" s="67"/>
      <c r="Z113" s="124"/>
      <c r="AA113" s="124"/>
      <c r="AB113" s="17"/>
      <c r="AC113" s="44"/>
      <c r="AD113" s="44"/>
      <c r="AE113" s="44"/>
    </row>
    <row r="114" ht="22.5" customHeight="1">
      <c r="A114" s="46">
        <v>111.0</v>
      </c>
      <c r="B114" s="142" t="s">
        <v>1194</v>
      </c>
      <c r="C114" s="103" t="s">
        <v>82</v>
      </c>
      <c r="D114" s="104" t="s">
        <v>1195</v>
      </c>
      <c r="E114" s="117" t="s">
        <v>1196</v>
      </c>
      <c r="F114" s="107" t="s">
        <v>1197</v>
      </c>
      <c r="G114" s="109" t="str">
        <f>HYPERLINK("mailto:ccs@chonburiconstruction.com","ccs@chonburiconstruction.com")</f>
        <v>ccs@chonburiconstruction.com</v>
      </c>
      <c r="H114" s="111" t="s">
        <v>1198</v>
      </c>
      <c r="I114" s="111" t="s">
        <v>1199</v>
      </c>
      <c r="J114" s="70" t="s">
        <v>42</v>
      </c>
      <c r="K114" s="70" t="s">
        <v>42</v>
      </c>
      <c r="L114" s="70" t="s">
        <v>42</v>
      </c>
      <c r="M114" s="70" t="s">
        <v>42</v>
      </c>
      <c r="N114" s="67"/>
      <c r="O114" s="67"/>
      <c r="P114" s="70" t="s">
        <v>42</v>
      </c>
      <c r="Q114" s="70" t="s">
        <v>42</v>
      </c>
      <c r="R114" s="67"/>
      <c r="S114" s="70" t="s">
        <v>42</v>
      </c>
      <c r="T114" s="67"/>
      <c r="U114" s="67"/>
      <c r="V114" s="70" t="s">
        <v>42</v>
      </c>
      <c r="W114" s="67"/>
      <c r="X114" s="67"/>
      <c r="Y114" s="67"/>
      <c r="Z114" s="124"/>
      <c r="AA114" s="124"/>
      <c r="AB114" s="17"/>
      <c r="AC114" s="44"/>
      <c r="AD114" s="44"/>
      <c r="AE114" s="44"/>
    </row>
    <row r="115" ht="22.5" customHeight="1">
      <c r="A115" s="46">
        <v>112.0</v>
      </c>
      <c r="B115" s="142" t="s">
        <v>1200</v>
      </c>
      <c r="C115" s="103" t="s">
        <v>1201</v>
      </c>
      <c r="D115" s="104" t="s">
        <v>1202</v>
      </c>
      <c r="E115" s="276" t="s">
        <v>1203</v>
      </c>
      <c r="F115" s="107" t="s">
        <v>1204</v>
      </c>
      <c r="G115" s="277" t="s">
        <v>1205</v>
      </c>
      <c r="H115" s="139" t="s">
        <v>1206</v>
      </c>
      <c r="I115" s="183" t="s">
        <v>1207</v>
      </c>
      <c r="J115" s="70" t="s">
        <v>42</v>
      </c>
      <c r="K115" s="67"/>
      <c r="L115" s="67"/>
      <c r="M115" s="70" t="s">
        <v>42</v>
      </c>
      <c r="N115" s="67"/>
      <c r="O115" s="67"/>
      <c r="P115" s="70" t="s">
        <v>42</v>
      </c>
      <c r="Q115" s="70" t="s">
        <v>42</v>
      </c>
      <c r="R115" s="67"/>
      <c r="S115" s="70" t="s">
        <v>42</v>
      </c>
      <c r="T115" s="67"/>
      <c r="U115" s="67"/>
      <c r="V115" s="70" t="s">
        <v>42</v>
      </c>
      <c r="W115" s="67"/>
      <c r="X115" s="67"/>
      <c r="Y115" s="67"/>
      <c r="Z115" s="124"/>
      <c r="AA115" s="124"/>
      <c r="AB115" s="17"/>
      <c r="AC115" s="44"/>
      <c r="AD115" s="44"/>
      <c r="AE115" s="44"/>
    </row>
    <row r="116" ht="22.5" customHeight="1">
      <c r="A116" s="46">
        <v>113.0</v>
      </c>
      <c r="B116" s="173" t="s">
        <v>1208</v>
      </c>
      <c r="C116" s="233" t="s">
        <v>50</v>
      </c>
      <c r="D116" s="104" t="s">
        <v>1209</v>
      </c>
      <c r="E116" s="137" t="s">
        <v>321</v>
      </c>
      <c r="F116" s="107" t="s">
        <v>1210</v>
      </c>
      <c r="G116" s="247" t="s">
        <v>1211</v>
      </c>
      <c r="H116" s="139" t="s">
        <v>1212</v>
      </c>
      <c r="I116" s="111" t="s">
        <v>181</v>
      </c>
      <c r="J116" s="201" t="s">
        <v>42</v>
      </c>
      <c r="K116" s="202"/>
      <c r="L116" s="202"/>
      <c r="M116" s="201" t="s">
        <v>42</v>
      </c>
      <c r="N116" s="201" t="s">
        <v>42</v>
      </c>
      <c r="O116" s="201" t="s">
        <v>42</v>
      </c>
      <c r="P116" s="201" t="s">
        <v>42</v>
      </c>
      <c r="Q116" s="201" t="s">
        <v>42</v>
      </c>
      <c r="R116" s="202"/>
      <c r="S116" s="201" t="s">
        <v>42</v>
      </c>
      <c r="T116" s="201" t="s">
        <v>42</v>
      </c>
      <c r="U116" s="201" t="s">
        <v>42</v>
      </c>
      <c r="V116" s="201" t="s">
        <v>42</v>
      </c>
      <c r="W116" s="202"/>
      <c r="X116" s="201" t="s">
        <v>42</v>
      </c>
      <c r="Y116" s="67"/>
      <c r="Z116" s="124"/>
      <c r="AA116" s="124"/>
      <c r="AB116" s="17"/>
      <c r="AC116" s="44"/>
      <c r="AD116" s="44"/>
      <c r="AE116" s="44"/>
    </row>
    <row r="117" ht="22.5" customHeight="1">
      <c r="A117" s="46">
        <v>114.0</v>
      </c>
      <c r="B117" s="142" t="s">
        <v>1213</v>
      </c>
      <c r="C117" s="233" t="s">
        <v>363</v>
      </c>
      <c r="D117" s="127" t="s">
        <v>1214</v>
      </c>
      <c r="E117" s="137" t="s">
        <v>1215</v>
      </c>
      <c r="F117" s="169" t="s">
        <v>1216</v>
      </c>
      <c r="G117" s="109" t="str">
        <f>HYPERLINK("mailto:nantawan@ces-thailand.com","nantawan@ces-thailand.com")</f>
        <v>nantawan@ces-thailand.com</v>
      </c>
      <c r="H117" s="122" t="s">
        <v>1217</v>
      </c>
      <c r="I117" s="111" t="s">
        <v>1218</v>
      </c>
      <c r="J117" s="70" t="s">
        <v>42</v>
      </c>
      <c r="K117" s="70" t="s">
        <v>42</v>
      </c>
      <c r="L117" s="67"/>
      <c r="M117" s="70" t="s">
        <v>42</v>
      </c>
      <c r="N117" s="70" t="s">
        <v>42</v>
      </c>
      <c r="O117" s="70" t="s">
        <v>42</v>
      </c>
      <c r="P117" s="70" t="s">
        <v>42</v>
      </c>
      <c r="Q117" s="70" t="s">
        <v>42</v>
      </c>
      <c r="R117" s="70" t="s">
        <v>42</v>
      </c>
      <c r="S117" s="70" t="s">
        <v>42</v>
      </c>
      <c r="T117" s="70" t="s">
        <v>42</v>
      </c>
      <c r="U117" s="70" t="s">
        <v>42</v>
      </c>
      <c r="V117" s="70" t="s">
        <v>42</v>
      </c>
      <c r="W117" s="67"/>
      <c r="X117" s="70" t="s">
        <v>42</v>
      </c>
      <c r="Y117" s="67"/>
      <c r="Z117" s="124"/>
      <c r="AA117" s="124"/>
      <c r="AB117" s="17"/>
      <c r="AC117" s="44"/>
      <c r="AD117" s="44"/>
      <c r="AE117" s="44"/>
    </row>
    <row r="118" ht="22.5" customHeight="1">
      <c r="A118" s="46">
        <v>115.0</v>
      </c>
      <c r="B118" s="142" t="s">
        <v>1219</v>
      </c>
      <c r="C118" s="103" t="s">
        <v>483</v>
      </c>
      <c r="D118" s="104" t="s">
        <v>1220</v>
      </c>
      <c r="E118" s="117" t="s">
        <v>1221</v>
      </c>
      <c r="F118" s="107" t="s">
        <v>1222</v>
      </c>
      <c r="G118" s="155" t="s">
        <v>1223</v>
      </c>
      <c r="H118" s="278" t="s">
        <v>1224</v>
      </c>
      <c r="I118" s="145" t="s">
        <v>1225</v>
      </c>
      <c r="J118" s="70" t="s">
        <v>42</v>
      </c>
      <c r="K118" s="70" t="s">
        <v>42</v>
      </c>
      <c r="L118" s="67"/>
      <c r="M118" s="70" t="s">
        <v>42</v>
      </c>
      <c r="N118" s="70" t="s">
        <v>42</v>
      </c>
      <c r="O118" s="70" t="s">
        <v>42</v>
      </c>
      <c r="P118" s="70" t="s">
        <v>42</v>
      </c>
      <c r="Q118" s="70" t="s">
        <v>42</v>
      </c>
      <c r="R118" s="70" t="s">
        <v>42</v>
      </c>
      <c r="S118" s="70" t="s">
        <v>42</v>
      </c>
      <c r="T118" s="67"/>
      <c r="U118" s="67"/>
      <c r="V118" s="70" t="s">
        <v>42</v>
      </c>
      <c r="W118" s="67"/>
      <c r="X118" s="70" t="s">
        <v>42</v>
      </c>
      <c r="Y118" s="67"/>
      <c r="Z118" s="124"/>
      <c r="AA118" s="124"/>
      <c r="AB118" s="17"/>
      <c r="AC118" s="44"/>
      <c r="AD118" s="44"/>
      <c r="AE118" s="44"/>
    </row>
    <row r="119" ht="22.5" customHeight="1">
      <c r="A119" s="46">
        <v>116.0</v>
      </c>
      <c r="B119" s="250" t="s">
        <v>1226</v>
      </c>
      <c r="C119" s="233" t="s">
        <v>50</v>
      </c>
      <c r="D119" s="104" t="s">
        <v>1227</v>
      </c>
      <c r="E119" s="268" t="s">
        <v>1228</v>
      </c>
      <c r="F119" s="107" t="s">
        <v>1229</v>
      </c>
      <c r="G119" s="155" t="str">
        <f>HYPERLINK("mailto:watchara@ch-karnchang.co.th","watchara@ch-karnchang.co.th")</f>
        <v>watchara@ch-karnchang.co.th</v>
      </c>
      <c r="H119" s="133" t="s">
        <v>1230</v>
      </c>
      <c r="I119" s="111" t="s">
        <v>1189</v>
      </c>
      <c r="J119" s="70" t="s">
        <v>42</v>
      </c>
      <c r="K119" s="67"/>
      <c r="L119" s="67"/>
      <c r="M119" s="70" t="s">
        <v>42</v>
      </c>
      <c r="N119" s="67"/>
      <c r="O119" s="67"/>
      <c r="P119" s="70" t="s">
        <v>42</v>
      </c>
      <c r="Q119" s="70" t="s">
        <v>42</v>
      </c>
      <c r="R119" s="67"/>
      <c r="S119" s="70" t="s">
        <v>42</v>
      </c>
      <c r="T119" s="67"/>
      <c r="U119" s="67"/>
      <c r="V119" s="70" t="s">
        <v>42</v>
      </c>
      <c r="W119" s="67"/>
      <c r="X119" s="67"/>
      <c r="Y119" s="67"/>
      <c r="Z119" s="124"/>
      <c r="AA119" s="124"/>
      <c r="AB119" s="17"/>
      <c r="AC119" s="279"/>
      <c r="AD119" s="279"/>
      <c r="AE119" s="279"/>
    </row>
    <row r="120" ht="22.5" customHeight="1">
      <c r="A120" s="46">
        <v>117.0</v>
      </c>
      <c r="B120" s="142" t="s">
        <v>1231</v>
      </c>
      <c r="C120" s="103" t="s">
        <v>813</v>
      </c>
      <c r="D120" s="127" t="s">
        <v>1232</v>
      </c>
      <c r="E120" s="117" t="s">
        <v>36</v>
      </c>
      <c r="F120" s="107" t="s">
        <v>1233</v>
      </c>
      <c r="G120" s="280" t="s">
        <v>1234</v>
      </c>
      <c r="H120" s="261" t="s">
        <v>1235</v>
      </c>
      <c r="I120" s="111" t="s">
        <v>1236</v>
      </c>
      <c r="J120" s="70" t="s">
        <v>42</v>
      </c>
      <c r="K120" s="70" t="s">
        <v>42</v>
      </c>
      <c r="L120" s="67"/>
      <c r="M120" s="70" t="s">
        <v>42</v>
      </c>
      <c r="N120" s="70" t="s">
        <v>42</v>
      </c>
      <c r="O120" s="70" t="s">
        <v>42</v>
      </c>
      <c r="P120" s="70" t="s">
        <v>42</v>
      </c>
      <c r="Q120" s="70" t="s">
        <v>42</v>
      </c>
      <c r="R120" s="70" t="s">
        <v>42</v>
      </c>
      <c r="S120" s="70" t="s">
        <v>42</v>
      </c>
      <c r="T120" s="67"/>
      <c r="U120" s="67"/>
      <c r="V120" s="70" t="s">
        <v>42</v>
      </c>
      <c r="W120" s="67"/>
      <c r="X120" s="70" t="s">
        <v>42</v>
      </c>
      <c r="Y120" s="67"/>
      <c r="Z120" s="124"/>
      <c r="AA120" s="124"/>
      <c r="AB120" s="17"/>
      <c r="AC120" s="148"/>
      <c r="AD120" s="148"/>
      <c r="AE120" s="148"/>
    </row>
    <row r="121" ht="22.5" customHeight="1">
      <c r="A121" s="46">
        <v>118.0</v>
      </c>
      <c r="B121" s="212" t="s">
        <v>1237</v>
      </c>
      <c r="C121" s="103" t="s">
        <v>1238</v>
      </c>
      <c r="D121" s="127" t="s">
        <v>1239</v>
      </c>
      <c r="E121" s="117" t="s">
        <v>1240</v>
      </c>
      <c r="F121" s="107" t="s">
        <v>1241</v>
      </c>
      <c r="G121" s="109" t="s">
        <v>1242</v>
      </c>
      <c r="H121" s="122" t="s">
        <v>1243</v>
      </c>
      <c r="I121" s="237" t="s">
        <v>855</v>
      </c>
      <c r="J121" s="70" t="s">
        <v>42</v>
      </c>
      <c r="K121" s="67"/>
      <c r="L121" s="67"/>
      <c r="M121" s="70" t="s">
        <v>42</v>
      </c>
      <c r="N121" s="67"/>
      <c r="O121" s="67"/>
      <c r="P121" s="70" t="s">
        <v>42</v>
      </c>
      <c r="Q121" s="70" t="s">
        <v>42</v>
      </c>
      <c r="R121" s="67"/>
      <c r="S121" s="67"/>
      <c r="T121" s="67"/>
      <c r="U121" s="67"/>
      <c r="V121" s="67"/>
      <c r="W121" s="67"/>
      <c r="X121" s="67"/>
      <c r="Y121" s="67"/>
      <c r="Z121" s="124"/>
      <c r="AA121" s="124"/>
      <c r="AB121" s="17"/>
      <c r="AC121" s="44"/>
      <c r="AD121" s="44"/>
      <c r="AE121" s="44"/>
    </row>
    <row r="122" ht="22.5" customHeight="1">
      <c r="A122" s="46">
        <v>119.0</v>
      </c>
      <c r="B122" s="114" t="s">
        <v>1244</v>
      </c>
      <c r="C122" s="103" t="s">
        <v>1245</v>
      </c>
      <c r="D122" s="127" t="s">
        <v>1246</v>
      </c>
      <c r="E122" s="137" t="s">
        <v>1247</v>
      </c>
      <c r="F122" s="107" t="s">
        <v>1248</v>
      </c>
      <c r="G122" s="177" t="str">
        <f>HYPERLINK("mailto:asupoj@hotmail.com","asupoj@hotmail.com")</f>
        <v>asupoj@hotmail.com</v>
      </c>
      <c r="H122" s="122" t="s">
        <v>1249</v>
      </c>
      <c r="I122" s="111" t="s">
        <v>157</v>
      </c>
      <c r="J122" s="67"/>
      <c r="K122" s="67"/>
      <c r="L122" s="67"/>
      <c r="M122" s="67"/>
      <c r="N122" s="67"/>
      <c r="O122" s="67"/>
      <c r="P122" s="70" t="s">
        <v>42</v>
      </c>
      <c r="Q122" s="70" t="s">
        <v>42</v>
      </c>
      <c r="R122" s="67"/>
      <c r="S122" s="70" t="s">
        <v>42</v>
      </c>
      <c r="T122" s="67"/>
      <c r="U122" s="67"/>
      <c r="V122" s="67"/>
      <c r="W122" s="67"/>
      <c r="X122" s="67"/>
      <c r="Y122" s="67"/>
      <c r="Z122" s="124"/>
      <c r="AA122" s="124"/>
      <c r="AB122" s="17"/>
      <c r="AC122" s="44"/>
      <c r="AD122" s="44"/>
      <c r="AE122" s="44"/>
    </row>
    <row r="123" ht="22.5" customHeight="1">
      <c r="A123" s="46">
        <v>120.0</v>
      </c>
      <c r="B123" s="142" t="s">
        <v>1250</v>
      </c>
      <c r="C123" s="233" t="s">
        <v>50</v>
      </c>
      <c r="D123" s="127" t="s">
        <v>1251</v>
      </c>
      <c r="E123" s="117" t="s">
        <v>36</v>
      </c>
      <c r="F123" s="107" t="s">
        <v>1252</v>
      </c>
      <c r="G123" s="109" t="str">
        <f>HYPERLINK("mailto:chatcrane@outlook.com","chatcrane@outlook.com")</f>
        <v>chatcrane@outlook.com</v>
      </c>
      <c r="H123" s="133" t="s">
        <v>1253</v>
      </c>
      <c r="I123" s="111" t="s">
        <v>41</v>
      </c>
      <c r="J123" s="70" t="s">
        <v>42</v>
      </c>
      <c r="K123" s="67"/>
      <c r="L123" s="67"/>
      <c r="M123" s="70" t="s">
        <v>42</v>
      </c>
      <c r="N123" s="67"/>
      <c r="O123" s="67"/>
      <c r="P123" s="70" t="s">
        <v>42</v>
      </c>
      <c r="Q123" s="70" t="s">
        <v>42</v>
      </c>
      <c r="R123" s="67"/>
      <c r="S123" s="67"/>
      <c r="T123" s="67"/>
      <c r="U123" s="67"/>
      <c r="V123" s="67"/>
      <c r="W123" s="67"/>
      <c r="X123" s="67"/>
      <c r="Y123" s="67"/>
      <c r="Z123" s="124"/>
      <c r="AA123" s="124"/>
      <c r="AB123" s="17"/>
      <c r="AC123" s="44"/>
      <c r="AD123" s="44"/>
      <c r="AE123" s="44"/>
    </row>
    <row r="124" ht="22.5" customHeight="1">
      <c r="A124" s="46">
        <v>121.0</v>
      </c>
      <c r="B124" s="173" t="s">
        <v>1254</v>
      </c>
      <c r="C124" s="233" t="s">
        <v>1003</v>
      </c>
      <c r="D124" s="104" t="s">
        <v>1255</v>
      </c>
      <c r="E124" s="268" t="s">
        <v>1256</v>
      </c>
      <c r="F124" s="107" t="s">
        <v>1257</v>
      </c>
      <c r="G124" s="155" t="str">
        <f>HYPERLINK("mailto:porapongk@chevron.com","porapongk@chevron.com")</f>
        <v>porapongk@chevron.com</v>
      </c>
      <c r="H124" s="190" t="s">
        <v>1258</v>
      </c>
      <c r="I124" s="111" t="s">
        <v>703</v>
      </c>
      <c r="J124" s="70" t="s">
        <v>42</v>
      </c>
      <c r="K124" s="70" t="s">
        <v>42</v>
      </c>
      <c r="L124" s="67"/>
      <c r="M124" s="70" t="s">
        <v>42</v>
      </c>
      <c r="N124" s="70" t="s">
        <v>42</v>
      </c>
      <c r="O124" s="67"/>
      <c r="P124" s="70" t="s">
        <v>42</v>
      </c>
      <c r="Q124" s="70" t="s">
        <v>42</v>
      </c>
      <c r="R124" s="70" t="s">
        <v>42</v>
      </c>
      <c r="S124" s="70" t="s">
        <v>42</v>
      </c>
      <c r="T124" s="70" t="s">
        <v>42</v>
      </c>
      <c r="U124" s="70" t="s">
        <v>42</v>
      </c>
      <c r="V124" s="70" t="s">
        <v>42</v>
      </c>
      <c r="W124" s="70"/>
      <c r="X124" s="70" t="s">
        <v>42</v>
      </c>
      <c r="Y124" s="67"/>
      <c r="Z124" s="124"/>
      <c r="AA124" s="124"/>
      <c r="AB124" s="17"/>
      <c r="AC124" s="44"/>
      <c r="AD124" s="44"/>
      <c r="AE124" s="44"/>
    </row>
    <row r="125" ht="22.5" customHeight="1">
      <c r="A125" s="46">
        <v>122.0</v>
      </c>
      <c r="B125" s="252" t="s">
        <v>1259</v>
      </c>
      <c r="C125" s="255" t="s">
        <v>1260</v>
      </c>
      <c r="D125" s="226"/>
      <c r="E125" s="267"/>
      <c r="F125" s="269"/>
      <c r="G125" s="170"/>
      <c r="H125" s="270"/>
      <c r="I125" s="140" t="s">
        <v>703</v>
      </c>
      <c r="J125" s="201" t="s">
        <v>42</v>
      </c>
      <c r="K125" s="201" t="s">
        <v>42</v>
      </c>
      <c r="L125" s="202"/>
      <c r="M125" s="201" t="s">
        <v>42</v>
      </c>
      <c r="N125" s="201" t="s">
        <v>42</v>
      </c>
      <c r="O125" s="202"/>
      <c r="P125" s="201" t="s">
        <v>42</v>
      </c>
      <c r="Q125" s="201" t="s">
        <v>42</v>
      </c>
      <c r="R125" s="201" t="s">
        <v>42</v>
      </c>
      <c r="S125" s="201" t="s">
        <v>42</v>
      </c>
      <c r="T125" s="201" t="s">
        <v>42</v>
      </c>
      <c r="U125" s="201" t="s">
        <v>42</v>
      </c>
      <c r="V125" s="201" t="s">
        <v>42</v>
      </c>
      <c r="W125" s="201"/>
      <c r="X125" s="201" t="s">
        <v>42</v>
      </c>
      <c r="Y125" s="202"/>
      <c r="Z125" s="204"/>
      <c r="AA125" s="204"/>
      <c r="AB125" s="17"/>
      <c r="AC125" s="44"/>
      <c r="AD125" s="44"/>
      <c r="AE125" s="44"/>
    </row>
    <row r="126" ht="22.5" customHeight="1">
      <c r="A126" s="46">
        <v>123.0</v>
      </c>
      <c r="B126" s="212" t="s">
        <v>1261</v>
      </c>
      <c r="C126" s="233" t="s">
        <v>50</v>
      </c>
      <c r="D126" s="281" t="s">
        <v>1262</v>
      </c>
      <c r="E126" s="282" t="s">
        <v>1263</v>
      </c>
      <c r="F126" s="107" t="s">
        <v>1264</v>
      </c>
      <c r="G126" s="283" t="str">
        <f>HYPERLINK("mailto:fengchenggong@cppithailand.com","fengchenggong@cppithailand.com
aijingqi@cppithailand.com
sunyong@cppithailand.com")</f>
        <v>fengchenggong@cppithailand.com
aijingqi@cppithailand.com
sunyong@cppithailand.com</v>
      </c>
      <c r="H126" s="122" t="s">
        <v>1265</v>
      </c>
      <c r="I126" s="183" t="s">
        <v>427</v>
      </c>
      <c r="J126" s="70" t="s">
        <v>42</v>
      </c>
      <c r="K126" s="70" t="s">
        <v>42</v>
      </c>
      <c r="L126" s="67"/>
      <c r="M126" s="70" t="s">
        <v>42</v>
      </c>
      <c r="N126" s="70" t="s">
        <v>42</v>
      </c>
      <c r="O126" s="70" t="s">
        <v>42</v>
      </c>
      <c r="P126" s="70" t="s">
        <v>42</v>
      </c>
      <c r="Q126" s="70" t="s">
        <v>42</v>
      </c>
      <c r="R126" s="70" t="s">
        <v>42</v>
      </c>
      <c r="S126" s="70" t="s">
        <v>42</v>
      </c>
      <c r="T126" s="67"/>
      <c r="U126" s="67"/>
      <c r="V126" s="70" t="s">
        <v>42</v>
      </c>
      <c r="W126" s="67"/>
      <c r="X126" s="70" t="s">
        <v>42</v>
      </c>
      <c r="Y126" s="67"/>
      <c r="Z126" s="124"/>
      <c r="AA126" s="124"/>
      <c r="AB126" s="17"/>
      <c r="AC126" s="44"/>
      <c r="AD126" s="44"/>
      <c r="AE126" s="44"/>
    </row>
    <row r="127" ht="22.5" customHeight="1">
      <c r="A127" s="46">
        <v>124.0</v>
      </c>
      <c r="B127" s="114" t="s">
        <v>1266</v>
      </c>
      <c r="C127" s="103" t="s">
        <v>82</v>
      </c>
      <c r="D127" s="104" t="s">
        <v>1267</v>
      </c>
      <c r="E127" s="117" t="s">
        <v>36</v>
      </c>
      <c r="F127" s="107" t="s">
        <v>1268</v>
      </c>
      <c r="G127" s="109" t="str">
        <f>HYPERLINK("mailto:suwits_2506@hotmail.com","suwits_2506@hotmail.com")</f>
        <v>suwits_2506@hotmail.com</v>
      </c>
      <c r="H127" s="133" t="s">
        <v>1269</v>
      </c>
      <c r="I127" s="111" t="s">
        <v>157</v>
      </c>
      <c r="J127" s="67"/>
      <c r="K127" s="67"/>
      <c r="L127" s="67"/>
      <c r="M127" s="67"/>
      <c r="N127" s="67"/>
      <c r="O127" s="67"/>
      <c r="P127" s="70" t="s">
        <v>42</v>
      </c>
      <c r="Q127" s="70" t="s">
        <v>42</v>
      </c>
      <c r="R127" s="67"/>
      <c r="S127" s="70" t="s">
        <v>42</v>
      </c>
      <c r="T127" s="67"/>
      <c r="U127" s="67"/>
      <c r="V127" s="67"/>
      <c r="W127" s="67"/>
      <c r="X127" s="67"/>
      <c r="Y127" s="67"/>
      <c r="Z127" s="124"/>
      <c r="AA127" s="124"/>
      <c r="AB127" s="17"/>
      <c r="AC127" s="44"/>
      <c r="AD127" s="44"/>
      <c r="AE127" s="44"/>
    </row>
    <row r="128" ht="22.5" customHeight="1">
      <c r="A128" s="46">
        <v>125.0</v>
      </c>
      <c r="B128" s="284" t="s">
        <v>1270</v>
      </c>
      <c r="C128" s="103" t="s">
        <v>34</v>
      </c>
      <c r="D128" s="127" t="s">
        <v>1271</v>
      </c>
      <c r="E128" s="117" t="s">
        <v>1240</v>
      </c>
      <c r="F128" s="107" t="s">
        <v>1272</v>
      </c>
      <c r="G128" s="285" t="s">
        <v>1273</v>
      </c>
      <c r="H128" s="122" t="s">
        <v>1274</v>
      </c>
      <c r="I128" s="111" t="s">
        <v>347</v>
      </c>
      <c r="J128" s="70" t="s">
        <v>42</v>
      </c>
      <c r="K128" s="70" t="s">
        <v>42</v>
      </c>
      <c r="L128" s="67"/>
      <c r="M128" s="70" t="s">
        <v>42</v>
      </c>
      <c r="N128" s="67"/>
      <c r="O128" s="67"/>
      <c r="P128" s="70" t="s">
        <v>42</v>
      </c>
      <c r="Q128" s="70" t="s">
        <v>42</v>
      </c>
      <c r="R128" s="67"/>
      <c r="S128" s="70" t="s">
        <v>42</v>
      </c>
      <c r="T128" s="67"/>
      <c r="U128" s="67"/>
      <c r="V128" s="70" t="s">
        <v>42</v>
      </c>
      <c r="W128" s="67"/>
      <c r="X128" s="67"/>
      <c r="Y128" s="67"/>
      <c r="Z128" s="124"/>
      <c r="AA128" s="124"/>
      <c r="AB128" s="246"/>
      <c r="AC128" s="207"/>
      <c r="AD128" s="207"/>
      <c r="AE128" s="207"/>
    </row>
    <row r="129" ht="22.5" customHeight="1">
      <c r="A129" s="46">
        <v>126.0</v>
      </c>
      <c r="B129" s="142" t="s">
        <v>1275</v>
      </c>
      <c r="C129" s="103" t="s">
        <v>82</v>
      </c>
      <c r="D129" s="104" t="s">
        <v>1276</v>
      </c>
      <c r="E129" s="137"/>
      <c r="F129" s="107" t="s">
        <v>1277</v>
      </c>
      <c r="G129" s="177" t="s">
        <v>1278</v>
      </c>
      <c r="H129" s="284" t="s">
        <v>1279</v>
      </c>
      <c r="I129" s="111" t="s">
        <v>119</v>
      </c>
      <c r="J129" s="70" t="s">
        <v>42</v>
      </c>
      <c r="K129" s="70" t="s">
        <v>42</v>
      </c>
      <c r="L129" s="67"/>
      <c r="M129" s="70" t="s">
        <v>42</v>
      </c>
      <c r="N129" s="67"/>
      <c r="O129" s="67"/>
      <c r="P129" s="70" t="s">
        <v>42</v>
      </c>
      <c r="Q129" s="70" t="s">
        <v>42</v>
      </c>
      <c r="R129" s="67"/>
      <c r="S129" s="70" t="s">
        <v>42</v>
      </c>
      <c r="T129" s="67"/>
      <c r="U129" s="67"/>
      <c r="V129" s="70" t="s">
        <v>42</v>
      </c>
      <c r="W129" s="67"/>
      <c r="X129" s="67"/>
      <c r="Y129" s="67"/>
      <c r="Z129" s="124"/>
      <c r="AA129" s="124"/>
      <c r="AB129" s="17"/>
      <c r="AC129" s="44"/>
      <c r="AD129" s="44"/>
      <c r="AE129" s="44"/>
    </row>
    <row r="130" ht="22.5" customHeight="1">
      <c r="A130" s="46">
        <v>127.0</v>
      </c>
      <c r="B130" s="142" t="s">
        <v>1280</v>
      </c>
      <c r="C130" s="103" t="s">
        <v>82</v>
      </c>
      <c r="D130" s="127" t="s">
        <v>1281</v>
      </c>
      <c r="E130" s="117" t="s">
        <v>198</v>
      </c>
      <c r="F130" s="107" t="s">
        <v>1282</v>
      </c>
      <c r="G130" s="109" t="str">
        <f>HYPERLINK("mailto:bowin.engineering2000@gmail.com","bowin.engineering2000@gmail.com")</f>
        <v>bowin.engineering2000@gmail.com</v>
      </c>
      <c r="H130" s="139" t="s">
        <v>1283</v>
      </c>
      <c r="I130" s="111" t="s">
        <v>1284</v>
      </c>
      <c r="J130" s="70" t="s">
        <v>42</v>
      </c>
      <c r="K130" s="70" t="s">
        <v>42</v>
      </c>
      <c r="L130" s="67"/>
      <c r="M130" s="70" t="s">
        <v>42</v>
      </c>
      <c r="N130" s="67"/>
      <c r="O130" s="67"/>
      <c r="P130" s="70" t="s">
        <v>42</v>
      </c>
      <c r="Q130" s="70" t="s">
        <v>42</v>
      </c>
      <c r="R130" s="67"/>
      <c r="S130" s="70" t="s">
        <v>42</v>
      </c>
      <c r="T130" s="67"/>
      <c r="U130" s="67"/>
      <c r="V130" s="70" t="s">
        <v>42</v>
      </c>
      <c r="W130" s="67"/>
      <c r="X130" s="67"/>
      <c r="Y130" s="67"/>
      <c r="Z130" s="124"/>
      <c r="AA130" s="124"/>
      <c r="AB130" s="17"/>
      <c r="AC130" s="44"/>
      <c r="AD130" s="44"/>
      <c r="AE130" s="44"/>
    </row>
    <row r="131" ht="22.5" customHeight="1">
      <c r="A131" s="46">
        <v>128.0</v>
      </c>
      <c r="B131" s="114" t="s">
        <v>1285</v>
      </c>
      <c r="C131" s="103" t="s">
        <v>82</v>
      </c>
      <c r="D131" s="226"/>
      <c r="E131" s="286"/>
      <c r="F131" s="107" t="s">
        <v>1286</v>
      </c>
      <c r="G131" s="109" t="str">
        <f>HYPERLINK("mailto:cci@chonburicons.com","cci@chonburicons.com")</f>
        <v>cci@chonburicons.com</v>
      </c>
      <c r="H131" s="122" t="s">
        <v>1287</v>
      </c>
      <c r="I131" s="111" t="s">
        <v>1288</v>
      </c>
      <c r="J131" s="70" t="s">
        <v>42</v>
      </c>
      <c r="K131" s="70" t="s">
        <v>42</v>
      </c>
      <c r="L131" s="67"/>
      <c r="M131" s="70" t="s">
        <v>42</v>
      </c>
      <c r="N131" s="67"/>
      <c r="O131" s="67"/>
      <c r="P131" s="70" t="s">
        <v>42</v>
      </c>
      <c r="Q131" s="70" t="s">
        <v>42</v>
      </c>
      <c r="R131" s="67"/>
      <c r="S131" s="70" t="s">
        <v>42</v>
      </c>
      <c r="T131" s="67"/>
      <c r="U131" s="67"/>
      <c r="V131" s="70" t="s">
        <v>42</v>
      </c>
      <c r="W131" s="67"/>
      <c r="X131" s="67"/>
      <c r="Y131" s="67"/>
      <c r="Z131" s="124"/>
      <c r="AA131" s="124"/>
      <c r="AB131" s="17"/>
      <c r="AC131" s="44"/>
      <c r="AD131" s="44"/>
      <c r="AE131" s="44"/>
    </row>
    <row r="132" ht="22.5" customHeight="1">
      <c r="A132" s="46">
        <v>129.0</v>
      </c>
      <c r="B132" s="114" t="s">
        <v>1289</v>
      </c>
      <c r="C132" s="103" t="s">
        <v>82</v>
      </c>
      <c r="D132" s="104" t="s">
        <v>1290</v>
      </c>
      <c r="E132" s="117" t="s">
        <v>198</v>
      </c>
      <c r="F132" s="107" t="s">
        <v>1291</v>
      </c>
      <c r="G132" s="109" t="str">
        <f>HYPERLINK("mailto:chocrane66@hotmail.com","chocrane66@hotmail.com")</f>
        <v>chocrane66@hotmail.com</v>
      </c>
      <c r="H132" s="111" t="s">
        <v>1292</v>
      </c>
      <c r="I132" s="111" t="s">
        <v>41</v>
      </c>
      <c r="J132" s="70" t="s">
        <v>42</v>
      </c>
      <c r="K132" s="67"/>
      <c r="L132" s="67"/>
      <c r="M132" s="70" t="s">
        <v>42</v>
      </c>
      <c r="N132" s="67"/>
      <c r="O132" s="67"/>
      <c r="P132" s="70" t="s">
        <v>42</v>
      </c>
      <c r="Q132" s="70" t="s">
        <v>42</v>
      </c>
      <c r="R132" s="67"/>
      <c r="S132" s="67"/>
      <c r="T132" s="67"/>
      <c r="U132" s="67"/>
      <c r="V132" s="67"/>
      <c r="W132" s="67"/>
      <c r="X132" s="67"/>
      <c r="Y132" s="67"/>
      <c r="Z132" s="124"/>
      <c r="AA132" s="124"/>
      <c r="AB132" s="17"/>
      <c r="AC132" s="44"/>
      <c r="AD132" s="44"/>
      <c r="AE132" s="44"/>
    </row>
    <row r="133" ht="22.5" customHeight="1">
      <c r="A133" s="46">
        <v>130.0</v>
      </c>
      <c r="B133" s="114" t="s">
        <v>1293</v>
      </c>
      <c r="C133" s="103" t="s">
        <v>1127</v>
      </c>
      <c r="D133" s="266" t="s">
        <v>1294</v>
      </c>
      <c r="E133" s="137"/>
      <c r="F133" s="107" t="s">
        <v>1295</v>
      </c>
      <c r="G133" s="109" t="str">
        <f>HYPERLINK("mailto:chotika-intergroup@hotmail.com","chotika-intergroup@hotmail.com")</f>
        <v>chotika-intergroup@hotmail.com</v>
      </c>
      <c r="H133" s="133" t="s">
        <v>1296</v>
      </c>
      <c r="I133" s="111" t="s">
        <v>1297</v>
      </c>
      <c r="J133" s="70" t="s">
        <v>42</v>
      </c>
      <c r="K133" s="70" t="s">
        <v>42</v>
      </c>
      <c r="L133" s="67"/>
      <c r="M133" s="70" t="s">
        <v>42</v>
      </c>
      <c r="N133" s="67"/>
      <c r="O133" s="67"/>
      <c r="P133" s="70" t="s">
        <v>42</v>
      </c>
      <c r="Q133" s="70" t="s">
        <v>42</v>
      </c>
      <c r="R133" s="67"/>
      <c r="S133" s="70" t="s">
        <v>42</v>
      </c>
      <c r="T133" s="67"/>
      <c r="U133" s="67"/>
      <c r="V133" s="70" t="s">
        <v>42</v>
      </c>
      <c r="W133" s="67"/>
      <c r="X133" s="67"/>
      <c r="Y133" s="67"/>
      <c r="Z133" s="124"/>
      <c r="AA133" s="124"/>
      <c r="AB133" s="17"/>
      <c r="AC133" s="44"/>
      <c r="AD133" s="44"/>
      <c r="AE133" s="44"/>
    </row>
    <row r="134" ht="22.5" customHeight="1">
      <c r="A134" s="46">
        <v>131.0</v>
      </c>
      <c r="B134" s="179" t="s">
        <v>1298</v>
      </c>
      <c r="C134" s="287" t="s">
        <v>363</v>
      </c>
      <c r="D134" s="117" t="s">
        <v>1299</v>
      </c>
      <c r="E134" s="117" t="s">
        <v>36</v>
      </c>
      <c r="F134" s="288" t="s">
        <v>1300</v>
      </c>
      <c r="G134" s="109" t="str">
        <f>HYPERLINK("mailto:chotiratengineering@hotmail.com","chotiratengineering@hotmail.com")</f>
        <v>chotiratengineering@hotmail.com</v>
      </c>
      <c r="H134" s="289" t="s">
        <v>1301</v>
      </c>
      <c r="I134" s="183" t="s">
        <v>790</v>
      </c>
      <c r="J134" s="70" t="s">
        <v>42</v>
      </c>
      <c r="K134" s="262"/>
      <c r="L134" s="262"/>
      <c r="M134" s="70" t="s">
        <v>42</v>
      </c>
      <c r="N134" s="262"/>
      <c r="O134" s="262"/>
      <c r="P134" s="70" t="s">
        <v>42</v>
      </c>
      <c r="Q134" s="70" t="s">
        <v>42</v>
      </c>
      <c r="R134" s="262"/>
      <c r="S134" s="70" t="s">
        <v>42</v>
      </c>
      <c r="T134" s="262"/>
      <c r="U134" s="262"/>
      <c r="V134" s="70" t="s">
        <v>42</v>
      </c>
      <c r="W134" s="262"/>
      <c r="X134" s="262"/>
      <c r="Y134" s="262"/>
      <c r="Z134" s="263"/>
      <c r="AA134" s="263"/>
      <c r="AB134" s="17"/>
      <c r="AC134" s="44"/>
      <c r="AD134" s="44"/>
      <c r="AE134" s="44"/>
    </row>
    <row r="135" ht="22.5" customHeight="1">
      <c r="A135" s="46">
        <v>132.0</v>
      </c>
      <c r="B135" s="173" t="s">
        <v>1302</v>
      </c>
      <c r="C135" s="233" t="s">
        <v>50</v>
      </c>
      <c r="D135" s="127" t="s">
        <v>1303</v>
      </c>
      <c r="E135" s="137"/>
      <c r="F135" s="107" t="s">
        <v>1304</v>
      </c>
      <c r="G135" s="155" t="str">
        <f>HYPERLINK("mailto:palakhanist@cibasc.com","palakhanist@cibasc.com")</f>
        <v>palakhanist@cibasc.com</v>
      </c>
      <c r="H135" s="133" t="s">
        <v>1305</v>
      </c>
      <c r="I135" s="111" t="s">
        <v>181</v>
      </c>
      <c r="J135" s="201" t="s">
        <v>42</v>
      </c>
      <c r="K135" s="202"/>
      <c r="L135" s="202"/>
      <c r="M135" s="201" t="s">
        <v>42</v>
      </c>
      <c r="N135" s="201" t="s">
        <v>42</v>
      </c>
      <c r="O135" s="201" t="s">
        <v>42</v>
      </c>
      <c r="P135" s="201" t="s">
        <v>42</v>
      </c>
      <c r="Q135" s="201" t="s">
        <v>42</v>
      </c>
      <c r="R135" s="202"/>
      <c r="S135" s="201" t="s">
        <v>42</v>
      </c>
      <c r="T135" s="201" t="s">
        <v>42</v>
      </c>
      <c r="U135" s="201" t="s">
        <v>42</v>
      </c>
      <c r="V135" s="201" t="s">
        <v>42</v>
      </c>
      <c r="W135" s="202"/>
      <c r="X135" s="201" t="s">
        <v>42</v>
      </c>
      <c r="Y135" s="67"/>
      <c r="Z135" s="124"/>
      <c r="AA135" s="124"/>
      <c r="AB135" s="17"/>
      <c r="AC135" s="44"/>
      <c r="AD135" s="44"/>
      <c r="AE135" s="44"/>
    </row>
    <row r="136" ht="22.5" customHeight="1">
      <c r="A136" s="46">
        <v>133.0</v>
      </c>
      <c r="B136" s="114" t="s">
        <v>1306</v>
      </c>
      <c r="C136" s="233" t="s">
        <v>50</v>
      </c>
      <c r="D136" s="104" t="s">
        <v>1307</v>
      </c>
      <c r="E136" s="137"/>
      <c r="F136" s="107" t="s">
        <v>1308</v>
      </c>
      <c r="G136" s="109" t="str">
        <f>HYPERLINK("mailto:cisthailand@hotmail.co.th","cisthailand@hotmail.co.th")</f>
        <v>cisthailand@hotmail.co.th</v>
      </c>
      <c r="H136" s="133" t="s">
        <v>1309</v>
      </c>
      <c r="I136" s="258" t="s">
        <v>1310</v>
      </c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1"/>
      <c r="AA136" s="291"/>
      <c r="AB136" s="17"/>
      <c r="AC136" s="44"/>
      <c r="AD136" s="44"/>
      <c r="AE136" s="44"/>
    </row>
    <row r="137" ht="22.5" customHeight="1">
      <c r="A137" s="46">
        <v>134.0</v>
      </c>
      <c r="B137" s="114" t="s">
        <v>1311</v>
      </c>
      <c r="C137" s="233" t="s">
        <v>50</v>
      </c>
      <c r="D137" s="226" t="s">
        <v>99</v>
      </c>
      <c r="E137" s="137" t="s">
        <v>1312</v>
      </c>
      <c r="F137" s="107" t="s">
        <v>1313</v>
      </c>
      <c r="G137" s="109" t="str">
        <f>HYPERLINK("mailto:classmat@classmat.info","classmat@classmat.info")</f>
        <v>classmat@classmat.info</v>
      </c>
      <c r="H137" s="133" t="s">
        <v>1314</v>
      </c>
      <c r="I137" s="111" t="s">
        <v>157</v>
      </c>
      <c r="J137" s="67"/>
      <c r="K137" s="67"/>
      <c r="L137" s="67"/>
      <c r="M137" s="67"/>
      <c r="N137" s="67"/>
      <c r="O137" s="67"/>
      <c r="P137" s="70" t="s">
        <v>42</v>
      </c>
      <c r="Q137" s="70" t="s">
        <v>42</v>
      </c>
      <c r="R137" s="67"/>
      <c r="S137" s="70" t="s">
        <v>42</v>
      </c>
      <c r="T137" s="67"/>
      <c r="U137" s="67"/>
      <c r="V137" s="67"/>
      <c r="W137" s="67"/>
      <c r="X137" s="67"/>
      <c r="Y137" s="67"/>
      <c r="Z137" s="124"/>
      <c r="AA137" s="124"/>
      <c r="AB137" s="17"/>
      <c r="AC137" s="44"/>
      <c r="AD137" s="44"/>
      <c r="AE137" s="44"/>
    </row>
    <row r="138" ht="22.5" customHeight="1">
      <c r="A138" s="46">
        <v>135.0</v>
      </c>
      <c r="B138" s="249" t="s">
        <v>1315</v>
      </c>
      <c r="C138" s="233" t="s">
        <v>483</v>
      </c>
      <c r="D138" s="127" t="s">
        <v>1316</v>
      </c>
      <c r="E138" s="137" t="s">
        <v>1317</v>
      </c>
      <c r="F138" s="107" t="s">
        <v>1318</v>
      </c>
      <c r="G138" s="109" t="str">
        <f>HYPERLINK("mailto:reuben.samuel@clough.co.th","reuben.samuel@clough.co.th")</f>
        <v>reuben.samuel@clough.co.th</v>
      </c>
      <c r="H138" s="139" t="s">
        <v>1319</v>
      </c>
      <c r="I138" s="111" t="s">
        <v>790</v>
      </c>
      <c r="J138" s="70" t="s">
        <v>42</v>
      </c>
      <c r="K138" s="67"/>
      <c r="L138" s="67"/>
      <c r="M138" s="70" t="s">
        <v>42</v>
      </c>
      <c r="N138" s="67"/>
      <c r="O138" s="67"/>
      <c r="P138" s="70" t="s">
        <v>42</v>
      </c>
      <c r="Q138" s="70" t="s">
        <v>42</v>
      </c>
      <c r="R138" s="67"/>
      <c r="S138" s="70" t="s">
        <v>42</v>
      </c>
      <c r="T138" s="67"/>
      <c r="U138" s="67"/>
      <c r="V138" s="70" t="s">
        <v>42</v>
      </c>
      <c r="W138" s="67"/>
      <c r="X138" s="67"/>
      <c r="Y138" s="67"/>
      <c r="Z138" s="124"/>
      <c r="AA138" s="124"/>
      <c r="AB138" s="17"/>
      <c r="AC138" s="44"/>
      <c r="AD138" s="44"/>
      <c r="AE138" s="44"/>
    </row>
    <row r="139" ht="22.5" customHeight="1">
      <c r="A139" s="46">
        <v>136.0</v>
      </c>
      <c r="B139" s="175" t="s">
        <v>1320</v>
      </c>
      <c r="C139" s="233" t="s">
        <v>50</v>
      </c>
      <c r="D139" s="104" t="s">
        <v>1321</v>
      </c>
      <c r="E139" s="117" t="s">
        <v>1322</v>
      </c>
      <c r="F139" s="107" t="s">
        <v>1323</v>
      </c>
      <c r="G139" s="109" t="str">
        <f>HYPERLINK("mailto:cnscargo111@gmail.com","cnscargo111@gmail.com")</f>
        <v>cnscargo111@gmail.com</v>
      </c>
      <c r="H139" s="133" t="s">
        <v>1324</v>
      </c>
      <c r="I139" s="111" t="s">
        <v>917</v>
      </c>
      <c r="J139" s="70" t="s">
        <v>42</v>
      </c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124"/>
      <c r="AA139" s="124"/>
      <c r="AB139" s="17"/>
      <c r="AC139" s="44"/>
      <c r="AD139" s="44"/>
      <c r="AE139" s="44"/>
    </row>
    <row r="140" ht="22.5" customHeight="1">
      <c r="A140" s="46">
        <v>137.0</v>
      </c>
      <c r="B140" s="249" t="s">
        <v>1325</v>
      </c>
      <c r="C140" s="233" t="s">
        <v>1326</v>
      </c>
      <c r="D140" s="281" t="s">
        <v>1327</v>
      </c>
      <c r="E140" s="292" t="s">
        <v>1328</v>
      </c>
      <c r="F140" s="107" t="s">
        <v>1329</v>
      </c>
      <c r="G140" s="283" t="str">
        <f>HYPERLINK("mailto:khemmerich@coastalenergy.com","khemmerich@coastalenergy.com
kanokk@coastalenergy.com")</f>
        <v>khemmerich@coastalenergy.com
kanokk@coastalenergy.com</v>
      </c>
      <c r="H140" s="190" t="s">
        <v>1330</v>
      </c>
      <c r="I140" s="111" t="s">
        <v>703</v>
      </c>
      <c r="J140" s="70" t="s">
        <v>42</v>
      </c>
      <c r="K140" s="70" t="s">
        <v>42</v>
      </c>
      <c r="L140" s="67"/>
      <c r="M140" s="70" t="s">
        <v>42</v>
      </c>
      <c r="N140" s="70" t="s">
        <v>42</v>
      </c>
      <c r="O140" s="67"/>
      <c r="P140" s="70" t="s">
        <v>42</v>
      </c>
      <c r="Q140" s="70" t="s">
        <v>42</v>
      </c>
      <c r="R140" s="70" t="s">
        <v>42</v>
      </c>
      <c r="S140" s="70" t="s">
        <v>42</v>
      </c>
      <c r="T140" s="70" t="s">
        <v>42</v>
      </c>
      <c r="U140" s="70" t="s">
        <v>42</v>
      </c>
      <c r="V140" s="70" t="s">
        <v>42</v>
      </c>
      <c r="W140" s="70"/>
      <c r="X140" s="70" t="s">
        <v>42</v>
      </c>
      <c r="Y140" s="67"/>
      <c r="Z140" s="124"/>
      <c r="AA140" s="124"/>
      <c r="AB140" s="17"/>
      <c r="AC140" s="44"/>
      <c r="AD140" s="44"/>
      <c r="AE140" s="44"/>
    </row>
    <row r="141" ht="22.5" customHeight="1">
      <c r="A141" s="46">
        <v>138.0</v>
      </c>
      <c r="B141" s="173" t="s">
        <v>1331</v>
      </c>
      <c r="C141" s="233" t="s">
        <v>50</v>
      </c>
      <c r="D141" s="127" t="s">
        <v>1332</v>
      </c>
      <c r="E141" s="276" t="s">
        <v>1333</v>
      </c>
      <c r="F141" s="107" t="s">
        <v>1334</v>
      </c>
      <c r="G141" s="155" t="str">
        <f>HYPERLINK("mailto:sales@coffral.ph","sales@coffral.ph")</f>
        <v>sales@coffral.ph</v>
      </c>
      <c r="H141" s="133" t="s">
        <v>1335</v>
      </c>
      <c r="I141" s="111" t="s">
        <v>1336</v>
      </c>
      <c r="J141" s="70" t="s">
        <v>42</v>
      </c>
      <c r="K141" s="67"/>
      <c r="L141" s="70" t="s">
        <v>42</v>
      </c>
      <c r="M141" s="70" t="s">
        <v>42</v>
      </c>
      <c r="N141" s="67"/>
      <c r="O141" s="67"/>
      <c r="P141" s="70" t="s">
        <v>42</v>
      </c>
      <c r="Q141" s="70" t="s">
        <v>42</v>
      </c>
      <c r="R141" s="67"/>
      <c r="S141" s="70" t="s">
        <v>42</v>
      </c>
      <c r="T141" s="67"/>
      <c r="U141" s="67"/>
      <c r="V141" s="70" t="s">
        <v>42</v>
      </c>
      <c r="W141" s="67"/>
      <c r="X141" s="67"/>
      <c r="Y141" s="67"/>
      <c r="Z141" s="124"/>
      <c r="AA141" s="124"/>
      <c r="AB141" s="17"/>
      <c r="AC141" s="44"/>
      <c r="AD141" s="44"/>
      <c r="AE141" s="44"/>
    </row>
    <row r="142" ht="22.5" customHeight="1">
      <c r="A142" s="46">
        <v>139.0</v>
      </c>
      <c r="B142" s="179" t="s">
        <v>1337</v>
      </c>
      <c r="C142" s="233" t="s">
        <v>469</v>
      </c>
      <c r="D142" s="104" t="s">
        <v>1338</v>
      </c>
      <c r="E142" s="117" t="s">
        <v>321</v>
      </c>
      <c r="F142" s="169" t="s">
        <v>1339</v>
      </c>
      <c r="G142" s="163" t="str">
        <f>HYPERLINK("mailto:larry@compass.co.th","larry@compass.co.th")</f>
        <v>larry@compass.co.th</v>
      </c>
      <c r="H142" s="140" t="s">
        <v>1340</v>
      </c>
      <c r="I142" s="183" t="s">
        <v>427</v>
      </c>
      <c r="J142" s="70" t="s">
        <v>42</v>
      </c>
      <c r="K142" s="70" t="s">
        <v>42</v>
      </c>
      <c r="L142" s="67"/>
      <c r="M142" s="70" t="s">
        <v>42</v>
      </c>
      <c r="N142" s="70" t="s">
        <v>42</v>
      </c>
      <c r="O142" s="70" t="s">
        <v>42</v>
      </c>
      <c r="P142" s="70" t="s">
        <v>42</v>
      </c>
      <c r="Q142" s="70" t="s">
        <v>42</v>
      </c>
      <c r="R142" s="70" t="s">
        <v>42</v>
      </c>
      <c r="S142" s="70" t="s">
        <v>42</v>
      </c>
      <c r="T142" s="67"/>
      <c r="U142" s="67"/>
      <c r="V142" s="70" t="s">
        <v>42</v>
      </c>
      <c r="W142" s="67"/>
      <c r="X142" s="70" t="s">
        <v>42</v>
      </c>
      <c r="Y142" s="67"/>
      <c r="Z142" s="124"/>
      <c r="AA142" s="124"/>
      <c r="AB142" s="17"/>
      <c r="AC142" s="44"/>
      <c r="AD142" s="44"/>
      <c r="AE142" s="44"/>
    </row>
    <row r="143" ht="22.5" customHeight="1">
      <c r="A143" s="46">
        <v>140.0</v>
      </c>
      <c r="B143" s="142" t="s">
        <v>1341</v>
      </c>
      <c r="C143" s="103" t="s">
        <v>34</v>
      </c>
      <c r="D143" s="104" t="s">
        <v>1342</v>
      </c>
      <c r="E143" s="117" t="s">
        <v>1343</v>
      </c>
      <c r="F143" s="153" t="s">
        <v>1344</v>
      </c>
      <c r="G143" s="293" t="s">
        <v>1345</v>
      </c>
      <c r="H143" s="145" t="s">
        <v>1346</v>
      </c>
      <c r="I143" s="111" t="s">
        <v>229</v>
      </c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157"/>
      <c r="AA143" s="124"/>
      <c r="AB143" s="17"/>
      <c r="AC143" s="44"/>
      <c r="AD143" s="44"/>
      <c r="AE143" s="44"/>
    </row>
    <row r="144" ht="22.5" customHeight="1">
      <c r="A144" s="46">
        <v>141.0</v>
      </c>
      <c r="B144" s="114" t="s">
        <v>1347</v>
      </c>
      <c r="C144" s="233" t="s">
        <v>363</v>
      </c>
      <c r="D144" s="294" t="s">
        <v>1348</v>
      </c>
      <c r="E144" s="137" t="s">
        <v>198</v>
      </c>
      <c r="F144" s="107" t="s">
        <v>1349</v>
      </c>
      <c r="G144" s="121" t="str">
        <f>HYPERLINK("mailto:somsak@clsks.com","somsak@clsks.com")</f>
        <v>somsak@clsks.com</v>
      </c>
      <c r="H144" s="133" t="s">
        <v>1350</v>
      </c>
      <c r="I144" s="111" t="s">
        <v>1097</v>
      </c>
      <c r="J144" s="70" t="s">
        <v>42</v>
      </c>
      <c r="K144" s="70" t="s">
        <v>42</v>
      </c>
      <c r="L144" s="67"/>
      <c r="M144" s="70" t="s">
        <v>42</v>
      </c>
      <c r="N144" s="67"/>
      <c r="O144" s="67"/>
      <c r="P144" s="70" t="s">
        <v>42</v>
      </c>
      <c r="Q144" s="70" t="s">
        <v>42</v>
      </c>
      <c r="R144" s="67"/>
      <c r="S144" s="70" t="s">
        <v>42</v>
      </c>
      <c r="T144" s="67"/>
      <c r="U144" s="67"/>
      <c r="V144" s="70" t="s">
        <v>42</v>
      </c>
      <c r="W144" s="67"/>
      <c r="X144" s="67"/>
      <c r="Y144" s="67"/>
      <c r="Z144" s="124"/>
      <c r="AA144" s="124"/>
      <c r="AB144" s="17"/>
      <c r="AC144" s="44"/>
      <c r="AD144" s="44"/>
      <c r="AE144" s="44"/>
    </row>
    <row r="145" ht="22.5" customHeight="1">
      <c r="A145" s="46">
        <v>142.0</v>
      </c>
      <c r="B145" s="179" t="s">
        <v>1351</v>
      </c>
      <c r="C145" s="233" t="s">
        <v>363</v>
      </c>
      <c r="D145" s="266" t="s">
        <v>1352</v>
      </c>
      <c r="E145" s="137"/>
      <c r="F145" s="107" t="s">
        <v>1353</v>
      </c>
      <c r="G145" s="163" t="str">
        <f>HYPERLINK("mailto:siamconsortuim@hotmail.com","siamconsortuim@hotmail.com")</f>
        <v>siamconsortuim@hotmail.com</v>
      </c>
      <c r="H145" s="133" t="s">
        <v>1354</v>
      </c>
      <c r="I145" s="111" t="s">
        <v>427</v>
      </c>
      <c r="J145" s="70" t="s">
        <v>42</v>
      </c>
      <c r="K145" s="70" t="s">
        <v>42</v>
      </c>
      <c r="L145" s="67"/>
      <c r="M145" s="70" t="s">
        <v>42</v>
      </c>
      <c r="N145" s="70" t="s">
        <v>42</v>
      </c>
      <c r="O145" s="70" t="s">
        <v>42</v>
      </c>
      <c r="P145" s="70" t="s">
        <v>42</v>
      </c>
      <c r="Q145" s="70" t="s">
        <v>42</v>
      </c>
      <c r="R145" s="70" t="s">
        <v>42</v>
      </c>
      <c r="S145" s="70" t="s">
        <v>42</v>
      </c>
      <c r="T145" s="67"/>
      <c r="U145" s="67"/>
      <c r="V145" s="70" t="s">
        <v>42</v>
      </c>
      <c r="W145" s="67"/>
      <c r="X145" s="70" t="s">
        <v>42</v>
      </c>
      <c r="Y145" s="67"/>
      <c r="Z145" s="124"/>
      <c r="AA145" s="124"/>
      <c r="AB145" s="17"/>
      <c r="AC145" s="44"/>
      <c r="AD145" s="44"/>
      <c r="AE145" s="44"/>
    </row>
    <row r="146" ht="22.5" customHeight="1">
      <c r="A146" s="46">
        <v>143.0</v>
      </c>
      <c r="B146" s="250" t="s">
        <v>1355</v>
      </c>
      <c r="C146" s="233" t="s">
        <v>555</v>
      </c>
      <c r="D146" s="104" t="s">
        <v>1356</v>
      </c>
      <c r="E146" s="117" t="s">
        <v>783</v>
      </c>
      <c r="F146" s="153" t="s">
        <v>1357</v>
      </c>
      <c r="G146" s="155" t="s">
        <v>1358</v>
      </c>
      <c r="H146" s="133" t="s">
        <v>1359</v>
      </c>
      <c r="I146" s="111" t="s">
        <v>1097</v>
      </c>
      <c r="J146" s="70" t="s">
        <v>42</v>
      </c>
      <c r="K146" s="70" t="s">
        <v>42</v>
      </c>
      <c r="L146" s="67"/>
      <c r="M146" s="70" t="s">
        <v>42</v>
      </c>
      <c r="N146" s="67"/>
      <c r="O146" s="67"/>
      <c r="P146" s="70" t="s">
        <v>42</v>
      </c>
      <c r="Q146" s="70" t="s">
        <v>42</v>
      </c>
      <c r="R146" s="67"/>
      <c r="S146" s="70" t="s">
        <v>42</v>
      </c>
      <c r="T146" s="67"/>
      <c r="U146" s="67"/>
      <c r="V146" s="70" t="s">
        <v>42</v>
      </c>
      <c r="W146" s="67"/>
      <c r="X146" s="67"/>
      <c r="Y146" s="67"/>
      <c r="Z146" s="124"/>
      <c r="AA146" s="124"/>
      <c r="AB146" s="17"/>
      <c r="AC146" s="44"/>
      <c r="AD146" s="44"/>
      <c r="AE146" s="44"/>
    </row>
    <row r="147" ht="22.5" customHeight="1">
      <c r="A147" s="46">
        <v>144.0</v>
      </c>
      <c r="B147" s="249" t="s">
        <v>1360</v>
      </c>
      <c r="C147" s="233" t="s">
        <v>363</v>
      </c>
      <c r="D147" s="295"/>
      <c r="E147" s="296"/>
      <c r="F147" s="269"/>
      <c r="G147" s="297" t="str">
        <f>HYPERLINK("mailto:jin.qingyong@cosl.com.sg","jin.qingyong@cosl.com.sg")</f>
        <v>jin.qingyong@cosl.com.sg</v>
      </c>
      <c r="H147" s="298" t="s">
        <v>1361</v>
      </c>
      <c r="I147" s="183" t="s">
        <v>427</v>
      </c>
      <c r="J147" s="70" t="s">
        <v>42</v>
      </c>
      <c r="K147" s="70" t="s">
        <v>42</v>
      </c>
      <c r="L147" s="67"/>
      <c r="M147" s="70" t="s">
        <v>42</v>
      </c>
      <c r="N147" s="70" t="s">
        <v>42</v>
      </c>
      <c r="O147" s="70" t="s">
        <v>42</v>
      </c>
      <c r="P147" s="70" t="s">
        <v>42</v>
      </c>
      <c r="Q147" s="70" t="s">
        <v>42</v>
      </c>
      <c r="R147" s="70" t="s">
        <v>42</v>
      </c>
      <c r="S147" s="70" t="s">
        <v>42</v>
      </c>
      <c r="T147" s="67"/>
      <c r="U147" s="67"/>
      <c r="V147" s="70" t="s">
        <v>42</v>
      </c>
      <c r="W147" s="67"/>
      <c r="X147" s="70" t="s">
        <v>42</v>
      </c>
      <c r="Y147" s="67"/>
      <c r="Z147" s="124"/>
      <c r="AA147" s="124"/>
      <c r="AB147" s="17"/>
      <c r="AC147" s="44"/>
      <c r="AD147" s="44"/>
      <c r="AE147" s="44"/>
    </row>
    <row r="148" ht="22.5" customHeight="1">
      <c r="A148" s="46">
        <v>145.0</v>
      </c>
      <c r="B148" s="114" t="s">
        <v>1362</v>
      </c>
      <c r="C148" s="233" t="s">
        <v>1363</v>
      </c>
      <c r="D148" s="127" t="s">
        <v>1364</v>
      </c>
      <c r="E148" s="196" t="s">
        <v>1365</v>
      </c>
      <c r="F148" s="107" t="s">
        <v>1366</v>
      </c>
      <c r="G148" s="109" t="str">
        <f>HYPERLINK("mailto:ecd@cosnam.com","ecd@cosnam.com")</f>
        <v>ecd@cosnam.com</v>
      </c>
      <c r="H148" s="133" t="s">
        <v>1367</v>
      </c>
      <c r="I148" s="111" t="s">
        <v>917</v>
      </c>
      <c r="J148" s="70" t="s">
        <v>42</v>
      </c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124"/>
      <c r="AA148" s="124"/>
      <c r="AB148" s="17"/>
      <c r="AC148" s="44"/>
      <c r="AD148" s="44"/>
      <c r="AE148" s="44"/>
    </row>
    <row r="149" ht="22.5" customHeight="1">
      <c r="A149" s="46">
        <v>146.0</v>
      </c>
      <c r="B149" s="114" t="s">
        <v>1368</v>
      </c>
      <c r="C149" s="103" t="s">
        <v>1369</v>
      </c>
      <c r="D149" s="127" t="s">
        <v>1370</v>
      </c>
      <c r="E149" s="117" t="s">
        <v>321</v>
      </c>
      <c r="F149" s="107" t="s">
        <v>1371</v>
      </c>
      <c r="G149" s="177" t="s">
        <v>1372</v>
      </c>
      <c r="H149" s="111" t="s">
        <v>1373</v>
      </c>
      <c r="I149" s="111" t="s">
        <v>465</v>
      </c>
      <c r="J149" s="70" t="s">
        <v>42</v>
      </c>
      <c r="K149" s="67"/>
      <c r="L149" s="70" t="s">
        <v>42</v>
      </c>
      <c r="M149" s="70" t="s">
        <v>42</v>
      </c>
      <c r="N149" s="67"/>
      <c r="O149" s="67"/>
      <c r="P149" s="70" t="s">
        <v>42</v>
      </c>
      <c r="Q149" s="70" t="s">
        <v>42</v>
      </c>
      <c r="R149" s="67"/>
      <c r="S149" s="70" t="s">
        <v>42</v>
      </c>
      <c r="T149" s="67"/>
      <c r="U149" s="67"/>
      <c r="V149" s="70" t="s">
        <v>42</v>
      </c>
      <c r="W149" s="67"/>
      <c r="X149" s="67"/>
      <c r="Y149" s="67"/>
      <c r="Z149" s="124"/>
      <c r="AA149" s="124"/>
      <c r="AB149" s="17"/>
      <c r="AC149" s="44"/>
      <c r="AD149" s="44"/>
      <c r="AE149" s="44"/>
    </row>
    <row r="150" ht="22.5" customHeight="1">
      <c r="A150" s="46">
        <v>147.0</v>
      </c>
      <c r="B150" s="114" t="s">
        <v>1374</v>
      </c>
      <c r="C150" s="233" t="s">
        <v>50</v>
      </c>
      <c r="D150" s="104" t="s">
        <v>1375</v>
      </c>
      <c r="E150" s="137" t="s">
        <v>292</v>
      </c>
      <c r="F150" s="107" t="s">
        <v>1376</v>
      </c>
      <c r="G150" s="121" t="s">
        <v>1377</v>
      </c>
      <c r="H150" s="133" t="s">
        <v>1378</v>
      </c>
      <c r="I150" s="111" t="s">
        <v>917</v>
      </c>
      <c r="J150" s="70" t="s">
        <v>42</v>
      </c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124"/>
      <c r="AA150" s="124"/>
      <c r="AB150" s="17"/>
      <c r="AC150" s="44"/>
      <c r="AD150" s="44"/>
      <c r="AE150" s="44"/>
    </row>
    <row r="151" ht="22.5" customHeight="1">
      <c r="A151" s="46">
        <v>148.0</v>
      </c>
      <c r="B151" s="114" t="s">
        <v>1379</v>
      </c>
      <c r="C151" s="233" t="s">
        <v>1326</v>
      </c>
      <c r="D151" s="127" t="s">
        <v>1380</v>
      </c>
      <c r="E151" s="276" t="s">
        <v>1381</v>
      </c>
      <c r="F151" s="107" t="s">
        <v>1382</v>
      </c>
      <c r="G151" s="109" t="s">
        <v>1383</v>
      </c>
      <c r="H151" s="122" t="s">
        <v>1384</v>
      </c>
      <c r="I151" s="111" t="s">
        <v>1131</v>
      </c>
      <c r="J151" s="70" t="s">
        <v>42</v>
      </c>
      <c r="K151" s="67"/>
      <c r="L151" s="70" t="s">
        <v>42</v>
      </c>
      <c r="M151" s="70" t="s">
        <v>42</v>
      </c>
      <c r="N151" s="70" t="s">
        <v>42</v>
      </c>
      <c r="O151" s="67"/>
      <c r="P151" s="70" t="s">
        <v>42</v>
      </c>
      <c r="Q151" s="70" t="s">
        <v>42</v>
      </c>
      <c r="R151" s="67"/>
      <c r="S151" s="70" t="s">
        <v>42</v>
      </c>
      <c r="T151" s="70" t="s">
        <v>42</v>
      </c>
      <c r="U151" s="70" t="s">
        <v>42</v>
      </c>
      <c r="V151" s="70" t="s">
        <v>42</v>
      </c>
      <c r="W151" s="67"/>
      <c r="X151" s="70" t="s">
        <v>42</v>
      </c>
      <c r="Y151" s="67"/>
      <c r="Z151" s="124"/>
      <c r="AA151" s="124"/>
      <c r="AB151" s="17"/>
      <c r="AC151" s="44"/>
      <c r="AD151" s="44"/>
      <c r="AE151" s="44"/>
    </row>
    <row r="152" ht="22.5" customHeight="1">
      <c r="A152" s="46">
        <v>149.0</v>
      </c>
      <c r="B152" s="193" t="s">
        <v>1385</v>
      </c>
      <c r="C152" s="233" t="s">
        <v>363</v>
      </c>
      <c r="D152" s="127" t="s">
        <v>1386</v>
      </c>
      <c r="E152" s="299"/>
      <c r="F152" s="107" t="s">
        <v>1387</v>
      </c>
      <c r="G152" s="109" t="str">
        <f>HYPERLINK("mailto:piyawatb@cpoc.com.my","piyawatb@cpoc.com.my")</f>
        <v>piyawatb@cpoc.com.my</v>
      </c>
      <c r="H152" s="122" t="s">
        <v>1388</v>
      </c>
      <c r="I152" s="111" t="s">
        <v>703</v>
      </c>
      <c r="J152" s="70" t="s">
        <v>42</v>
      </c>
      <c r="K152" s="70" t="s">
        <v>42</v>
      </c>
      <c r="L152" s="67"/>
      <c r="M152" s="70" t="s">
        <v>42</v>
      </c>
      <c r="N152" s="70" t="s">
        <v>42</v>
      </c>
      <c r="O152" s="67"/>
      <c r="P152" s="70" t="s">
        <v>42</v>
      </c>
      <c r="Q152" s="70" t="s">
        <v>42</v>
      </c>
      <c r="R152" s="70" t="s">
        <v>42</v>
      </c>
      <c r="S152" s="70" t="s">
        <v>42</v>
      </c>
      <c r="T152" s="70" t="s">
        <v>42</v>
      </c>
      <c r="U152" s="70" t="s">
        <v>42</v>
      </c>
      <c r="V152" s="70" t="s">
        <v>42</v>
      </c>
      <c r="W152" s="70"/>
      <c r="X152" s="70" t="s">
        <v>42</v>
      </c>
      <c r="Y152" s="67"/>
      <c r="Z152" s="124"/>
      <c r="AA152" s="124"/>
      <c r="AB152" s="17"/>
      <c r="AC152" s="44"/>
      <c r="AD152" s="44"/>
      <c r="AE152" s="44"/>
    </row>
    <row r="153" ht="22.5" customHeight="1">
      <c r="A153" s="46">
        <v>150.0</v>
      </c>
      <c r="B153" s="142" t="s">
        <v>1389</v>
      </c>
      <c r="C153" s="233" t="s">
        <v>483</v>
      </c>
      <c r="D153" s="127" t="s">
        <v>1390</v>
      </c>
      <c r="E153" s="300"/>
      <c r="F153" s="169" t="s">
        <v>1391</v>
      </c>
      <c r="G153" s="301" t="str">
        <f>HYPERLINK("mailto:cpsasia@gmail.com","cpsasia@gmail.com")</f>
        <v>cpsasia@gmail.com</v>
      </c>
      <c r="H153" s="298" t="s">
        <v>1392</v>
      </c>
      <c r="I153" s="111" t="s">
        <v>878</v>
      </c>
      <c r="J153" s="70" t="s">
        <v>42</v>
      </c>
      <c r="K153" s="70" t="s">
        <v>42</v>
      </c>
      <c r="L153" s="67"/>
      <c r="M153" s="70" t="s">
        <v>42</v>
      </c>
      <c r="N153" s="70" t="s">
        <v>42</v>
      </c>
      <c r="O153" s="70" t="s">
        <v>42</v>
      </c>
      <c r="P153" s="70" t="s">
        <v>42</v>
      </c>
      <c r="Q153" s="70" t="s">
        <v>42</v>
      </c>
      <c r="R153" s="70" t="s">
        <v>42</v>
      </c>
      <c r="S153" s="70" t="s">
        <v>42</v>
      </c>
      <c r="T153" s="67"/>
      <c r="U153" s="67"/>
      <c r="V153" s="70" t="s">
        <v>42</v>
      </c>
      <c r="W153" s="67"/>
      <c r="X153" s="70" t="s">
        <v>42</v>
      </c>
      <c r="Y153" s="67"/>
      <c r="Z153" s="274" t="s">
        <v>1393</v>
      </c>
      <c r="AA153" s="274"/>
      <c r="AB153" s="17"/>
      <c r="AC153" s="44"/>
      <c r="AD153" s="44"/>
      <c r="AE153" s="44"/>
    </row>
    <row r="154" ht="22.5" customHeight="1">
      <c r="A154" s="46">
        <v>151.0</v>
      </c>
      <c r="B154" s="179" t="s">
        <v>1394</v>
      </c>
      <c r="C154" s="233" t="s">
        <v>555</v>
      </c>
      <c r="D154" s="281" t="s">
        <v>1395</v>
      </c>
      <c r="E154" s="292" t="s">
        <v>1396</v>
      </c>
      <c r="F154" s="302" t="s">
        <v>1397</v>
      </c>
      <c r="G154" s="158" t="s">
        <v>1398</v>
      </c>
      <c r="H154" s="190" t="s">
        <v>1399</v>
      </c>
      <c r="I154" s="111" t="s">
        <v>181</v>
      </c>
      <c r="J154" s="201" t="s">
        <v>42</v>
      </c>
      <c r="K154" s="202"/>
      <c r="L154" s="202"/>
      <c r="M154" s="201" t="s">
        <v>42</v>
      </c>
      <c r="N154" s="201" t="s">
        <v>42</v>
      </c>
      <c r="O154" s="201" t="s">
        <v>42</v>
      </c>
      <c r="P154" s="201" t="s">
        <v>42</v>
      </c>
      <c r="Q154" s="201" t="s">
        <v>42</v>
      </c>
      <c r="R154" s="202"/>
      <c r="S154" s="201" t="s">
        <v>42</v>
      </c>
      <c r="T154" s="201" t="s">
        <v>42</v>
      </c>
      <c r="U154" s="201" t="s">
        <v>42</v>
      </c>
      <c r="V154" s="201" t="s">
        <v>42</v>
      </c>
      <c r="W154" s="202"/>
      <c r="X154" s="201" t="s">
        <v>42</v>
      </c>
      <c r="Y154" s="70" t="s">
        <v>42</v>
      </c>
      <c r="Z154" s="124"/>
      <c r="AA154" s="124"/>
      <c r="AB154" s="17"/>
      <c r="AC154" s="44"/>
      <c r="AD154" s="44"/>
      <c r="AE154" s="44"/>
    </row>
    <row r="155" ht="22.5" customHeight="1">
      <c r="A155" s="46">
        <v>152.0</v>
      </c>
      <c r="B155" s="114" t="s">
        <v>1400</v>
      </c>
      <c r="C155" s="233" t="s">
        <v>50</v>
      </c>
      <c r="D155" s="104" t="s">
        <v>1401</v>
      </c>
      <c r="E155" s="117" t="s">
        <v>198</v>
      </c>
      <c r="F155" s="107" t="s">
        <v>1402</v>
      </c>
      <c r="G155" s="109" t="s">
        <v>1403</v>
      </c>
      <c r="H155" s="122" t="s">
        <v>1404</v>
      </c>
      <c r="I155" s="111" t="s">
        <v>41</v>
      </c>
      <c r="J155" s="70" t="s">
        <v>42</v>
      </c>
      <c r="K155" s="67"/>
      <c r="L155" s="67"/>
      <c r="M155" s="70" t="s">
        <v>42</v>
      </c>
      <c r="N155" s="67"/>
      <c r="O155" s="67"/>
      <c r="P155" s="70" t="s">
        <v>42</v>
      </c>
      <c r="Q155" s="70" t="s">
        <v>42</v>
      </c>
      <c r="R155" s="67"/>
      <c r="S155" s="67"/>
      <c r="T155" s="67"/>
      <c r="U155" s="67"/>
      <c r="V155" s="67"/>
      <c r="W155" s="67"/>
      <c r="X155" s="67"/>
      <c r="Y155" s="67"/>
      <c r="Z155" s="124"/>
      <c r="AA155" s="124"/>
      <c r="AB155" s="17"/>
      <c r="AC155" s="44"/>
      <c r="AD155" s="44"/>
      <c r="AE155" s="44"/>
    </row>
    <row r="156" ht="22.5" customHeight="1">
      <c r="A156" s="46">
        <v>153.0</v>
      </c>
      <c r="B156" s="142" t="s">
        <v>1405</v>
      </c>
      <c r="C156" s="103" t="s">
        <v>1245</v>
      </c>
      <c r="D156" s="104" t="s">
        <v>1406</v>
      </c>
      <c r="E156" s="117" t="s">
        <v>36</v>
      </c>
      <c r="F156" s="153" t="s">
        <v>1407</v>
      </c>
      <c r="G156" s="247" t="s">
        <v>1408</v>
      </c>
      <c r="H156" s="303" t="s">
        <v>1409</v>
      </c>
      <c r="I156" s="111" t="s">
        <v>855</v>
      </c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157"/>
      <c r="AA156" s="124"/>
      <c r="AB156" s="17"/>
      <c r="AC156" s="44"/>
      <c r="AD156" s="44"/>
      <c r="AE156" s="44"/>
    </row>
    <row r="157" ht="22.5" customHeight="1">
      <c r="A157" s="46">
        <v>154.0</v>
      </c>
      <c r="B157" s="114" t="s">
        <v>1410</v>
      </c>
      <c r="C157" s="135" t="s">
        <v>319</v>
      </c>
      <c r="D157" s="104" t="s">
        <v>1411</v>
      </c>
      <c r="E157" s="137"/>
      <c r="F157" s="107" t="s">
        <v>1412</v>
      </c>
      <c r="G157" s="155" t="str">
        <f>HYPERLINK("mailto:crathoc@loxinfo.co.th","crathoc@loxinfo.co.th")</f>
        <v>crathoc@loxinfo.co.th</v>
      </c>
      <c r="H157" s="133" t="s">
        <v>1413</v>
      </c>
      <c r="I157" s="111" t="s">
        <v>344</v>
      </c>
      <c r="J157" s="70" t="s">
        <v>42</v>
      </c>
      <c r="K157" s="70" t="s">
        <v>42</v>
      </c>
      <c r="L157" s="70" t="s">
        <v>42</v>
      </c>
      <c r="M157" s="70" t="s">
        <v>42</v>
      </c>
      <c r="N157" s="67"/>
      <c r="O157" s="67"/>
      <c r="P157" s="70" t="s">
        <v>42</v>
      </c>
      <c r="Q157" s="70" t="s">
        <v>42</v>
      </c>
      <c r="R157" s="67"/>
      <c r="S157" s="70" t="s">
        <v>42</v>
      </c>
      <c r="T157" s="67"/>
      <c r="U157" s="67"/>
      <c r="V157" s="70" t="s">
        <v>42</v>
      </c>
      <c r="W157" s="67"/>
      <c r="X157" s="67"/>
      <c r="Y157" s="67"/>
      <c r="Z157" s="124"/>
      <c r="AA157" s="124"/>
      <c r="AB157" s="17"/>
      <c r="AC157" s="44"/>
      <c r="AD157" s="44"/>
      <c r="AE157" s="44"/>
    </row>
    <row r="158" ht="22.5" customHeight="1">
      <c r="A158" s="46">
        <v>155.0</v>
      </c>
      <c r="B158" s="173" t="s">
        <v>1414</v>
      </c>
      <c r="C158" s="103" t="s">
        <v>34</v>
      </c>
      <c r="D158" s="104" t="s">
        <v>1415</v>
      </c>
      <c r="E158" s="117" t="s">
        <v>198</v>
      </c>
      <c r="F158" s="107" t="s">
        <v>1416</v>
      </c>
      <c r="G158" s="155" t="str">
        <f>HYPERLINK("mailto:sayan@cryengthailand.co.th","sayan@cryengthailand.co.th")</f>
        <v>sayan@cryengthailand.co.th</v>
      </c>
      <c r="H158" s="139" t="s">
        <v>1417</v>
      </c>
      <c r="I158" s="111" t="s">
        <v>1418</v>
      </c>
      <c r="J158" s="70" t="s">
        <v>42</v>
      </c>
      <c r="K158" s="70" t="s">
        <v>42</v>
      </c>
      <c r="L158" s="70" t="s">
        <v>42</v>
      </c>
      <c r="M158" s="70" t="s">
        <v>42</v>
      </c>
      <c r="N158" s="70" t="s">
        <v>42</v>
      </c>
      <c r="O158" s="70" t="s">
        <v>42</v>
      </c>
      <c r="P158" s="70" t="s">
        <v>42</v>
      </c>
      <c r="Q158" s="70" t="s">
        <v>42</v>
      </c>
      <c r="R158" s="70" t="s">
        <v>42</v>
      </c>
      <c r="S158" s="70" t="s">
        <v>42</v>
      </c>
      <c r="T158" s="201" t="s">
        <v>42</v>
      </c>
      <c r="U158" s="201" t="s">
        <v>42</v>
      </c>
      <c r="V158" s="70" t="s">
        <v>42</v>
      </c>
      <c r="W158" s="202"/>
      <c r="X158" s="201" t="s">
        <v>42</v>
      </c>
      <c r="Y158" s="67"/>
      <c r="Z158" s="124"/>
      <c r="AA158" s="124"/>
      <c r="AB158" s="17"/>
      <c r="AC158" s="44"/>
      <c r="AD158" s="44"/>
      <c r="AE158" s="44"/>
    </row>
    <row r="159" ht="22.5" customHeight="1">
      <c r="A159" s="46">
        <v>156.0</v>
      </c>
      <c r="B159" s="114" t="s">
        <v>1419</v>
      </c>
      <c r="C159" s="233" t="s">
        <v>50</v>
      </c>
      <c r="D159" s="104" t="s">
        <v>1420</v>
      </c>
      <c r="E159" s="137"/>
      <c r="F159" s="107" t="s">
        <v>1421</v>
      </c>
      <c r="G159" s="155" t="str">
        <f>HYPERLINK("mailto:attapol@cryotech.co.th","attapol@cryotech.co.th")</f>
        <v>attapol@cryotech.co.th</v>
      </c>
      <c r="H159" s="133" t="s">
        <v>1422</v>
      </c>
      <c r="I159" s="111" t="s">
        <v>1423</v>
      </c>
      <c r="J159" s="70" t="s">
        <v>42</v>
      </c>
      <c r="K159" s="67"/>
      <c r="L159" s="70" t="s">
        <v>42</v>
      </c>
      <c r="M159" s="70" t="s">
        <v>42</v>
      </c>
      <c r="N159" s="67"/>
      <c r="O159" s="67"/>
      <c r="P159" s="70" t="s">
        <v>42</v>
      </c>
      <c r="Q159" s="70" t="s">
        <v>42</v>
      </c>
      <c r="R159" s="67"/>
      <c r="S159" s="67"/>
      <c r="T159" s="67"/>
      <c r="U159" s="67"/>
      <c r="V159" s="70" t="s">
        <v>42</v>
      </c>
      <c r="W159" s="67"/>
      <c r="X159" s="67"/>
      <c r="Y159" s="67"/>
      <c r="Z159" s="124"/>
      <c r="AA159" s="124"/>
      <c r="AB159" s="17"/>
      <c r="AC159" s="44"/>
      <c r="AD159" s="44"/>
      <c r="AE159" s="44"/>
    </row>
    <row r="160" ht="22.5" customHeight="1">
      <c r="A160" s="46">
        <v>157.0</v>
      </c>
      <c r="B160" s="114" t="s">
        <v>1424</v>
      </c>
      <c r="C160" s="103" t="s">
        <v>1425</v>
      </c>
      <c r="D160" s="127" t="s">
        <v>1426</v>
      </c>
      <c r="E160" s="137" t="s">
        <v>358</v>
      </c>
      <c r="F160" s="107" t="s">
        <v>1427</v>
      </c>
      <c r="G160" s="109" t="s">
        <v>1428</v>
      </c>
      <c r="H160" s="139" t="s">
        <v>1429</v>
      </c>
      <c r="I160" s="111" t="s">
        <v>790</v>
      </c>
      <c r="J160" s="70" t="s">
        <v>42</v>
      </c>
      <c r="K160" s="67"/>
      <c r="L160" s="67"/>
      <c r="M160" s="70" t="s">
        <v>42</v>
      </c>
      <c r="N160" s="67"/>
      <c r="O160" s="67"/>
      <c r="P160" s="70" t="s">
        <v>42</v>
      </c>
      <c r="Q160" s="70" t="s">
        <v>42</v>
      </c>
      <c r="R160" s="67"/>
      <c r="S160" s="70" t="s">
        <v>42</v>
      </c>
      <c r="T160" s="67"/>
      <c r="U160" s="67"/>
      <c r="V160" s="70" t="s">
        <v>42</v>
      </c>
      <c r="W160" s="67"/>
      <c r="X160" s="67"/>
      <c r="Y160" s="67"/>
      <c r="Z160" s="124"/>
      <c r="AA160" s="124"/>
      <c r="AB160" s="17"/>
      <c r="AC160" s="148"/>
      <c r="AD160" s="148"/>
      <c r="AE160" s="148"/>
    </row>
    <row r="161" ht="22.5" customHeight="1">
      <c r="A161" s="46">
        <v>158.0</v>
      </c>
      <c r="B161" s="114" t="s">
        <v>1430</v>
      </c>
      <c r="C161" s="233" t="s">
        <v>983</v>
      </c>
      <c r="D161" s="292" t="s">
        <v>1431</v>
      </c>
      <c r="E161" s="292" t="s">
        <v>1432</v>
      </c>
      <c r="F161" s="304" t="s">
        <v>1433</v>
      </c>
      <c r="G161" s="158" t="s">
        <v>1434</v>
      </c>
      <c r="H161" s="305" t="s">
        <v>1435</v>
      </c>
      <c r="I161" s="183" t="s">
        <v>1436</v>
      </c>
      <c r="J161" s="70" t="s">
        <v>42</v>
      </c>
      <c r="K161" s="70" t="s">
        <v>42</v>
      </c>
      <c r="L161" s="70"/>
      <c r="M161" s="70" t="s">
        <v>42</v>
      </c>
      <c r="N161" s="70" t="s">
        <v>42</v>
      </c>
      <c r="O161" s="70" t="s">
        <v>42</v>
      </c>
      <c r="P161" s="70" t="s">
        <v>42</v>
      </c>
      <c r="Q161" s="70" t="s">
        <v>42</v>
      </c>
      <c r="R161" s="70" t="s">
        <v>42</v>
      </c>
      <c r="S161" s="70" t="s">
        <v>42</v>
      </c>
      <c r="T161" s="70" t="s">
        <v>42</v>
      </c>
      <c r="U161" s="70" t="s">
        <v>42</v>
      </c>
      <c r="V161" s="70" t="s">
        <v>42</v>
      </c>
      <c r="W161" s="67"/>
      <c r="X161" s="70" t="s">
        <v>42</v>
      </c>
      <c r="Y161" s="70" t="s">
        <v>42</v>
      </c>
      <c r="Z161" s="306" t="s">
        <v>1437</v>
      </c>
      <c r="AA161" s="306"/>
      <c r="AB161" s="246"/>
      <c r="AC161" s="307" t="s">
        <v>1438</v>
      </c>
      <c r="AD161" s="307"/>
      <c r="AE161" s="307"/>
    </row>
    <row r="162" ht="22.5" customHeight="1">
      <c r="A162" s="46">
        <v>159.0</v>
      </c>
      <c r="B162" s="114" t="s">
        <v>1439</v>
      </c>
      <c r="C162" s="233" t="s">
        <v>50</v>
      </c>
      <c r="D162" s="127" t="s">
        <v>1440</v>
      </c>
      <c r="E162" s="117"/>
      <c r="F162" s="107" t="s">
        <v>1441</v>
      </c>
      <c r="G162" s="155" t="s">
        <v>1442</v>
      </c>
      <c r="H162" s="308" t="s">
        <v>1443</v>
      </c>
      <c r="I162" s="111" t="s">
        <v>848</v>
      </c>
      <c r="J162" s="201" t="s">
        <v>42</v>
      </c>
      <c r="K162" s="201" t="s">
        <v>42</v>
      </c>
      <c r="L162" s="202"/>
      <c r="M162" s="201" t="s">
        <v>42</v>
      </c>
      <c r="N162" s="201" t="s">
        <v>42</v>
      </c>
      <c r="O162" s="201" t="s">
        <v>42</v>
      </c>
      <c r="P162" s="70" t="s">
        <v>42</v>
      </c>
      <c r="Q162" s="70" t="s">
        <v>42</v>
      </c>
      <c r="R162" s="202"/>
      <c r="S162" s="201" t="s">
        <v>42</v>
      </c>
      <c r="T162" s="201" t="s">
        <v>42</v>
      </c>
      <c r="U162" s="201" t="s">
        <v>42</v>
      </c>
      <c r="V162" s="70" t="s">
        <v>42</v>
      </c>
      <c r="W162" s="202"/>
      <c r="X162" s="201" t="s">
        <v>42</v>
      </c>
      <c r="Y162" s="67"/>
      <c r="Z162" s="124"/>
      <c r="AA162" s="124"/>
      <c r="AB162" s="17"/>
      <c r="AC162" s="44"/>
      <c r="AD162" s="44"/>
      <c r="AE162" s="44"/>
    </row>
    <row r="163" ht="22.5" customHeight="1">
      <c r="A163" s="46">
        <v>160.0</v>
      </c>
      <c r="B163" s="114" t="s">
        <v>1444</v>
      </c>
      <c r="C163" s="233" t="s">
        <v>1445</v>
      </c>
      <c r="D163" s="127" t="s">
        <v>1446</v>
      </c>
      <c r="E163" s="137" t="s">
        <v>321</v>
      </c>
      <c r="F163" s="107" t="s">
        <v>1447</v>
      </c>
      <c r="G163" s="177" t="str">
        <f>HYPERLINK("mailto:martin.stuvik@dacon-Inspection.com","martin.stuvik@dacon-Inspection.com")</f>
        <v>martin.stuvik@dacon-Inspection.com</v>
      </c>
      <c r="H163" s="308" t="s">
        <v>1448</v>
      </c>
      <c r="I163" s="111" t="s">
        <v>16</v>
      </c>
      <c r="J163" s="67"/>
      <c r="K163" s="67"/>
      <c r="L163" s="67"/>
      <c r="M163" s="70" t="s">
        <v>42</v>
      </c>
      <c r="N163" s="67"/>
      <c r="O163" s="67"/>
      <c r="P163" s="70" t="s">
        <v>42</v>
      </c>
      <c r="Q163" s="70" t="s">
        <v>42</v>
      </c>
      <c r="R163" s="67"/>
      <c r="S163" s="67"/>
      <c r="T163" s="70" t="s">
        <v>42</v>
      </c>
      <c r="U163" s="67"/>
      <c r="V163" s="67"/>
      <c r="W163" s="67"/>
      <c r="X163" s="67"/>
      <c r="Y163" s="67"/>
      <c r="Z163" s="124"/>
      <c r="AA163" s="124"/>
      <c r="AB163" s="17"/>
      <c r="AC163" s="44"/>
      <c r="AD163" s="44"/>
      <c r="AE163" s="44"/>
    </row>
    <row r="164" ht="22.5" customHeight="1">
      <c r="A164" s="46">
        <v>161.0</v>
      </c>
      <c r="B164" s="114" t="s">
        <v>1449</v>
      </c>
      <c r="C164" s="103" t="s">
        <v>34</v>
      </c>
      <c r="D164" s="127" t="s">
        <v>1450</v>
      </c>
      <c r="E164" s="137"/>
      <c r="F164" s="107" t="s">
        <v>1451</v>
      </c>
      <c r="G164" s="109" t="s">
        <v>1452</v>
      </c>
      <c r="H164" s="284" t="s">
        <v>1453</v>
      </c>
      <c r="I164" s="111" t="s">
        <v>157</v>
      </c>
      <c r="J164" s="67"/>
      <c r="K164" s="67"/>
      <c r="L164" s="67"/>
      <c r="M164" s="67"/>
      <c r="N164" s="67"/>
      <c r="O164" s="67"/>
      <c r="P164" s="70" t="s">
        <v>42</v>
      </c>
      <c r="Q164" s="70" t="s">
        <v>42</v>
      </c>
      <c r="R164" s="67"/>
      <c r="S164" s="70" t="s">
        <v>42</v>
      </c>
      <c r="T164" s="67"/>
      <c r="U164" s="67"/>
      <c r="V164" s="67"/>
      <c r="W164" s="67"/>
      <c r="X164" s="67"/>
      <c r="Y164" s="67"/>
      <c r="Z164" s="124"/>
      <c r="AA164" s="124"/>
      <c r="AB164" s="17"/>
      <c r="AC164" s="44"/>
      <c r="AD164" s="44"/>
      <c r="AE164" s="44"/>
    </row>
    <row r="165" ht="22.5" customHeight="1">
      <c r="A165" s="46">
        <v>162.0</v>
      </c>
      <c r="B165" s="114" t="s">
        <v>1454</v>
      </c>
      <c r="C165" s="103" t="s">
        <v>528</v>
      </c>
      <c r="D165" s="104" t="s">
        <v>1455</v>
      </c>
      <c r="E165" s="117" t="s">
        <v>198</v>
      </c>
      <c r="F165" s="107" t="s">
        <v>1456</v>
      </c>
      <c r="G165" s="109" t="s">
        <v>1457</v>
      </c>
      <c r="H165" s="235" t="s">
        <v>1458</v>
      </c>
      <c r="I165" s="111" t="s">
        <v>157</v>
      </c>
      <c r="J165" s="67"/>
      <c r="K165" s="67"/>
      <c r="L165" s="67"/>
      <c r="M165" s="67"/>
      <c r="N165" s="67"/>
      <c r="O165" s="67"/>
      <c r="P165" s="70" t="s">
        <v>42</v>
      </c>
      <c r="Q165" s="70" t="s">
        <v>42</v>
      </c>
      <c r="R165" s="67"/>
      <c r="S165" s="70" t="s">
        <v>42</v>
      </c>
      <c r="T165" s="67"/>
      <c r="U165" s="67"/>
      <c r="V165" s="67"/>
      <c r="W165" s="67"/>
      <c r="X165" s="67"/>
      <c r="Y165" s="67"/>
      <c r="Z165" s="124"/>
      <c r="AA165" s="124"/>
      <c r="AB165" s="17"/>
      <c r="AC165" s="44"/>
      <c r="AD165" s="44"/>
      <c r="AE165" s="44"/>
    </row>
    <row r="166" ht="22.5" customHeight="1">
      <c r="A166" s="46">
        <v>163.0</v>
      </c>
      <c r="B166" s="142" t="s">
        <v>1459</v>
      </c>
      <c r="C166" s="103" t="s">
        <v>82</v>
      </c>
      <c r="D166" s="104" t="s">
        <v>1460</v>
      </c>
      <c r="E166" s="137"/>
      <c r="F166" s="153" t="s">
        <v>1461</v>
      </c>
      <c r="G166" s="247" t="s">
        <v>1462</v>
      </c>
      <c r="H166" s="145" t="s">
        <v>1463</v>
      </c>
      <c r="I166" s="111" t="s">
        <v>158</v>
      </c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157"/>
      <c r="AA166" s="124"/>
      <c r="AB166" s="17"/>
      <c r="AC166" s="44"/>
      <c r="AD166" s="44"/>
      <c r="AE166" s="44"/>
    </row>
    <row r="167" ht="22.5" customHeight="1">
      <c r="A167" s="46">
        <v>164.0</v>
      </c>
      <c r="B167" s="114" t="s">
        <v>1464</v>
      </c>
      <c r="C167" s="233" t="s">
        <v>50</v>
      </c>
      <c r="D167" s="127" t="s">
        <v>1465</v>
      </c>
      <c r="E167" s="276" t="s">
        <v>1466</v>
      </c>
      <c r="F167" s="107" t="s">
        <v>1467</v>
      </c>
      <c r="G167" s="109" t="str">
        <f>HYPERLINK("mailto:wasana@dcm-solutions.com","wasana@dcm-solutions.com")</f>
        <v>wasana@dcm-solutions.com</v>
      </c>
      <c r="H167" s="133" t="s">
        <v>1468</v>
      </c>
      <c r="I167" s="111" t="s">
        <v>790</v>
      </c>
      <c r="J167" s="70" t="s">
        <v>42</v>
      </c>
      <c r="K167" s="67"/>
      <c r="L167" s="67"/>
      <c r="M167" s="70" t="s">
        <v>42</v>
      </c>
      <c r="N167" s="67"/>
      <c r="O167" s="67"/>
      <c r="P167" s="70" t="s">
        <v>42</v>
      </c>
      <c r="Q167" s="70" t="s">
        <v>42</v>
      </c>
      <c r="R167" s="67"/>
      <c r="S167" s="70" t="s">
        <v>42</v>
      </c>
      <c r="T167" s="67"/>
      <c r="U167" s="67"/>
      <c r="V167" s="70" t="s">
        <v>42</v>
      </c>
      <c r="W167" s="67"/>
      <c r="X167" s="67"/>
      <c r="Y167" s="67"/>
      <c r="Z167" s="124"/>
      <c r="AA167" s="124"/>
      <c r="AB167" s="17"/>
      <c r="AC167" s="44"/>
      <c r="AD167" s="44"/>
      <c r="AE167" s="44"/>
    </row>
    <row r="168" ht="22.5" customHeight="1">
      <c r="A168" s="46">
        <v>165.0</v>
      </c>
      <c r="B168" s="114" t="s">
        <v>1469</v>
      </c>
      <c r="C168" s="103" t="s">
        <v>34</v>
      </c>
      <c r="D168" s="127" t="s">
        <v>1470</v>
      </c>
      <c r="E168" s="137" t="s">
        <v>827</v>
      </c>
      <c r="F168" s="107" t="s">
        <v>1471</v>
      </c>
      <c r="G168" s="109" t="str">
        <f>HYPERLINK("mailto:dd2015_en@hotmail.com","dd2015_en@hotmail.com")</f>
        <v>dd2015_en@hotmail.com</v>
      </c>
      <c r="H168" s="133" t="s">
        <v>1472</v>
      </c>
      <c r="I168" s="111" t="s">
        <v>347</v>
      </c>
      <c r="J168" s="70" t="s">
        <v>42</v>
      </c>
      <c r="K168" s="70" t="s">
        <v>42</v>
      </c>
      <c r="L168" s="67"/>
      <c r="M168" s="70" t="s">
        <v>42</v>
      </c>
      <c r="N168" s="67"/>
      <c r="O168" s="67"/>
      <c r="P168" s="70" t="s">
        <v>42</v>
      </c>
      <c r="Q168" s="70" t="s">
        <v>42</v>
      </c>
      <c r="R168" s="67"/>
      <c r="S168" s="70" t="s">
        <v>42</v>
      </c>
      <c r="T168" s="67"/>
      <c r="U168" s="67"/>
      <c r="V168" s="70" t="s">
        <v>42</v>
      </c>
      <c r="W168" s="67"/>
      <c r="X168" s="67"/>
      <c r="Y168" s="67"/>
      <c r="Z168" s="124"/>
      <c r="AA168" s="124"/>
      <c r="AB168" s="17"/>
      <c r="AC168" s="44"/>
      <c r="AD168" s="44"/>
      <c r="AE168" s="44"/>
    </row>
    <row r="169" ht="22.5" customHeight="1">
      <c r="A169" s="46">
        <v>166.0</v>
      </c>
      <c r="B169" s="114" t="s">
        <v>1473</v>
      </c>
      <c r="C169" s="103" t="s">
        <v>82</v>
      </c>
      <c r="D169" s="133" t="s">
        <v>1474</v>
      </c>
      <c r="E169" s="276" t="s">
        <v>1475</v>
      </c>
      <c r="F169" s="107" t="s">
        <v>1476</v>
      </c>
      <c r="G169" s="247" t="s">
        <v>1477</v>
      </c>
      <c r="H169" s="139" t="s">
        <v>1478</v>
      </c>
      <c r="I169" s="111" t="s">
        <v>1097</v>
      </c>
      <c r="J169" s="70" t="s">
        <v>42</v>
      </c>
      <c r="K169" s="70" t="s">
        <v>42</v>
      </c>
      <c r="L169" s="67"/>
      <c r="M169" s="70" t="s">
        <v>42</v>
      </c>
      <c r="N169" s="67"/>
      <c r="O169" s="67"/>
      <c r="P169" s="70" t="s">
        <v>42</v>
      </c>
      <c r="Q169" s="70" t="s">
        <v>42</v>
      </c>
      <c r="R169" s="67"/>
      <c r="S169" s="70" t="s">
        <v>42</v>
      </c>
      <c r="T169" s="67"/>
      <c r="U169" s="67"/>
      <c r="V169" s="70" t="s">
        <v>42</v>
      </c>
      <c r="W169" s="67"/>
      <c r="X169" s="67"/>
      <c r="Y169" s="67"/>
      <c r="Z169" s="124"/>
      <c r="AA169" s="124"/>
      <c r="AB169" s="17"/>
      <c r="AC169" s="44"/>
      <c r="AD169" s="44"/>
      <c r="AE169" s="44"/>
    </row>
    <row r="170" ht="22.5" customHeight="1">
      <c r="A170" s="46">
        <v>167.0</v>
      </c>
      <c r="B170" s="142" t="s">
        <v>1479</v>
      </c>
      <c r="C170" s="103" t="s">
        <v>82</v>
      </c>
      <c r="D170" s="104" t="s">
        <v>1480</v>
      </c>
      <c r="E170" s="117" t="s">
        <v>1322</v>
      </c>
      <c r="F170" s="153" t="s">
        <v>1481</v>
      </c>
      <c r="G170" s="155" t="s">
        <v>1482</v>
      </c>
      <c r="H170" s="145" t="s">
        <v>1483</v>
      </c>
      <c r="I170" s="111" t="s">
        <v>1146</v>
      </c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157"/>
      <c r="AA170" s="124"/>
      <c r="AB170" s="17"/>
      <c r="AC170" s="44"/>
      <c r="AD170" s="44"/>
      <c r="AE170" s="44"/>
    </row>
    <row r="171" ht="22.5" customHeight="1">
      <c r="A171" s="46">
        <v>168.0</v>
      </c>
      <c r="B171" s="309" t="s">
        <v>1484</v>
      </c>
      <c r="C171" s="233" t="s">
        <v>363</v>
      </c>
      <c r="D171" s="104" t="s">
        <v>1485</v>
      </c>
      <c r="E171" s="117" t="s">
        <v>1486</v>
      </c>
      <c r="F171" s="107" t="s">
        <v>1487</v>
      </c>
      <c r="G171" s="163" t="str">
        <f>HYPERLINK("mailto:thanadej@fbs-intl.com","thanadej@fbs-intl.com")</f>
        <v>thanadej@fbs-intl.com</v>
      </c>
      <c r="H171" s="133" t="s">
        <v>1488</v>
      </c>
      <c r="I171" s="111" t="s">
        <v>835</v>
      </c>
      <c r="J171" s="70" t="s">
        <v>42</v>
      </c>
      <c r="K171" s="70" t="s">
        <v>42</v>
      </c>
      <c r="L171" s="67"/>
      <c r="M171" s="70" t="s">
        <v>42</v>
      </c>
      <c r="N171" s="70" t="s">
        <v>42</v>
      </c>
      <c r="O171" s="70" t="s">
        <v>42</v>
      </c>
      <c r="P171" s="70" t="s">
        <v>42</v>
      </c>
      <c r="Q171" s="70" t="s">
        <v>42</v>
      </c>
      <c r="R171" s="70" t="s">
        <v>42</v>
      </c>
      <c r="S171" s="70" t="s">
        <v>42</v>
      </c>
      <c r="T171" s="70" t="s">
        <v>42</v>
      </c>
      <c r="U171" s="70" t="s">
        <v>42</v>
      </c>
      <c r="V171" s="70" t="s">
        <v>42</v>
      </c>
      <c r="W171" s="67"/>
      <c r="X171" s="70" t="s">
        <v>42</v>
      </c>
      <c r="Y171" s="67"/>
      <c r="Z171" s="124"/>
      <c r="AA171" s="124"/>
      <c r="AB171" s="17"/>
      <c r="AC171" s="44"/>
      <c r="AD171" s="44"/>
      <c r="AE171" s="44"/>
    </row>
    <row r="172" ht="22.5" customHeight="1">
      <c r="A172" s="46">
        <v>169.0</v>
      </c>
      <c r="B172" s="114" t="s">
        <v>1489</v>
      </c>
      <c r="C172" s="233" t="s">
        <v>50</v>
      </c>
      <c r="D172" s="104" t="s">
        <v>1490</v>
      </c>
      <c r="E172" s="117" t="s">
        <v>1491</v>
      </c>
      <c r="F172" s="169" t="s">
        <v>1492</v>
      </c>
      <c r="G172" s="163" t="str">
        <f>HYPERLINK("mailto:admin.opsd@mod.go.th","admin.opsd@mod.go.th")</f>
        <v>admin.opsd@mod.go.th</v>
      </c>
      <c r="H172" s="139" t="s">
        <v>1493</v>
      </c>
      <c r="I172" s="111" t="s">
        <v>703</v>
      </c>
      <c r="J172" s="70" t="s">
        <v>42</v>
      </c>
      <c r="K172" s="70" t="s">
        <v>42</v>
      </c>
      <c r="L172" s="67"/>
      <c r="M172" s="70" t="s">
        <v>42</v>
      </c>
      <c r="N172" s="70" t="s">
        <v>42</v>
      </c>
      <c r="O172" s="67"/>
      <c r="P172" s="70" t="s">
        <v>42</v>
      </c>
      <c r="Q172" s="70" t="s">
        <v>42</v>
      </c>
      <c r="R172" s="70" t="s">
        <v>42</v>
      </c>
      <c r="S172" s="70" t="s">
        <v>42</v>
      </c>
      <c r="T172" s="70" t="s">
        <v>42</v>
      </c>
      <c r="U172" s="70" t="s">
        <v>42</v>
      </c>
      <c r="V172" s="70" t="s">
        <v>42</v>
      </c>
      <c r="W172" s="70"/>
      <c r="X172" s="70" t="s">
        <v>42</v>
      </c>
      <c r="Y172" s="67"/>
      <c r="Z172" s="124"/>
      <c r="AA172" s="124"/>
      <c r="AB172" s="17"/>
      <c r="AC172" s="44"/>
      <c r="AD172" s="44"/>
      <c r="AE172" s="44"/>
    </row>
    <row r="173" ht="22.5" customHeight="1">
      <c r="A173" s="46">
        <v>170.0</v>
      </c>
      <c r="B173" s="310" t="s">
        <v>1494</v>
      </c>
      <c r="C173" s="233" t="s">
        <v>50</v>
      </c>
      <c r="D173" s="127" t="s">
        <v>1495</v>
      </c>
      <c r="E173" s="137" t="s">
        <v>125</v>
      </c>
      <c r="F173" s="311" t="s">
        <v>1496</v>
      </c>
      <c r="G173" s="177" t="str">
        <f>HYPERLINK("mailto:ritthinarong_r@d-dmc.com","ritthinarong_r@d-dmc.com")</f>
        <v>ritthinarong_r@d-dmc.com</v>
      </c>
      <c r="H173" s="312" t="s">
        <v>1497</v>
      </c>
      <c r="I173" s="111" t="s">
        <v>1498</v>
      </c>
      <c r="J173" s="70" t="s">
        <v>42</v>
      </c>
      <c r="K173" s="67"/>
      <c r="L173" s="67"/>
      <c r="M173" s="70" t="s">
        <v>42</v>
      </c>
      <c r="N173" s="70" t="s">
        <v>42</v>
      </c>
      <c r="O173" s="67"/>
      <c r="P173" s="70" t="s">
        <v>42</v>
      </c>
      <c r="Q173" s="70" t="s">
        <v>42</v>
      </c>
      <c r="R173" s="67"/>
      <c r="S173" s="70" t="s">
        <v>42</v>
      </c>
      <c r="T173" s="70" t="s">
        <v>42</v>
      </c>
      <c r="U173" s="70" t="s">
        <v>42</v>
      </c>
      <c r="V173" s="70" t="s">
        <v>42</v>
      </c>
      <c r="W173" s="67"/>
      <c r="X173" s="70" t="s">
        <v>42</v>
      </c>
      <c r="Y173" s="67"/>
      <c r="Z173" s="124"/>
      <c r="AA173" s="124"/>
      <c r="AB173" s="17"/>
      <c r="AC173" s="44"/>
      <c r="AD173" s="44"/>
      <c r="AE173" s="44"/>
    </row>
    <row r="174" ht="22.5" customHeight="1">
      <c r="A174" s="46">
        <v>171.0</v>
      </c>
      <c r="B174" s="142" t="s">
        <v>1499</v>
      </c>
      <c r="C174" s="103" t="s">
        <v>82</v>
      </c>
      <c r="D174" s="127" t="s">
        <v>1500</v>
      </c>
      <c r="E174" s="117" t="s">
        <v>198</v>
      </c>
      <c r="F174" s="107" t="s">
        <v>1501</v>
      </c>
      <c r="G174" s="177" t="str">
        <f>HYPERLINK("mailto:tanyaporn@deecharoeninterdroup.com","tanyaporn@deecharoeninterdroup.com")</f>
        <v>tanyaporn@deecharoeninterdroup.com</v>
      </c>
      <c r="H174" s="145" t="s">
        <v>1502</v>
      </c>
      <c r="I174" s="111" t="s">
        <v>157</v>
      </c>
      <c r="J174" s="67"/>
      <c r="K174" s="67"/>
      <c r="L174" s="67"/>
      <c r="M174" s="67"/>
      <c r="N174" s="67"/>
      <c r="O174" s="67"/>
      <c r="P174" s="70" t="s">
        <v>42</v>
      </c>
      <c r="Q174" s="70" t="s">
        <v>42</v>
      </c>
      <c r="R174" s="67"/>
      <c r="S174" s="70" t="s">
        <v>42</v>
      </c>
      <c r="T174" s="67"/>
      <c r="U174" s="67"/>
      <c r="V174" s="67"/>
      <c r="W174" s="67"/>
      <c r="X174" s="67"/>
      <c r="Y174" s="67"/>
      <c r="Z174" s="124"/>
      <c r="AA174" s="124"/>
      <c r="AB174" s="17"/>
      <c r="AC174" s="44"/>
      <c r="AD174" s="44"/>
      <c r="AE174" s="44"/>
    </row>
    <row r="175" ht="22.5" customHeight="1">
      <c r="A175" s="46">
        <v>172.0</v>
      </c>
      <c r="B175" s="114" t="s">
        <v>1503</v>
      </c>
      <c r="C175" s="103" t="s">
        <v>34</v>
      </c>
      <c r="D175" s="127" t="s">
        <v>1504</v>
      </c>
      <c r="E175" s="137" t="s">
        <v>809</v>
      </c>
      <c r="F175" s="107" t="s">
        <v>1505</v>
      </c>
      <c r="G175" s="109" t="str">
        <f>HYPERLINK("mailto:buyer2@deekothai.com","buyer2@deekothai.com")</f>
        <v>buyer2@deekothai.com</v>
      </c>
      <c r="H175" s="190" t="s">
        <v>1506</v>
      </c>
      <c r="I175" s="111" t="s">
        <v>465</v>
      </c>
      <c r="J175" s="70" t="s">
        <v>42</v>
      </c>
      <c r="K175" s="67"/>
      <c r="L175" s="70" t="s">
        <v>42</v>
      </c>
      <c r="M175" s="70" t="s">
        <v>42</v>
      </c>
      <c r="N175" s="67"/>
      <c r="O175" s="67"/>
      <c r="P175" s="70" t="s">
        <v>42</v>
      </c>
      <c r="Q175" s="70" t="s">
        <v>42</v>
      </c>
      <c r="R175" s="67"/>
      <c r="S175" s="70" t="s">
        <v>42</v>
      </c>
      <c r="T175" s="67"/>
      <c r="U175" s="67"/>
      <c r="V175" s="70" t="s">
        <v>42</v>
      </c>
      <c r="W175" s="67"/>
      <c r="X175" s="67"/>
      <c r="Y175" s="67"/>
      <c r="Z175" s="124"/>
      <c r="AA175" s="124"/>
      <c r="AB175" s="17"/>
      <c r="AC175" s="44"/>
      <c r="AD175" s="44"/>
      <c r="AE175" s="44"/>
    </row>
    <row r="176" ht="22.5" customHeight="1">
      <c r="A176" s="46">
        <v>173.0</v>
      </c>
      <c r="B176" s="179" t="s">
        <v>1507</v>
      </c>
      <c r="C176" s="233" t="s">
        <v>50</v>
      </c>
      <c r="D176" s="226"/>
      <c r="E176" s="267"/>
      <c r="F176" s="169" t="s">
        <v>1508</v>
      </c>
      <c r="G176" s="256" t="s">
        <v>1509</v>
      </c>
      <c r="H176" s="298" t="s">
        <v>1510</v>
      </c>
      <c r="I176" s="111" t="s">
        <v>1511</v>
      </c>
      <c r="J176" s="70" t="s">
        <v>42</v>
      </c>
      <c r="K176" s="202"/>
      <c r="L176" s="70" t="s">
        <v>42</v>
      </c>
      <c r="M176" s="70" t="s">
        <v>42</v>
      </c>
      <c r="N176" s="201" t="s">
        <v>42</v>
      </c>
      <c r="O176" s="201" t="s">
        <v>42</v>
      </c>
      <c r="P176" s="70" t="s">
        <v>42</v>
      </c>
      <c r="Q176" s="70" t="s">
        <v>42</v>
      </c>
      <c r="R176" s="202"/>
      <c r="S176" s="201" t="s">
        <v>42</v>
      </c>
      <c r="T176" s="201" t="s">
        <v>42</v>
      </c>
      <c r="U176" s="201" t="s">
        <v>42</v>
      </c>
      <c r="V176" s="70" t="s">
        <v>42</v>
      </c>
      <c r="W176" s="202"/>
      <c r="X176" s="70" t="s">
        <v>42</v>
      </c>
      <c r="Y176" s="67"/>
      <c r="Z176" s="124"/>
      <c r="AA176" s="124"/>
      <c r="AB176" s="17"/>
      <c r="AC176" s="44"/>
      <c r="AD176" s="44"/>
      <c r="AE176" s="44"/>
    </row>
    <row r="177" ht="22.5" customHeight="1">
      <c r="A177" s="46">
        <v>174.0</v>
      </c>
      <c r="B177" s="114" t="s">
        <v>1512</v>
      </c>
      <c r="C177" s="233" t="s">
        <v>50</v>
      </c>
      <c r="D177" s="104" t="s">
        <v>1513</v>
      </c>
      <c r="E177" s="117" t="s">
        <v>321</v>
      </c>
      <c r="F177" s="107" t="s">
        <v>1514</v>
      </c>
      <c r="G177" s="155" t="str">
        <f>HYPERLINK("mailto:chaiwat@tipcoasphalt.com","chaiwat@tipcoasphalt.com")</f>
        <v>chaiwat@tipcoasphalt.com</v>
      </c>
      <c r="H177" s="133" t="s">
        <v>1515</v>
      </c>
      <c r="I177" s="111" t="s">
        <v>1498</v>
      </c>
      <c r="J177" s="70" t="s">
        <v>42</v>
      </c>
      <c r="K177" s="67"/>
      <c r="L177" s="67"/>
      <c r="M177" s="70" t="s">
        <v>42</v>
      </c>
      <c r="N177" s="70" t="s">
        <v>42</v>
      </c>
      <c r="O177" s="67"/>
      <c r="P177" s="70" t="s">
        <v>42</v>
      </c>
      <c r="Q177" s="70" t="s">
        <v>42</v>
      </c>
      <c r="R177" s="67"/>
      <c r="S177" s="70" t="s">
        <v>42</v>
      </c>
      <c r="T177" s="70" t="s">
        <v>42</v>
      </c>
      <c r="U177" s="70" t="s">
        <v>42</v>
      </c>
      <c r="V177" s="70" t="s">
        <v>42</v>
      </c>
      <c r="W177" s="67"/>
      <c r="X177" s="70" t="s">
        <v>42</v>
      </c>
      <c r="Y177" s="67"/>
      <c r="Z177" s="124"/>
      <c r="AA177" s="124"/>
      <c r="AB177" s="17"/>
      <c r="AC177" s="279"/>
      <c r="AD177" s="279"/>
      <c r="AE177" s="279"/>
    </row>
    <row r="178" ht="22.5" customHeight="1">
      <c r="A178" s="46">
        <v>175.0</v>
      </c>
      <c r="B178" s="250" t="s">
        <v>1516</v>
      </c>
      <c r="C178" s="103" t="s">
        <v>50</v>
      </c>
      <c r="D178" s="104" t="s">
        <v>1517</v>
      </c>
      <c r="E178" s="117" t="s">
        <v>1518</v>
      </c>
      <c r="F178" s="153" t="s">
        <v>1519</v>
      </c>
      <c r="G178" s="256" t="s">
        <v>1520</v>
      </c>
      <c r="H178" s="133" t="s">
        <v>1521</v>
      </c>
      <c r="I178" s="111" t="s">
        <v>1522</v>
      </c>
      <c r="J178" s="70" t="s">
        <v>42</v>
      </c>
      <c r="K178" s="70" t="s">
        <v>42</v>
      </c>
      <c r="L178" s="67"/>
      <c r="M178" s="70" t="s">
        <v>42</v>
      </c>
      <c r="N178" s="70" t="s">
        <v>42</v>
      </c>
      <c r="O178" s="67"/>
      <c r="P178" s="70" t="s">
        <v>42</v>
      </c>
      <c r="Q178" s="70" t="s">
        <v>42</v>
      </c>
      <c r="R178" s="70" t="s">
        <v>42</v>
      </c>
      <c r="S178" s="70" t="s">
        <v>42</v>
      </c>
      <c r="T178" s="70" t="s">
        <v>42</v>
      </c>
      <c r="U178" s="70" t="s">
        <v>42</v>
      </c>
      <c r="V178" s="70" t="s">
        <v>42</v>
      </c>
      <c r="W178" s="70"/>
      <c r="X178" s="70" t="s">
        <v>42</v>
      </c>
      <c r="Y178" s="67"/>
      <c r="Z178" s="124"/>
      <c r="AA178" s="124"/>
      <c r="AB178" s="17"/>
      <c r="AC178" s="44"/>
      <c r="AD178" s="44"/>
      <c r="AE178" s="44"/>
    </row>
    <row r="179" ht="22.5" customHeight="1">
      <c r="A179" s="46">
        <v>176.0</v>
      </c>
      <c r="B179" s="114" t="s">
        <v>1523</v>
      </c>
      <c r="C179" s="233" t="s">
        <v>50</v>
      </c>
      <c r="D179" s="266" t="s">
        <v>1524</v>
      </c>
      <c r="E179" s="117" t="s">
        <v>1525</v>
      </c>
      <c r="F179" s="107" t="s">
        <v>1526</v>
      </c>
      <c r="G179" s="163" t="str">
        <f>HYPERLINK("mailto:ibeardsworth@dhiservices.com","ibeardsworth@dhiservices.com")</f>
        <v>ibeardsworth@dhiservices.com</v>
      </c>
      <c r="H179" s="313" t="s">
        <v>1527</v>
      </c>
      <c r="I179" s="111" t="s">
        <v>427</v>
      </c>
      <c r="J179" s="70" t="s">
        <v>42</v>
      </c>
      <c r="K179" s="70" t="s">
        <v>42</v>
      </c>
      <c r="L179" s="67"/>
      <c r="M179" s="70" t="s">
        <v>42</v>
      </c>
      <c r="N179" s="70" t="s">
        <v>42</v>
      </c>
      <c r="O179" s="70" t="s">
        <v>42</v>
      </c>
      <c r="P179" s="70" t="s">
        <v>42</v>
      </c>
      <c r="Q179" s="70" t="s">
        <v>42</v>
      </c>
      <c r="R179" s="70" t="s">
        <v>42</v>
      </c>
      <c r="S179" s="70" t="s">
        <v>42</v>
      </c>
      <c r="T179" s="67"/>
      <c r="U179" s="67"/>
      <c r="V179" s="70" t="s">
        <v>42</v>
      </c>
      <c r="W179" s="67"/>
      <c r="X179" s="70" t="s">
        <v>42</v>
      </c>
      <c r="Y179" s="67"/>
      <c r="Z179" s="124"/>
      <c r="AA179" s="124"/>
      <c r="AB179" s="17"/>
      <c r="AC179" s="44"/>
      <c r="AD179" s="44"/>
      <c r="AE179" s="44"/>
    </row>
    <row r="180" ht="22.5" customHeight="1">
      <c r="A180" s="46">
        <v>177.0</v>
      </c>
      <c r="B180" s="314" t="s">
        <v>1528</v>
      </c>
      <c r="C180" s="315" t="s">
        <v>50</v>
      </c>
      <c r="D180" s="289" t="s">
        <v>1529</v>
      </c>
      <c r="E180" s="289" t="s">
        <v>198</v>
      </c>
      <c r="F180" s="316" t="s">
        <v>1530</v>
      </c>
      <c r="G180" s="247" t="s">
        <v>1531</v>
      </c>
      <c r="H180" s="305" t="s">
        <v>1532</v>
      </c>
      <c r="I180" s="183" t="s">
        <v>807</v>
      </c>
      <c r="J180" s="70" t="s">
        <v>42</v>
      </c>
      <c r="K180" s="70" t="s">
        <v>42</v>
      </c>
      <c r="L180" s="67"/>
      <c r="M180" s="70" t="s">
        <v>42</v>
      </c>
      <c r="N180" s="70" t="s">
        <v>42</v>
      </c>
      <c r="O180" s="70" t="s">
        <v>42</v>
      </c>
      <c r="P180" s="70" t="s">
        <v>42</v>
      </c>
      <c r="Q180" s="70" t="s">
        <v>42</v>
      </c>
      <c r="R180" s="70" t="s">
        <v>42</v>
      </c>
      <c r="S180" s="70" t="s">
        <v>42</v>
      </c>
      <c r="T180" s="70" t="s">
        <v>42</v>
      </c>
      <c r="U180" s="70" t="s">
        <v>42</v>
      </c>
      <c r="V180" s="70" t="s">
        <v>42</v>
      </c>
      <c r="W180" s="67"/>
      <c r="X180" s="70" t="s">
        <v>42</v>
      </c>
      <c r="Y180" s="262"/>
      <c r="Z180" s="263"/>
      <c r="AA180" s="263"/>
      <c r="AB180" s="17"/>
      <c r="AC180" s="279"/>
      <c r="AD180" s="279"/>
      <c r="AE180" s="279"/>
    </row>
    <row r="181" ht="22.5" customHeight="1">
      <c r="A181" s="46">
        <v>178.0</v>
      </c>
      <c r="B181" s="114" t="s">
        <v>1533</v>
      </c>
      <c r="C181" s="233" t="s">
        <v>363</v>
      </c>
      <c r="D181" s="127" t="s">
        <v>1534</v>
      </c>
      <c r="E181" s="137"/>
      <c r="F181" s="107" t="s">
        <v>1535</v>
      </c>
      <c r="G181" s="109" t="str">
        <f>HYPERLINK("mailto:digen_eng@yahoo.co.th","digen_eng@yahoo.co.th")</f>
        <v>digen_eng@yahoo.co.th</v>
      </c>
      <c r="H181" s="139" t="s">
        <v>1536</v>
      </c>
      <c r="I181" s="111" t="s">
        <v>1537</v>
      </c>
      <c r="J181" s="70" t="s">
        <v>42</v>
      </c>
      <c r="K181" s="70" t="s">
        <v>42</v>
      </c>
      <c r="L181" s="67"/>
      <c r="M181" s="70" t="s">
        <v>42</v>
      </c>
      <c r="N181" s="67"/>
      <c r="O181" s="67"/>
      <c r="P181" s="70" t="s">
        <v>42</v>
      </c>
      <c r="Q181" s="70" t="s">
        <v>42</v>
      </c>
      <c r="R181" s="67"/>
      <c r="S181" s="70" t="s">
        <v>42</v>
      </c>
      <c r="T181" s="67"/>
      <c r="U181" s="67"/>
      <c r="V181" s="70" t="s">
        <v>42</v>
      </c>
      <c r="W181" s="67"/>
      <c r="X181" s="67"/>
      <c r="Y181" s="67"/>
      <c r="Z181" s="124"/>
      <c r="AA181" s="124"/>
      <c r="AB181" s="17"/>
      <c r="AC181" s="279"/>
      <c r="AD181" s="279"/>
      <c r="AE181" s="279"/>
    </row>
    <row r="182" ht="22.5" customHeight="1">
      <c r="A182" s="46">
        <v>179.0</v>
      </c>
      <c r="B182" s="142" t="s">
        <v>1538</v>
      </c>
      <c r="C182" s="103" t="s">
        <v>483</v>
      </c>
      <c r="D182" s="104" t="s">
        <v>1539</v>
      </c>
      <c r="E182" s="117" t="s">
        <v>321</v>
      </c>
      <c r="F182" s="153" t="s">
        <v>1540</v>
      </c>
      <c r="G182" s="239" t="str">
        <f>HYPERLINK("mailto:sattahip@tdw.com","sattahip@tdw.com")</f>
        <v>sattahip@tdw.com</v>
      </c>
      <c r="H182" s="111" t="s">
        <v>1541</v>
      </c>
      <c r="I182" s="111" t="s">
        <v>1542</v>
      </c>
      <c r="J182" s="70" t="s">
        <v>42</v>
      </c>
      <c r="K182" s="70" t="s">
        <v>42</v>
      </c>
      <c r="L182" s="67"/>
      <c r="M182" s="70" t="s">
        <v>42</v>
      </c>
      <c r="N182" s="70" t="s">
        <v>42</v>
      </c>
      <c r="O182" s="70" t="s">
        <v>42</v>
      </c>
      <c r="P182" s="70" t="s">
        <v>42</v>
      </c>
      <c r="Q182" s="70" t="s">
        <v>42</v>
      </c>
      <c r="R182" s="70" t="s">
        <v>42</v>
      </c>
      <c r="S182" s="70" t="s">
        <v>42</v>
      </c>
      <c r="T182" s="67"/>
      <c r="U182" s="67"/>
      <c r="V182" s="70" t="s">
        <v>42</v>
      </c>
      <c r="W182" s="67"/>
      <c r="X182" s="70" t="s">
        <v>42</v>
      </c>
      <c r="Y182" s="67"/>
      <c r="Z182" s="124"/>
      <c r="AA182" s="124"/>
      <c r="AB182" s="17"/>
      <c r="AC182" s="44"/>
      <c r="AD182" s="44"/>
      <c r="AE182" s="44"/>
    </row>
    <row r="183" ht="22.5" customHeight="1">
      <c r="A183" s="46">
        <v>180.0</v>
      </c>
      <c r="B183" s="179" t="s">
        <v>1543</v>
      </c>
      <c r="C183" s="233" t="s">
        <v>1003</v>
      </c>
      <c r="D183" s="133" t="s">
        <v>1544</v>
      </c>
      <c r="E183" s="289" t="s">
        <v>1545</v>
      </c>
      <c r="F183" s="317" t="s">
        <v>1546</v>
      </c>
      <c r="G183" s="247" t="s">
        <v>1547</v>
      </c>
      <c r="H183" s="133" t="s">
        <v>1548</v>
      </c>
      <c r="I183" s="111" t="s">
        <v>138</v>
      </c>
      <c r="J183" s="67"/>
      <c r="K183" s="67"/>
      <c r="L183" s="67"/>
      <c r="M183" s="70" t="s">
        <v>42</v>
      </c>
      <c r="N183" s="273"/>
      <c r="O183" s="273"/>
      <c r="P183" s="70" t="s">
        <v>42</v>
      </c>
      <c r="Q183" s="70" t="s">
        <v>42</v>
      </c>
      <c r="R183" s="273"/>
      <c r="S183" s="273"/>
      <c r="T183" s="70" t="s">
        <v>42</v>
      </c>
      <c r="U183" s="273"/>
      <c r="V183" s="273"/>
      <c r="W183" s="273"/>
      <c r="X183" s="273"/>
      <c r="Y183" s="273"/>
      <c r="Z183" s="318"/>
      <c r="AA183" s="318"/>
      <c r="AB183" s="17"/>
      <c r="AC183" s="44"/>
      <c r="AD183" s="44"/>
      <c r="AE183" s="44"/>
    </row>
    <row r="184" ht="22.5" customHeight="1">
      <c r="A184" s="46">
        <v>181.0</v>
      </c>
      <c r="B184" s="114" t="s">
        <v>1549</v>
      </c>
      <c r="C184" s="233" t="s">
        <v>555</v>
      </c>
      <c r="D184" s="104" t="s">
        <v>1550</v>
      </c>
      <c r="E184" s="117" t="s">
        <v>1551</v>
      </c>
      <c r="F184" s="107" t="s">
        <v>1552</v>
      </c>
      <c r="G184" s="319" t="str">
        <f>HYPERLINK("mailto:seksan.j@dntinspection.com","seksan.j@dntinspection.com")</f>
        <v>seksan.j@dntinspection.com</v>
      </c>
      <c r="H184" s="139" t="s">
        <v>1553</v>
      </c>
      <c r="I184" s="111" t="s">
        <v>138</v>
      </c>
      <c r="J184" s="67"/>
      <c r="K184" s="67"/>
      <c r="L184" s="67"/>
      <c r="M184" s="70" t="s">
        <v>42</v>
      </c>
      <c r="N184" s="67"/>
      <c r="O184" s="67"/>
      <c r="P184" s="70" t="s">
        <v>42</v>
      </c>
      <c r="Q184" s="70" t="s">
        <v>42</v>
      </c>
      <c r="R184" s="67"/>
      <c r="S184" s="67"/>
      <c r="T184" s="70" t="s">
        <v>42</v>
      </c>
      <c r="U184" s="67"/>
      <c r="V184" s="67"/>
      <c r="W184" s="67"/>
      <c r="X184" s="67"/>
      <c r="Y184" s="67"/>
      <c r="Z184" s="124"/>
      <c r="AA184" s="124"/>
      <c r="AB184" s="17"/>
      <c r="AC184" s="44"/>
      <c r="AD184" s="44"/>
      <c r="AE184" s="44"/>
    </row>
    <row r="185" ht="22.5" customHeight="1">
      <c r="A185" s="46">
        <v>182.0</v>
      </c>
      <c r="B185" s="179" t="s">
        <v>1554</v>
      </c>
      <c r="C185" s="233" t="s">
        <v>50</v>
      </c>
      <c r="D185" s="127" t="s">
        <v>1555</v>
      </c>
      <c r="E185" s="137" t="s">
        <v>1215</v>
      </c>
      <c r="F185" s="107" t="s">
        <v>1556</v>
      </c>
      <c r="G185" s="163" t="s">
        <v>1557</v>
      </c>
      <c r="H185" s="133" t="s">
        <v>1558</v>
      </c>
      <c r="I185" s="111" t="s">
        <v>181</v>
      </c>
      <c r="J185" s="201" t="s">
        <v>42</v>
      </c>
      <c r="K185" s="202"/>
      <c r="L185" s="202"/>
      <c r="M185" s="201" t="s">
        <v>42</v>
      </c>
      <c r="N185" s="201" t="s">
        <v>42</v>
      </c>
      <c r="O185" s="201" t="s">
        <v>42</v>
      </c>
      <c r="P185" s="201" t="s">
        <v>42</v>
      </c>
      <c r="Q185" s="201" t="s">
        <v>42</v>
      </c>
      <c r="R185" s="202"/>
      <c r="S185" s="201" t="s">
        <v>42</v>
      </c>
      <c r="T185" s="201" t="s">
        <v>42</v>
      </c>
      <c r="U185" s="201" t="s">
        <v>42</v>
      </c>
      <c r="V185" s="201" t="s">
        <v>42</v>
      </c>
      <c r="W185" s="202"/>
      <c r="X185" s="201" t="s">
        <v>42</v>
      </c>
      <c r="Y185" s="67"/>
      <c r="Z185" s="124"/>
      <c r="AA185" s="124"/>
      <c r="AB185" s="17"/>
      <c r="AC185" s="44"/>
      <c r="AD185" s="44"/>
      <c r="AE185" s="44"/>
    </row>
    <row r="186" ht="22.5" customHeight="1">
      <c r="A186" s="46">
        <v>183.0</v>
      </c>
      <c r="B186" s="114" t="s">
        <v>1559</v>
      </c>
      <c r="C186" s="103" t="s">
        <v>82</v>
      </c>
      <c r="D186" s="104" t="s">
        <v>1560</v>
      </c>
      <c r="E186" s="117" t="s">
        <v>1561</v>
      </c>
      <c r="F186" s="107" t="s">
        <v>1562</v>
      </c>
      <c r="G186" s="177" t="str">
        <f>HYPERLINK("mailto:walkerpeterv@gmail.com","walkerpeterv@gmail.com")</f>
        <v>walkerpeterv@gmail.com</v>
      </c>
      <c r="H186" s="190" t="s">
        <v>1563</v>
      </c>
      <c r="I186" s="111" t="s">
        <v>1564</v>
      </c>
      <c r="J186" s="201" t="s">
        <v>42</v>
      </c>
      <c r="K186" s="202"/>
      <c r="L186" s="202"/>
      <c r="M186" s="201" t="s">
        <v>42</v>
      </c>
      <c r="N186" s="201" t="s">
        <v>42</v>
      </c>
      <c r="O186" s="201" t="s">
        <v>42</v>
      </c>
      <c r="P186" s="201" t="s">
        <v>42</v>
      </c>
      <c r="Q186" s="201" t="s">
        <v>42</v>
      </c>
      <c r="R186" s="202"/>
      <c r="S186" s="70" t="s">
        <v>42</v>
      </c>
      <c r="T186" s="201" t="s">
        <v>42</v>
      </c>
      <c r="U186" s="201" t="s">
        <v>42</v>
      </c>
      <c r="V186" s="201" t="s">
        <v>42</v>
      </c>
      <c r="W186" s="202"/>
      <c r="X186" s="201" t="s">
        <v>42</v>
      </c>
      <c r="Y186" s="67"/>
      <c r="Z186" s="124"/>
      <c r="AA186" s="124"/>
      <c r="AB186" s="17"/>
      <c r="AC186" s="44"/>
      <c r="AD186" s="44"/>
      <c r="AE186" s="44"/>
    </row>
    <row r="187" ht="22.5" customHeight="1">
      <c r="A187" s="46">
        <v>184.0</v>
      </c>
      <c r="B187" s="114" t="s">
        <v>1565</v>
      </c>
      <c r="C187" s="233" t="s">
        <v>50</v>
      </c>
      <c r="D187" s="187" t="s">
        <v>1566</v>
      </c>
      <c r="E187" s="292" t="s">
        <v>1567</v>
      </c>
      <c r="F187" s="107" t="s">
        <v>1568</v>
      </c>
      <c r="G187" s="158" t="s">
        <v>1569</v>
      </c>
      <c r="H187" s="308" t="s">
        <v>1570</v>
      </c>
      <c r="I187" s="111" t="s">
        <v>703</v>
      </c>
      <c r="J187" s="70" t="s">
        <v>42</v>
      </c>
      <c r="K187" s="70" t="s">
        <v>42</v>
      </c>
      <c r="L187" s="67"/>
      <c r="M187" s="70" t="s">
        <v>42</v>
      </c>
      <c r="N187" s="70" t="s">
        <v>42</v>
      </c>
      <c r="O187" s="67"/>
      <c r="P187" s="70" t="s">
        <v>42</v>
      </c>
      <c r="Q187" s="70" t="s">
        <v>42</v>
      </c>
      <c r="R187" s="70" t="s">
        <v>42</v>
      </c>
      <c r="S187" s="70" t="s">
        <v>42</v>
      </c>
      <c r="T187" s="70" t="s">
        <v>42</v>
      </c>
      <c r="U187" s="70" t="s">
        <v>42</v>
      </c>
      <c r="V187" s="70" t="s">
        <v>42</v>
      </c>
      <c r="W187" s="70"/>
      <c r="X187" s="70" t="s">
        <v>42</v>
      </c>
      <c r="Y187" s="67"/>
      <c r="Z187" s="124"/>
      <c r="AA187" s="124"/>
      <c r="AB187" s="17"/>
      <c r="AC187" s="44"/>
      <c r="AD187" s="44"/>
      <c r="AE187" s="44"/>
    </row>
    <row r="188" ht="22.5" customHeight="1">
      <c r="A188" s="46">
        <v>185.0</v>
      </c>
      <c r="B188" s="114" t="s">
        <v>1571</v>
      </c>
      <c r="C188" s="103" t="s">
        <v>34</v>
      </c>
      <c r="D188" s="104" t="s">
        <v>1572</v>
      </c>
      <c r="E188" s="137" t="s">
        <v>1573</v>
      </c>
      <c r="F188" s="153" t="s">
        <v>1574</v>
      </c>
      <c r="G188" s="109" t="str">
        <f>HYPERLINK("mailto:supanan.suk@egco.com","supanan.suk@egco.com ")</f>
        <v>supanan.suk@egco.com </v>
      </c>
      <c r="H188" s="122" t="s">
        <v>1575</v>
      </c>
      <c r="I188" s="111" t="s">
        <v>1576</v>
      </c>
      <c r="J188" s="201" t="s">
        <v>42</v>
      </c>
      <c r="K188" s="202"/>
      <c r="L188" s="202"/>
      <c r="M188" s="70" t="s">
        <v>42</v>
      </c>
      <c r="N188" s="201" t="s">
        <v>42</v>
      </c>
      <c r="O188" s="201" t="s">
        <v>42</v>
      </c>
      <c r="P188" s="70" t="s">
        <v>42</v>
      </c>
      <c r="Q188" s="70" t="s">
        <v>42</v>
      </c>
      <c r="R188" s="202"/>
      <c r="S188" s="201" t="s">
        <v>42</v>
      </c>
      <c r="T188" s="70" t="s">
        <v>42</v>
      </c>
      <c r="U188" s="201" t="s">
        <v>42</v>
      </c>
      <c r="V188" s="201" t="s">
        <v>42</v>
      </c>
      <c r="W188" s="202"/>
      <c r="X188" s="201" t="s">
        <v>42</v>
      </c>
      <c r="Y188" s="67"/>
      <c r="Z188" s="124"/>
      <c r="AA188" s="124"/>
      <c r="AB188" s="17"/>
      <c r="AC188" s="44"/>
      <c r="AD188" s="44"/>
      <c r="AE188" s="44"/>
    </row>
    <row r="189" ht="22.5" customHeight="1">
      <c r="A189" s="46">
        <v>186.0</v>
      </c>
      <c r="B189" s="114" t="s">
        <v>1577</v>
      </c>
      <c r="C189" s="233" t="s">
        <v>555</v>
      </c>
      <c r="D189" s="127" t="s">
        <v>1578</v>
      </c>
      <c r="E189" s="137" t="s">
        <v>198</v>
      </c>
      <c r="F189" s="107" t="s">
        <v>1579</v>
      </c>
      <c r="G189" s="247" t="s">
        <v>1580</v>
      </c>
      <c r="H189" s="139" t="s">
        <v>1581</v>
      </c>
      <c r="I189" s="111" t="s">
        <v>1582</v>
      </c>
      <c r="J189" s="70" t="s">
        <v>42</v>
      </c>
      <c r="K189" s="70" t="s">
        <v>42</v>
      </c>
      <c r="L189" s="67"/>
      <c r="M189" s="70" t="s">
        <v>42</v>
      </c>
      <c r="N189" s="67"/>
      <c r="O189" s="67"/>
      <c r="P189" s="70" t="s">
        <v>42</v>
      </c>
      <c r="Q189" s="70" t="s">
        <v>42</v>
      </c>
      <c r="R189" s="67"/>
      <c r="S189" s="70" t="s">
        <v>42</v>
      </c>
      <c r="T189" s="67"/>
      <c r="U189" s="67"/>
      <c r="V189" s="70" t="s">
        <v>42</v>
      </c>
      <c r="W189" s="67"/>
      <c r="X189" s="67"/>
      <c r="Y189" s="67"/>
      <c r="Z189" s="124"/>
      <c r="AA189" s="124"/>
      <c r="AB189" s="17"/>
      <c r="AC189" s="279"/>
      <c r="AD189" s="279"/>
      <c r="AE189" s="279"/>
    </row>
    <row r="190" ht="22.5" customHeight="1">
      <c r="A190" s="46">
        <v>187.0</v>
      </c>
      <c r="B190" s="122" t="s">
        <v>1583</v>
      </c>
      <c r="C190" s="103" t="s">
        <v>82</v>
      </c>
      <c r="D190" s="127" t="s">
        <v>1584</v>
      </c>
      <c r="E190" s="137" t="s">
        <v>36</v>
      </c>
      <c r="F190" s="107" t="s">
        <v>1585</v>
      </c>
      <c r="G190" s="239" t="s">
        <v>1586</v>
      </c>
      <c r="H190" s="122" t="s">
        <v>1587</v>
      </c>
      <c r="I190" s="111" t="s">
        <v>1097</v>
      </c>
      <c r="J190" s="70" t="s">
        <v>42</v>
      </c>
      <c r="K190" s="70" t="s">
        <v>42</v>
      </c>
      <c r="L190" s="67"/>
      <c r="M190" s="70" t="s">
        <v>42</v>
      </c>
      <c r="N190" s="67"/>
      <c r="O190" s="67"/>
      <c r="P190" s="70" t="s">
        <v>42</v>
      </c>
      <c r="Q190" s="70" t="s">
        <v>42</v>
      </c>
      <c r="R190" s="67"/>
      <c r="S190" s="70" t="s">
        <v>42</v>
      </c>
      <c r="T190" s="67"/>
      <c r="U190" s="67"/>
      <c r="V190" s="70" t="s">
        <v>42</v>
      </c>
      <c r="W190" s="67"/>
      <c r="X190" s="67"/>
      <c r="Y190" s="67"/>
      <c r="Z190" s="124"/>
      <c r="AA190" s="124"/>
      <c r="AB190" s="17"/>
      <c r="AC190" s="44"/>
      <c r="AD190" s="44"/>
      <c r="AE190" s="44"/>
    </row>
    <row r="191" ht="22.5" customHeight="1">
      <c r="A191" s="46">
        <v>188.0</v>
      </c>
      <c r="B191" s="142" t="s">
        <v>1588</v>
      </c>
      <c r="C191" s="233" t="s">
        <v>555</v>
      </c>
      <c r="D191" s="226"/>
      <c r="E191" s="137"/>
      <c r="F191" s="107" t="s">
        <v>1589</v>
      </c>
      <c r="G191" s="109" t="str">
        <f>HYPERLINK("mailto:elcengineering.001@gmail.com","elcengineering.001@gmail.com")</f>
        <v>elcengineering.001@gmail.com</v>
      </c>
      <c r="H191" s="139" t="s">
        <v>1590</v>
      </c>
      <c r="I191" s="111" t="s">
        <v>790</v>
      </c>
      <c r="J191" s="70" t="s">
        <v>42</v>
      </c>
      <c r="K191" s="70" t="s">
        <v>42</v>
      </c>
      <c r="L191" s="67"/>
      <c r="M191" s="70" t="s">
        <v>42</v>
      </c>
      <c r="N191" s="67"/>
      <c r="O191" s="67"/>
      <c r="P191" s="70" t="s">
        <v>42</v>
      </c>
      <c r="Q191" s="70" t="s">
        <v>42</v>
      </c>
      <c r="R191" s="67"/>
      <c r="S191" s="70" t="s">
        <v>42</v>
      </c>
      <c r="T191" s="67"/>
      <c r="U191" s="67"/>
      <c r="V191" s="70" t="s">
        <v>42</v>
      </c>
      <c r="W191" s="67"/>
      <c r="X191" s="67"/>
      <c r="Y191" s="67"/>
      <c r="Z191" s="124"/>
      <c r="AA191" s="124"/>
      <c r="AB191" s="219"/>
      <c r="AC191" s="44"/>
      <c r="AD191" s="44"/>
      <c r="AE191" s="44"/>
    </row>
    <row r="192" ht="22.5" customHeight="1">
      <c r="A192" s="46">
        <v>189.0</v>
      </c>
      <c r="B192" s="173" t="s">
        <v>1591</v>
      </c>
      <c r="C192" s="233" t="s">
        <v>50</v>
      </c>
      <c r="D192" s="104" t="s">
        <v>1592</v>
      </c>
      <c r="E192" s="117" t="s">
        <v>1593</v>
      </c>
      <c r="F192" s="153" t="s">
        <v>1594</v>
      </c>
      <c r="G192" s="271" t="s">
        <v>1595</v>
      </c>
      <c r="H192" s="139" t="s">
        <v>1596</v>
      </c>
      <c r="I192" s="111" t="s">
        <v>181</v>
      </c>
      <c r="J192" s="201" t="s">
        <v>42</v>
      </c>
      <c r="K192" s="202"/>
      <c r="L192" s="202"/>
      <c r="M192" s="201" t="s">
        <v>42</v>
      </c>
      <c r="N192" s="201" t="s">
        <v>42</v>
      </c>
      <c r="O192" s="201" t="s">
        <v>42</v>
      </c>
      <c r="P192" s="201" t="s">
        <v>42</v>
      </c>
      <c r="Q192" s="201" t="s">
        <v>42</v>
      </c>
      <c r="R192" s="202"/>
      <c r="S192" s="201" t="s">
        <v>42</v>
      </c>
      <c r="T192" s="201" t="s">
        <v>42</v>
      </c>
      <c r="U192" s="201" t="s">
        <v>42</v>
      </c>
      <c r="V192" s="201" t="s">
        <v>42</v>
      </c>
      <c r="W192" s="202"/>
      <c r="X192" s="201" t="s">
        <v>42</v>
      </c>
      <c r="Y192" s="67"/>
      <c r="Z192" s="124"/>
      <c r="AA192" s="124"/>
      <c r="AB192" s="17"/>
      <c r="AC192" s="44"/>
      <c r="AD192" s="44"/>
      <c r="AE192" s="44"/>
    </row>
    <row r="193" ht="22.5" customHeight="1">
      <c r="A193" s="46">
        <v>190.0</v>
      </c>
      <c r="B193" s="114" t="s">
        <v>1597</v>
      </c>
      <c r="C193" s="103" t="s">
        <v>813</v>
      </c>
      <c r="D193" s="104" t="s">
        <v>1598</v>
      </c>
      <c r="E193" s="137" t="s">
        <v>292</v>
      </c>
      <c r="F193" s="107" t="s">
        <v>1599</v>
      </c>
      <c r="G193" s="109" t="str">
        <f>HYPERLINK("mailto:egb2547@outlook.com","egb2547@outlook.com")</f>
        <v>egb2547@outlook.com</v>
      </c>
      <c r="H193" s="133" t="s">
        <v>1600</v>
      </c>
      <c r="I193" s="111" t="s">
        <v>157</v>
      </c>
      <c r="J193" s="67"/>
      <c r="K193" s="67"/>
      <c r="L193" s="67"/>
      <c r="M193" s="67"/>
      <c r="N193" s="67"/>
      <c r="O193" s="67"/>
      <c r="P193" s="70" t="s">
        <v>42</v>
      </c>
      <c r="Q193" s="70" t="s">
        <v>42</v>
      </c>
      <c r="R193" s="67"/>
      <c r="S193" s="70" t="s">
        <v>42</v>
      </c>
      <c r="T193" s="67"/>
      <c r="U193" s="67"/>
      <c r="V193" s="67"/>
      <c r="W193" s="67"/>
      <c r="X193" s="67"/>
      <c r="Y193" s="67"/>
      <c r="Z193" s="124"/>
      <c r="AA193" s="124"/>
      <c r="AB193" s="17"/>
      <c r="AC193" s="44"/>
      <c r="AD193" s="44"/>
      <c r="AE193" s="44"/>
    </row>
    <row r="194" ht="22.5" customHeight="1">
      <c r="A194" s="46">
        <v>191.0</v>
      </c>
      <c r="B194" s="114" t="s">
        <v>1601</v>
      </c>
      <c r="C194" s="233" t="s">
        <v>1260</v>
      </c>
      <c r="D194" s="104" t="s">
        <v>1602</v>
      </c>
      <c r="E194" s="117" t="s">
        <v>1603</v>
      </c>
      <c r="F194" s="107" t="s">
        <v>1604</v>
      </c>
      <c r="G194" s="163" t="str">
        <f>HYPERLINK("mailto:info@elite-drilling.com","info@elite-drilling.com")</f>
        <v>info@elite-drilling.com</v>
      </c>
      <c r="H194" s="261" t="s">
        <v>1605</v>
      </c>
      <c r="I194" s="111" t="s">
        <v>807</v>
      </c>
      <c r="J194" s="70" t="s">
        <v>42</v>
      </c>
      <c r="K194" s="70" t="s">
        <v>42</v>
      </c>
      <c r="L194" s="67"/>
      <c r="M194" s="70" t="s">
        <v>42</v>
      </c>
      <c r="N194" s="70" t="s">
        <v>42</v>
      </c>
      <c r="O194" s="70" t="s">
        <v>42</v>
      </c>
      <c r="P194" s="70" t="s">
        <v>42</v>
      </c>
      <c r="Q194" s="70" t="s">
        <v>42</v>
      </c>
      <c r="R194" s="70" t="s">
        <v>42</v>
      </c>
      <c r="S194" s="70" t="s">
        <v>42</v>
      </c>
      <c r="T194" s="70" t="s">
        <v>42</v>
      </c>
      <c r="U194" s="70" t="s">
        <v>42</v>
      </c>
      <c r="V194" s="70" t="s">
        <v>42</v>
      </c>
      <c r="W194" s="67"/>
      <c r="X194" s="70" t="s">
        <v>42</v>
      </c>
      <c r="Y194" s="67"/>
      <c r="Z194" s="124"/>
      <c r="AA194" s="124"/>
      <c r="AB194" s="17"/>
      <c r="AC194" s="44"/>
      <c r="AD194" s="44"/>
      <c r="AE194" s="44"/>
    </row>
    <row r="195" ht="22.5" customHeight="1">
      <c r="A195" s="46">
        <v>192.0</v>
      </c>
      <c r="B195" s="114" t="s">
        <v>1606</v>
      </c>
      <c r="C195" s="233" t="s">
        <v>50</v>
      </c>
      <c r="D195" s="187" t="s">
        <v>1607</v>
      </c>
      <c r="E195" s="320" t="s">
        <v>1608</v>
      </c>
      <c r="F195" s="107" t="s">
        <v>1609</v>
      </c>
      <c r="G195" s="158" t="s">
        <v>1610</v>
      </c>
      <c r="H195" s="308" t="s">
        <v>1611</v>
      </c>
      <c r="I195" s="111" t="s">
        <v>427</v>
      </c>
      <c r="J195" s="70" t="s">
        <v>42</v>
      </c>
      <c r="K195" s="70" t="s">
        <v>42</v>
      </c>
      <c r="L195" s="67"/>
      <c r="M195" s="70" t="s">
        <v>42</v>
      </c>
      <c r="N195" s="70" t="s">
        <v>42</v>
      </c>
      <c r="O195" s="70" t="s">
        <v>42</v>
      </c>
      <c r="P195" s="70" t="s">
        <v>42</v>
      </c>
      <c r="Q195" s="70" t="s">
        <v>42</v>
      </c>
      <c r="R195" s="70" t="s">
        <v>42</v>
      </c>
      <c r="S195" s="70" t="s">
        <v>42</v>
      </c>
      <c r="T195" s="67"/>
      <c r="U195" s="67"/>
      <c r="V195" s="70" t="s">
        <v>42</v>
      </c>
      <c r="W195" s="67"/>
      <c r="X195" s="70" t="s">
        <v>42</v>
      </c>
      <c r="Y195" s="67"/>
      <c r="Z195" s="124"/>
      <c r="AA195" s="124"/>
      <c r="AB195" s="17"/>
      <c r="AC195" s="44"/>
      <c r="AD195" s="44"/>
      <c r="AE195" s="44"/>
    </row>
    <row r="196" ht="22.5" customHeight="1">
      <c r="A196" s="46">
        <v>193.0</v>
      </c>
      <c r="B196" s="142" t="s">
        <v>1612</v>
      </c>
      <c r="C196" s="103" t="s">
        <v>82</v>
      </c>
      <c r="D196" s="104" t="s">
        <v>1613</v>
      </c>
      <c r="E196" s="117" t="s">
        <v>1614</v>
      </c>
      <c r="F196" s="153" t="s">
        <v>1615</v>
      </c>
      <c r="G196" s="293" t="s">
        <v>1616</v>
      </c>
      <c r="H196" s="145" t="s">
        <v>1617</v>
      </c>
      <c r="I196" s="111" t="s">
        <v>1618</v>
      </c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157"/>
      <c r="AA196" s="124"/>
      <c r="AB196" s="17"/>
      <c r="AC196" s="44"/>
      <c r="AD196" s="44"/>
      <c r="AE196" s="44"/>
    </row>
    <row r="197" ht="22.5" customHeight="1">
      <c r="A197" s="46">
        <v>194.0</v>
      </c>
      <c r="B197" s="179" t="s">
        <v>1619</v>
      </c>
      <c r="C197" s="233" t="s">
        <v>363</v>
      </c>
      <c r="D197" s="127" t="s">
        <v>1620</v>
      </c>
      <c r="E197" s="137"/>
      <c r="F197" s="269"/>
      <c r="G197" s="163" t="str">
        <f>HYPERLINK("mailto:info@edrill.com","info@edrill.com")</f>
        <v>info@edrill.com</v>
      </c>
      <c r="H197" s="298" t="s">
        <v>1621</v>
      </c>
      <c r="I197" s="111" t="s">
        <v>807</v>
      </c>
      <c r="J197" s="70" t="s">
        <v>42</v>
      </c>
      <c r="K197" s="70" t="s">
        <v>42</v>
      </c>
      <c r="L197" s="67"/>
      <c r="M197" s="70" t="s">
        <v>42</v>
      </c>
      <c r="N197" s="70" t="s">
        <v>42</v>
      </c>
      <c r="O197" s="70" t="s">
        <v>42</v>
      </c>
      <c r="P197" s="70" t="s">
        <v>42</v>
      </c>
      <c r="Q197" s="70" t="s">
        <v>42</v>
      </c>
      <c r="R197" s="70" t="s">
        <v>42</v>
      </c>
      <c r="S197" s="70" t="s">
        <v>42</v>
      </c>
      <c r="T197" s="70" t="s">
        <v>42</v>
      </c>
      <c r="U197" s="70" t="s">
        <v>42</v>
      </c>
      <c r="V197" s="70" t="s">
        <v>42</v>
      </c>
      <c r="W197" s="67"/>
      <c r="X197" s="70" t="s">
        <v>42</v>
      </c>
      <c r="Y197" s="321"/>
      <c r="Z197" s="322"/>
      <c r="AA197" s="322"/>
      <c r="AB197" s="17"/>
      <c r="AC197" s="44"/>
      <c r="AD197" s="44"/>
      <c r="AE197" s="44"/>
    </row>
    <row r="198" ht="22.5" customHeight="1">
      <c r="A198" s="46">
        <v>195.0</v>
      </c>
      <c r="B198" s="193" t="s">
        <v>1622</v>
      </c>
      <c r="C198" s="233" t="s">
        <v>50</v>
      </c>
      <c r="D198" s="127" t="s">
        <v>1623</v>
      </c>
      <c r="E198" s="137" t="s">
        <v>1624</v>
      </c>
      <c r="F198" s="107" t="s">
        <v>1625</v>
      </c>
      <c r="G198" s="109" t="s">
        <v>1626</v>
      </c>
      <c r="H198" s="133" t="s">
        <v>1627</v>
      </c>
      <c r="I198" s="111" t="s">
        <v>427</v>
      </c>
      <c r="J198" s="70" t="s">
        <v>42</v>
      </c>
      <c r="K198" s="70" t="s">
        <v>42</v>
      </c>
      <c r="L198" s="67"/>
      <c r="M198" s="70" t="s">
        <v>42</v>
      </c>
      <c r="N198" s="70" t="s">
        <v>42</v>
      </c>
      <c r="O198" s="70" t="s">
        <v>42</v>
      </c>
      <c r="P198" s="70" t="s">
        <v>42</v>
      </c>
      <c r="Q198" s="70" t="s">
        <v>42</v>
      </c>
      <c r="R198" s="70" t="s">
        <v>42</v>
      </c>
      <c r="S198" s="70" t="s">
        <v>42</v>
      </c>
      <c r="T198" s="67"/>
      <c r="U198" s="67"/>
      <c r="V198" s="70" t="s">
        <v>42</v>
      </c>
      <c r="W198" s="67"/>
      <c r="X198" s="70" t="s">
        <v>42</v>
      </c>
      <c r="Y198" s="67"/>
      <c r="Z198" s="124"/>
      <c r="AA198" s="124"/>
      <c r="AB198" s="17"/>
      <c r="AC198" s="44"/>
      <c r="AD198" s="44"/>
      <c r="AE198" s="44"/>
    </row>
    <row r="199" ht="22.5" customHeight="1">
      <c r="A199" s="46">
        <v>196.0</v>
      </c>
      <c r="B199" s="179" t="s">
        <v>1628</v>
      </c>
      <c r="C199" s="233" t="s">
        <v>363</v>
      </c>
      <c r="D199" s="104" t="s">
        <v>1629</v>
      </c>
      <c r="E199" s="117" t="s">
        <v>1630</v>
      </c>
      <c r="F199" s="323" t="s">
        <v>1631</v>
      </c>
      <c r="G199" s="236" t="s">
        <v>1632</v>
      </c>
      <c r="H199" s="139" t="s">
        <v>1633</v>
      </c>
      <c r="I199" s="111" t="s">
        <v>807</v>
      </c>
      <c r="J199" s="70" t="s">
        <v>42</v>
      </c>
      <c r="K199" s="70" t="s">
        <v>42</v>
      </c>
      <c r="L199" s="67"/>
      <c r="M199" s="70" t="s">
        <v>42</v>
      </c>
      <c r="N199" s="70" t="s">
        <v>42</v>
      </c>
      <c r="O199" s="70" t="s">
        <v>42</v>
      </c>
      <c r="P199" s="70" t="s">
        <v>42</v>
      </c>
      <c r="Q199" s="70" t="s">
        <v>42</v>
      </c>
      <c r="R199" s="70" t="s">
        <v>42</v>
      </c>
      <c r="S199" s="70" t="s">
        <v>42</v>
      </c>
      <c r="T199" s="70" t="s">
        <v>42</v>
      </c>
      <c r="U199" s="70" t="s">
        <v>42</v>
      </c>
      <c r="V199" s="70" t="s">
        <v>42</v>
      </c>
      <c r="W199" s="67"/>
      <c r="X199" s="70" t="s">
        <v>42</v>
      </c>
      <c r="Y199" s="67"/>
      <c r="Z199" s="124"/>
      <c r="AA199" s="124"/>
      <c r="AB199" s="17"/>
      <c r="AC199" s="44"/>
      <c r="AD199" s="44"/>
      <c r="AE199" s="44"/>
    </row>
    <row r="200" ht="22.5" customHeight="1">
      <c r="A200" s="46">
        <v>197.0</v>
      </c>
      <c r="B200" s="194" t="s">
        <v>1634</v>
      </c>
      <c r="C200" s="238" t="s">
        <v>50</v>
      </c>
      <c r="D200" s="226"/>
      <c r="E200" s="104" t="s">
        <v>1635</v>
      </c>
      <c r="F200" s="169" t="s">
        <v>1636</v>
      </c>
      <c r="G200" s="163" t="str">
        <f>HYPERLINK("mailto:ir@ensignenergy.com","ir@ensignenergy.com")</f>
        <v>ir@ensignenergy.com</v>
      </c>
      <c r="H200" s="324"/>
      <c r="I200" s="140" t="s">
        <v>807</v>
      </c>
      <c r="J200" s="70" t="s">
        <v>42</v>
      </c>
      <c r="K200" s="70" t="s">
        <v>42</v>
      </c>
      <c r="L200" s="67"/>
      <c r="M200" s="70" t="s">
        <v>42</v>
      </c>
      <c r="N200" s="70" t="s">
        <v>42</v>
      </c>
      <c r="O200" s="70" t="s">
        <v>42</v>
      </c>
      <c r="P200" s="70" t="s">
        <v>42</v>
      </c>
      <c r="Q200" s="70" t="s">
        <v>42</v>
      </c>
      <c r="R200" s="70" t="s">
        <v>42</v>
      </c>
      <c r="S200" s="70" t="s">
        <v>42</v>
      </c>
      <c r="T200" s="70" t="s">
        <v>42</v>
      </c>
      <c r="U200" s="70" t="s">
        <v>42</v>
      </c>
      <c r="V200" s="70" t="s">
        <v>42</v>
      </c>
      <c r="W200" s="67"/>
      <c r="X200" s="70" t="s">
        <v>42</v>
      </c>
      <c r="Y200" s="67"/>
      <c r="Z200" s="124"/>
      <c r="AA200" s="124"/>
      <c r="AB200" s="17"/>
      <c r="AC200" s="44"/>
      <c r="AD200" s="44"/>
      <c r="AE200" s="44"/>
    </row>
    <row r="201" ht="22.5" customHeight="1">
      <c r="A201" s="46">
        <v>198.0</v>
      </c>
      <c r="B201" s="114" t="s">
        <v>1637</v>
      </c>
      <c r="C201" s="233" t="s">
        <v>50</v>
      </c>
      <c r="D201" s="104" t="s">
        <v>1638</v>
      </c>
      <c r="E201" s="137"/>
      <c r="F201" s="107" t="s">
        <v>1639</v>
      </c>
      <c r="G201" s="109" t="str">
        <f>HYPERLINK("mailto:enthana@loxinfo.co.th","enthana@loxinfo.co.th")</f>
        <v>enthana@loxinfo.co.th</v>
      </c>
      <c r="H201" s="133" t="s">
        <v>1640</v>
      </c>
      <c r="I201" s="111" t="s">
        <v>1336</v>
      </c>
      <c r="J201" s="70" t="s">
        <v>42</v>
      </c>
      <c r="K201" s="67"/>
      <c r="L201" s="70" t="s">
        <v>42</v>
      </c>
      <c r="M201" s="70" t="s">
        <v>42</v>
      </c>
      <c r="N201" s="67"/>
      <c r="O201" s="67"/>
      <c r="P201" s="70" t="s">
        <v>42</v>
      </c>
      <c r="Q201" s="70" t="s">
        <v>42</v>
      </c>
      <c r="R201" s="67"/>
      <c r="S201" s="70" t="s">
        <v>42</v>
      </c>
      <c r="T201" s="67"/>
      <c r="U201" s="67"/>
      <c r="V201" s="70" t="s">
        <v>42</v>
      </c>
      <c r="W201" s="67"/>
      <c r="X201" s="67"/>
      <c r="Y201" s="67"/>
      <c r="Z201" s="124"/>
      <c r="AA201" s="124"/>
      <c r="AB201" s="17"/>
      <c r="AC201" s="44"/>
      <c r="AD201" s="44"/>
      <c r="AE201" s="44"/>
    </row>
    <row r="202" ht="22.5" customHeight="1">
      <c r="A202" s="46">
        <v>199.0</v>
      </c>
      <c r="B202" s="114" t="s">
        <v>1641</v>
      </c>
      <c r="C202" s="103" t="s">
        <v>82</v>
      </c>
      <c r="D202" s="104" t="s">
        <v>1642</v>
      </c>
      <c r="E202" s="137" t="s">
        <v>1005</v>
      </c>
      <c r="F202" s="107" t="s">
        <v>1643</v>
      </c>
      <c r="G202" s="109" t="str">
        <f>HYPERLINK("mailto:info@envelex.com","info@envelex.com")</f>
        <v>info@envelex.com</v>
      </c>
      <c r="H202" s="133" t="s">
        <v>1644</v>
      </c>
      <c r="I202" s="111" t="s">
        <v>790</v>
      </c>
      <c r="J202" s="70" t="s">
        <v>42</v>
      </c>
      <c r="K202" s="67"/>
      <c r="L202" s="67"/>
      <c r="M202" s="70" t="s">
        <v>42</v>
      </c>
      <c r="N202" s="67"/>
      <c r="O202" s="67"/>
      <c r="P202" s="70" t="s">
        <v>42</v>
      </c>
      <c r="Q202" s="70" t="s">
        <v>42</v>
      </c>
      <c r="R202" s="67"/>
      <c r="S202" s="70" t="s">
        <v>42</v>
      </c>
      <c r="T202" s="67"/>
      <c r="U202" s="67"/>
      <c r="V202" s="70" t="s">
        <v>42</v>
      </c>
      <c r="W202" s="67"/>
      <c r="X202" s="67"/>
      <c r="Y202" s="67"/>
      <c r="Z202" s="124"/>
      <c r="AA202" s="124"/>
      <c r="AB202" s="325"/>
      <c r="AC202" s="44"/>
      <c r="AD202" s="44"/>
      <c r="AE202" s="44"/>
    </row>
    <row r="203" ht="22.5" customHeight="1">
      <c r="A203" s="46">
        <v>200.0</v>
      </c>
      <c r="B203" s="114" t="s">
        <v>1645</v>
      </c>
      <c r="C203" s="103" t="s">
        <v>34</v>
      </c>
      <c r="D203" s="127" t="s">
        <v>1646</v>
      </c>
      <c r="E203" s="117" t="s">
        <v>1647</v>
      </c>
      <c r="F203" s="107" t="s">
        <v>1648</v>
      </c>
      <c r="G203" s="109" t="str">
        <f>HYPERLINK("mailto:daniel.courvoisier@eocgroup.com","daniel.courvoisier@eocgroup.com")</f>
        <v>daniel.courvoisier@eocgroup.com</v>
      </c>
      <c r="H203" s="139" t="s">
        <v>1649</v>
      </c>
      <c r="I203" s="111" t="s">
        <v>158</v>
      </c>
      <c r="J203" s="70" t="s">
        <v>42</v>
      </c>
      <c r="K203" s="67"/>
      <c r="L203" s="70" t="s">
        <v>42</v>
      </c>
      <c r="M203" s="70" t="s">
        <v>42</v>
      </c>
      <c r="N203" s="67"/>
      <c r="O203" s="67"/>
      <c r="P203" s="70" t="s">
        <v>42</v>
      </c>
      <c r="Q203" s="70" t="s">
        <v>42</v>
      </c>
      <c r="R203" s="67"/>
      <c r="S203" s="67"/>
      <c r="T203" s="67"/>
      <c r="U203" s="67"/>
      <c r="V203" s="70" t="s">
        <v>42</v>
      </c>
      <c r="W203" s="67"/>
      <c r="X203" s="67"/>
      <c r="Y203" s="67"/>
      <c r="Z203" s="124"/>
      <c r="AA203" s="124"/>
      <c r="AB203" s="17"/>
      <c r="AC203" s="44"/>
      <c r="AD203" s="44"/>
      <c r="AE203" s="44"/>
    </row>
    <row r="204" ht="22.5" customHeight="1">
      <c r="A204" s="46">
        <v>201.0</v>
      </c>
      <c r="B204" s="114" t="s">
        <v>1650</v>
      </c>
      <c r="C204" s="233" t="s">
        <v>50</v>
      </c>
      <c r="D204" s="104" t="s">
        <v>1651</v>
      </c>
      <c r="E204" s="276" t="s">
        <v>1652</v>
      </c>
      <c r="F204" s="107" t="s">
        <v>1653</v>
      </c>
      <c r="G204" s="109" t="str">
        <f>HYPERLINK("mailto:rangsima.th@thai.epintl.com","rangsima.th@thai.epintl.com")</f>
        <v>rangsima.th@thai.epintl.com</v>
      </c>
      <c r="H204" s="190" t="s">
        <v>1654</v>
      </c>
      <c r="I204" s="111" t="s">
        <v>1131</v>
      </c>
      <c r="J204" s="70" t="s">
        <v>42</v>
      </c>
      <c r="K204" s="67"/>
      <c r="L204" s="70" t="s">
        <v>42</v>
      </c>
      <c r="M204" s="70" t="s">
        <v>42</v>
      </c>
      <c r="N204" s="70" t="s">
        <v>42</v>
      </c>
      <c r="O204" s="67"/>
      <c r="P204" s="70" t="s">
        <v>42</v>
      </c>
      <c r="Q204" s="70" t="s">
        <v>42</v>
      </c>
      <c r="R204" s="67"/>
      <c r="S204" s="70" t="s">
        <v>42</v>
      </c>
      <c r="T204" s="70" t="s">
        <v>42</v>
      </c>
      <c r="U204" s="70" t="s">
        <v>42</v>
      </c>
      <c r="V204" s="70" t="s">
        <v>42</v>
      </c>
      <c r="W204" s="67"/>
      <c r="X204" s="70" t="s">
        <v>42</v>
      </c>
      <c r="Y204" s="67"/>
      <c r="Z204" s="124"/>
      <c r="AA204" s="124"/>
      <c r="AB204" s="17"/>
      <c r="AC204" s="44"/>
      <c r="AD204" s="44"/>
      <c r="AE204" s="44"/>
    </row>
    <row r="205" ht="22.5" customHeight="1">
      <c r="A205" s="46">
        <v>202.0</v>
      </c>
      <c r="B205" s="142" t="s">
        <v>1655</v>
      </c>
      <c r="C205" s="103" t="s">
        <v>1656</v>
      </c>
      <c r="D205" s="104" t="s">
        <v>1657</v>
      </c>
      <c r="E205" s="117" t="s">
        <v>1658</v>
      </c>
      <c r="F205" s="153" t="s">
        <v>1659</v>
      </c>
      <c r="G205" s="155" t="str">
        <f>HYPERLINK("mailto:ronmwills@eraoilfieldservices.com","ronmwills@eraoilfieldservices.com")</f>
        <v>ronmwills@eraoilfieldservices.com</v>
      </c>
      <c r="H205" s="145" t="s">
        <v>1660</v>
      </c>
      <c r="I205" s="111" t="s">
        <v>1661</v>
      </c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157"/>
      <c r="AA205" s="124"/>
      <c r="AB205" s="17"/>
      <c r="AC205" s="44"/>
      <c r="AD205" s="44"/>
      <c r="AE205" s="44"/>
    </row>
    <row r="206" ht="22.5" customHeight="1">
      <c r="A206" s="46">
        <v>203.0</v>
      </c>
      <c r="B206" s="142" t="s">
        <v>1662</v>
      </c>
      <c r="C206" s="135" t="s">
        <v>813</v>
      </c>
      <c r="D206" s="104" t="s">
        <v>1663</v>
      </c>
      <c r="E206" s="137" t="s">
        <v>1664</v>
      </c>
      <c r="F206" s="107" t="s">
        <v>1665</v>
      </c>
      <c r="G206" s="283" t="s">
        <v>1666</v>
      </c>
      <c r="H206" s="261" t="s">
        <v>1667</v>
      </c>
      <c r="I206" s="111" t="s">
        <v>835</v>
      </c>
      <c r="J206" s="70" t="s">
        <v>42</v>
      </c>
      <c r="K206" s="70" t="s">
        <v>42</v>
      </c>
      <c r="L206" s="67"/>
      <c r="M206" s="70" t="s">
        <v>42</v>
      </c>
      <c r="N206" s="70" t="s">
        <v>42</v>
      </c>
      <c r="O206" s="70" t="s">
        <v>42</v>
      </c>
      <c r="P206" s="70" t="s">
        <v>42</v>
      </c>
      <c r="Q206" s="70" t="s">
        <v>42</v>
      </c>
      <c r="R206" s="70" t="s">
        <v>42</v>
      </c>
      <c r="S206" s="70" t="s">
        <v>42</v>
      </c>
      <c r="T206" s="70" t="s">
        <v>42</v>
      </c>
      <c r="U206" s="70" t="s">
        <v>42</v>
      </c>
      <c r="V206" s="70" t="s">
        <v>42</v>
      </c>
      <c r="W206" s="67"/>
      <c r="X206" s="70" t="s">
        <v>42</v>
      </c>
      <c r="Y206" s="67"/>
      <c r="Z206" s="124"/>
      <c r="AA206" s="124"/>
      <c r="AB206" s="17"/>
      <c r="AC206" s="44"/>
      <c r="AD206" s="44"/>
      <c r="AE206" s="44"/>
    </row>
    <row r="207" ht="22.5" customHeight="1">
      <c r="A207" s="46">
        <v>204.0</v>
      </c>
      <c r="B207" s="193" t="s">
        <v>1668</v>
      </c>
      <c r="C207" s="233" t="s">
        <v>363</v>
      </c>
      <c r="D207" s="127" t="s">
        <v>1669</v>
      </c>
      <c r="E207" s="137" t="s">
        <v>1670</v>
      </c>
      <c r="F207" s="107" t="s">
        <v>1671</v>
      </c>
      <c r="G207" s="109" t="str">
        <f>HYPERLINK("mailto:workshop@esp-resources.com","workshop@esp-resources.com")</f>
        <v>workshop@esp-resources.com</v>
      </c>
      <c r="H207" s="190" t="s">
        <v>1672</v>
      </c>
      <c r="I207" s="111" t="s">
        <v>1673</v>
      </c>
      <c r="J207" s="70" t="s">
        <v>42</v>
      </c>
      <c r="K207" s="70" t="s">
        <v>42</v>
      </c>
      <c r="L207" s="67"/>
      <c r="M207" s="70" t="s">
        <v>42</v>
      </c>
      <c r="N207" s="70" t="s">
        <v>42</v>
      </c>
      <c r="O207" s="70" t="s">
        <v>42</v>
      </c>
      <c r="P207" s="70" t="s">
        <v>42</v>
      </c>
      <c r="Q207" s="70" t="s">
        <v>42</v>
      </c>
      <c r="R207" s="70" t="s">
        <v>42</v>
      </c>
      <c r="S207" s="70" t="s">
        <v>42</v>
      </c>
      <c r="T207" s="67"/>
      <c r="U207" s="67"/>
      <c r="V207" s="70" t="s">
        <v>42</v>
      </c>
      <c r="W207" s="67"/>
      <c r="X207" s="70" t="s">
        <v>42</v>
      </c>
      <c r="Y207" s="67"/>
      <c r="Z207" s="124"/>
      <c r="AA207" s="124"/>
      <c r="AB207" s="17"/>
      <c r="AC207" s="279"/>
      <c r="AD207" s="279"/>
      <c r="AE207" s="279"/>
    </row>
    <row r="208" ht="22.5" customHeight="1">
      <c r="A208" s="46">
        <v>205.0</v>
      </c>
      <c r="B208" s="173" t="s">
        <v>1674</v>
      </c>
      <c r="C208" s="103" t="s">
        <v>82</v>
      </c>
      <c r="D208" s="127" t="s">
        <v>1675</v>
      </c>
      <c r="E208" s="276" t="s">
        <v>1676</v>
      </c>
      <c r="F208" s="107" t="s">
        <v>1677</v>
      </c>
      <c r="G208" s="109" t="str">
        <f>HYPERLINK("mailto:etplpad1@esso.com","etplpad1@esso.com")</f>
        <v>etplpad1@esso.com</v>
      </c>
      <c r="H208" s="133" t="s">
        <v>1678</v>
      </c>
      <c r="I208" s="111" t="s">
        <v>181</v>
      </c>
      <c r="J208" s="201" t="s">
        <v>42</v>
      </c>
      <c r="K208" s="202"/>
      <c r="L208" s="202"/>
      <c r="M208" s="201" t="s">
        <v>42</v>
      </c>
      <c r="N208" s="201" t="s">
        <v>42</v>
      </c>
      <c r="O208" s="201" t="s">
        <v>42</v>
      </c>
      <c r="P208" s="201" t="s">
        <v>42</v>
      </c>
      <c r="Q208" s="201" t="s">
        <v>42</v>
      </c>
      <c r="R208" s="202"/>
      <c r="S208" s="201" t="s">
        <v>42</v>
      </c>
      <c r="T208" s="201" t="s">
        <v>42</v>
      </c>
      <c r="U208" s="201" t="s">
        <v>42</v>
      </c>
      <c r="V208" s="201" t="s">
        <v>42</v>
      </c>
      <c r="W208" s="202"/>
      <c r="X208" s="201" t="s">
        <v>42</v>
      </c>
      <c r="Y208" s="262"/>
      <c r="Z208" s="263"/>
      <c r="AA208" s="263"/>
      <c r="AB208" s="17"/>
      <c r="AC208" s="44"/>
      <c r="AD208" s="44"/>
      <c r="AE208" s="44"/>
    </row>
    <row r="209" ht="22.5" customHeight="1">
      <c r="A209" s="46">
        <v>206.0</v>
      </c>
      <c r="B209" s="114" t="s">
        <v>1679</v>
      </c>
      <c r="C209" s="103" t="s">
        <v>34</v>
      </c>
      <c r="D209" s="281" t="s">
        <v>1680</v>
      </c>
      <c r="E209" s="127"/>
      <c r="F209" s="107" t="s">
        <v>1681</v>
      </c>
      <c r="G209" s="158" t="s">
        <v>1682</v>
      </c>
      <c r="H209" s="298" t="s">
        <v>1683</v>
      </c>
      <c r="I209" s="111" t="s">
        <v>1684</v>
      </c>
      <c r="J209" s="70" t="s">
        <v>42</v>
      </c>
      <c r="K209" s="70" t="s">
        <v>42</v>
      </c>
      <c r="L209" s="67"/>
      <c r="M209" s="70" t="s">
        <v>42</v>
      </c>
      <c r="N209" s="70" t="s">
        <v>42</v>
      </c>
      <c r="O209" s="70" t="s">
        <v>42</v>
      </c>
      <c r="P209" s="70" t="s">
        <v>42</v>
      </c>
      <c r="Q209" s="70" t="s">
        <v>42</v>
      </c>
      <c r="R209" s="70" t="s">
        <v>42</v>
      </c>
      <c r="S209" s="70" t="s">
        <v>42</v>
      </c>
      <c r="T209" s="67"/>
      <c r="U209" s="67"/>
      <c r="V209" s="70" t="s">
        <v>42</v>
      </c>
      <c r="W209" s="67"/>
      <c r="X209" s="70" t="s">
        <v>42</v>
      </c>
      <c r="Y209" s="67"/>
      <c r="Z209" s="326" t="s">
        <v>1685</v>
      </c>
      <c r="AA209" s="326"/>
      <c r="AB209" s="17"/>
      <c r="AC209" s="44"/>
      <c r="AD209" s="44"/>
      <c r="AE209" s="44"/>
    </row>
    <row r="210" ht="22.5" customHeight="1">
      <c r="A210" s="46">
        <v>207.0</v>
      </c>
      <c r="B210" s="193" t="s">
        <v>1686</v>
      </c>
      <c r="C210" s="103" t="s">
        <v>528</v>
      </c>
      <c r="D210" s="104" t="s">
        <v>1687</v>
      </c>
      <c r="E210" s="137" t="s">
        <v>321</v>
      </c>
      <c r="F210" s="107" t="s">
        <v>1688</v>
      </c>
      <c r="G210" s="109" t="s">
        <v>1689</v>
      </c>
      <c r="H210" s="133" t="s">
        <v>1690</v>
      </c>
      <c r="I210" s="111" t="s">
        <v>790</v>
      </c>
      <c r="J210" s="70" t="s">
        <v>42</v>
      </c>
      <c r="K210" s="67"/>
      <c r="L210" s="67"/>
      <c r="M210" s="70" t="s">
        <v>42</v>
      </c>
      <c r="N210" s="67"/>
      <c r="O210" s="67"/>
      <c r="P210" s="70" t="s">
        <v>42</v>
      </c>
      <c r="Q210" s="70" t="s">
        <v>42</v>
      </c>
      <c r="R210" s="67"/>
      <c r="S210" s="70" t="s">
        <v>42</v>
      </c>
      <c r="T210" s="67"/>
      <c r="U210" s="67"/>
      <c r="V210" s="70" t="s">
        <v>42</v>
      </c>
      <c r="W210" s="67"/>
      <c r="X210" s="67"/>
      <c r="Y210" s="67"/>
      <c r="Z210" s="124"/>
      <c r="AA210" s="124"/>
      <c r="AB210" s="17"/>
      <c r="AC210" s="44"/>
      <c r="AD210" s="44"/>
      <c r="AE210" s="44"/>
    </row>
    <row r="211" ht="22.5" customHeight="1">
      <c r="A211" s="46">
        <v>208.0</v>
      </c>
      <c r="B211" s="114" t="s">
        <v>1691</v>
      </c>
      <c r="C211" s="233" t="s">
        <v>555</v>
      </c>
      <c r="D211" s="104" t="s">
        <v>1692</v>
      </c>
      <c r="E211" s="117" t="s">
        <v>1693</v>
      </c>
      <c r="F211" s="107" t="s">
        <v>1694</v>
      </c>
      <c r="G211" s="155" t="str">
        <f>HYPERLINK("mailto:projects@ex-pect.com","projects@ex-pect.com")</f>
        <v>projects@ex-pect.com</v>
      </c>
      <c r="H211" s="111" t="s">
        <v>1695</v>
      </c>
      <c r="I211" s="111" t="s">
        <v>1661</v>
      </c>
      <c r="J211" s="70" t="s">
        <v>42</v>
      </c>
      <c r="K211" s="67"/>
      <c r="L211" s="67"/>
      <c r="M211" s="70" t="s">
        <v>42</v>
      </c>
      <c r="N211" s="67"/>
      <c r="O211" s="67"/>
      <c r="P211" s="70" t="s">
        <v>42</v>
      </c>
      <c r="Q211" s="70" t="s">
        <v>42</v>
      </c>
      <c r="R211" s="67"/>
      <c r="S211" s="70" t="s">
        <v>42</v>
      </c>
      <c r="T211" s="70" t="s">
        <v>42</v>
      </c>
      <c r="U211" s="67"/>
      <c r="V211" s="70" t="s">
        <v>42</v>
      </c>
      <c r="W211" s="67"/>
      <c r="X211" s="67"/>
      <c r="Y211" s="67"/>
      <c r="Z211" s="124"/>
      <c r="AA211" s="124"/>
      <c r="AB211" s="17"/>
      <c r="AC211" s="44"/>
      <c r="AD211" s="44"/>
      <c r="AE211" s="44"/>
    </row>
    <row r="212" ht="22.5" customHeight="1">
      <c r="A212" s="46">
        <v>209.0</v>
      </c>
      <c r="B212" s="114" t="s">
        <v>1696</v>
      </c>
      <c r="C212" s="233" t="s">
        <v>502</v>
      </c>
      <c r="D212" s="127" t="s">
        <v>1697</v>
      </c>
      <c r="E212" s="137" t="s">
        <v>358</v>
      </c>
      <c r="F212" s="107" t="s">
        <v>1698</v>
      </c>
      <c r="G212" s="177" t="s">
        <v>1699</v>
      </c>
      <c r="H212" s="190" t="s">
        <v>1700</v>
      </c>
      <c r="I212" s="111" t="s">
        <v>1701</v>
      </c>
      <c r="J212" s="70" t="s">
        <v>42</v>
      </c>
      <c r="K212" s="70" t="s">
        <v>42</v>
      </c>
      <c r="L212" s="67"/>
      <c r="M212" s="70" t="s">
        <v>42</v>
      </c>
      <c r="N212" s="70" t="s">
        <v>42</v>
      </c>
      <c r="O212" s="70" t="s">
        <v>42</v>
      </c>
      <c r="P212" s="70" t="s">
        <v>42</v>
      </c>
      <c r="Q212" s="70" t="s">
        <v>42</v>
      </c>
      <c r="R212" s="70" t="s">
        <v>42</v>
      </c>
      <c r="S212" s="70" t="s">
        <v>42</v>
      </c>
      <c r="T212" s="67"/>
      <c r="U212" s="67"/>
      <c r="V212" s="70" t="s">
        <v>42</v>
      </c>
      <c r="W212" s="67"/>
      <c r="X212" s="70" t="s">
        <v>42</v>
      </c>
      <c r="Y212" s="67"/>
      <c r="Z212" s="124"/>
      <c r="AA212" s="124"/>
      <c r="AB212" s="17"/>
      <c r="AC212" s="44"/>
      <c r="AD212" s="44"/>
      <c r="AE212" s="44"/>
    </row>
    <row r="213" ht="22.5" customHeight="1">
      <c r="A213" s="46">
        <v>210.0</v>
      </c>
      <c r="B213" s="249" t="s">
        <v>1702</v>
      </c>
      <c r="C213" s="233" t="s">
        <v>469</v>
      </c>
      <c r="D213" s="127" t="s">
        <v>1703</v>
      </c>
      <c r="E213" s="137" t="s">
        <v>1704</v>
      </c>
      <c r="F213" s="107" t="s">
        <v>1705</v>
      </c>
      <c r="G213" s="109" t="str">
        <f>HYPERLINK("mailto:narit.nakjinda@exprogroup.com","narit.nakjinda@exprogroup.com")</f>
        <v>narit.nakjinda@exprogroup.com</v>
      </c>
      <c r="H213" s="122" t="s">
        <v>1706</v>
      </c>
      <c r="I213" s="111" t="s">
        <v>427</v>
      </c>
      <c r="J213" s="70" t="s">
        <v>42</v>
      </c>
      <c r="K213" s="70" t="s">
        <v>42</v>
      </c>
      <c r="L213" s="67"/>
      <c r="M213" s="70" t="s">
        <v>42</v>
      </c>
      <c r="N213" s="70" t="s">
        <v>42</v>
      </c>
      <c r="O213" s="70" t="s">
        <v>42</v>
      </c>
      <c r="P213" s="70" t="s">
        <v>42</v>
      </c>
      <c r="Q213" s="70" t="s">
        <v>42</v>
      </c>
      <c r="R213" s="70" t="s">
        <v>42</v>
      </c>
      <c r="S213" s="70" t="s">
        <v>42</v>
      </c>
      <c r="T213" s="67"/>
      <c r="U213" s="67"/>
      <c r="V213" s="70" t="s">
        <v>42</v>
      </c>
      <c r="W213" s="67"/>
      <c r="X213" s="70" t="s">
        <v>42</v>
      </c>
      <c r="Y213" s="67"/>
      <c r="Z213" s="124"/>
      <c r="AA213" s="124"/>
      <c r="AB213" s="17"/>
      <c r="AC213" s="44"/>
      <c r="AD213" s="44"/>
      <c r="AE213" s="44"/>
    </row>
    <row r="214" ht="45.75" customHeight="1">
      <c r="A214" s="46">
        <v>211.0</v>
      </c>
      <c r="B214" s="114" t="s">
        <v>1707</v>
      </c>
      <c r="C214" s="233" t="s">
        <v>502</v>
      </c>
      <c r="D214" s="104" t="s">
        <v>1708</v>
      </c>
      <c r="E214" s="117" t="s">
        <v>1709</v>
      </c>
      <c r="F214" s="107" t="s">
        <v>1710</v>
      </c>
      <c r="G214" s="256" t="s">
        <v>1711</v>
      </c>
      <c r="H214" s="111" t="s">
        <v>1712</v>
      </c>
      <c r="I214" s="111" t="s">
        <v>427</v>
      </c>
      <c r="J214" s="70" t="s">
        <v>42</v>
      </c>
      <c r="K214" s="70" t="s">
        <v>42</v>
      </c>
      <c r="L214" s="67"/>
      <c r="M214" s="70" t="s">
        <v>42</v>
      </c>
      <c r="N214" s="70" t="s">
        <v>42</v>
      </c>
      <c r="O214" s="70" t="s">
        <v>42</v>
      </c>
      <c r="P214" s="70" t="s">
        <v>42</v>
      </c>
      <c r="Q214" s="70" t="s">
        <v>42</v>
      </c>
      <c r="R214" s="70" t="s">
        <v>42</v>
      </c>
      <c r="S214" s="70" t="s">
        <v>42</v>
      </c>
      <c r="T214" s="67"/>
      <c r="U214" s="67"/>
      <c r="V214" s="70" t="s">
        <v>42</v>
      </c>
      <c r="W214" s="67"/>
      <c r="X214" s="70" t="s">
        <v>42</v>
      </c>
      <c r="Y214" s="321"/>
      <c r="Z214" s="322"/>
      <c r="AA214" s="322"/>
      <c r="AB214" s="17"/>
      <c r="AC214" s="44"/>
      <c r="AD214" s="44"/>
      <c r="AE214" s="44"/>
    </row>
    <row r="215" ht="22.5" customHeight="1">
      <c r="A215" s="46">
        <v>212.0</v>
      </c>
      <c r="B215" s="122" t="s">
        <v>1713</v>
      </c>
      <c r="C215" s="233" t="s">
        <v>50</v>
      </c>
      <c r="D215" s="104" t="s">
        <v>1714</v>
      </c>
      <c r="E215" s="137"/>
      <c r="F215" s="242" t="s">
        <v>1715</v>
      </c>
      <c r="G215" s="243" t="s">
        <v>1716</v>
      </c>
      <c r="H215" s="244" t="s">
        <v>1717</v>
      </c>
      <c r="I215" s="111" t="s">
        <v>703</v>
      </c>
      <c r="J215" s="70" t="s">
        <v>42</v>
      </c>
      <c r="K215" s="70" t="s">
        <v>42</v>
      </c>
      <c r="L215" s="67"/>
      <c r="M215" s="70" t="s">
        <v>42</v>
      </c>
      <c r="N215" s="70" t="s">
        <v>42</v>
      </c>
      <c r="O215" s="67"/>
      <c r="P215" s="70" t="s">
        <v>42</v>
      </c>
      <c r="Q215" s="70" t="s">
        <v>42</v>
      </c>
      <c r="R215" s="70" t="s">
        <v>42</v>
      </c>
      <c r="S215" s="70" t="s">
        <v>42</v>
      </c>
      <c r="T215" s="70" t="s">
        <v>42</v>
      </c>
      <c r="U215" s="70" t="s">
        <v>42</v>
      </c>
      <c r="V215" s="70" t="s">
        <v>42</v>
      </c>
      <c r="W215" s="70"/>
      <c r="X215" s="70" t="s">
        <v>42</v>
      </c>
      <c r="Y215" s="67"/>
      <c r="Z215" s="124"/>
      <c r="AA215" s="124"/>
      <c r="AB215" s="17"/>
      <c r="AC215" s="44"/>
      <c r="AD215" s="44"/>
      <c r="AE215" s="44"/>
    </row>
    <row r="216" ht="22.5" customHeight="1">
      <c r="A216" s="46">
        <v>213.0</v>
      </c>
      <c r="B216" s="114" t="s">
        <v>1718</v>
      </c>
      <c r="C216" s="103" t="s">
        <v>82</v>
      </c>
      <c r="D216" s="226"/>
      <c r="E216" s="137"/>
      <c r="F216" s="107" t="s">
        <v>1719</v>
      </c>
      <c r="G216" s="158" t="s">
        <v>1720</v>
      </c>
      <c r="H216" s="122" t="s">
        <v>1721</v>
      </c>
      <c r="I216" s="111" t="s">
        <v>790</v>
      </c>
      <c r="J216" s="70" t="s">
        <v>42</v>
      </c>
      <c r="K216" s="67"/>
      <c r="L216" s="67"/>
      <c r="M216" s="70" t="s">
        <v>42</v>
      </c>
      <c r="N216" s="67"/>
      <c r="O216" s="67"/>
      <c r="P216" s="70" t="s">
        <v>42</v>
      </c>
      <c r="Q216" s="70" t="s">
        <v>42</v>
      </c>
      <c r="R216" s="67"/>
      <c r="S216" s="70" t="s">
        <v>42</v>
      </c>
      <c r="T216" s="67"/>
      <c r="U216" s="67"/>
      <c r="V216" s="70" t="s">
        <v>42</v>
      </c>
      <c r="W216" s="67"/>
      <c r="X216" s="67"/>
      <c r="Y216" s="67"/>
      <c r="Z216" s="124"/>
      <c r="AA216" s="124"/>
      <c r="AB216" s="17"/>
      <c r="AC216" s="44"/>
      <c r="AD216" s="44"/>
      <c r="AE216" s="44"/>
    </row>
    <row r="217" ht="22.5" customHeight="1">
      <c r="A217" s="46">
        <v>214.0</v>
      </c>
      <c r="B217" s="114" t="s">
        <v>1722</v>
      </c>
      <c r="C217" s="103" t="s">
        <v>1723</v>
      </c>
      <c r="D217" s="127" t="s">
        <v>1724</v>
      </c>
      <c r="E217" s="137" t="s">
        <v>36</v>
      </c>
      <c r="F217" s="107" t="s">
        <v>1725</v>
      </c>
      <c r="G217" s="109" t="s">
        <v>1726</v>
      </c>
      <c r="H217" s="133" t="s">
        <v>1727</v>
      </c>
      <c r="I217" s="111" t="s">
        <v>1146</v>
      </c>
      <c r="J217" s="70" t="s">
        <v>42</v>
      </c>
      <c r="K217" s="67"/>
      <c r="L217" s="67"/>
      <c r="M217" s="70" t="s">
        <v>42</v>
      </c>
      <c r="N217" s="67"/>
      <c r="O217" s="67"/>
      <c r="P217" s="70" t="s">
        <v>42</v>
      </c>
      <c r="Q217" s="70" t="s">
        <v>42</v>
      </c>
      <c r="R217" s="67"/>
      <c r="S217" s="70" t="s">
        <v>42</v>
      </c>
      <c r="T217" s="67"/>
      <c r="U217" s="67"/>
      <c r="V217" s="70" t="s">
        <v>42</v>
      </c>
      <c r="W217" s="67"/>
      <c r="X217" s="67"/>
      <c r="Y217" s="67"/>
      <c r="Z217" s="72"/>
      <c r="AA217" s="72"/>
      <c r="AB217" s="17"/>
      <c r="AC217" s="44"/>
      <c r="AD217" s="44"/>
      <c r="AE217" s="44"/>
    </row>
    <row r="218" ht="22.5" customHeight="1">
      <c r="A218" s="46">
        <v>215.0</v>
      </c>
      <c r="B218" s="142" t="s">
        <v>1728</v>
      </c>
      <c r="C218" s="103" t="s">
        <v>50</v>
      </c>
      <c r="D218" s="104" t="s">
        <v>1729</v>
      </c>
      <c r="E218" s="117" t="s">
        <v>1730</v>
      </c>
      <c r="F218" s="153" t="s">
        <v>1731</v>
      </c>
      <c r="G218" s="256" t="s">
        <v>1732</v>
      </c>
      <c r="H218" s="145" t="s">
        <v>1733</v>
      </c>
      <c r="I218" s="111" t="s">
        <v>193</v>
      </c>
      <c r="J218" s="70" t="s">
        <v>42</v>
      </c>
      <c r="K218" s="70" t="s">
        <v>42</v>
      </c>
      <c r="L218" s="202"/>
      <c r="M218" s="70" t="s">
        <v>42</v>
      </c>
      <c r="N218" s="201" t="s">
        <v>42</v>
      </c>
      <c r="O218" s="201" t="s">
        <v>42</v>
      </c>
      <c r="P218" s="70" t="s">
        <v>42</v>
      </c>
      <c r="Q218" s="70" t="s">
        <v>42</v>
      </c>
      <c r="R218" s="70" t="s">
        <v>42</v>
      </c>
      <c r="S218" s="70" t="s">
        <v>42</v>
      </c>
      <c r="T218" s="70"/>
      <c r="U218" s="201"/>
      <c r="V218" s="201" t="s">
        <v>42</v>
      </c>
      <c r="W218" s="202"/>
      <c r="X218" s="201" t="s">
        <v>42</v>
      </c>
      <c r="Y218" s="67"/>
      <c r="Z218" s="157"/>
      <c r="AA218" s="124"/>
      <c r="AB218" s="17"/>
      <c r="AC218" s="44"/>
      <c r="AD218" s="44"/>
      <c r="AE218" s="44"/>
    </row>
    <row r="219" ht="22.5" customHeight="1">
      <c r="A219" s="46">
        <v>216.0</v>
      </c>
      <c r="B219" s="114" t="s">
        <v>1734</v>
      </c>
      <c r="C219" s="233" t="s">
        <v>50</v>
      </c>
      <c r="D219" s="104" t="s">
        <v>1735</v>
      </c>
      <c r="E219" s="117" t="s">
        <v>1736</v>
      </c>
      <c r="F219" s="107" t="s">
        <v>1737</v>
      </c>
      <c r="G219" s="158" t="s">
        <v>1738</v>
      </c>
      <c r="H219" s="261" t="s">
        <v>1739</v>
      </c>
      <c r="I219" s="111" t="s">
        <v>317</v>
      </c>
      <c r="J219" s="70" t="s">
        <v>42</v>
      </c>
      <c r="K219" s="202"/>
      <c r="L219" s="70" t="s">
        <v>42</v>
      </c>
      <c r="M219" s="70" t="s">
        <v>42</v>
      </c>
      <c r="N219" s="201" t="s">
        <v>42</v>
      </c>
      <c r="O219" s="201" t="s">
        <v>42</v>
      </c>
      <c r="P219" s="70" t="s">
        <v>42</v>
      </c>
      <c r="Q219" s="70" t="s">
        <v>42</v>
      </c>
      <c r="R219" s="202"/>
      <c r="S219" s="201" t="s">
        <v>42</v>
      </c>
      <c r="T219" s="201" t="s">
        <v>42</v>
      </c>
      <c r="U219" s="201" t="s">
        <v>42</v>
      </c>
      <c r="V219" s="70" t="s">
        <v>42</v>
      </c>
      <c r="W219" s="202"/>
      <c r="X219" s="201" t="s">
        <v>42</v>
      </c>
      <c r="Y219" s="67"/>
      <c r="Z219" s="124"/>
      <c r="AA219" s="124"/>
      <c r="AB219" s="17"/>
      <c r="AC219" s="44"/>
      <c r="AD219" s="44"/>
      <c r="AE219" s="44"/>
    </row>
    <row r="220" ht="22.5" customHeight="1">
      <c r="A220" s="46">
        <v>217.0</v>
      </c>
      <c r="B220" s="114" t="s">
        <v>1740</v>
      </c>
      <c r="C220" s="233" t="s">
        <v>50</v>
      </c>
      <c r="D220" s="127" t="s">
        <v>1741</v>
      </c>
      <c r="E220" s="137" t="s">
        <v>1312</v>
      </c>
      <c r="F220" s="107" t="s">
        <v>1742</v>
      </c>
      <c r="G220" s="109" t="s">
        <v>1743</v>
      </c>
      <c r="H220" s="122" t="s">
        <v>1744</v>
      </c>
      <c r="I220" s="111" t="s">
        <v>157</v>
      </c>
      <c r="J220" s="67"/>
      <c r="K220" s="67"/>
      <c r="L220" s="67"/>
      <c r="M220" s="67"/>
      <c r="N220" s="67"/>
      <c r="O220" s="67"/>
      <c r="P220" s="70" t="s">
        <v>42</v>
      </c>
      <c r="Q220" s="70" t="s">
        <v>42</v>
      </c>
      <c r="R220" s="67"/>
      <c r="S220" s="70" t="s">
        <v>42</v>
      </c>
      <c r="T220" s="67"/>
      <c r="U220" s="67"/>
      <c r="V220" s="67"/>
      <c r="W220" s="67"/>
      <c r="X220" s="67"/>
      <c r="Y220" s="67"/>
      <c r="Z220" s="124"/>
      <c r="AA220" s="124"/>
      <c r="AB220" s="17"/>
      <c r="AC220" s="44"/>
      <c r="AD220" s="44"/>
      <c r="AE220" s="44"/>
    </row>
    <row r="221" ht="22.5" customHeight="1">
      <c r="A221" s="46">
        <v>218.0</v>
      </c>
      <c r="B221" s="179" t="s">
        <v>1745</v>
      </c>
      <c r="C221" s="233" t="s">
        <v>50</v>
      </c>
      <c r="D221" s="104" t="s">
        <v>1746</v>
      </c>
      <c r="E221" s="117" t="s">
        <v>1747</v>
      </c>
      <c r="F221" s="107" t="s">
        <v>1748</v>
      </c>
      <c r="G221" s="155" t="str">
        <f>HYPERLINK("mailto:fritz.kistler@ferrostaal.co.th","fritz.kistler@ferrostaal.co.th")</f>
        <v>fritz.kistler@ferrostaal.co.th</v>
      </c>
      <c r="H221" s="139" t="s">
        <v>1749</v>
      </c>
      <c r="I221" s="111" t="s">
        <v>1684</v>
      </c>
      <c r="J221" s="70" t="s">
        <v>42</v>
      </c>
      <c r="K221" s="70" t="s">
        <v>42</v>
      </c>
      <c r="L221" s="67"/>
      <c r="M221" s="70" t="s">
        <v>42</v>
      </c>
      <c r="N221" s="70" t="s">
        <v>42</v>
      </c>
      <c r="O221" s="70" t="s">
        <v>42</v>
      </c>
      <c r="P221" s="70" t="s">
        <v>42</v>
      </c>
      <c r="Q221" s="70" t="s">
        <v>42</v>
      </c>
      <c r="R221" s="70" t="s">
        <v>42</v>
      </c>
      <c r="S221" s="70" t="s">
        <v>42</v>
      </c>
      <c r="T221" s="67"/>
      <c r="U221" s="67"/>
      <c r="V221" s="70" t="s">
        <v>42</v>
      </c>
      <c r="W221" s="67"/>
      <c r="X221" s="70" t="s">
        <v>42</v>
      </c>
      <c r="Y221" s="67"/>
      <c r="Z221" s="124"/>
      <c r="AA221" s="124"/>
      <c r="AB221" s="17"/>
      <c r="AC221" s="279"/>
      <c r="AD221" s="279"/>
      <c r="AE221" s="279"/>
    </row>
    <row r="222" ht="22.5" customHeight="1">
      <c r="A222" s="46">
        <v>219.0</v>
      </c>
      <c r="B222" s="114" t="s">
        <v>1750</v>
      </c>
      <c r="C222" s="103" t="s">
        <v>34</v>
      </c>
      <c r="D222" s="127" t="s">
        <v>1751</v>
      </c>
      <c r="E222" s="137" t="s">
        <v>1752</v>
      </c>
      <c r="F222" s="107" t="s">
        <v>1753</v>
      </c>
      <c r="G222" s="109" t="str">
        <f>HYPERLINK("mailto:sreabreang@flowserve.com","sreabreang@flowserve.com")</f>
        <v>sreabreang@flowserve.com</v>
      </c>
      <c r="H222" s="327" t="s">
        <v>1754</v>
      </c>
      <c r="I222" s="111" t="s">
        <v>1755</v>
      </c>
      <c r="J222" s="70" t="s">
        <v>42</v>
      </c>
      <c r="K222" s="70" t="s">
        <v>42</v>
      </c>
      <c r="L222" s="70" t="s">
        <v>42</v>
      </c>
      <c r="M222" s="70" t="s">
        <v>42</v>
      </c>
      <c r="N222" s="67"/>
      <c r="O222" s="67"/>
      <c r="P222" s="70" t="s">
        <v>42</v>
      </c>
      <c r="Q222" s="70" t="s">
        <v>42</v>
      </c>
      <c r="R222" s="67"/>
      <c r="S222" s="70" t="s">
        <v>42</v>
      </c>
      <c r="T222" s="67"/>
      <c r="U222" s="67"/>
      <c r="V222" s="70" t="s">
        <v>42</v>
      </c>
      <c r="W222" s="67"/>
      <c r="X222" s="67"/>
      <c r="Y222" s="67"/>
      <c r="Z222" s="124"/>
      <c r="AA222" s="124"/>
      <c r="AB222" s="17"/>
      <c r="AC222" s="115"/>
      <c r="AD222" s="44"/>
      <c r="AE222" s="44"/>
    </row>
    <row r="223" ht="22.5" customHeight="1">
      <c r="A223" s="46">
        <v>220.0</v>
      </c>
      <c r="B223" s="114" t="s">
        <v>1756</v>
      </c>
      <c r="C223" s="103" t="s">
        <v>813</v>
      </c>
      <c r="D223" s="104" t="s">
        <v>1757</v>
      </c>
      <c r="E223" s="276" t="s">
        <v>1758</v>
      </c>
      <c r="F223" s="107" t="s">
        <v>1759</v>
      </c>
      <c r="G223" s="109" t="str">
        <f>HYPERLINK("mailto:thanants@focuslab.co.th","thanants@focuslab.co.th")</f>
        <v>thanants@focuslab.co.th</v>
      </c>
      <c r="H223" s="122" t="s">
        <v>1760</v>
      </c>
      <c r="I223" s="111" t="s">
        <v>181</v>
      </c>
      <c r="J223" s="201" t="s">
        <v>42</v>
      </c>
      <c r="K223" s="202"/>
      <c r="L223" s="202"/>
      <c r="M223" s="201" t="s">
        <v>42</v>
      </c>
      <c r="N223" s="201" t="s">
        <v>42</v>
      </c>
      <c r="O223" s="201" t="s">
        <v>42</v>
      </c>
      <c r="P223" s="201" t="s">
        <v>42</v>
      </c>
      <c r="Q223" s="201" t="s">
        <v>42</v>
      </c>
      <c r="R223" s="202"/>
      <c r="S223" s="201" t="s">
        <v>42</v>
      </c>
      <c r="T223" s="201" t="s">
        <v>42</v>
      </c>
      <c r="U223" s="201" t="s">
        <v>42</v>
      </c>
      <c r="V223" s="201" t="s">
        <v>42</v>
      </c>
      <c r="W223" s="202"/>
      <c r="X223" s="201" t="s">
        <v>42</v>
      </c>
      <c r="Y223" s="67"/>
      <c r="Z223" s="124"/>
      <c r="AA223" s="124"/>
      <c r="AB223" s="17"/>
      <c r="AC223" s="44"/>
      <c r="AD223" s="44"/>
      <c r="AE223" s="44"/>
    </row>
    <row r="224" ht="22.5" customHeight="1">
      <c r="A224" s="46">
        <v>221.0</v>
      </c>
      <c r="B224" s="114" t="s">
        <v>1761</v>
      </c>
      <c r="C224" s="233" t="s">
        <v>50</v>
      </c>
      <c r="D224" s="127" t="s">
        <v>1762</v>
      </c>
      <c r="E224" s="137"/>
      <c r="F224" s="107" t="s">
        <v>1763</v>
      </c>
      <c r="G224" s="158" t="s">
        <v>1764</v>
      </c>
      <c r="H224" s="145" t="s">
        <v>1765</v>
      </c>
      <c r="I224" s="111" t="s">
        <v>157</v>
      </c>
      <c r="J224" s="67"/>
      <c r="K224" s="67"/>
      <c r="L224" s="67"/>
      <c r="M224" s="67"/>
      <c r="N224" s="67"/>
      <c r="O224" s="67"/>
      <c r="P224" s="70" t="s">
        <v>42</v>
      </c>
      <c r="Q224" s="70" t="s">
        <v>42</v>
      </c>
      <c r="R224" s="67"/>
      <c r="S224" s="70" t="s">
        <v>42</v>
      </c>
      <c r="T224" s="67"/>
      <c r="U224" s="67"/>
      <c r="V224" s="67"/>
      <c r="W224" s="67"/>
      <c r="X224" s="67"/>
      <c r="Y224" s="67"/>
      <c r="Z224" s="124"/>
      <c r="AA224" s="124"/>
      <c r="AB224" s="17"/>
      <c r="AC224" s="44"/>
      <c r="AD224" s="44"/>
      <c r="AE224" s="44"/>
    </row>
    <row r="225" ht="22.5" customHeight="1">
      <c r="A225" s="46">
        <v>222.0</v>
      </c>
      <c r="B225" s="114" t="s">
        <v>1766</v>
      </c>
      <c r="C225" s="233" t="s">
        <v>983</v>
      </c>
      <c r="D225" s="127" t="s">
        <v>1767</v>
      </c>
      <c r="E225" s="137" t="s">
        <v>1158</v>
      </c>
      <c r="F225" s="107" t="s">
        <v>1768</v>
      </c>
      <c r="G225" s="109" t="s">
        <v>1769</v>
      </c>
      <c r="H225" s="139" t="s">
        <v>1770</v>
      </c>
      <c r="I225" s="111" t="s">
        <v>790</v>
      </c>
      <c r="J225" s="70" t="s">
        <v>42</v>
      </c>
      <c r="K225" s="67"/>
      <c r="L225" s="67"/>
      <c r="M225" s="70" t="s">
        <v>42</v>
      </c>
      <c r="N225" s="67"/>
      <c r="O225" s="67"/>
      <c r="P225" s="70" t="s">
        <v>42</v>
      </c>
      <c r="Q225" s="70" t="s">
        <v>42</v>
      </c>
      <c r="R225" s="67"/>
      <c r="S225" s="70" t="s">
        <v>42</v>
      </c>
      <c r="T225" s="67"/>
      <c r="U225" s="67"/>
      <c r="V225" s="70" t="s">
        <v>42</v>
      </c>
      <c r="W225" s="67"/>
      <c r="X225" s="67"/>
      <c r="Y225" s="67"/>
      <c r="Z225" s="124"/>
      <c r="AA225" s="124"/>
      <c r="AB225" s="17"/>
      <c r="AC225" s="44"/>
      <c r="AD225" s="44"/>
      <c r="AE225" s="44"/>
    </row>
    <row r="226" ht="22.5" customHeight="1">
      <c r="A226" s="46">
        <v>223.0</v>
      </c>
      <c r="B226" s="114" t="s">
        <v>1771</v>
      </c>
      <c r="C226" s="103" t="s">
        <v>1772</v>
      </c>
      <c r="D226" s="127" t="s">
        <v>1773</v>
      </c>
      <c r="E226" s="137"/>
      <c r="F226" s="107" t="s">
        <v>1774</v>
      </c>
      <c r="G226" s="177" t="s">
        <v>1775</v>
      </c>
      <c r="H226" s="190" t="s">
        <v>1776</v>
      </c>
      <c r="I226" s="111" t="s">
        <v>1336</v>
      </c>
      <c r="J226" s="70" t="s">
        <v>42</v>
      </c>
      <c r="K226" s="67"/>
      <c r="L226" s="70" t="s">
        <v>42</v>
      </c>
      <c r="M226" s="70" t="s">
        <v>42</v>
      </c>
      <c r="N226" s="67"/>
      <c r="O226" s="67"/>
      <c r="P226" s="70" t="s">
        <v>42</v>
      </c>
      <c r="Q226" s="70" t="s">
        <v>42</v>
      </c>
      <c r="R226" s="67"/>
      <c r="S226" s="70" t="s">
        <v>42</v>
      </c>
      <c r="T226" s="67"/>
      <c r="U226" s="67"/>
      <c r="V226" s="70" t="s">
        <v>42</v>
      </c>
      <c r="W226" s="67"/>
      <c r="X226" s="67"/>
      <c r="Y226" s="67"/>
      <c r="Z226" s="124"/>
      <c r="AA226" s="124"/>
      <c r="AB226" s="17"/>
      <c r="AC226" s="148"/>
      <c r="AD226" s="148"/>
      <c r="AE226" s="148"/>
    </row>
    <row r="227" ht="22.5" customHeight="1">
      <c r="A227" s="46">
        <v>224.0</v>
      </c>
      <c r="B227" s="114" t="s">
        <v>1777</v>
      </c>
      <c r="C227" s="103" t="s">
        <v>82</v>
      </c>
      <c r="D227" s="226"/>
      <c r="E227" s="117" t="s">
        <v>274</v>
      </c>
      <c r="F227" s="107" t="s">
        <v>1778</v>
      </c>
      <c r="G227" s="247" t="s">
        <v>1779</v>
      </c>
      <c r="H227" s="139" t="s">
        <v>1780</v>
      </c>
      <c r="I227" s="111" t="s">
        <v>465</v>
      </c>
      <c r="J227" s="70" t="s">
        <v>42</v>
      </c>
      <c r="K227" s="67"/>
      <c r="L227" s="70" t="s">
        <v>42</v>
      </c>
      <c r="M227" s="70" t="s">
        <v>42</v>
      </c>
      <c r="N227" s="67"/>
      <c r="O227" s="67"/>
      <c r="P227" s="70" t="s">
        <v>42</v>
      </c>
      <c r="Q227" s="70" t="s">
        <v>42</v>
      </c>
      <c r="R227" s="67"/>
      <c r="S227" s="70" t="s">
        <v>42</v>
      </c>
      <c r="T227" s="67"/>
      <c r="U227" s="67"/>
      <c r="V227" s="70" t="s">
        <v>42</v>
      </c>
      <c r="W227" s="67"/>
      <c r="X227" s="67"/>
      <c r="Y227" s="67"/>
      <c r="Z227" s="124"/>
      <c r="AA227" s="124"/>
      <c r="AB227" s="17"/>
      <c r="AC227" s="44"/>
      <c r="AD227" s="44"/>
      <c r="AE227" s="44"/>
    </row>
    <row r="228" ht="22.5" customHeight="1">
      <c r="A228" s="46">
        <v>225.0</v>
      </c>
      <c r="B228" s="114" t="s">
        <v>1781</v>
      </c>
      <c r="C228" s="103" t="s">
        <v>34</v>
      </c>
      <c r="D228" s="104" t="s">
        <v>1782</v>
      </c>
      <c r="E228" s="117" t="s">
        <v>1783</v>
      </c>
      <c r="F228" s="107" t="s">
        <v>1784</v>
      </c>
      <c r="G228" s="247" t="s">
        <v>1785</v>
      </c>
      <c r="H228" s="122" t="s">
        <v>1786</v>
      </c>
      <c r="I228" s="111" t="s">
        <v>465</v>
      </c>
      <c r="J228" s="70" t="s">
        <v>42</v>
      </c>
      <c r="K228" s="67"/>
      <c r="L228" s="70" t="s">
        <v>42</v>
      </c>
      <c r="M228" s="70" t="s">
        <v>42</v>
      </c>
      <c r="N228" s="67"/>
      <c r="O228" s="67"/>
      <c r="P228" s="70" t="s">
        <v>42</v>
      </c>
      <c r="Q228" s="70" t="s">
        <v>42</v>
      </c>
      <c r="R228" s="67"/>
      <c r="S228" s="70" t="s">
        <v>42</v>
      </c>
      <c r="T228" s="67"/>
      <c r="U228" s="67"/>
      <c r="V228" s="70" t="s">
        <v>42</v>
      </c>
      <c r="W228" s="67"/>
      <c r="X228" s="67"/>
      <c r="Y228" s="67"/>
      <c r="Z228" s="124"/>
      <c r="AA228" s="124"/>
      <c r="AB228" s="17"/>
      <c r="AC228" s="44"/>
      <c r="AD228" s="44"/>
      <c r="AE228" s="44"/>
    </row>
    <row r="229" ht="22.5" customHeight="1">
      <c r="A229" s="46">
        <v>226.0</v>
      </c>
      <c r="B229" s="114" t="s">
        <v>1787</v>
      </c>
      <c r="C229" s="135" t="s">
        <v>82</v>
      </c>
      <c r="D229" s="127" t="s">
        <v>1788</v>
      </c>
      <c r="E229" s="328" t="s">
        <v>1789</v>
      </c>
      <c r="F229" s="107" t="s">
        <v>1790</v>
      </c>
      <c r="G229" s="109" t="s">
        <v>1791</v>
      </c>
      <c r="H229" s="140" t="s">
        <v>1792</v>
      </c>
      <c r="I229" s="111" t="s">
        <v>917</v>
      </c>
      <c r="J229" s="70" t="s">
        <v>42</v>
      </c>
      <c r="K229" s="67"/>
      <c r="L229" s="70"/>
      <c r="M229" s="70"/>
      <c r="N229" s="67"/>
      <c r="O229" s="67"/>
      <c r="P229" s="70"/>
      <c r="Q229" s="70"/>
      <c r="R229" s="67"/>
      <c r="S229" s="67"/>
      <c r="T229" s="67"/>
      <c r="U229" s="67"/>
      <c r="V229" s="70"/>
      <c r="W229" s="67"/>
      <c r="X229" s="67"/>
      <c r="Y229" s="67"/>
      <c r="Z229" s="124"/>
      <c r="AA229" s="124"/>
      <c r="AB229" s="17"/>
      <c r="AC229" s="44"/>
      <c r="AD229" s="44"/>
      <c r="AE229" s="44"/>
    </row>
    <row r="230" ht="22.5" customHeight="1">
      <c r="A230" s="46">
        <v>227.0</v>
      </c>
      <c r="B230" s="114" t="s">
        <v>1793</v>
      </c>
      <c r="C230" s="233" t="s">
        <v>363</v>
      </c>
      <c r="D230" s="127" t="s">
        <v>1794</v>
      </c>
      <c r="E230" s="137" t="s">
        <v>1795</v>
      </c>
      <c r="F230" s="107" t="s">
        <v>1796</v>
      </c>
      <c r="G230" s="177" t="s">
        <v>1797</v>
      </c>
      <c r="H230" s="139" t="s">
        <v>1798</v>
      </c>
      <c r="I230" s="111" t="s">
        <v>427</v>
      </c>
      <c r="J230" s="70" t="s">
        <v>42</v>
      </c>
      <c r="K230" s="70" t="s">
        <v>42</v>
      </c>
      <c r="L230" s="67"/>
      <c r="M230" s="70" t="s">
        <v>42</v>
      </c>
      <c r="N230" s="70" t="s">
        <v>42</v>
      </c>
      <c r="O230" s="70" t="s">
        <v>42</v>
      </c>
      <c r="P230" s="70" t="s">
        <v>42</v>
      </c>
      <c r="Q230" s="70" t="s">
        <v>42</v>
      </c>
      <c r="R230" s="70" t="s">
        <v>42</v>
      </c>
      <c r="S230" s="70" t="s">
        <v>42</v>
      </c>
      <c r="T230" s="67"/>
      <c r="U230" s="67"/>
      <c r="V230" s="70" t="s">
        <v>42</v>
      </c>
      <c r="W230" s="67"/>
      <c r="X230" s="70" t="s">
        <v>42</v>
      </c>
      <c r="Y230" s="67"/>
      <c r="Z230" s="124"/>
      <c r="AA230" s="124"/>
      <c r="AB230" s="17"/>
      <c r="AC230" s="44"/>
      <c r="AD230" s="44"/>
      <c r="AE230" s="44"/>
    </row>
    <row r="231" ht="22.5" customHeight="1">
      <c r="A231" s="46">
        <v>228.0</v>
      </c>
      <c r="B231" s="310" t="s">
        <v>1799</v>
      </c>
      <c r="C231" s="103" t="s">
        <v>813</v>
      </c>
      <c r="D231" s="187" t="s">
        <v>1800</v>
      </c>
      <c r="E231" s="137"/>
      <c r="F231" s="107" t="s">
        <v>1801</v>
      </c>
      <c r="G231" s="158" t="s">
        <v>1802</v>
      </c>
      <c r="H231" s="122" t="s">
        <v>1803</v>
      </c>
      <c r="I231" s="111" t="s">
        <v>790</v>
      </c>
      <c r="J231" s="70" t="s">
        <v>42</v>
      </c>
      <c r="K231" s="67"/>
      <c r="L231" s="67"/>
      <c r="M231" s="70" t="s">
        <v>42</v>
      </c>
      <c r="N231" s="67"/>
      <c r="O231" s="67"/>
      <c r="P231" s="70" t="s">
        <v>42</v>
      </c>
      <c r="Q231" s="70" t="s">
        <v>42</v>
      </c>
      <c r="R231" s="67"/>
      <c r="S231" s="70" t="s">
        <v>42</v>
      </c>
      <c r="T231" s="67"/>
      <c r="U231" s="67"/>
      <c r="V231" s="70" t="s">
        <v>42</v>
      </c>
      <c r="W231" s="67"/>
      <c r="X231" s="67"/>
      <c r="Y231" s="67"/>
      <c r="Z231" s="124"/>
      <c r="AA231" s="124"/>
      <c r="AB231" s="17"/>
      <c r="AC231" s="44"/>
      <c r="AD231" s="44"/>
      <c r="AE231" s="44"/>
    </row>
    <row r="232" ht="22.5" customHeight="1">
      <c r="A232" s="46">
        <v>229.0</v>
      </c>
      <c r="B232" s="114" t="s">
        <v>1804</v>
      </c>
      <c r="C232" s="233" t="s">
        <v>50</v>
      </c>
      <c r="D232" s="187" t="s">
        <v>1805</v>
      </c>
      <c r="E232" s="292" t="s">
        <v>1806</v>
      </c>
      <c r="F232" s="302" t="s">
        <v>1807</v>
      </c>
      <c r="G232" s="158" t="s">
        <v>1808</v>
      </c>
      <c r="H232" s="190" t="s">
        <v>1809</v>
      </c>
      <c r="I232" s="111" t="s">
        <v>427</v>
      </c>
      <c r="J232" s="70" t="s">
        <v>42</v>
      </c>
      <c r="K232" s="70" t="s">
        <v>42</v>
      </c>
      <c r="L232" s="67"/>
      <c r="M232" s="70" t="s">
        <v>42</v>
      </c>
      <c r="N232" s="70" t="s">
        <v>42</v>
      </c>
      <c r="O232" s="70" t="s">
        <v>42</v>
      </c>
      <c r="P232" s="70" t="s">
        <v>42</v>
      </c>
      <c r="Q232" s="70" t="s">
        <v>42</v>
      </c>
      <c r="R232" s="70" t="s">
        <v>42</v>
      </c>
      <c r="S232" s="70" t="s">
        <v>42</v>
      </c>
      <c r="T232" s="67"/>
      <c r="U232" s="67"/>
      <c r="V232" s="70" t="s">
        <v>42</v>
      </c>
      <c r="W232" s="67"/>
      <c r="X232" s="70" t="s">
        <v>42</v>
      </c>
      <c r="Y232" s="67"/>
      <c r="Z232" s="124"/>
      <c r="AA232" s="124"/>
      <c r="AB232" s="17"/>
      <c r="AC232" s="44"/>
      <c r="AD232" s="44"/>
      <c r="AE232" s="44"/>
    </row>
    <row r="233" ht="22.5" customHeight="1">
      <c r="A233" s="46">
        <v>230.0</v>
      </c>
      <c r="B233" s="250" t="s">
        <v>1810</v>
      </c>
      <c r="C233" s="233" t="s">
        <v>555</v>
      </c>
      <c r="D233" s="104" t="s">
        <v>1811</v>
      </c>
      <c r="E233" s="117" t="s">
        <v>198</v>
      </c>
      <c r="F233" s="317" t="s">
        <v>1812</v>
      </c>
      <c r="G233" s="247" t="s">
        <v>1813</v>
      </c>
      <c r="H233" s="139" t="s">
        <v>1814</v>
      </c>
      <c r="I233" s="111" t="s">
        <v>1815</v>
      </c>
      <c r="J233" s="201" t="s">
        <v>42</v>
      </c>
      <c r="K233" s="202"/>
      <c r="L233" s="202"/>
      <c r="M233" s="201" t="s">
        <v>42</v>
      </c>
      <c r="N233" s="201" t="s">
        <v>42</v>
      </c>
      <c r="O233" s="201" t="s">
        <v>42</v>
      </c>
      <c r="P233" s="201" t="s">
        <v>42</v>
      </c>
      <c r="Q233" s="201" t="s">
        <v>42</v>
      </c>
      <c r="R233" s="202"/>
      <c r="S233" s="201" t="s">
        <v>42</v>
      </c>
      <c r="T233" s="201" t="s">
        <v>42</v>
      </c>
      <c r="U233" s="201" t="s">
        <v>42</v>
      </c>
      <c r="V233" s="201" t="s">
        <v>42</v>
      </c>
      <c r="W233" s="202"/>
      <c r="X233" s="201" t="s">
        <v>42</v>
      </c>
      <c r="Y233" s="67"/>
      <c r="Z233" s="124"/>
      <c r="AA233" s="124"/>
      <c r="AB233" s="17"/>
      <c r="AC233" s="44"/>
      <c r="AD233" s="44"/>
      <c r="AE233" s="44"/>
    </row>
    <row r="234" ht="22.5" customHeight="1">
      <c r="A234" s="46">
        <v>231.0</v>
      </c>
      <c r="B234" s="142" t="s">
        <v>1816</v>
      </c>
      <c r="C234" s="103" t="s">
        <v>813</v>
      </c>
      <c r="D234" s="104" t="s">
        <v>1817</v>
      </c>
      <c r="E234" s="117" t="s">
        <v>198</v>
      </c>
      <c r="F234" s="153" t="s">
        <v>1818</v>
      </c>
      <c r="G234" s="247" t="s">
        <v>1819</v>
      </c>
      <c r="H234" s="145" t="s">
        <v>1820</v>
      </c>
      <c r="I234" s="111" t="s">
        <v>1821</v>
      </c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157"/>
      <c r="AA234" s="124"/>
      <c r="AB234" s="17"/>
      <c r="AC234" s="44"/>
      <c r="AD234" s="44"/>
      <c r="AE234" s="44"/>
    </row>
    <row r="235" ht="22.5" customHeight="1">
      <c r="A235" s="46">
        <v>232.0</v>
      </c>
      <c r="B235" s="329" t="s">
        <v>1822</v>
      </c>
      <c r="C235" s="233" t="s">
        <v>363</v>
      </c>
      <c r="D235" s="104" t="s">
        <v>1823</v>
      </c>
      <c r="E235" s="117" t="s">
        <v>1824</v>
      </c>
      <c r="F235" s="107" t="s">
        <v>1825</v>
      </c>
      <c r="G235" s="247" t="s">
        <v>1826</v>
      </c>
      <c r="H235" s="122" t="s">
        <v>1827</v>
      </c>
      <c r="I235" s="111" t="s">
        <v>1828</v>
      </c>
      <c r="J235" s="70" t="s">
        <v>42</v>
      </c>
      <c r="K235" s="67"/>
      <c r="L235" s="67"/>
      <c r="M235" s="70" t="s">
        <v>42</v>
      </c>
      <c r="N235" s="70" t="s">
        <v>42</v>
      </c>
      <c r="O235" s="67"/>
      <c r="P235" s="70" t="s">
        <v>42</v>
      </c>
      <c r="Q235" s="70" t="s">
        <v>42</v>
      </c>
      <c r="R235" s="67"/>
      <c r="S235" s="70" t="s">
        <v>42</v>
      </c>
      <c r="T235" s="70" t="s">
        <v>42</v>
      </c>
      <c r="U235" s="70" t="s">
        <v>42</v>
      </c>
      <c r="V235" s="70" t="s">
        <v>42</v>
      </c>
      <c r="W235" s="67"/>
      <c r="X235" s="70" t="s">
        <v>42</v>
      </c>
      <c r="Y235" s="67"/>
      <c r="Z235" s="124"/>
      <c r="AA235" s="124"/>
      <c r="AB235" s="17"/>
      <c r="AC235" s="44"/>
      <c r="AD235" s="44"/>
      <c r="AE235" s="44"/>
    </row>
    <row r="236" ht="22.5" customHeight="1">
      <c r="A236" s="46">
        <v>233.0</v>
      </c>
      <c r="B236" s="179" t="s">
        <v>1829</v>
      </c>
      <c r="C236" s="233" t="s">
        <v>483</v>
      </c>
      <c r="D236" s="104" t="s">
        <v>1830</v>
      </c>
      <c r="E236" s="137"/>
      <c r="F236" s="107" t="s">
        <v>1831</v>
      </c>
      <c r="G236" s="109" t="str">
        <f>HYPERLINK("mailto:verasak.manus@globalsantafe.com","verasak.manus@globalsantafe.com")</f>
        <v>verasak.manus@globalsantafe.com</v>
      </c>
      <c r="H236" s="139" t="s">
        <v>1832</v>
      </c>
      <c r="I236" s="111" t="s">
        <v>807</v>
      </c>
      <c r="J236" s="70" t="s">
        <v>42</v>
      </c>
      <c r="K236" s="70" t="s">
        <v>42</v>
      </c>
      <c r="L236" s="67"/>
      <c r="M236" s="70" t="s">
        <v>42</v>
      </c>
      <c r="N236" s="70" t="s">
        <v>42</v>
      </c>
      <c r="O236" s="70" t="s">
        <v>42</v>
      </c>
      <c r="P236" s="70" t="s">
        <v>42</v>
      </c>
      <c r="Q236" s="70" t="s">
        <v>42</v>
      </c>
      <c r="R236" s="70" t="s">
        <v>42</v>
      </c>
      <c r="S236" s="70" t="s">
        <v>42</v>
      </c>
      <c r="T236" s="70" t="s">
        <v>42</v>
      </c>
      <c r="U236" s="70" t="s">
        <v>42</v>
      </c>
      <c r="V236" s="70" t="s">
        <v>42</v>
      </c>
      <c r="W236" s="67"/>
      <c r="X236" s="70" t="s">
        <v>42</v>
      </c>
      <c r="Y236" s="321"/>
      <c r="Z236" s="322"/>
      <c r="AA236" s="322"/>
      <c r="AB236" s="17"/>
      <c r="AC236" s="44"/>
      <c r="AD236" s="44"/>
      <c r="AE236" s="44"/>
    </row>
    <row r="237" ht="22.5" customHeight="1">
      <c r="A237" s="46">
        <v>234.0</v>
      </c>
      <c r="B237" s="114" t="s">
        <v>1833</v>
      </c>
      <c r="C237" s="233" t="s">
        <v>555</v>
      </c>
      <c r="D237" s="281" t="s">
        <v>1834</v>
      </c>
      <c r="E237" s="330" t="s">
        <v>1835</v>
      </c>
      <c r="F237" s="302" t="s">
        <v>1836</v>
      </c>
      <c r="G237" s="158" t="s">
        <v>1837</v>
      </c>
      <c r="H237" s="122" t="s">
        <v>1838</v>
      </c>
      <c r="I237" s="183" t="s">
        <v>181</v>
      </c>
      <c r="J237" s="201" t="s">
        <v>42</v>
      </c>
      <c r="K237" s="202"/>
      <c r="L237" s="202"/>
      <c r="M237" s="201" t="s">
        <v>42</v>
      </c>
      <c r="N237" s="201" t="s">
        <v>42</v>
      </c>
      <c r="O237" s="201" t="s">
        <v>42</v>
      </c>
      <c r="P237" s="201" t="s">
        <v>42</v>
      </c>
      <c r="Q237" s="201" t="s">
        <v>42</v>
      </c>
      <c r="R237" s="202"/>
      <c r="S237" s="201" t="s">
        <v>42</v>
      </c>
      <c r="T237" s="201" t="s">
        <v>42</v>
      </c>
      <c r="U237" s="201" t="s">
        <v>42</v>
      </c>
      <c r="V237" s="201" t="s">
        <v>42</v>
      </c>
      <c r="W237" s="202"/>
      <c r="X237" s="201" t="s">
        <v>42</v>
      </c>
      <c r="Y237" s="67"/>
      <c r="Z237" s="124"/>
      <c r="AA237" s="124"/>
      <c r="AB237" s="17"/>
      <c r="AC237" s="44"/>
      <c r="AD237" s="44"/>
      <c r="AE237" s="44"/>
    </row>
    <row r="238" ht="22.5" customHeight="1">
      <c r="A238" s="46">
        <v>235.0</v>
      </c>
      <c r="B238" s="114" t="s">
        <v>1839</v>
      </c>
      <c r="C238" s="233" t="s">
        <v>50</v>
      </c>
      <c r="D238" s="281" t="s">
        <v>1840</v>
      </c>
      <c r="E238" s="292" t="s">
        <v>1841</v>
      </c>
      <c r="F238" s="107" t="s">
        <v>1842</v>
      </c>
      <c r="G238" s="283" t="str">
        <f>HYPERLINK("mailto:daj@gpv-asia.co.th"," daj@gpv-asia.co.th")</f>
        <v> daj@gpv-asia.co.th</v>
      </c>
      <c r="H238" s="173" t="s">
        <v>1843</v>
      </c>
      <c r="I238" s="111" t="s">
        <v>158</v>
      </c>
      <c r="J238" s="70" t="s">
        <v>42</v>
      </c>
      <c r="K238" s="67"/>
      <c r="L238" s="70" t="s">
        <v>42</v>
      </c>
      <c r="M238" s="70" t="s">
        <v>42</v>
      </c>
      <c r="N238" s="67"/>
      <c r="O238" s="67"/>
      <c r="P238" s="70" t="s">
        <v>42</v>
      </c>
      <c r="Q238" s="70" t="s">
        <v>42</v>
      </c>
      <c r="R238" s="67"/>
      <c r="S238" s="67"/>
      <c r="T238" s="67"/>
      <c r="U238" s="67"/>
      <c r="V238" s="70" t="s">
        <v>42</v>
      </c>
      <c r="W238" s="67"/>
      <c r="X238" s="67"/>
      <c r="Y238" s="67"/>
      <c r="Z238" s="124"/>
      <c r="AA238" s="124"/>
      <c r="AB238" s="17"/>
      <c r="AC238" s="44"/>
      <c r="AD238" s="44"/>
      <c r="AE238" s="44"/>
    </row>
    <row r="239" ht="22.5" customHeight="1">
      <c r="A239" s="46">
        <v>236.0</v>
      </c>
      <c r="B239" s="114" t="s">
        <v>1844</v>
      </c>
      <c r="C239" s="248" t="s">
        <v>50</v>
      </c>
      <c r="D239" s="104" t="s">
        <v>1845</v>
      </c>
      <c r="E239" s="137" t="s">
        <v>125</v>
      </c>
      <c r="F239" s="107" t="s">
        <v>1846</v>
      </c>
      <c r="G239" s="109" t="s">
        <v>1847</v>
      </c>
      <c r="H239" s="122" t="s">
        <v>1848</v>
      </c>
      <c r="I239" s="111" t="s">
        <v>917</v>
      </c>
      <c r="J239" s="70" t="s">
        <v>42</v>
      </c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124"/>
      <c r="AA239" s="124"/>
      <c r="AB239" s="17"/>
      <c r="AC239" s="44"/>
      <c r="AD239" s="44"/>
      <c r="AE239" s="44"/>
    </row>
    <row r="240" ht="22.5" customHeight="1">
      <c r="A240" s="46">
        <v>237.0</v>
      </c>
      <c r="B240" s="179" t="s">
        <v>1849</v>
      </c>
      <c r="C240" s="233" t="s">
        <v>363</v>
      </c>
      <c r="D240" s="127" t="s">
        <v>1850</v>
      </c>
      <c r="E240" s="137"/>
      <c r="F240" s="107" t="s">
        <v>1671</v>
      </c>
      <c r="G240" s="158" t="s">
        <v>1851</v>
      </c>
      <c r="H240" s="111" t="s">
        <v>1852</v>
      </c>
      <c r="I240" s="111" t="s">
        <v>331</v>
      </c>
      <c r="J240" s="70" t="s">
        <v>42</v>
      </c>
      <c r="K240" s="70" t="s">
        <v>42</v>
      </c>
      <c r="L240" s="202"/>
      <c r="M240" s="70" t="s">
        <v>42</v>
      </c>
      <c r="N240" s="70" t="s">
        <v>42</v>
      </c>
      <c r="O240" s="70" t="s">
        <v>42</v>
      </c>
      <c r="P240" s="70" t="s">
        <v>42</v>
      </c>
      <c r="Q240" s="70" t="s">
        <v>42</v>
      </c>
      <c r="R240" s="70" t="s">
        <v>42</v>
      </c>
      <c r="S240" s="70" t="s">
        <v>42</v>
      </c>
      <c r="T240" s="201" t="s">
        <v>42</v>
      </c>
      <c r="U240" s="201" t="s">
        <v>42</v>
      </c>
      <c r="V240" s="201" t="s">
        <v>42</v>
      </c>
      <c r="W240" s="202"/>
      <c r="X240" s="201" t="s">
        <v>42</v>
      </c>
      <c r="Y240" s="67"/>
      <c r="Z240" s="124"/>
      <c r="AA240" s="124"/>
      <c r="AB240" s="17"/>
      <c r="AC240" s="44"/>
      <c r="AD240" s="44"/>
      <c r="AE240" s="44"/>
    </row>
    <row r="241" ht="22.5" customHeight="1">
      <c r="A241" s="46">
        <v>238.0</v>
      </c>
      <c r="B241" s="331" t="s">
        <v>1853</v>
      </c>
      <c r="C241" s="103" t="s">
        <v>50</v>
      </c>
      <c r="D241" s="104" t="s">
        <v>1854</v>
      </c>
      <c r="E241" s="117" t="s">
        <v>321</v>
      </c>
      <c r="F241" s="153" t="s">
        <v>1855</v>
      </c>
      <c r="G241" s="247" t="s">
        <v>1856</v>
      </c>
      <c r="H241" s="145" t="s">
        <v>1857</v>
      </c>
      <c r="I241" s="111" t="s">
        <v>158</v>
      </c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157"/>
      <c r="AA241" s="124"/>
      <c r="AB241" s="17"/>
      <c r="AC241" s="44"/>
      <c r="AD241" s="44"/>
      <c r="AE241" s="44"/>
    </row>
    <row r="242" ht="22.5" customHeight="1">
      <c r="A242" s="46">
        <v>239.0</v>
      </c>
      <c r="B242" s="331" t="s">
        <v>1858</v>
      </c>
      <c r="C242" s="103" t="s">
        <v>34</v>
      </c>
      <c r="D242" s="104" t="s">
        <v>1859</v>
      </c>
      <c r="E242" s="117" t="s">
        <v>1860</v>
      </c>
      <c r="F242" s="153" t="s">
        <v>1861</v>
      </c>
      <c r="G242" s="155" t="str">
        <f>HYPERLINK("mailto:nsriduam@guardian.com","nsriduam@guardian.com")</f>
        <v>nsriduam@guardian.com</v>
      </c>
      <c r="H242" s="145" t="s">
        <v>1862</v>
      </c>
      <c r="I242" s="111" t="s">
        <v>158</v>
      </c>
      <c r="J242" s="70" t="s">
        <v>42</v>
      </c>
      <c r="K242" s="202"/>
      <c r="L242" s="201" t="s">
        <v>42</v>
      </c>
      <c r="M242" s="70" t="s">
        <v>42</v>
      </c>
      <c r="N242" s="201" t="s">
        <v>42</v>
      </c>
      <c r="O242" s="201" t="s">
        <v>42</v>
      </c>
      <c r="P242" s="70" t="s">
        <v>42</v>
      </c>
      <c r="Q242" s="70" t="s">
        <v>42</v>
      </c>
      <c r="R242" s="202"/>
      <c r="S242" s="70" t="s">
        <v>42</v>
      </c>
      <c r="T242" s="70" t="s">
        <v>42</v>
      </c>
      <c r="U242" s="201" t="s">
        <v>42</v>
      </c>
      <c r="V242" s="201" t="s">
        <v>42</v>
      </c>
      <c r="W242" s="202"/>
      <c r="X242" s="201" t="s">
        <v>42</v>
      </c>
      <c r="Y242" s="67"/>
      <c r="Z242" s="157"/>
      <c r="AA242" s="124"/>
      <c r="AB242" s="17"/>
      <c r="AC242" s="44"/>
      <c r="AD242" s="44"/>
      <c r="AE242" s="44"/>
    </row>
    <row r="243" ht="22.5" customHeight="1">
      <c r="A243" s="46">
        <v>240.0</v>
      </c>
      <c r="B243" s="142" t="s">
        <v>1863</v>
      </c>
      <c r="C243" s="103" t="s">
        <v>34</v>
      </c>
      <c r="D243" s="104" t="s">
        <v>1864</v>
      </c>
      <c r="E243" s="117" t="s">
        <v>198</v>
      </c>
      <c r="F243" s="107" t="s">
        <v>1865</v>
      </c>
      <c r="G243" s="163" t="str">
        <f>HYPERLINK("mailto:hhp_machinery@yahoo.com","hhp_machinery@yahoo.com")</f>
        <v>hhp_machinery@yahoo.com</v>
      </c>
      <c r="H243" s="308" t="s">
        <v>1866</v>
      </c>
      <c r="I243" s="111" t="s">
        <v>1097</v>
      </c>
      <c r="J243" s="70" t="s">
        <v>42</v>
      </c>
      <c r="K243" s="70" t="s">
        <v>42</v>
      </c>
      <c r="L243" s="67"/>
      <c r="M243" s="70" t="s">
        <v>42</v>
      </c>
      <c r="N243" s="67"/>
      <c r="O243" s="67"/>
      <c r="P243" s="70" t="s">
        <v>42</v>
      </c>
      <c r="Q243" s="70" t="s">
        <v>42</v>
      </c>
      <c r="R243" s="67"/>
      <c r="S243" s="70" t="s">
        <v>42</v>
      </c>
      <c r="T243" s="67"/>
      <c r="U243" s="67"/>
      <c r="V243" s="70" t="s">
        <v>42</v>
      </c>
      <c r="W243" s="67"/>
      <c r="X243" s="67"/>
      <c r="Y243" s="67"/>
      <c r="Z243" s="124"/>
      <c r="AA243" s="124"/>
      <c r="AB243" s="219"/>
      <c r="AC243" s="44"/>
      <c r="AD243" s="44"/>
      <c r="AE243" s="44"/>
    </row>
    <row r="244" ht="22.5" customHeight="1">
      <c r="A244" s="46">
        <v>241.0</v>
      </c>
      <c r="B244" s="175" t="s">
        <v>1867</v>
      </c>
      <c r="C244" s="255" t="s">
        <v>363</v>
      </c>
      <c r="D244" s="104" t="s">
        <v>1868</v>
      </c>
      <c r="E244" s="117" t="s">
        <v>1196</v>
      </c>
      <c r="F244" s="197" t="s">
        <v>1869</v>
      </c>
      <c r="G244" s="163" t="str">
        <f>HYPERLINK("mailto:info.catering@hadsadin.com","info.catering@hadsadin.com")</f>
        <v>info.catering@hadsadin.com</v>
      </c>
      <c r="H244" s="140" t="s">
        <v>1870</v>
      </c>
      <c r="I244" s="111" t="s">
        <v>1871</v>
      </c>
      <c r="J244" s="70" t="s">
        <v>42</v>
      </c>
      <c r="K244" s="70" t="s">
        <v>42</v>
      </c>
      <c r="L244" s="67"/>
      <c r="M244" s="70" t="s">
        <v>42</v>
      </c>
      <c r="N244" s="70" t="s">
        <v>42</v>
      </c>
      <c r="O244" s="70" t="s">
        <v>42</v>
      </c>
      <c r="P244" s="70" t="s">
        <v>42</v>
      </c>
      <c r="Q244" s="70" t="s">
        <v>42</v>
      </c>
      <c r="R244" s="70" t="s">
        <v>42</v>
      </c>
      <c r="S244" s="70" t="s">
        <v>42</v>
      </c>
      <c r="T244" s="67"/>
      <c r="U244" s="67"/>
      <c r="V244" s="70" t="s">
        <v>42</v>
      </c>
      <c r="W244" s="67"/>
      <c r="X244" s="70" t="s">
        <v>42</v>
      </c>
      <c r="Y244" s="321"/>
      <c r="Z244" s="322"/>
      <c r="AA244" s="322"/>
      <c r="AB244" s="17"/>
      <c r="AC244" s="44"/>
      <c r="AD244" s="44"/>
      <c r="AE244" s="44"/>
    </row>
    <row r="245" ht="22.5" customHeight="1">
      <c r="A245" s="46">
        <v>242.0</v>
      </c>
      <c r="B245" s="114" t="s">
        <v>1872</v>
      </c>
      <c r="C245" s="233" t="s">
        <v>50</v>
      </c>
      <c r="D245" s="127" t="s">
        <v>1873</v>
      </c>
      <c r="E245" s="137" t="s">
        <v>1874</v>
      </c>
      <c r="F245" s="107" t="s">
        <v>1875</v>
      </c>
      <c r="G245" s="109" t="str">
        <f>HYPERLINK("mailto:rattikan.pachanpirat@hagemeyerasia.com","rattikan.pachanpirat@hagemeyerasia.com")</f>
        <v>rattikan.pachanpirat@hagemeyerasia.com</v>
      </c>
      <c r="H245" s="190" t="s">
        <v>1876</v>
      </c>
      <c r="I245" s="111" t="s">
        <v>331</v>
      </c>
      <c r="J245" s="70" t="s">
        <v>42</v>
      </c>
      <c r="K245" s="70" t="s">
        <v>42</v>
      </c>
      <c r="L245" s="202"/>
      <c r="M245" s="70" t="s">
        <v>42</v>
      </c>
      <c r="N245" s="70" t="s">
        <v>42</v>
      </c>
      <c r="O245" s="70" t="s">
        <v>42</v>
      </c>
      <c r="P245" s="70" t="s">
        <v>42</v>
      </c>
      <c r="Q245" s="70" t="s">
        <v>42</v>
      </c>
      <c r="R245" s="70" t="s">
        <v>42</v>
      </c>
      <c r="S245" s="70" t="s">
        <v>42</v>
      </c>
      <c r="T245" s="201" t="s">
        <v>42</v>
      </c>
      <c r="U245" s="201" t="s">
        <v>42</v>
      </c>
      <c r="V245" s="201" t="s">
        <v>42</v>
      </c>
      <c r="W245" s="202"/>
      <c r="X245" s="201" t="s">
        <v>42</v>
      </c>
      <c r="Y245" s="67"/>
      <c r="Z245" s="124"/>
      <c r="AA245" s="124"/>
      <c r="AB245" s="17"/>
      <c r="AC245" s="44"/>
      <c r="AD245" s="44"/>
      <c r="AE245" s="44"/>
    </row>
    <row r="246" ht="22.5" customHeight="1">
      <c r="A246" s="46">
        <v>243.0</v>
      </c>
      <c r="B246" s="142" t="s">
        <v>1877</v>
      </c>
      <c r="C246" s="233" t="s">
        <v>363</v>
      </c>
      <c r="D246" s="104" t="s">
        <v>1878</v>
      </c>
      <c r="E246" s="117" t="s">
        <v>1879</v>
      </c>
      <c r="F246" s="169" t="s">
        <v>1880</v>
      </c>
      <c r="G246" s="163" t="str">
        <f>HYPERLINK("mailto:direk.kreetha@halliburton.com","direk.kreetha@halliburton.com")</f>
        <v>direk.kreetha@halliburton.com</v>
      </c>
      <c r="H246" s="140" t="s">
        <v>1881</v>
      </c>
      <c r="I246" s="111" t="s">
        <v>427</v>
      </c>
      <c r="J246" s="70" t="s">
        <v>42</v>
      </c>
      <c r="K246" s="70" t="s">
        <v>42</v>
      </c>
      <c r="L246" s="67"/>
      <c r="M246" s="70" t="s">
        <v>42</v>
      </c>
      <c r="N246" s="70" t="s">
        <v>42</v>
      </c>
      <c r="O246" s="70" t="s">
        <v>42</v>
      </c>
      <c r="P246" s="70" t="s">
        <v>42</v>
      </c>
      <c r="Q246" s="70" t="s">
        <v>42</v>
      </c>
      <c r="R246" s="70" t="s">
        <v>42</v>
      </c>
      <c r="S246" s="70" t="s">
        <v>42</v>
      </c>
      <c r="T246" s="67"/>
      <c r="U246" s="67"/>
      <c r="V246" s="70" t="s">
        <v>42</v>
      </c>
      <c r="W246" s="67"/>
      <c r="X246" s="70" t="s">
        <v>42</v>
      </c>
      <c r="Y246" s="67"/>
      <c r="Z246" s="124"/>
      <c r="AA246" s="124"/>
      <c r="AB246" s="17"/>
      <c r="AC246" s="44"/>
      <c r="AD246" s="44"/>
      <c r="AE246" s="44"/>
    </row>
    <row r="247" ht="22.5" customHeight="1">
      <c r="A247" s="46">
        <v>244.0</v>
      </c>
      <c r="B247" s="179" t="s">
        <v>1882</v>
      </c>
      <c r="C247" s="233" t="s">
        <v>1111</v>
      </c>
      <c r="D247" s="127" t="s">
        <v>1883</v>
      </c>
      <c r="E247" s="137" t="s">
        <v>1884</v>
      </c>
      <c r="F247" s="107" t="s">
        <v>1885</v>
      </c>
      <c r="G247" s="109" t="str">
        <f>HYPERLINK("mailto:doris.trahan@halliburton.com","doris.trahan@halliburton.com")</f>
        <v>doris.trahan@halliburton.com</v>
      </c>
      <c r="H247" s="298" t="s">
        <v>1886</v>
      </c>
      <c r="I247" s="111" t="s">
        <v>427</v>
      </c>
      <c r="J247" s="70" t="s">
        <v>42</v>
      </c>
      <c r="K247" s="70" t="s">
        <v>42</v>
      </c>
      <c r="L247" s="67"/>
      <c r="M247" s="70" t="s">
        <v>42</v>
      </c>
      <c r="N247" s="70" t="s">
        <v>42</v>
      </c>
      <c r="O247" s="70" t="s">
        <v>42</v>
      </c>
      <c r="P247" s="70" t="s">
        <v>42</v>
      </c>
      <c r="Q247" s="70" t="s">
        <v>42</v>
      </c>
      <c r="R247" s="70" t="s">
        <v>42</v>
      </c>
      <c r="S247" s="70" t="s">
        <v>42</v>
      </c>
      <c r="T247" s="67"/>
      <c r="U247" s="67"/>
      <c r="V247" s="70" t="s">
        <v>42</v>
      </c>
      <c r="W247" s="67"/>
      <c r="X247" s="70" t="s">
        <v>42</v>
      </c>
      <c r="Y247" s="70" t="s">
        <v>42</v>
      </c>
      <c r="Z247" s="332" t="s">
        <v>1887</v>
      </c>
      <c r="AA247" s="332"/>
      <c r="AB247" s="17"/>
      <c r="AC247" s="44"/>
      <c r="AD247" s="44"/>
      <c r="AE247" s="44"/>
    </row>
    <row r="248" ht="22.5" customHeight="1">
      <c r="A248" s="46">
        <v>245.0</v>
      </c>
      <c r="B248" s="142" t="s">
        <v>1888</v>
      </c>
      <c r="C248" s="233" t="s">
        <v>483</v>
      </c>
      <c r="D248" s="226" t="s">
        <v>99</v>
      </c>
      <c r="E248" s="267"/>
      <c r="F248" s="269"/>
      <c r="G248" s="163" t="str">
        <f>HYPERLINK("mailto:matas.patarawisha@halliburton.com","matas.patarawisha@halliburton.com")</f>
        <v>matas.patarawisha@halliburton.com</v>
      </c>
      <c r="H248" s="140" t="s">
        <v>1889</v>
      </c>
      <c r="I248" s="111" t="s">
        <v>427</v>
      </c>
      <c r="J248" s="70" t="s">
        <v>42</v>
      </c>
      <c r="K248" s="70" t="s">
        <v>42</v>
      </c>
      <c r="L248" s="67"/>
      <c r="M248" s="70" t="s">
        <v>42</v>
      </c>
      <c r="N248" s="70" t="s">
        <v>42</v>
      </c>
      <c r="O248" s="70" t="s">
        <v>42</v>
      </c>
      <c r="P248" s="70" t="s">
        <v>42</v>
      </c>
      <c r="Q248" s="70" t="s">
        <v>42</v>
      </c>
      <c r="R248" s="70" t="s">
        <v>42</v>
      </c>
      <c r="S248" s="70" t="s">
        <v>42</v>
      </c>
      <c r="T248" s="67"/>
      <c r="U248" s="67"/>
      <c r="V248" s="70" t="s">
        <v>42</v>
      </c>
      <c r="W248" s="67"/>
      <c r="X248" s="70" t="s">
        <v>42</v>
      </c>
      <c r="Y248" s="67"/>
      <c r="Z248" s="124"/>
      <c r="AA248" s="124"/>
      <c r="AB248" s="17"/>
      <c r="AC248" s="44"/>
      <c r="AD248" s="44"/>
      <c r="AE248" s="44"/>
    </row>
    <row r="249" ht="22.5" customHeight="1">
      <c r="A249" s="46">
        <v>246.0</v>
      </c>
      <c r="B249" s="114" t="s">
        <v>1890</v>
      </c>
      <c r="C249" s="233" t="s">
        <v>363</v>
      </c>
      <c r="D249" s="127" t="s">
        <v>1891</v>
      </c>
      <c r="E249" s="276" t="s">
        <v>1892</v>
      </c>
      <c r="F249" s="107" t="s">
        <v>1893</v>
      </c>
      <c r="G249" s="109" t="str">
        <f>HYPERLINK("mailto:chawansa.jitsukhon@halliburton.com","chawansa.jitsukhon@halliburton.com")</f>
        <v>chawansa.jitsukhon@halliburton.com</v>
      </c>
      <c r="H249" s="261" t="s">
        <v>1894</v>
      </c>
      <c r="I249" s="111" t="s">
        <v>427</v>
      </c>
      <c r="J249" s="70" t="s">
        <v>42</v>
      </c>
      <c r="K249" s="70" t="s">
        <v>42</v>
      </c>
      <c r="L249" s="67"/>
      <c r="M249" s="70" t="s">
        <v>42</v>
      </c>
      <c r="N249" s="70" t="s">
        <v>42</v>
      </c>
      <c r="O249" s="70" t="s">
        <v>42</v>
      </c>
      <c r="P249" s="70" t="s">
        <v>42</v>
      </c>
      <c r="Q249" s="70" t="s">
        <v>42</v>
      </c>
      <c r="R249" s="70" t="s">
        <v>42</v>
      </c>
      <c r="S249" s="70" t="s">
        <v>42</v>
      </c>
      <c r="T249" s="67"/>
      <c r="U249" s="67"/>
      <c r="V249" s="70" t="s">
        <v>42</v>
      </c>
      <c r="W249" s="67"/>
      <c r="X249" s="70" t="s">
        <v>42</v>
      </c>
      <c r="Y249" s="67"/>
      <c r="Z249" s="124"/>
      <c r="AA249" s="124"/>
      <c r="AB249" s="17"/>
      <c r="AC249" s="44"/>
      <c r="AD249" s="44"/>
      <c r="AE249" s="44"/>
    </row>
    <row r="250" ht="22.5" customHeight="1">
      <c r="A250" s="46">
        <v>247.0</v>
      </c>
      <c r="B250" s="173" t="s">
        <v>1895</v>
      </c>
      <c r="C250" s="233" t="s">
        <v>363</v>
      </c>
      <c r="D250" s="281" t="s">
        <v>1896</v>
      </c>
      <c r="E250" s="137" t="s">
        <v>1897</v>
      </c>
      <c r="F250" s="107" t="s">
        <v>1898</v>
      </c>
      <c r="G250" s="158" t="s">
        <v>1899</v>
      </c>
      <c r="H250" s="261" t="s">
        <v>1900</v>
      </c>
      <c r="I250" s="111" t="s">
        <v>427</v>
      </c>
      <c r="J250" s="70" t="s">
        <v>42</v>
      </c>
      <c r="K250" s="70" t="s">
        <v>42</v>
      </c>
      <c r="L250" s="67"/>
      <c r="M250" s="70" t="s">
        <v>42</v>
      </c>
      <c r="N250" s="70" t="s">
        <v>42</v>
      </c>
      <c r="O250" s="70" t="s">
        <v>42</v>
      </c>
      <c r="P250" s="70" t="s">
        <v>42</v>
      </c>
      <c r="Q250" s="70" t="s">
        <v>42</v>
      </c>
      <c r="R250" s="70" t="s">
        <v>42</v>
      </c>
      <c r="S250" s="70" t="s">
        <v>42</v>
      </c>
      <c r="T250" s="67"/>
      <c r="U250" s="67"/>
      <c r="V250" s="70" t="s">
        <v>42</v>
      </c>
      <c r="W250" s="67"/>
      <c r="X250" s="70" t="s">
        <v>42</v>
      </c>
      <c r="Y250" s="67"/>
      <c r="Z250" s="124"/>
      <c r="AA250" s="124"/>
      <c r="AB250" s="17"/>
      <c r="AC250" s="44"/>
      <c r="AD250" s="44"/>
      <c r="AE250" s="44"/>
    </row>
    <row r="251" ht="22.5" customHeight="1">
      <c r="A251" s="46">
        <v>248.0</v>
      </c>
      <c r="B251" s="114" t="s">
        <v>1901</v>
      </c>
      <c r="C251" s="233" t="s">
        <v>363</v>
      </c>
      <c r="D251" s="127" t="s">
        <v>1902</v>
      </c>
      <c r="E251" s="276" t="s">
        <v>1903</v>
      </c>
      <c r="F251" s="107" t="s">
        <v>1904</v>
      </c>
      <c r="G251" s="109" t="str">
        <f>HYPERLINK("mailto:gary.phelan@halliburton.com","gary.phelan@halliburton.com")</f>
        <v>gary.phelan@halliburton.com</v>
      </c>
      <c r="H251" s="190" t="s">
        <v>1905</v>
      </c>
      <c r="I251" s="111" t="s">
        <v>427</v>
      </c>
      <c r="J251" s="70" t="s">
        <v>42</v>
      </c>
      <c r="K251" s="70" t="s">
        <v>42</v>
      </c>
      <c r="L251" s="67"/>
      <c r="M251" s="70" t="s">
        <v>42</v>
      </c>
      <c r="N251" s="70" t="s">
        <v>42</v>
      </c>
      <c r="O251" s="70" t="s">
        <v>42</v>
      </c>
      <c r="P251" s="70" t="s">
        <v>42</v>
      </c>
      <c r="Q251" s="70" t="s">
        <v>42</v>
      </c>
      <c r="R251" s="70" t="s">
        <v>42</v>
      </c>
      <c r="S251" s="70" t="s">
        <v>42</v>
      </c>
      <c r="T251" s="67"/>
      <c r="U251" s="67"/>
      <c r="V251" s="70" t="s">
        <v>42</v>
      </c>
      <c r="W251" s="67"/>
      <c r="X251" s="70" t="s">
        <v>42</v>
      </c>
      <c r="Y251" s="67"/>
      <c r="Z251" s="124"/>
      <c r="AA251" s="124"/>
      <c r="AB251" s="17"/>
      <c r="AC251" s="44"/>
      <c r="AD251" s="44"/>
      <c r="AE251" s="44"/>
    </row>
    <row r="252" ht="22.5" customHeight="1">
      <c r="A252" s="46">
        <v>249.0</v>
      </c>
      <c r="B252" s="114" t="s">
        <v>1906</v>
      </c>
      <c r="C252" s="233" t="s">
        <v>50</v>
      </c>
      <c r="D252" s="187" t="s">
        <v>1907</v>
      </c>
      <c r="E252" s="292" t="s">
        <v>1908</v>
      </c>
      <c r="F252" s="107" t="s">
        <v>1909</v>
      </c>
      <c r="G252" s="158" t="s">
        <v>1910</v>
      </c>
      <c r="H252" s="139" t="s">
        <v>1911</v>
      </c>
      <c r="I252" s="111" t="s">
        <v>917</v>
      </c>
      <c r="J252" s="70" t="s">
        <v>42</v>
      </c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124"/>
      <c r="AA252" s="124"/>
      <c r="AB252" s="17"/>
      <c r="AC252" s="44"/>
      <c r="AD252" s="44"/>
      <c r="AE252" s="44"/>
    </row>
    <row r="253" ht="22.5" customHeight="1">
      <c r="A253" s="46">
        <v>250.0</v>
      </c>
      <c r="B253" s="114" t="s">
        <v>1912</v>
      </c>
      <c r="C253" s="233" t="s">
        <v>50</v>
      </c>
      <c r="D253" s="104" t="s">
        <v>1913</v>
      </c>
      <c r="E253" s="117" t="s">
        <v>1914</v>
      </c>
      <c r="F253" s="107" t="s">
        <v>1915</v>
      </c>
      <c r="G253" s="109" t="str">
        <f>HYPERLINK("mailto:anchaleep@hemaraj.com","anchaleep@hemaraj.com")</f>
        <v>anchaleep@hemaraj.com</v>
      </c>
      <c r="H253" s="122" t="s">
        <v>1916</v>
      </c>
      <c r="I253" s="111" t="s">
        <v>1917</v>
      </c>
      <c r="J253" s="201" t="s">
        <v>42</v>
      </c>
      <c r="K253" s="202"/>
      <c r="L253" s="202"/>
      <c r="M253" s="201" t="s">
        <v>42</v>
      </c>
      <c r="N253" s="201" t="s">
        <v>42</v>
      </c>
      <c r="O253" s="201" t="s">
        <v>42</v>
      </c>
      <c r="P253" s="201" t="s">
        <v>42</v>
      </c>
      <c r="Q253" s="201" t="s">
        <v>42</v>
      </c>
      <c r="R253" s="202"/>
      <c r="S253" s="201" t="s">
        <v>42</v>
      </c>
      <c r="T253" s="201" t="s">
        <v>42</v>
      </c>
      <c r="U253" s="201" t="s">
        <v>42</v>
      </c>
      <c r="V253" s="201" t="s">
        <v>42</v>
      </c>
      <c r="W253" s="202"/>
      <c r="X253" s="201" t="s">
        <v>42</v>
      </c>
      <c r="Y253" s="67"/>
      <c r="Z253" s="124"/>
      <c r="AA253" s="124"/>
      <c r="AB253" s="17"/>
      <c r="AC253" s="44"/>
      <c r="AD253" s="44"/>
      <c r="AE253" s="44"/>
    </row>
    <row r="254" ht="22.5" customHeight="1">
      <c r="A254" s="46">
        <v>251.0</v>
      </c>
      <c r="B254" s="114" t="s">
        <v>1918</v>
      </c>
      <c r="C254" s="233" t="s">
        <v>483</v>
      </c>
      <c r="D254" s="127" t="s">
        <v>1919</v>
      </c>
      <c r="E254" s="137" t="s">
        <v>321</v>
      </c>
      <c r="F254" s="107" t="s">
        <v>1920</v>
      </c>
      <c r="G254" s="155" t="s">
        <v>1921</v>
      </c>
      <c r="H254" s="122" t="s">
        <v>1922</v>
      </c>
      <c r="I254" s="111" t="s">
        <v>1564</v>
      </c>
      <c r="J254" s="201" t="s">
        <v>42</v>
      </c>
      <c r="K254" s="202"/>
      <c r="L254" s="202"/>
      <c r="M254" s="201" t="s">
        <v>42</v>
      </c>
      <c r="N254" s="201" t="s">
        <v>42</v>
      </c>
      <c r="O254" s="201" t="s">
        <v>42</v>
      </c>
      <c r="P254" s="201" t="s">
        <v>42</v>
      </c>
      <c r="Q254" s="201" t="s">
        <v>42</v>
      </c>
      <c r="R254" s="202"/>
      <c r="S254" s="70" t="s">
        <v>42</v>
      </c>
      <c r="T254" s="201" t="s">
        <v>42</v>
      </c>
      <c r="U254" s="201" t="s">
        <v>42</v>
      </c>
      <c r="V254" s="201" t="s">
        <v>42</v>
      </c>
      <c r="W254" s="202"/>
      <c r="X254" s="201" t="s">
        <v>42</v>
      </c>
      <c r="Y254" s="67"/>
      <c r="Z254" s="124"/>
      <c r="AA254" s="124"/>
      <c r="AB254" s="17"/>
      <c r="AC254" s="44"/>
      <c r="AD254" s="44"/>
      <c r="AE254" s="44"/>
    </row>
    <row r="255" ht="22.5" customHeight="1">
      <c r="A255" s="46">
        <v>252.0</v>
      </c>
      <c r="B255" s="179" t="s">
        <v>1923</v>
      </c>
      <c r="C255" s="287" t="s">
        <v>483</v>
      </c>
      <c r="D255" s="117" t="s">
        <v>1924</v>
      </c>
      <c r="E255" s="117" t="s">
        <v>198</v>
      </c>
      <c r="F255" s="288" t="s">
        <v>1925</v>
      </c>
      <c r="G255" s="247" t="s">
        <v>1926</v>
      </c>
      <c r="H255" s="183" t="s">
        <v>1927</v>
      </c>
      <c r="I255" s="183" t="s">
        <v>1928</v>
      </c>
      <c r="J255" s="201" t="s">
        <v>42</v>
      </c>
      <c r="K255" s="202"/>
      <c r="L255" s="202"/>
      <c r="M255" s="201" t="s">
        <v>42</v>
      </c>
      <c r="N255" s="201" t="s">
        <v>42</v>
      </c>
      <c r="O255" s="201" t="s">
        <v>42</v>
      </c>
      <c r="P255" s="201" t="s">
        <v>42</v>
      </c>
      <c r="Q255" s="201" t="s">
        <v>42</v>
      </c>
      <c r="R255" s="202"/>
      <c r="S255" s="201" t="s">
        <v>42</v>
      </c>
      <c r="T255" s="201" t="s">
        <v>42</v>
      </c>
      <c r="U255" s="201" t="s">
        <v>42</v>
      </c>
      <c r="V255" s="201" t="s">
        <v>42</v>
      </c>
      <c r="W255" s="202"/>
      <c r="X255" s="201" t="s">
        <v>42</v>
      </c>
      <c r="Y255" s="262"/>
      <c r="Z255" s="263"/>
      <c r="AA255" s="263"/>
      <c r="AB255" s="17"/>
      <c r="AC255" s="44"/>
      <c r="AD255" s="44"/>
      <c r="AE255" s="44"/>
    </row>
    <row r="256" ht="22.5" customHeight="1">
      <c r="A256" s="46">
        <v>253.0</v>
      </c>
      <c r="B256" s="142" t="s">
        <v>1929</v>
      </c>
      <c r="C256" s="103" t="s">
        <v>82</v>
      </c>
      <c r="D256" s="104" t="s">
        <v>1930</v>
      </c>
      <c r="E256" s="117" t="s">
        <v>1931</v>
      </c>
      <c r="F256" s="107" t="s">
        <v>1932</v>
      </c>
      <c r="G256" s="109" t="s">
        <v>1933</v>
      </c>
      <c r="H256" s="139" t="s">
        <v>1934</v>
      </c>
      <c r="I256" s="111" t="s">
        <v>924</v>
      </c>
      <c r="J256" s="70" t="s">
        <v>42</v>
      </c>
      <c r="K256" s="202"/>
      <c r="L256" s="202"/>
      <c r="M256" s="70" t="s">
        <v>42</v>
      </c>
      <c r="N256" s="201" t="s">
        <v>42</v>
      </c>
      <c r="O256" s="201" t="s">
        <v>42</v>
      </c>
      <c r="P256" s="70" t="s">
        <v>42</v>
      </c>
      <c r="Q256" s="70" t="s">
        <v>42</v>
      </c>
      <c r="R256" s="202"/>
      <c r="S256" s="70" t="s">
        <v>42</v>
      </c>
      <c r="T256" s="201" t="s">
        <v>42</v>
      </c>
      <c r="U256" s="201" t="s">
        <v>42</v>
      </c>
      <c r="V256" s="70" t="s">
        <v>42</v>
      </c>
      <c r="W256" s="202"/>
      <c r="X256" s="201" t="s">
        <v>42</v>
      </c>
      <c r="Y256" s="67"/>
      <c r="Z256" s="124"/>
      <c r="AA256" s="124"/>
      <c r="AB256" s="17"/>
      <c r="AC256" s="44"/>
      <c r="AD256" s="44"/>
      <c r="AE256" s="44"/>
    </row>
    <row r="257" ht="22.5" customHeight="1">
      <c r="A257" s="46">
        <v>254.0</v>
      </c>
      <c r="B257" s="114" t="s">
        <v>1935</v>
      </c>
      <c r="C257" s="233" t="s">
        <v>50</v>
      </c>
      <c r="D257" s="127" t="s">
        <v>1936</v>
      </c>
      <c r="E257" s="137" t="s">
        <v>1937</v>
      </c>
      <c r="F257" s="107" t="s">
        <v>1938</v>
      </c>
      <c r="G257" s="177" t="str">
        <f>HYPERLINK("mailto:vincent@th.hinsitsu.com","vincent@th.hinsitsu.com")</f>
        <v>vincent@th.hinsitsu.com</v>
      </c>
      <c r="H257" s="261" t="s">
        <v>1939</v>
      </c>
      <c r="I257" s="111" t="s">
        <v>181</v>
      </c>
      <c r="J257" s="201" t="s">
        <v>42</v>
      </c>
      <c r="K257" s="202"/>
      <c r="L257" s="202"/>
      <c r="M257" s="201" t="s">
        <v>42</v>
      </c>
      <c r="N257" s="201" t="s">
        <v>42</v>
      </c>
      <c r="O257" s="201" t="s">
        <v>42</v>
      </c>
      <c r="P257" s="201" t="s">
        <v>42</v>
      </c>
      <c r="Q257" s="201" t="s">
        <v>42</v>
      </c>
      <c r="R257" s="202"/>
      <c r="S257" s="201" t="s">
        <v>42</v>
      </c>
      <c r="T257" s="201" t="s">
        <v>42</v>
      </c>
      <c r="U257" s="201" t="s">
        <v>42</v>
      </c>
      <c r="V257" s="201" t="s">
        <v>42</v>
      </c>
      <c r="W257" s="202"/>
      <c r="X257" s="201" t="s">
        <v>42</v>
      </c>
      <c r="Y257" s="67"/>
      <c r="Z257" s="124"/>
      <c r="AA257" s="124"/>
      <c r="AB257" s="17"/>
      <c r="AC257" s="44"/>
      <c r="AD257" s="44"/>
      <c r="AE257" s="44"/>
    </row>
    <row r="258" ht="22.5" customHeight="1">
      <c r="A258" s="46">
        <v>255.0</v>
      </c>
      <c r="B258" s="114" t="s">
        <v>1940</v>
      </c>
      <c r="C258" s="103" t="s">
        <v>1245</v>
      </c>
      <c r="D258" s="127" t="s">
        <v>1941</v>
      </c>
      <c r="E258" s="137" t="s">
        <v>321</v>
      </c>
      <c r="F258" s="107" t="s">
        <v>1942</v>
      </c>
      <c r="G258" s="177" t="str">
        <f>HYPERLINK("mailto:hiwaytractor.crane@gmail.com","hiwaytractor.crane@gmail.com")</f>
        <v>hiwaytractor.crane@gmail.com</v>
      </c>
      <c r="H258" s="133" t="s">
        <v>1943</v>
      </c>
      <c r="I258" s="111" t="s">
        <v>41</v>
      </c>
      <c r="J258" s="70" t="s">
        <v>42</v>
      </c>
      <c r="K258" s="67"/>
      <c r="L258" s="67"/>
      <c r="M258" s="70" t="s">
        <v>42</v>
      </c>
      <c r="N258" s="67"/>
      <c r="O258" s="67"/>
      <c r="P258" s="70" t="s">
        <v>42</v>
      </c>
      <c r="Q258" s="70" t="s">
        <v>42</v>
      </c>
      <c r="R258" s="67"/>
      <c r="S258" s="67"/>
      <c r="T258" s="67"/>
      <c r="U258" s="67"/>
      <c r="V258" s="67"/>
      <c r="W258" s="67"/>
      <c r="X258" s="67"/>
      <c r="Y258" s="67"/>
      <c r="Z258" s="124"/>
      <c r="AA258" s="124"/>
      <c r="AB258" s="17"/>
      <c r="AC258" s="44"/>
      <c r="AD258" s="44"/>
      <c r="AE258" s="44"/>
    </row>
    <row r="259" ht="22.5" customHeight="1">
      <c r="A259" s="46">
        <v>256.0</v>
      </c>
      <c r="B259" s="142" t="s">
        <v>1944</v>
      </c>
      <c r="C259" s="103" t="s">
        <v>82</v>
      </c>
      <c r="D259" s="104" t="s">
        <v>1945</v>
      </c>
      <c r="E259" s="117" t="s">
        <v>1946</v>
      </c>
      <c r="F259" s="107" t="s">
        <v>1947</v>
      </c>
      <c r="G259" s="155" t="str">
        <f>HYPERLINK("mailto:william.clarke@howden.com","william.clarke@howden.com")</f>
        <v>william.clarke@howden.com</v>
      </c>
      <c r="H259" s="122" t="s">
        <v>1948</v>
      </c>
      <c r="I259" s="111" t="s">
        <v>790</v>
      </c>
      <c r="J259" s="70" t="s">
        <v>42</v>
      </c>
      <c r="K259" s="67"/>
      <c r="L259" s="67"/>
      <c r="M259" s="70" t="s">
        <v>42</v>
      </c>
      <c r="N259" s="67"/>
      <c r="O259" s="67"/>
      <c r="P259" s="70" t="s">
        <v>42</v>
      </c>
      <c r="Q259" s="70" t="s">
        <v>42</v>
      </c>
      <c r="R259" s="67"/>
      <c r="S259" s="70" t="s">
        <v>42</v>
      </c>
      <c r="T259" s="67"/>
      <c r="U259" s="67"/>
      <c r="V259" s="70" t="s">
        <v>42</v>
      </c>
      <c r="W259" s="67"/>
      <c r="X259" s="67"/>
      <c r="Y259" s="67"/>
      <c r="Z259" s="124"/>
      <c r="AA259" s="124"/>
      <c r="AB259" s="17"/>
      <c r="AC259" s="44"/>
      <c r="AD259" s="44"/>
      <c r="AE259" s="44"/>
    </row>
    <row r="260" ht="22.5" customHeight="1">
      <c r="A260" s="46">
        <v>257.0</v>
      </c>
      <c r="B260" s="142" t="s">
        <v>1949</v>
      </c>
      <c r="C260" s="103" t="s">
        <v>34</v>
      </c>
      <c r="D260" s="127" t="s">
        <v>1950</v>
      </c>
      <c r="E260" s="137"/>
      <c r="F260" s="107" t="s">
        <v>1951</v>
      </c>
      <c r="G260" s="333" t="s">
        <v>1952</v>
      </c>
      <c r="H260" s="122" t="s">
        <v>1953</v>
      </c>
      <c r="I260" s="111" t="s">
        <v>347</v>
      </c>
      <c r="J260" s="70" t="s">
        <v>42</v>
      </c>
      <c r="K260" s="70" t="s">
        <v>42</v>
      </c>
      <c r="L260" s="67"/>
      <c r="M260" s="70" t="s">
        <v>42</v>
      </c>
      <c r="N260" s="67"/>
      <c r="O260" s="67"/>
      <c r="P260" s="70" t="s">
        <v>42</v>
      </c>
      <c r="Q260" s="70" t="s">
        <v>42</v>
      </c>
      <c r="R260" s="67"/>
      <c r="S260" s="70" t="s">
        <v>42</v>
      </c>
      <c r="T260" s="67"/>
      <c r="U260" s="67"/>
      <c r="V260" s="70" t="s">
        <v>42</v>
      </c>
      <c r="W260" s="67"/>
      <c r="X260" s="67"/>
      <c r="Y260" s="67"/>
      <c r="Z260" s="124"/>
      <c r="AA260" s="124"/>
      <c r="AB260" s="17"/>
      <c r="AC260" s="44"/>
      <c r="AD260" s="44"/>
      <c r="AE260" s="44"/>
    </row>
    <row r="261" ht="22.5" customHeight="1">
      <c r="A261" s="46">
        <v>258.0</v>
      </c>
      <c r="B261" s="142" t="s">
        <v>1954</v>
      </c>
      <c r="C261" s="233" t="s">
        <v>363</v>
      </c>
      <c r="D261" s="104" t="s">
        <v>1955</v>
      </c>
      <c r="E261" s="117" t="s">
        <v>1709</v>
      </c>
      <c r="F261" s="107" t="s">
        <v>1956</v>
      </c>
      <c r="G261" s="163" t="s">
        <v>1957</v>
      </c>
      <c r="H261" s="190" t="s">
        <v>1958</v>
      </c>
      <c r="I261" s="111" t="s">
        <v>427</v>
      </c>
      <c r="J261" s="70" t="s">
        <v>42</v>
      </c>
      <c r="K261" s="70" t="s">
        <v>42</v>
      </c>
      <c r="L261" s="67"/>
      <c r="M261" s="70" t="s">
        <v>42</v>
      </c>
      <c r="N261" s="70" t="s">
        <v>42</v>
      </c>
      <c r="O261" s="70" t="s">
        <v>42</v>
      </c>
      <c r="P261" s="70" t="s">
        <v>42</v>
      </c>
      <c r="Q261" s="70" t="s">
        <v>42</v>
      </c>
      <c r="R261" s="70" t="s">
        <v>42</v>
      </c>
      <c r="S261" s="70" t="s">
        <v>42</v>
      </c>
      <c r="T261" s="67"/>
      <c r="U261" s="67"/>
      <c r="V261" s="70" t="s">
        <v>42</v>
      </c>
      <c r="W261" s="67"/>
      <c r="X261" s="70" t="s">
        <v>42</v>
      </c>
      <c r="Y261" s="67"/>
      <c r="Z261" s="124"/>
      <c r="AA261" s="124"/>
      <c r="AB261" s="17"/>
      <c r="AC261" s="44"/>
      <c r="AD261" s="44"/>
      <c r="AE261" s="44"/>
    </row>
    <row r="262" ht="22.5" customHeight="1">
      <c r="A262" s="46">
        <v>259.0</v>
      </c>
      <c r="B262" s="114" t="s">
        <v>1959</v>
      </c>
      <c r="C262" s="103" t="s">
        <v>528</v>
      </c>
      <c r="D262" s="127" t="s">
        <v>1960</v>
      </c>
      <c r="E262" s="117" t="s">
        <v>36</v>
      </c>
      <c r="F262" s="107" t="s">
        <v>1961</v>
      </c>
      <c r="G262" s="109" t="s">
        <v>1962</v>
      </c>
      <c r="H262" s="111" t="s">
        <v>1963</v>
      </c>
      <c r="I262" s="111" t="s">
        <v>929</v>
      </c>
      <c r="J262" s="70" t="s">
        <v>42</v>
      </c>
      <c r="K262" s="70" t="s">
        <v>42</v>
      </c>
      <c r="L262" s="67"/>
      <c r="M262" s="70" t="s">
        <v>42</v>
      </c>
      <c r="N262" s="67"/>
      <c r="O262" s="67"/>
      <c r="P262" s="70" t="s">
        <v>42</v>
      </c>
      <c r="Q262" s="70" t="s">
        <v>42</v>
      </c>
      <c r="R262" s="67"/>
      <c r="S262" s="70" t="s">
        <v>42</v>
      </c>
      <c r="T262" s="67"/>
      <c r="U262" s="67"/>
      <c r="V262" s="70" t="s">
        <v>42</v>
      </c>
      <c r="W262" s="67"/>
      <c r="X262" s="67"/>
      <c r="Y262" s="67"/>
      <c r="Z262" s="124"/>
      <c r="AA262" s="124"/>
      <c r="AB262" s="17"/>
      <c r="AC262" s="44"/>
      <c r="AD262" s="44"/>
      <c r="AE262" s="44"/>
    </row>
    <row r="263" ht="22.5" customHeight="1">
      <c r="A263" s="46">
        <v>260.0</v>
      </c>
      <c r="B263" s="114" t="s">
        <v>1964</v>
      </c>
      <c r="C263" s="103" t="s">
        <v>813</v>
      </c>
      <c r="D263" s="226" t="s">
        <v>99</v>
      </c>
      <c r="E263" s="137"/>
      <c r="F263" s="107" t="s">
        <v>1965</v>
      </c>
      <c r="G263" s="155" t="str">
        <f>HYPERLINK("mailto:enquiries@hymec.net","enquiries@hymec.net")</f>
        <v>enquiries@hymec.net</v>
      </c>
      <c r="H263" s="122" t="s">
        <v>1966</v>
      </c>
      <c r="I263" s="111" t="s">
        <v>1199</v>
      </c>
      <c r="J263" s="70" t="s">
        <v>42</v>
      </c>
      <c r="K263" s="70" t="s">
        <v>42</v>
      </c>
      <c r="L263" s="70" t="s">
        <v>42</v>
      </c>
      <c r="M263" s="70" t="s">
        <v>42</v>
      </c>
      <c r="N263" s="67"/>
      <c r="O263" s="67"/>
      <c r="P263" s="70" t="s">
        <v>42</v>
      </c>
      <c r="Q263" s="70" t="s">
        <v>42</v>
      </c>
      <c r="R263" s="67"/>
      <c r="S263" s="70" t="s">
        <v>42</v>
      </c>
      <c r="T263" s="67"/>
      <c r="U263" s="67"/>
      <c r="V263" s="70" t="s">
        <v>42</v>
      </c>
      <c r="W263" s="67"/>
      <c r="X263" s="67"/>
      <c r="Y263" s="67"/>
      <c r="Z263" s="124"/>
      <c r="AA263" s="124"/>
      <c r="AB263" s="17"/>
      <c r="AC263" s="44"/>
      <c r="AD263" s="44"/>
      <c r="AE263" s="44"/>
    </row>
    <row r="264" ht="22.5" customHeight="1">
      <c r="A264" s="46">
        <v>261.0</v>
      </c>
      <c r="B264" s="249" t="s">
        <v>1967</v>
      </c>
      <c r="C264" s="233" t="s">
        <v>1326</v>
      </c>
      <c r="D264" s="281" t="s">
        <v>1968</v>
      </c>
      <c r="E264" s="282" t="s">
        <v>1969</v>
      </c>
      <c r="F264" s="302" t="s">
        <v>1970</v>
      </c>
      <c r="G264" s="158" t="s">
        <v>1971</v>
      </c>
      <c r="H264" s="114" t="s">
        <v>1972</v>
      </c>
      <c r="I264" s="111" t="s">
        <v>1973</v>
      </c>
      <c r="J264" s="201" t="s">
        <v>42</v>
      </c>
      <c r="K264" s="202"/>
      <c r="L264" s="202"/>
      <c r="M264" s="201" t="s">
        <v>42</v>
      </c>
      <c r="N264" s="201" t="s">
        <v>42</v>
      </c>
      <c r="O264" s="201" t="s">
        <v>42</v>
      </c>
      <c r="P264" s="201" t="s">
        <v>42</v>
      </c>
      <c r="Q264" s="201" t="s">
        <v>42</v>
      </c>
      <c r="R264" s="202"/>
      <c r="S264" s="201" t="s">
        <v>42</v>
      </c>
      <c r="T264" s="201" t="s">
        <v>42</v>
      </c>
      <c r="U264" s="201" t="s">
        <v>42</v>
      </c>
      <c r="V264" s="201" t="s">
        <v>42</v>
      </c>
      <c r="W264" s="202"/>
      <c r="X264" s="201" t="s">
        <v>42</v>
      </c>
      <c r="Y264" s="67"/>
      <c r="Z264" s="124"/>
      <c r="AA264" s="124"/>
      <c r="AB264" s="17"/>
      <c r="AC264" s="44"/>
      <c r="AD264" s="44"/>
      <c r="AE264" s="44"/>
    </row>
    <row r="265" ht="22.5" customHeight="1">
      <c r="A265" s="46">
        <v>262.0</v>
      </c>
      <c r="B265" s="334" t="s">
        <v>1974</v>
      </c>
      <c r="C265" s="103" t="s">
        <v>1245</v>
      </c>
      <c r="D265" s="104" t="s">
        <v>1975</v>
      </c>
      <c r="E265" s="268" t="s">
        <v>1976</v>
      </c>
      <c r="F265" s="153" t="s">
        <v>1977</v>
      </c>
      <c r="G265" s="256" t="s">
        <v>1978</v>
      </c>
      <c r="H265" s="111" t="s">
        <v>1979</v>
      </c>
      <c r="I265" s="111"/>
      <c r="J265" s="70"/>
      <c r="K265" s="67"/>
      <c r="L265" s="67"/>
      <c r="M265" s="70"/>
      <c r="N265" s="70"/>
      <c r="O265" s="67"/>
      <c r="P265" s="70"/>
      <c r="Q265" s="70"/>
      <c r="R265" s="67"/>
      <c r="S265" s="70"/>
      <c r="T265" s="70"/>
      <c r="U265" s="70"/>
      <c r="V265" s="70"/>
      <c r="W265" s="67"/>
      <c r="X265" s="70"/>
      <c r="Y265" s="67"/>
      <c r="Z265" s="124"/>
      <c r="AA265" s="124"/>
      <c r="AB265" s="17"/>
      <c r="AC265" s="44"/>
      <c r="AD265" s="44"/>
      <c r="AE265" s="44"/>
    </row>
    <row r="266" ht="22.5" customHeight="1">
      <c r="A266" s="46">
        <v>263.0</v>
      </c>
      <c r="B266" s="249" t="s">
        <v>1980</v>
      </c>
      <c r="C266" s="238" t="s">
        <v>50</v>
      </c>
      <c r="D266" s="104" t="s">
        <v>1981</v>
      </c>
      <c r="E266" s="117" t="s">
        <v>198</v>
      </c>
      <c r="F266" s="169" t="s">
        <v>1982</v>
      </c>
      <c r="G266" s="163" t="s">
        <v>1983</v>
      </c>
      <c r="H266" s="298" t="s">
        <v>1984</v>
      </c>
      <c r="I266" s="140" t="s">
        <v>158</v>
      </c>
      <c r="J266" s="70" t="s">
        <v>42</v>
      </c>
      <c r="K266" s="67"/>
      <c r="L266" s="70" t="s">
        <v>42</v>
      </c>
      <c r="M266" s="70" t="s">
        <v>42</v>
      </c>
      <c r="N266" s="67"/>
      <c r="O266" s="67"/>
      <c r="P266" s="70" t="s">
        <v>42</v>
      </c>
      <c r="Q266" s="70" t="s">
        <v>42</v>
      </c>
      <c r="R266" s="67"/>
      <c r="S266" s="67"/>
      <c r="T266" s="67"/>
      <c r="U266" s="67"/>
      <c r="V266" s="70" t="s">
        <v>42</v>
      </c>
      <c r="W266" s="67"/>
      <c r="X266" s="67"/>
      <c r="Y266" s="67"/>
      <c r="Z266" s="124"/>
      <c r="AA266" s="124"/>
      <c r="AB266" s="17"/>
      <c r="AC266" s="44"/>
      <c r="AD266" s="44"/>
      <c r="AE266" s="44"/>
    </row>
    <row r="267" ht="22.5" customHeight="1">
      <c r="A267" s="46">
        <v>264.0</v>
      </c>
      <c r="B267" s="114" t="s">
        <v>1985</v>
      </c>
      <c r="C267" s="233" t="s">
        <v>483</v>
      </c>
      <c r="D267" s="127" t="s">
        <v>1986</v>
      </c>
      <c r="E267" s="137" t="s">
        <v>221</v>
      </c>
      <c r="F267" s="107" t="s">
        <v>1987</v>
      </c>
      <c r="G267" s="109" t="str">
        <f>HYPERLINK("mailto:icosattahip@icoasiapac.com","icosattahip@icoasiapac.com")</f>
        <v>icosattahip@icoasiapac.com</v>
      </c>
      <c r="H267" s="133" t="s">
        <v>1988</v>
      </c>
      <c r="I267" s="111" t="s">
        <v>16</v>
      </c>
      <c r="J267" s="67"/>
      <c r="K267" s="67"/>
      <c r="L267" s="67"/>
      <c r="M267" s="70" t="s">
        <v>42</v>
      </c>
      <c r="N267" s="67"/>
      <c r="O267" s="67"/>
      <c r="P267" s="70" t="s">
        <v>42</v>
      </c>
      <c r="Q267" s="70" t="s">
        <v>42</v>
      </c>
      <c r="R267" s="67"/>
      <c r="S267" s="67"/>
      <c r="T267" s="70" t="s">
        <v>42</v>
      </c>
      <c r="U267" s="67"/>
      <c r="V267" s="67"/>
      <c r="W267" s="67"/>
      <c r="X267" s="67"/>
      <c r="Y267" s="67"/>
      <c r="Z267" s="124"/>
      <c r="AA267" s="124"/>
      <c r="AB267" s="17"/>
      <c r="AC267" s="44"/>
      <c r="AD267" s="44"/>
      <c r="AE267" s="44"/>
    </row>
    <row r="268" ht="22.5" customHeight="1">
      <c r="A268" s="46">
        <v>265.0</v>
      </c>
      <c r="B268" s="114" t="s">
        <v>1989</v>
      </c>
      <c r="C268" s="233" t="s">
        <v>363</v>
      </c>
      <c r="D268" s="127" t="s">
        <v>1986</v>
      </c>
      <c r="E268" s="137" t="s">
        <v>221</v>
      </c>
      <c r="F268" s="107" t="s">
        <v>1990</v>
      </c>
      <c r="G268" s="109" t="s">
        <v>1991</v>
      </c>
      <c r="H268" s="139" t="s">
        <v>1992</v>
      </c>
      <c r="I268" s="111" t="s">
        <v>16</v>
      </c>
      <c r="J268" s="67"/>
      <c r="K268" s="67"/>
      <c r="L268" s="67"/>
      <c r="M268" s="70" t="s">
        <v>42</v>
      </c>
      <c r="N268" s="67"/>
      <c r="O268" s="67"/>
      <c r="P268" s="70" t="s">
        <v>42</v>
      </c>
      <c r="Q268" s="70" t="s">
        <v>42</v>
      </c>
      <c r="R268" s="67"/>
      <c r="S268" s="67"/>
      <c r="T268" s="70" t="s">
        <v>42</v>
      </c>
      <c r="U268" s="67"/>
      <c r="V268" s="67"/>
      <c r="W268" s="67"/>
      <c r="X268" s="67"/>
      <c r="Y268" s="67"/>
      <c r="Z268" s="124"/>
      <c r="AA268" s="124"/>
      <c r="AB268" s="17"/>
      <c r="AC268" s="44"/>
      <c r="AD268" s="44"/>
      <c r="AE268" s="44"/>
    </row>
    <row r="269" ht="22.5" customHeight="1">
      <c r="A269" s="46">
        <v>266.0</v>
      </c>
      <c r="B269" s="335" t="s">
        <v>1993</v>
      </c>
      <c r="C269" s="233" t="s">
        <v>483</v>
      </c>
      <c r="D269" s="104" t="s">
        <v>1994</v>
      </c>
      <c r="E269" s="117" t="s">
        <v>292</v>
      </c>
      <c r="F269" s="107" t="s">
        <v>1995</v>
      </c>
      <c r="G269" s="155" t="str">
        <f>HYPERLINK("mailto:seksan@icsth.com","seksan@icsth.com")</f>
        <v>seksan@icsth.com</v>
      </c>
      <c r="H269" s="111" t="s">
        <v>1996</v>
      </c>
      <c r="I269" s="111" t="s">
        <v>253</v>
      </c>
      <c r="J269" s="70" t="s">
        <v>42</v>
      </c>
      <c r="K269" s="67"/>
      <c r="L269" s="67"/>
      <c r="M269" s="70" t="s">
        <v>42</v>
      </c>
      <c r="N269" s="67"/>
      <c r="O269" s="67"/>
      <c r="P269" s="70" t="s">
        <v>42</v>
      </c>
      <c r="Q269" s="70" t="s">
        <v>42</v>
      </c>
      <c r="R269" s="67"/>
      <c r="S269" s="70" t="s">
        <v>42</v>
      </c>
      <c r="T269" s="67"/>
      <c r="U269" s="67"/>
      <c r="V269" s="70" t="s">
        <v>42</v>
      </c>
      <c r="W269" s="67"/>
      <c r="X269" s="70" t="s">
        <v>42</v>
      </c>
      <c r="Y269" s="67"/>
      <c r="Z269" s="124"/>
      <c r="AA269" s="124"/>
      <c r="AB269" s="17"/>
      <c r="AC269" s="44"/>
      <c r="AD269" s="44"/>
      <c r="AE269" s="44"/>
    </row>
    <row r="270" ht="22.5" customHeight="1">
      <c r="A270" s="46">
        <v>267.0</v>
      </c>
      <c r="B270" s="179" t="s">
        <v>1997</v>
      </c>
      <c r="C270" s="233" t="s">
        <v>483</v>
      </c>
      <c r="D270" s="104" t="s">
        <v>1998</v>
      </c>
      <c r="E270" s="137" t="s">
        <v>1196</v>
      </c>
      <c r="F270" s="107" t="s">
        <v>1999</v>
      </c>
      <c r="G270" s="109" t="str">
        <f>HYPERLINK("mailto:graham.aldridge@th.IKM.com","graham.aldridge@th.IKM.com")</f>
        <v>graham.aldridge@th.IKM.com</v>
      </c>
      <c r="H270" s="190" t="s">
        <v>2000</v>
      </c>
      <c r="I270" s="111" t="s">
        <v>2001</v>
      </c>
      <c r="J270" s="70" t="s">
        <v>42</v>
      </c>
      <c r="K270" s="70" t="s">
        <v>42</v>
      </c>
      <c r="L270" s="67"/>
      <c r="M270" s="70" t="s">
        <v>42</v>
      </c>
      <c r="N270" s="70" t="s">
        <v>42</v>
      </c>
      <c r="O270" s="70" t="s">
        <v>42</v>
      </c>
      <c r="P270" s="70" t="s">
        <v>42</v>
      </c>
      <c r="Q270" s="70" t="s">
        <v>42</v>
      </c>
      <c r="R270" s="70" t="s">
        <v>42</v>
      </c>
      <c r="S270" s="70" t="s">
        <v>42</v>
      </c>
      <c r="T270" s="67"/>
      <c r="U270" s="67"/>
      <c r="V270" s="70" t="s">
        <v>42</v>
      </c>
      <c r="W270" s="67"/>
      <c r="X270" s="70" t="s">
        <v>42</v>
      </c>
      <c r="Y270" s="67"/>
      <c r="Z270" s="124"/>
      <c r="AA270" s="124"/>
      <c r="AB270" s="17"/>
      <c r="AC270" s="44"/>
      <c r="AD270" s="44"/>
      <c r="AE270" s="44"/>
    </row>
    <row r="271" ht="22.5" customHeight="1">
      <c r="A271" s="46">
        <v>268.0</v>
      </c>
      <c r="B271" s="114" t="s">
        <v>2002</v>
      </c>
      <c r="C271" s="233" t="s">
        <v>50</v>
      </c>
      <c r="D271" s="104" t="s">
        <v>2003</v>
      </c>
      <c r="E271" s="276" t="s">
        <v>2004</v>
      </c>
      <c r="F271" s="107" t="s">
        <v>2005</v>
      </c>
      <c r="G271" s="177" t="s">
        <v>2006</v>
      </c>
      <c r="H271" s="235" t="s">
        <v>2007</v>
      </c>
      <c r="I271" s="111" t="s">
        <v>2008</v>
      </c>
      <c r="J271" s="70" t="s">
        <v>42</v>
      </c>
      <c r="K271" s="67"/>
      <c r="L271" s="67"/>
      <c r="M271" s="70" t="s">
        <v>42</v>
      </c>
      <c r="N271" s="70" t="s">
        <v>42</v>
      </c>
      <c r="O271" s="67"/>
      <c r="P271" s="70" t="s">
        <v>42</v>
      </c>
      <c r="Q271" s="70" t="s">
        <v>42</v>
      </c>
      <c r="R271" s="67"/>
      <c r="S271" s="70" t="s">
        <v>42</v>
      </c>
      <c r="T271" s="70" t="s">
        <v>42</v>
      </c>
      <c r="U271" s="70" t="s">
        <v>42</v>
      </c>
      <c r="V271" s="70" t="s">
        <v>42</v>
      </c>
      <c r="W271" s="67"/>
      <c r="X271" s="70" t="s">
        <v>42</v>
      </c>
      <c r="Y271" s="67"/>
      <c r="Z271" s="124"/>
      <c r="AA271" s="124"/>
      <c r="AB271" s="17"/>
      <c r="AC271" s="44"/>
      <c r="AD271" s="44"/>
      <c r="AE271" s="44"/>
    </row>
    <row r="272" ht="22.5" customHeight="1">
      <c r="A272" s="46">
        <v>269.0</v>
      </c>
      <c r="B272" s="114" t="s">
        <v>2009</v>
      </c>
      <c r="C272" s="103" t="s">
        <v>34</v>
      </c>
      <c r="D272" s="127" t="s">
        <v>2010</v>
      </c>
      <c r="E272" s="137"/>
      <c r="F272" s="107" t="s">
        <v>2011</v>
      </c>
      <c r="G272" s="109" t="str">
        <f>HYPERLINK("mailto:nchowdhary@indorama.co.th","nchowdhary@indorama.co.th")</f>
        <v>nchowdhary@indorama.co.th</v>
      </c>
      <c r="H272" s="122" t="s">
        <v>2012</v>
      </c>
      <c r="I272" s="111" t="s">
        <v>569</v>
      </c>
      <c r="J272" s="70" t="s">
        <v>42</v>
      </c>
      <c r="K272" s="70" t="s">
        <v>42</v>
      </c>
      <c r="L272" s="70" t="s">
        <v>42</v>
      </c>
      <c r="M272" s="70" t="s">
        <v>42</v>
      </c>
      <c r="N272" s="70" t="s">
        <v>42</v>
      </c>
      <c r="O272" s="70" t="s">
        <v>42</v>
      </c>
      <c r="P272" s="70" t="s">
        <v>42</v>
      </c>
      <c r="Q272" s="70" t="s">
        <v>42</v>
      </c>
      <c r="R272" s="70" t="s">
        <v>42</v>
      </c>
      <c r="S272" s="70" t="s">
        <v>42</v>
      </c>
      <c r="T272" s="67"/>
      <c r="U272" s="67"/>
      <c r="V272" s="70" t="s">
        <v>42</v>
      </c>
      <c r="W272" s="67"/>
      <c r="X272" s="70" t="s">
        <v>42</v>
      </c>
      <c r="Y272" s="67"/>
      <c r="Z272" s="124"/>
      <c r="AA272" s="124"/>
      <c r="AB272" s="17"/>
      <c r="AC272" s="44"/>
      <c r="AD272" s="44"/>
      <c r="AE272" s="44"/>
    </row>
    <row r="273" ht="22.5" customHeight="1">
      <c r="A273" s="46">
        <v>270.0</v>
      </c>
      <c r="B273" s="114" t="s">
        <v>2013</v>
      </c>
      <c r="C273" s="233" t="s">
        <v>555</v>
      </c>
      <c r="D273" s="281" t="s">
        <v>2014</v>
      </c>
      <c r="E273" s="292" t="s">
        <v>2015</v>
      </c>
      <c r="F273" s="317" t="s">
        <v>2016</v>
      </c>
      <c r="G273" s="158" t="s">
        <v>2017</v>
      </c>
      <c r="H273" s="122" t="s">
        <v>2018</v>
      </c>
      <c r="I273" s="111" t="s">
        <v>569</v>
      </c>
      <c r="J273" s="70" t="s">
        <v>42</v>
      </c>
      <c r="K273" s="70" t="s">
        <v>42</v>
      </c>
      <c r="L273" s="70" t="s">
        <v>42</v>
      </c>
      <c r="M273" s="70" t="s">
        <v>42</v>
      </c>
      <c r="N273" s="70" t="s">
        <v>42</v>
      </c>
      <c r="O273" s="70" t="s">
        <v>42</v>
      </c>
      <c r="P273" s="70" t="s">
        <v>42</v>
      </c>
      <c r="Q273" s="70" t="s">
        <v>42</v>
      </c>
      <c r="R273" s="70" t="s">
        <v>42</v>
      </c>
      <c r="S273" s="70" t="s">
        <v>42</v>
      </c>
      <c r="T273" s="67"/>
      <c r="U273" s="67"/>
      <c r="V273" s="70" t="s">
        <v>42</v>
      </c>
      <c r="W273" s="67"/>
      <c r="X273" s="70" t="s">
        <v>42</v>
      </c>
      <c r="Y273" s="67"/>
      <c r="Z273" s="124"/>
      <c r="AA273" s="124"/>
      <c r="AB273" s="17"/>
      <c r="AC273" s="44"/>
      <c r="AD273" s="44"/>
      <c r="AE273" s="44"/>
    </row>
    <row r="274" ht="22.5" customHeight="1">
      <c r="A274" s="46">
        <v>271.0</v>
      </c>
      <c r="B274" s="122" t="s">
        <v>2019</v>
      </c>
      <c r="C274" s="103" t="s">
        <v>82</v>
      </c>
      <c r="D274" s="127" t="s">
        <v>2020</v>
      </c>
      <c r="E274" s="117" t="s">
        <v>2021</v>
      </c>
      <c r="F274" s="107" t="s">
        <v>2022</v>
      </c>
      <c r="G274" s="155" t="s">
        <v>2023</v>
      </c>
      <c r="H274" s="111" t="s">
        <v>2024</v>
      </c>
      <c r="I274" s="111" t="s">
        <v>158</v>
      </c>
      <c r="J274" s="70" t="s">
        <v>42</v>
      </c>
      <c r="K274" s="67"/>
      <c r="L274" s="70" t="s">
        <v>42</v>
      </c>
      <c r="M274" s="70" t="s">
        <v>42</v>
      </c>
      <c r="N274" s="67"/>
      <c r="O274" s="67"/>
      <c r="P274" s="70" t="s">
        <v>42</v>
      </c>
      <c r="Q274" s="70" t="s">
        <v>42</v>
      </c>
      <c r="R274" s="67"/>
      <c r="S274" s="67"/>
      <c r="T274" s="67"/>
      <c r="U274" s="67"/>
      <c r="V274" s="70" t="s">
        <v>42</v>
      </c>
      <c r="W274" s="67"/>
      <c r="X274" s="67"/>
      <c r="Y274" s="67"/>
      <c r="Z274" s="124"/>
      <c r="AA274" s="124"/>
      <c r="AB274" s="17"/>
      <c r="AC274" s="148"/>
      <c r="AD274" s="148"/>
      <c r="AE274" s="148"/>
    </row>
    <row r="275" ht="22.5" customHeight="1">
      <c r="A275" s="46">
        <v>272.0</v>
      </c>
      <c r="B275" s="250" t="s">
        <v>2025</v>
      </c>
      <c r="C275" s="233" t="s">
        <v>483</v>
      </c>
      <c r="D275" s="104" t="s">
        <v>2026</v>
      </c>
      <c r="E275" s="117" t="s">
        <v>198</v>
      </c>
      <c r="F275" s="107" t="s">
        <v>2027</v>
      </c>
      <c r="G275" s="247" t="s">
        <v>2028</v>
      </c>
      <c r="H275" s="139" t="s">
        <v>2029</v>
      </c>
      <c r="I275" s="111" t="s">
        <v>848</v>
      </c>
      <c r="J275" s="201" t="s">
        <v>42</v>
      </c>
      <c r="K275" s="201" t="s">
        <v>42</v>
      </c>
      <c r="L275" s="202"/>
      <c r="M275" s="201" t="s">
        <v>42</v>
      </c>
      <c r="N275" s="201" t="s">
        <v>42</v>
      </c>
      <c r="O275" s="201" t="s">
        <v>42</v>
      </c>
      <c r="P275" s="70" t="s">
        <v>42</v>
      </c>
      <c r="Q275" s="70" t="s">
        <v>42</v>
      </c>
      <c r="R275" s="202"/>
      <c r="S275" s="201" t="s">
        <v>42</v>
      </c>
      <c r="T275" s="201" t="s">
        <v>42</v>
      </c>
      <c r="U275" s="201" t="s">
        <v>42</v>
      </c>
      <c r="V275" s="70" t="s">
        <v>42</v>
      </c>
      <c r="W275" s="202"/>
      <c r="X275" s="201" t="s">
        <v>42</v>
      </c>
      <c r="Y275" s="67"/>
      <c r="Z275" s="124"/>
      <c r="AA275" s="124"/>
      <c r="AB275" s="17"/>
      <c r="AC275" s="44"/>
      <c r="AD275" s="44"/>
      <c r="AE275" s="44"/>
    </row>
    <row r="276" ht="22.5" customHeight="1">
      <c r="A276" s="46">
        <v>273.0</v>
      </c>
      <c r="B276" s="250" t="s">
        <v>2030</v>
      </c>
      <c r="C276" s="233" t="s">
        <v>50</v>
      </c>
      <c r="D276" s="117" t="s">
        <v>2031</v>
      </c>
      <c r="E276" s="336" t="s">
        <v>292</v>
      </c>
      <c r="F276" s="107" t="s">
        <v>2032</v>
      </c>
      <c r="G276" s="109" t="s">
        <v>2033</v>
      </c>
      <c r="H276" s="139" t="s">
        <v>2034</v>
      </c>
      <c r="I276" s="111" t="s">
        <v>917</v>
      </c>
      <c r="J276" s="70" t="s">
        <v>42</v>
      </c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124"/>
      <c r="AA276" s="124"/>
      <c r="AB276" s="17"/>
      <c r="AC276" s="44"/>
      <c r="AD276" s="44"/>
      <c r="AE276" s="44"/>
    </row>
    <row r="277" ht="22.5" customHeight="1">
      <c r="A277" s="46">
        <v>274.0</v>
      </c>
      <c r="B277" s="114" t="s">
        <v>2035</v>
      </c>
      <c r="C277" s="103" t="s">
        <v>694</v>
      </c>
      <c r="D277" s="127" t="s">
        <v>2036</v>
      </c>
      <c r="E277" s="117" t="s">
        <v>198</v>
      </c>
      <c r="F277" s="107" t="s">
        <v>2037</v>
      </c>
      <c r="G277" s="109" t="s">
        <v>2038</v>
      </c>
      <c r="H277" s="122" t="s">
        <v>2039</v>
      </c>
      <c r="I277" s="111" t="s">
        <v>41</v>
      </c>
      <c r="J277" s="70" t="s">
        <v>42</v>
      </c>
      <c r="K277" s="67"/>
      <c r="L277" s="67"/>
      <c r="M277" s="70" t="s">
        <v>42</v>
      </c>
      <c r="N277" s="67"/>
      <c r="O277" s="67"/>
      <c r="P277" s="70" t="s">
        <v>42</v>
      </c>
      <c r="Q277" s="70" t="s">
        <v>42</v>
      </c>
      <c r="R277" s="67"/>
      <c r="S277" s="67"/>
      <c r="T277" s="67"/>
      <c r="U277" s="67"/>
      <c r="V277" s="67"/>
      <c r="W277" s="67"/>
      <c r="X277" s="67"/>
      <c r="Y277" s="67"/>
      <c r="Z277" s="124"/>
      <c r="AA277" s="124"/>
      <c r="AB277" s="17"/>
      <c r="AC277" s="44"/>
      <c r="AD277" s="44"/>
      <c r="AE277" s="44"/>
    </row>
    <row r="278" ht="22.5" customHeight="1">
      <c r="A278" s="46">
        <v>275.0</v>
      </c>
      <c r="B278" s="114" t="s">
        <v>2040</v>
      </c>
      <c r="C278" s="233" t="s">
        <v>50</v>
      </c>
      <c r="D278" s="127" t="s">
        <v>1524</v>
      </c>
      <c r="E278" s="137" t="s">
        <v>1525</v>
      </c>
      <c r="F278" s="107" t="s">
        <v>2041</v>
      </c>
      <c r="G278" s="109" t="str">
        <f>HYPERLINK("mailto:ian@inter-log.com","ian@inter-log.com")</f>
        <v>ian@inter-log.com</v>
      </c>
      <c r="H278" s="122" t="s">
        <v>2042</v>
      </c>
      <c r="I278" s="111" t="s">
        <v>427</v>
      </c>
      <c r="J278" s="70" t="s">
        <v>42</v>
      </c>
      <c r="K278" s="70" t="s">
        <v>42</v>
      </c>
      <c r="L278" s="67"/>
      <c r="M278" s="70" t="s">
        <v>42</v>
      </c>
      <c r="N278" s="70" t="s">
        <v>42</v>
      </c>
      <c r="O278" s="70" t="s">
        <v>42</v>
      </c>
      <c r="P278" s="70" t="s">
        <v>42</v>
      </c>
      <c r="Q278" s="70" t="s">
        <v>42</v>
      </c>
      <c r="R278" s="70" t="s">
        <v>42</v>
      </c>
      <c r="S278" s="70" t="s">
        <v>42</v>
      </c>
      <c r="T278" s="67"/>
      <c r="U278" s="67"/>
      <c r="V278" s="70" t="s">
        <v>42</v>
      </c>
      <c r="W278" s="67"/>
      <c r="X278" s="70" t="s">
        <v>42</v>
      </c>
      <c r="Y278" s="67"/>
      <c r="Z278" s="124"/>
      <c r="AA278" s="124"/>
      <c r="AB278" s="17"/>
      <c r="AC278" s="44"/>
      <c r="AD278" s="44"/>
      <c r="AE278" s="44"/>
    </row>
    <row r="279" ht="22.5" customHeight="1">
      <c r="A279" s="46">
        <v>276.0</v>
      </c>
      <c r="B279" s="114" t="s">
        <v>2043</v>
      </c>
      <c r="C279" s="233" t="s">
        <v>50</v>
      </c>
      <c r="D279" s="127" t="s">
        <v>2044</v>
      </c>
      <c r="E279" s="268" t="s">
        <v>2045</v>
      </c>
      <c r="F279" s="107" t="s">
        <v>2046</v>
      </c>
      <c r="G279" s="109" t="str">
        <f>HYPERLINK("mailto:frank@interraresources.com","frank@interraresources.com")</f>
        <v>frank@interraresources.com</v>
      </c>
      <c r="H279" s="139" t="s">
        <v>2047</v>
      </c>
      <c r="I279" s="111" t="s">
        <v>2048</v>
      </c>
      <c r="J279" s="70" t="s">
        <v>42</v>
      </c>
      <c r="K279" s="67"/>
      <c r="L279" s="67"/>
      <c r="M279" s="70" t="s">
        <v>42</v>
      </c>
      <c r="N279" s="70" t="s">
        <v>42</v>
      </c>
      <c r="O279" s="67"/>
      <c r="P279" s="70" t="s">
        <v>42</v>
      </c>
      <c r="Q279" s="70" t="s">
        <v>42</v>
      </c>
      <c r="R279" s="67"/>
      <c r="S279" s="70" t="s">
        <v>42</v>
      </c>
      <c r="T279" s="70" t="s">
        <v>42</v>
      </c>
      <c r="U279" s="70" t="s">
        <v>42</v>
      </c>
      <c r="V279" s="70" t="s">
        <v>42</v>
      </c>
      <c r="W279" s="67"/>
      <c r="X279" s="70" t="s">
        <v>42</v>
      </c>
      <c r="Y279" s="67"/>
      <c r="Z279" s="124"/>
      <c r="AA279" s="124"/>
      <c r="AB279" s="17"/>
      <c r="AC279" s="44"/>
      <c r="AD279" s="44"/>
      <c r="AE279" s="44"/>
    </row>
    <row r="280" ht="22.5" customHeight="1">
      <c r="A280" s="46">
        <v>277.0</v>
      </c>
      <c r="B280" s="173" t="s">
        <v>2049</v>
      </c>
      <c r="C280" s="233" t="s">
        <v>1111</v>
      </c>
      <c r="D280" s="127" t="s">
        <v>2050</v>
      </c>
      <c r="E280" s="137" t="s">
        <v>221</v>
      </c>
      <c r="F280" s="107" t="s">
        <v>2051</v>
      </c>
      <c r="G280" s="109" t="s">
        <v>2052</v>
      </c>
      <c r="H280" s="122" t="s">
        <v>2053</v>
      </c>
      <c r="I280" s="111" t="s">
        <v>2054</v>
      </c>
      <c r="J280" s="67"/>
      <c r="K280" s="67"/>
      <c r="L280" s="67"/>
      <c r="M280" s="70" t="s">
        <v>42</v>
      </c>
      <c r="N280" s="67"/>
      <c r="O280" s="67"/>
      <c r="P280" s="70" t="s">
        <v>42</v>
      </c>
      <c r="Q280" s="70" t="s">
        <v>42</v>
      </c>
      <c r="R280" s="67"/>
      <c r="S280" s="67"/>
      <c r="T280" s="70" t="s">
        <v>42</v>
      </c>
      <c r="U280" s="67"/>
      <c r="V280" s="67"/>
      <c r="W280" s="67"/>
      <c r="X280" s="67"/>
      <c r="Y280" s="67"/>
      <c r="Z280" s="124"/>
      <c r="AA280" s="124"/>
      <c r="AB280" s="17"/>
      <c r="AC280" s="44"/>
      <c r="AD280" s="44"/>
      <c r="AE280" s="44"/>
    </row>
    <row r="281" ht="22.5" customHeight="1">
      <c r="A281" s="46">
        <v>278.0</v>
      </c>
      <c r="B281" s="114" t="s">
        <v>2055</v>
      </c>
      <c r="C281" s="233" t="s">
        <v>555</v>
      </c>
      <c r="D281" s="127" t="s">
        <v>2056</v>
      </c>
      <c r="E281" s="137" t="s">
        <v>1664</v>
      </c>
      <c r="F281" s="107" t="s">
        <v>2057</v>
      </c>
      <c r="G281" s="109" t="s">
        <v>2058</v>
      </c>
      <c r="H281" s="139" t="s">
        <v>2059</v>
      </c>
      <c r="I281" s="111" t="s">
        <v>2054</v>
      </c>
      <c r="J281" s="67"/>
      <c r="K281" s="67"/>
      <c r="L281" s="67"/>
      <c r="M281" s="70" t="s">
        <v>42</v>
      </c>
      <c r="N281" s="67"/>
      <c r="O281" s="67"/>
      <c r="P281" s="70" t="s">
        <v>42</v>
      </c>
      <c r="Q281" s="70" t="s">
        <v>42</v>
      </c>
      <c r="R281" s="67"/>
      <c r="S281" s="67"/>
      <c r="T281" s="70" t="s">
        <v>42</v>
      </c>
      <c r="U281" s="67"/>
      <c r="V281" s="67"/>
      <c r="W281" s="67"/>
      <c r="X281" s="67"/>
      <c r="Y281" s="67"/>
      <c r="Z281" s="124"/>
      <c r="AA281" s="124"/>
      <c r="AB281" s="17"/>
      <c r="AC281" s="44"/>
      <c r="AD281" s="44"/>
      <c r="AE281" s="44"/>
    </row>
    <row r="282" ht="22.5" customHeight="1">
      <c r="A282" s="46">
        <v>279.0</v>
      </c>
      <c r="B282" s="114" t="s">
        <v>2060</v>
      </c>
      <c r="C282" s="103" t="s">
        <v>34</v>
      </c>
      <c r="D282" s="104" t="s">
        <v>2061</v>
      </c>
      <c r="E282" s="137" t="s">
        <v>2062</v>
      </c>
      <c r="F282" s="107" t="s">
        <v>2063</v>
      </c>
      <c r="G282" s="247" t="s">
        <v>2064</v>
      </c>
      <c r="H282" s="133" t="s">
        <v>2065</v>
      </c>
      <c r="I282" s="111" t="s">
        <v>1576</v>
      </c>
      <c r="J282" s="201" t="s">
        <v>42</v>
      </c>
      <c r="K282" s="202"/>
      <c r="L282" s="202"/>
      <c r="M282" s="70" t="s">
        <v>42</v>
      </c>
      <c r="N282" s="201" t="s">
        <v>42</v>
      </c>
      <c r="O282" s="201" t="s">
        <v>42</v>
      </c>
      <c r="P282" s="70" t="s">
        <v>42</v>
      </c>
      <c r="Q282" s="70" t="s">
        <v>42</v>
      </c>
      <c r="R282" s="202"/>
      <c r="S282" s="201" t="s">
        <v>42</v>
      </c>
      <c r="T282" s="70" t="s">
        <v>42</v>
      </c>
      <c r="U282" s="201" t="s">
        <v>42</v>
      </c>
      <c r="V282" s="201" t="s">
        <v>42</v>
      </c>
      <c r="W282" s="202"/>
      <c r="X282" s="201" t="s">
        <v>42</v>
      </c>
      <c r="Y282" s="67"/>
      <c r="Z282" s="124"/>
      <c r="AA282" s="124"/>
      <c r="AB282" s="17"/>
      <c r="AC282" s="44"/>
      <c r="AD282" s="44"/>
      <c r="AE282" s="44"/>
    </row>
    <row r="283" ht="22.5" customHeight="1">
      <c r="A283" s="46">
        <v>280.0</v>
      </c>
      <c r="B283" s="114" t="s">
        <v>2066</v>
      </c>
      <c r="C283" s="233" t="s">
        <v>50</v>
      </c>
      <c r="D283" s="104" t="s">
        <v>2067</v>
      </c>
      <c r="E283" s="117" t="s">
        <v>2068</v>
      </c>
      <c r="F283" s="107" t="s">
        <v>2069</v>
      </c>
      <c r="G283" s="109" t="s">
        <v>2070</v>
      </c>
      <c r="H283" s="111" t="s">
        <v>2071</v>
      </c>
      <c r="I283" s="111" t="s">
        <v>1576</v>
      </c>
      <c r="J283" s="201" t="s">
        <v>42</v>
      </c>
      <c r="K283" s="202"/>
      <c r="L283" s="202"/>
      <c r="M283" s="70" t="s">
        <v>42</v>
      </c>
      <c r="N283" s="201" t="s">
        <v>42</v>
      </c>
      <c r="O283" s="201" t="s">
        <v>42</v>
      </c>
      <c r="P283" s="70" t="s">
        <v>42</v>
      </c>
      <c r="Q283" s="70" t="s">
        <v>42</v>
      </c>
      <c r="R283" s="202"/>
      <c r="S283" s="201" t="s">
        <v>42</v>
      </c>
      <c r="T283" s="70" t="s">
        <v>42</v>
      </c>
      <c r="U283" s="201" t="s">
        <v>42</v>
      </c>
      <c r="V283" s="201" t="s">
        <v>42</v>
      </c>
      <c r="W283" s="202"/>
      <c r="X283" s="201" t="s">
        <v>42</v>
      </c>
      <c r="Y283" s="67"/>
      <c r="Z283" s="124"/>
      <c r="AA283" s="124"/>
      <c r="AB283" s="17"/>
      <c r="AC283" s="44"/>
      <c r="AD283" s="44"/>
      <c r="AE283" s="44"/>
    </row>
    <row r="284" ht="22.5" customHeight="1">
      <c r="A284" s="46">
        <v>281.0</v>
      </c>
      <c r="B284" s="114" t="s">
        <v>2072</v>
      </c>
      <c r="C284" s="233" t="s">
        <v>50</v>
      </c>
      <c r="D284" s="337" t="s">
        <v>2073</v>
      </c>
      <c r="E284" s="117" t="s">
        <v>2074</v>
      </c>
      <c r="F284" s="107" t="s">
        <v>2075</v>
      </c>
      <c r="G284" s="271" t="s">
        <v>2076</v>
      </c>
      <c r="H284" s="133" t="s">
        <v>2077</v>
      </c>
      <c r="I284" s="111" t="s">
        <v>2078</v>
      </c>
      <c r="J284" s="70" t="s">
        <v>42</v>
      </c>
      <c r="K284" s="202"/>
      <c r="L284" s="202"/>
      <c r="M284" s="70" t="s">
        <v>42</v>
      </c>
      <c r="N284" s="70" t="s">
        <v>42</v>
      </c>
      <c r="O284" s="201" t="s">
        <v>42</v>
      </c>
      <c r="P284" s="70" t="s">
        <v>42</v>
      </c>
      <c r="Q284" s="70" t="s">
        <v>42</v>
      </c>
      <c r="R284" s="202"/>
      <c r="S284" s="70" t="s">
        <v>42</v>
      </c>
      <c r="T284" s="70" t="s">
        <v>42</v>
      </c>
      <c r="U284" s="70" t="s">
        <v>42</v>
      </c>
      <c r="V284" s="70" t="s">
        <v>42</v>
      </c>
      <c r="W284" s="202"/>
      <c r="X284" s="70" t="s">
        <v>42</v>
      </c>
      <c r="Y284" s="67"/>
      <c r="Z284" s="124"/>
      <c r="AA284" s="124"/>
      <c r="AB284" s="17"/>
      <c r="AC284" s="44"/>
      <c r="AD284" s="44"/>
      <c r="AE284" s="44"/>
    </row>
    <row r="285" ht="22.5" customHeight="1">
      <c r="A285" s="46">
        <v>282.0</v>
      </c>
      <c r="B285" s="212" t="s">
        <v>2079</v>
      </c>
      <c r="C285" s="103" t="s">
        <v>2080</v>
      </c>
      <c r="D285" s="104" t="s">
        <v>2081</v>
      </c>
      <c r="E285" s="117" t="s">
        <v>2082</v>
      </c>
      <c r="F285" s="107" t="s">
        <v>2083</v>
      </c>
      <c r="G285" s="109" t="str">
        <f>HYPERLINK("mailto:j1404@itd.co.th","j1404@itd.co.th")</f>
        <v>j1404@itd.co.th</v>
      </c>
      <c r="H285" s="122" t="s">
        <v>2084</v>
      </c>
      <c r="I285" s="111" t="s">
        <v>181</v>
      </c>
      <c r="J285" s="201" t="s">
        <v>42</v>
      </c>
      <c r="K285" s="202"/>
      <c r="L285" s="202"/>
      <c r="M285" s="201" t="s">
        <v>42</v>
      </c>
      <c r="N285" s="201" t="s">
        <v>42</v>
      </c>
      <c r="O285" s="201" t="s">
        <v>42</v>
      </c>
      <c r="P285" s="201" t="s">
        <v>42</v>
      </c>
      <c r="Q285" s="201" t="s">
        <v>42</v>
      </c>
      <c r="R285" s="202"/>
      <c r="S285" s="201" t="s">
        <v>42</v>
      </c>
      <c r="T285" s="201" t="s">
        <v>42</v>
      </c>
      <c r="U285" s="201" t="s">
        <v>42</v>
      </c>
      <c r="V285" s="201" t="s">
        <v>42</v>
      </c>
      <c r="W285" s="202"/>
      <c r="X285" s="201" t="s">
        <v>42</v>
      </c>
      <c r="Y285" s="67"/>
      <c r="Z285" s="124"/>
      <c r="AA285" s="124"/>
      <c r="AB285" s="17"/>
      <c r="AC285" s="44"/>
      <c r="AD285" s="44"/>
      <c r="AE285" s="44"/>
    </row>
    <row r="286" ht="22.5" customHeight="1">
      <c r="A286" s="46">
        <v>283.0</v>
      </c>
      <c r="B286" s="142" t="s">
        <v>2085</v>
      </c>
      <c r="C286" s="103" t="s">
        <v>50</v>
      </c>
      <c r="D286" s="104" t="s">
        <v>2086</v>
      </c>
      <c r="E286" s="117" t="s">
        <v>2087</v>
      </c>
      <c r="F286" s="153" t="s">
        <v>2088</v>
      </c>
      <c r="G286" s="293" t="str">
        <f>HYPERLINK("mailto:surachat@italthaiengineering.com","surachat@italthaiengineering.com")</f>
        <v>surachat@italthaiengineering.com</v>
      </c>
      <c r="H286" s="145" t="s">
        <v>2089</v>
      </c>
      <c r="I286" s="23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157"/>
      <c r="AA286" s="124"/>
      <c r="AB286" s="17"/>
      <c r="AC286" s="44"/>
      <c r="AD286" s="44"/>
      <c r="AE286" s="44"/>
    </row>
    <row r="287" ht="22.5" customHeight="1">
      <c r="A287" s="46">
        <v>284.0</v>
      </c>
      <c r="B287" s="114" t="s">
        <v>2090</v>
      </c>
      <c r="C287" s="103" t="s">
        <v>813</v>
      </c>
      <c r="D287" s="104" t="s">
        <v>2091</v>
      </c>
      <c r="E287" s="117" t="s">
        <v>2092</v>
      </c>
      <c r="F287" s="107" t="s">
        <v>2093</v>
      </c>
      <c r="G287" s="155" t="str">
        <f>HYPERLINK("mailto:itm@italthaimarine.com","itm@italthaimarine.com")</f>
        <v>itm@italthaimarine.com</v>
      </c>
      <c r="H287" s="139" t="s">
        <v>2094</v>
      </c>
      <c r="I287" s="111" t="s">
        <v>229</v>
      </c>
      <c r="J287" s="70" t="s">
        <v>42</v>
      </c>
      <c r="K287" s="67"/>
      <c r="L287" s="67"/>
      <c r="M287" s="70" t="s">
        <v>42</v>
      </c>
      <c r="N287" s="70" t="s">
        <v>42</v>
      </c>
      <c r="O287" s="67"/>
      <c r="P287" s="70" t="s">
        <v>42</v>
      </c>
      <c r="Q287" s="70" t="s">
        <v>42</v>
      </c>
      <c r="R287" s="67"/>
      <c r="S287" s="70" t="s">
        <v>42</v>
      </c>
      <c r="T287" s="70" t="s">
        <v>42</v>
      </c>
      <c r="U287" s="70" t="s">
        <v>42</v>
      </c>
      <c r="V287" s="70" t="s">
        <v>42</v>
      </c>
      <c r="W287" s="67"/>
      <c r="X287" s="70" t="s">
        <v>42</v>
      </c>
      <c r="Y287" s="67"/>
      <c r="Z287" s="124"/>
      <c r="AA287" s="124"/>
      <c r="AB287" s="17"/>
      <c r="AC287" s="44"/>
      <c r="AD287" s="44"/>
      <c r="AE287" s="44"/>
    </row>
    <row r="288" ht="22.5" customHeight="1">
      <c r="A288" s="46">
        <v>285.0</v>
      </c>
      <c r="B288" s="114" t="s">
        <v>2095</v>
      </c>
      <c r="C288" s="233" t="s">
        <v>50</v>
      </c>
      <c r="D288" s="104" t="s">
        <v>2096</v>
      </c>
      <c r="E288" s="137"/>
      <c r="F288" s="107" t="s">
        <v>2097</v>
      </c>
      <c r="G288" s="109" t="s">
        <v>2098</v>
      </c>
      <c r="H288" s="133" t="s">
        <v>2099</v>
      </c>
      <c r="I288" s="111" t="s">
        <v>2100</v>
      </c>
      <c r="J288" s="70" t="s">
        <v>42</v>
      </c>
      <c r="K288" s="70" t="s">
        <v>42</v>
      </c>
      <c r="L288" s="67"/>
      <c r="M288" s="70" t="s">
        <v>42</v>
      </c>
      <c r="N288" s="70" t="s">
        <v>42</v>
      </c>
      <c r="O288" s="70" t="s">
        <v>42</v>
      </c>
      <c r="P288" s="70" t="s">
        <v>42</v>
      </c>
      <c r="Q288" s="70" t="s">
        <v>42</v>
      </c>
      <c r="R288" s="70" t="s">
        <v>42</v>
      </c>
      <c r="S288" s="70" t="s">
        <v>42</v>
      </c>
      <c r="T288" s="67"/>
      <c r="U288" s="67"/>
      <c r="V288" s="70" t="s">
        <v>42</v>
      </c>
      <c r="W288" s="67"/>
      <c r="X288" s="70" t="s">
        <v>42</v>
      </c>
      <c r="Y288" s="67"/>
      <c r="Z288" s="124"/>
      <c r="AA288" s="124"/>
      <c r="AB288" s="17"/>
      <c r="AC288" s="44"/>
      <c r="AD288" s="44"/>
      <c r="AE288" s="44"/>
    </row>
    <row r="289" ht="22.5" customHeight="1">
      <c r="A289" s="46">
        <v>286.0</v>
      </c>
      <c r="B289" s="179" t="s">
        <v>2101</v>
      </c>
      <c r="C289" s="233" t="s">
        <v>2102</v>
      </c>
      <c r="D289" s="127" t="s">
        <v>2103</v>
      </c>
      <c r="E289" s="117" t="s">
        <v>2104</v>
      </c>
      <c r="F289" s="107" t="s">
        <v>2105</v>
      </c>
      <c r="G289" s="109" t="str">
        <f>HYPERLINK("mailto:methee.sungkool@itt.com","methee.sungkool@itt.com")</f>
        <v>methee.sungkool@itt.com</v>
      </c>
      <c r="H289" s="133" t="s">
        <v>2106</v>
      </c>
      <c r="I289" s="111" t="s">
        <v>2107</v>
      </c>
      <c r="J289" s="70" t="s">
        <v>42</v>
      </c>
      <c r="K289" s="70" t="s">
        <v>42</v>
      </c>
      <c r="L289" s="67"/>
      <c r="M289" s="70" t="s">
        <v>42</v>
      </c>
      <c r="N289" s="70" t="s">
        <v>42</v>
      </c>
      <c r="O289" s="70" t="s">
        <v>42</v>
      </c>
      <c r="P289" s="70" t="s">
        <v>42</v>
      </c>
      <c r="Q289" s="70" t="s">
        <v>42</v>
      </c>
      <c r="R289" s="70" t="s">
        <v>42</v>
      </c>
      <c r="S289" s="70" t="s">
        <v>42</v>
      </c>
      <c r="T289" s="67"/>
      <c r="U289" s="67"/>
      <c r="V289" s="70" t="s">
        <v>42</v>
      </c>
      <c r="W289" s="67"/>
      <c r="X289" s="70" t="s">
        <v>42</v>
      </c>
      <c r="Y289" s="67"/>
      <c r="Z289" s="124"/>
      <c r="AA289" s="124"/>
      <c r="AB289" s="17"/>
      <c r="AC289" s="44"/>
      <c r="AD289" s="44"/>
      <c r="AE289" s="44"/>
    </row>
    <row r="290" ht="22.5" customHeight="1">
      <c r="A290" s="46">
        <v>287.0</v>
      </c>
      <c r="B290" s="142" t="s">
        <v>2108</v>
      </c>
      <c r="C290" s="103" t="s">
        <v>502</v>
      </c>
      <c r="D290" s="104" t="s">
        <v>2109</v>
      </c>
      <c r="E290" s="117" t="s">
        <v>261</v>
      </c>
      <c r="F290" s="153" t="s">
        <v>2110</v>
      </c>
      <c r="G290" s="239" t="str">
        <f>HYPERLINK("mailto:derekstamp@jst-group.com","derekstamp@jst-group.com")</f>
        <v>derekstamp@jst-group.com</v>
      </c>
      <c r="H290" s="145" t="s">
        <v>2111</v>
      </c>
      <c r="I290" s="111" t="s">
        <v>193</v>
      </c>
      <c r="J290" s="70" t="s">
        <v>42</v>
      </c>
      <c r="K290" s="70" t="s">
        <v>42</v>
      </c>
      <c r="L290" s="202"/>
      <c r="M290" s="70" t="s">
        <v>42</v>
      </c>
      <c r="N290" s="201" t="s">
        <v>42</v>
      </c>
      <c r="O290" s="201" t="s">
        <v>42</v>
      </c>
      <c r="P290" s="70" t="s">
        <v>42</v>
      </c>
      <c r="Q290" s="70" t="s">
        <v>42</v>
      </c>
      <c r="R290" s="70" t="s">
        <v>42</v>
      </c>
      <c r="S290" s="70" t="s">
        <v>42</v>
      </c>
      <c r="T290" s="70"/>
      <c r="U290" s="201"/>
      <c r="V290" s="201" t="s">
        <v>42</v>
      </c>
      <c r="W290" s="202"/>
      <c r="X290" s="201" t="s">
        <v>42</v>
      </c>
      <c r="Y290" s="67"/>
      <c r="Z290" s="157"/>
      <c r="AA290" s="124"/>
      <c r="AB290" s="17"/>
      <c r="AC290" s="44"/>
      <c r="AD290" s="44"/>
      <c r="AE290" s="44"/>
    </row>
    <row r="291" ht="22.5" customHeight="1">
      <c r="A291" s="46">
        <v>288.0</v>
      </c>
      <c r="B291" s="142" t="s">
        <v>2112</v>
      </c>
      <c r="C291" s="103" t="s">
        <v>82</v>
      </c>
      <c r="D291" s="104" t="s">
        <v>2113</v>
      </c>
      <c r="E291" s="117" t="s">
        <v>321</v>
      </c>
      <c r="F291" s="153" t="s">
        <v>2114</v>
      </c>
      <c r="G291" s="155" t="str">
        <f>HYPERLINK("mailto:chamnian_jay@hotmail.com","chamnian_jay@hotmail.com")</f>
        <v>chamnian_jay@hotmail.com</v>
      </c>
      <c r="H291" s="145" t="s">
        <v>2115</v>
      </c>
      <c r="I291" s="111" t="s">
        <v>2116</v>
      </c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157"/>
      <c r="AA291" s="124"/>
      <c r="AB291" s="17"/>
      <c r="AC291" s="44"/>
      <c r="AD291" s="44"/>
      <c r="AE291" s="44"/>
    </row>
    <row r="292" ht="22.5" customHeight="1">
      <c r="A292" s="46">
        <v>289.0</v>
      </c>
      <c r="B292" s="179" t="s">
        <v>2117</v>
      </c>
      <c r="C292" s="233" t="s">
        <v>1260</v>
      </c>
      <c r="D292" s="127" t="s">
        <v>2118</v>
      </c>
      <c r="E292" s="117" t="s">
        <v>198</v>
      </c>
      <c r="F292" s="107" t="s">
        <v>2119</v>
      </c>
      <c r="G292" s="177" t="s">
        <v>2120</v>
      </c>
      <c r="H292" s="261" t="s">
        <v>2121</v>
      </c>
      <c r="I292" s="111" t="s">
        <v>1582</v>
      </c>
      <c r="J292" s="70" t="s">
        <v>42</v>
      </c>
      <c r="K292" s="70" t="s">
        <v>42</v>
      </c>
      <c r="L292" s="67"/>
      <c r="M292" s="70" t="s">
        <v>42</v>
      </c>
      <c r="N292" s="67"/>
      <c r="O292" s="67"/>
      <c r="P292" s="70" t="s">
        <v>42</v>
      </c>
      <c r="Q292" s="70" t="s">
        <v>42</v>
      </c>
      <c r="R292" s="67"/>
      <c r="S292" s="70" t="s">
        <v>42</v>
      </c>
      <c r="T292" s="67"/>
      <c r="U292" s="67"/>
      <c r="V292" s="70" t="s">
        <v>42</v>
      </c>
      <c r="W292" s="67"/>
      <c r="X292" s="67"/>
      <c r="Y292" s="67"/>
      <c r="Z292" s="124"/>
      <c r="AA292" s="124"/>
      <c r="AB292" s="17"/>
      <c r="AC292" s="44"/>
      <c r="AD292" s="44"/>
      <c r="AE292" s="44"/>
    </row>
    <row r="293" ht="22.5" customHeight="1">
      <c r="A293" s="46">
        <v>290.0</v>
      </c>
      <c r="B293" s="179" t="s">
        <v>2122</v>
      </c>
      <c r="C293" s="233" t="s">
        <v>483</v>
      </c>
      <c r="D293" s="127" t="s">
        <v>2123</v>
      </c>
      <c r="E293" s="137" t="s">
        <v>960</v>
      </c>
      <c r="F293" s="107" t="s">
        <v>2124</v>
      </c>
      <c r="G293" s="109" t="str">
        <f>HYPERLINK("mailto:jerry.brown@jdrcables.com","jerry.brown@jdrcables.com")</f>
        <v>jerry.brown@jdrcables.com</v>
      </c>
      <c r="H293" s="133" t="s">
        <v>2125</v>
      </c>
      <c r="I293" s="111" t="s">
        <v>569</v>
      </c>
      <c r="J293" s="70" t="s">
        <v>42</v>
      </c>
      <c r="K293" s="70" t="s">
        <v>42</v>
      </c>
      <c r="L293" s="70" t="s">
        <v>42</v>
      </c>
      <c r="M293" s="70" t="s">
        <v>42</v>
      </c>
      <c r="N293" s="70" t="s">
        <v>42</v>
      </c>
      <c r="O293" s="70" t="s">
        <v>42</v>
      </c>
      <c r="P293" s="70" t="s">
        <v>42</v>
      </c>
      <c r="Q293" s="70" t="s">
        <v>42</v>
      </c>
      <c r="R293" s="70" t="s">
        <v>42</v>
      </c>
      <c r="S293" s="70" t="s">
        <v>42</v>
      </c>
      <c r="T293" s="67"/>
      <c r="U293" s="67"/>
      <c r="V293" s="70" t="s">
        <v>42</v>
      </c>
      <c r="W293" s="67"/>
      <c r="X293" s="70" t="s">
        <v>42</v>
      </c>
      <c r="Y293" s="67"/>
      <c r="Z293" s="124"/>
      <c r="AA293" s="124"/>
      <c r="AB293" s="17"/>
      <c r="AC293" s="44"/>
      <c r="AD293" s="44"/>
      <c r="AE293" s="44"/>
    </row>
    <row r="294" ht="22.5" customHeight="1">
      <c r="A294" s="46">
        <v>291.0</v>
      </c>
      <c r="B294" s="142" t="s">
        <v>2126</v>
      </c>
      <c r="C294" s="103" t="s">
        <v>50</v>
      </c>
      <c r="D294" s="104" t="s">
        <v>2127</v>
      </c>
      <c r="E294" s="137"/>
      <c r="F294" s="153" t="s">
        <v>2128</v>
      </c>
      <c r="G294" s="163" t="str">
        <f>HYPERLINK("mailto:Osamu_Irisawa@ntsgw.tokyo.nkk.co.jp","Osamu_Irisawa@ntsgw.tokyo.nkk.co.jp")</f>
        <v>Osamu_Irisawa@ntsgw.tokyo.nkk.co.jp</v>
      </c>
      <c r="H294" s="235" t="s">
        <v>2129</v>
      </c>
      <c r="I294" s="111" t="s">
        <v>2130</v>
      </c>
      <c r="J294" s="70" t="s">
        <v>42</v>
      </c>
      <c r="K294" s="202"/>
      <c r="L294" s="202"/>
      <c r="M294" s="70" t="s">
        <v>42</v>
      </c>
      <c r="N294" s="201" t="s">
        <v>42</v>
      </c>
      <c r="O294" s="201" t="s">
        <v>42</v>
      </c>
      <c r="P294" s="70" t="s">
        <v>42</v>
      </c>
      <c r="Q294" s="70" t="s">
        <v>42</v>
      </c>
      <c r="R294" s="202"/>
      <c r="S294" s="70" t="s">
        <v>42</v>
      </c>
      <c r="T294" s="201" t="s">
        <v>42</v>
      </c>
      <c r="U294" s="201" t="s">
        <v>42</v>
      </c>
      <c r="V294" s="70" t="s">
        <v>42</v>
      </c>
      <c r="W294" s="202"/>
      <c r="X294" s="70" t="s">
        <v>42</v>
      </c>
      <c r="Y294" s="67"/>
      <c r="Z294" s="124"/>
      <c r="AA294" s="124"/>
      <c r="AB294" s="17"/>
      <c r="AC294" s="44"/>
      <c r="AD294" s="44"/>
      <c r="AE294" s="44"/>
    </row>
    <row r="295" ht="22.5" customHeight="1">
      <c r="A295" s="46">
        <v>292.0</v>
      </c>
      <c r="B295" s="114" t="s">
        <v>2131</v>
      </c>
      <c r="C295" s="103" t="s">
        <v>2132</v>
      </c>
      <c r="D295" s="104" t="s">
        <v>2133</v>
      </c>
      <c r="E295" s="117" t="s">
        <v>2134</v>
      </c>
      <c r="F295" s="107" t="s">
        <v>2135</v>
      </c>
      <c r="G295" s="177" t="str">
        <f>HYPERLINK("mailto:pinkaew.jhm@gmail.com","pinkaew.jhm@gmail.com")</f>
        <v>pinkaew.jhm@gmail.com</v>
      </c>
      <c r="H295" s="122" t="s">
        <v>2136</v>
      </c>
      <c r="I295" s="111" t="s">
        <v>1684</v>
      </c>
      <c r="J295" s="70" t="s">
        <v>42</v>
      </c>
      <c r="K295" s="70" t="s">
        <v>42</v>
      </c>
      <c r="L295" s="67"/>
      <c r="M295" s="70" t="s">
        <v>42</v>
      </c>
      <c r="N295" s="70" t="s">
        <v>42</v>
      </c>
      <c r="O295" s="70" t="s">
        <v>42</v>
      </c>
      <c r="P295" s="70" t="s">
        <v>42</v>
      </c>
      <c r="Q295" s="70" t="s">
        <v>42</v>
      </c>
      <c r="R295" s="70" t="s">
        <v>42</v>
      </c>
      <c r="S295" s="70" t="s">
        <v>42</v>
      </c>
      <c r="T295" s="67"/>
      <c r="U295" s="67"/>
      <c r="V295" s="70" t="s">
        <v>42</v>
      </c>
      <c r="W295" s="67"/>
      <c r="X295" s="70" t="s">
        <v>42</v>
      </c>
      <c r="Y295" s="67"/>
      <c r="Z295" s="124"/>
      <c r="AA295" s="124"/>
      <c r="AB295" s="17"/>
      <c r="AC295" s="44"/>
      <c r="AD295" s="44"/>
      <c r="AE295" s="44"/>
    </row>
    <row r="296" ht="22.5" customHeight="1">
      <c r="A296" s="46">
        <v>293.0</v>
      </c>
      <c r="B296" s="114" t="s">
        <v>2137</v>
      </c>
      <c r="C296" s="103" t="s">
        <v>1127</v>
      </c>
      <c r="D296" s="127" t="s">
        <v>2138</v>
      </c>
      <c r="E296" s="117" t="s">
        <v>5</v>
      </c>
      <c r="F296" s="107" t="s">
        <v>2139</v>
      </c>
      <c r="G296" s="177" t="str">
        <f>HYPERLINK("mailto:jirarot.sk@gmail.com","jirarot.sk@gmail.com")</f>
        <v>jirarot.sk@gmail.com</v>
      </c>
      <c r="H296" s="139" t="s">
        <v>2140</v>
      </c>
      <c r="I296" s="111" t="s">
        <v>157</v>
      </c>
      <c r="J296" s="67"/>
      <c r="K296" s="67"/>
      <c r="L296" s="67"/>
      <c r="M296" s="67"/>
      <c r="N296" s="67"/>
      <c r="O296" s="67"/>
      <c r="P296" s="70" t="s">
        <v>42</v>
      </c>
      <c r="Q296" s="70" t="s">
        <v>42</v>
      </c>
      <c r="R296" s="67"/>
      <c r="S296" s="70" t="s">
        <v>42</v>
      </c>
      <c r="T296" s="67"/>
      <c r="U296" s="67"/>
      <c r="V296" s="67"/>
      <c r="W296" s="67"/>
      <c r="X296" s="67"/>
      <c r="Y296" s="67"/>
      <c r="Z296" s="124"/>
      <c r="AA296" s="124"/>
      <c r="AB296" s="17"/>
      <c r="AC296" s="44"/>
      <c r="AD296" s="44"/>
      <c r="AE296" s="44"/>
    </row>
    <row r="297" ht="22.5" customHeight="1">
      <c r="A297" s="46">
        <v>294.0</v>
      </c>
      <c r="B297" s="179" t="s">
        <v>2141</v>
      </c>
      <c r="C297" s="233" t="s">
        <v>363</v>
      </c>
      <c r="D297" s="104" t="s">
        <v>2142</v>
      </c>
      <c r="E297" s="137"/>
      <c r="F297" s="107" t="s">
        <v>2143</v>
      </c>
      <c r="G297" s="251"/>
      <c r="H297" s="139" t="s">
        <v>2144</v>
      </c>
      <c r="I297" s="111" t="s">
        <v>2145</v>
      </c>
      <c r="J297" s="70" t="s">
        <v>42</v>
      </c>
      <c r="K297" s="201" t="s">
        <v>42</v>
      </c>
      <c r="L297" s="70" t="s">
        <v>42</v>
      </c>
      <c r="M297" s="70" t="s">
        <v>42</v>
      </c>
      <c r="N297" s="201" t="s">
        <v>42</v>
      </c>
      <c r="O297" s="201" t="s">
        <v>42</v>
      </c>
      <c r="P297" s="70" t="s">
        <v>42</v>
      </c>
      <c r="Q297" s="70" t="s">
        <v>42</v>
      </c>
      <c r="R297" s="202"/>
      <c r="S297" s="201" t="s">
        <v>42</v>
      </c>
      <c r="T297" s="201" t="s">
        <v>42</v>
      </c>
      <c r="U297" s="201" t="s">
        <v>42</v>
      </c>
      <c r="V297" s="70" t="s">
        <v>42</v>
      </c>
      <c r="W297" s="202"/>
      <c r="X297" s="201" t="s">
        <v>42</v>
      </c>
      <c r="Y297" s="67"/>
      <c r="Z297" s="124"/>
      <c r="AA297" s="124"/>
      <c r="AB297" s="17"/>
      <c r="AC297" s="44"/>
      <c r="AD297" s="44"/>
      <c r="AE297" s="44"/>
    </row>
    <row r="298" ht="22.5" customHeight="1">
      <c r="A298" s="46">
        <v>295.0</v>
      </c>
      <c r="B298" s="114" t="s">
        <v>2146</v>
      </c>
      <c r="C298" s="135" t="s">
        <v>319</v>
      </c>
      <c r="D298" s="127" t="s">
        <v>2147</v>
      </c>
      <c r="E298" s="137" t="s">
        <v>2148</v>
      </c>
      <c r="F298" s="107" t="s">
        <v>2149</v>
      </c>
      <c r="G298" s="155" t="s">
        <v>2150</v>
      </c>
      <c r="H298" s="122" t="s">
        <v>2151</v>
      </c>
      <c r="I298" s="111" t="s">
        <v>344</v>
      </c>
      <c r="J298" s="70" t="s">
        <v>42</v>
      </c>
      <c r="K298" s="70" t="s">
        <v>42</v>
      </c>
      <c r="L298" s="70" t="s">
        <v>42</v>
      </c>
      <c r="M298" s="70" t="s">
        <v>42</v>
      </c>
      <c r="N298" s="67"/>
      <c r="O298" s="67"/>
      <c r="P298" s="70" t="s">
        <v>42</v>
      </c>
      <c r="Q298" s="70" t="s">
        <v>42</v>
      </c>
      <c r="R298" s="67"/>
      <c r="S298" s="70" t="s">
        <v>42</v>
      </c>
      <c r="T298" s="67"/>
      <c r="U298" s="67"/>
      <c r="V298" s="70" t="s">
        <v>42</v>
      </c>
      <c r="W298" s="67"/>
      <c r="X298" s="67"/>
      <c r="Y298" s="67"/>
      <c r="Z298" s="124"/>
      <c r="AA298" s="124"/>
      <c r="AB298" s="17"/>
      <c r="AC298" s="44"/>
      <c r="AD298" s="44"/>
      <c r="AE298" s="44"/>
    </row>
    <row r="299" ht="22.5" customHeight="1">
      <c r="A299" s="46">
        <v>296.0</v>
      </c>
      <c r="B299" s="114" t="s">
        <v>2152</v>
      </c>
      <c r="C299" s="233" t="s">
        <v>50</v>
      </c>
      <c r="D299" s="104" t="s">
        <v>2153</v>
      </c>
      <c r="E299" s="117" t="s">
        <v>321</v>
      </c>
      <c r="F299" s="107" t="s">
        <v>2154</v>
      </c>
      <c r="G299" s="109" t="s">
        <v>2155</v>
      </c>
      <c r="H299" s="139" t="s">
        <v>2156</v>
      </c>
      <c r="I299" s="111" t="s">
        <v>2157</v>
      </c>
      <c r="J299" s="70" t="s">
        <v>42</v>
      </c>
      <c r="K299" s="70" t="s">
        <v>42</v>
      </c>
      <c r="L299" s="67"/>
      <c r="M299" s="70" t="s">
        <v>42</v>
      </c>
      <c r="N299" s="70" t="s">
        <v>42</v>
      </c>
      <c r="O299" s="70" t="s">
        <v>42</v>
      </c>
      <c r="P299" s="70" t="s">
        <v>42</v>
      </c>
      <c r="Q299" s="70" t="s">
        <v>42</v>
      </c>
      <c r="R299" s="70" t="s">
        <v>42</v>
      </c>
      <c r="S299" s="70" t="s">
        <v>42</v>
      </c>
      <c r="T299" s="67"/>
      <c r="U299" s="67"/>
      <c r="V299" s="70" t="s">
        <v>42</v>
      </c>
      <c r="W299" s="67"/>
      <c r="X299" s="70" t="s">
        <v>42</v>
      </c>
      <c r="Y299" s="67"/>
      <c r="Z299" s="124"/>
      <c r="AA299" s="124"/>
      <c r="AB299" s="17"/>
      <c r="AC299" s="44"/>
      <c r="AD299" s="44"/>
      <c r="AE299" s="44"/>
    </row>
    <row r="300" ht="22.5" customHeight="1">
      <c r="A300" s="46">
        <v>297.0</v>
      </c>
      <c r="B300" s="114" t="s">
        <v>2158</v>
      </c>
      <c r="C300" s="233" t="s">
        <v>2102</v>
      </c>
      <c r="D300" s="127" t="s">
        <v>2109</v>
      </c>
      <c r="E300" s="117" t="s">
        <v>261</v>
      </c>
      <c r="F300" s="107" t="s">
        <v>2110</v>
      </c>
      <c r="G300" s="109" t="str">
        <f>HYPERLINK("mailto:derekstamp@jst-thailand.com","derekstamp@jst-thailand.com")</f>
        <v>derekstamp@jst-thailand.com</v>
      </c>
      <c r="H300" s="139" t="s">
        <v>2159</v>
      </c>
      <c r="I300" s="111" t="s">
        <v>2160</v>
      </c>
      <c r="J300" s="70" t="s">
        <v>42</v>
      </c>
      <c r="K300" s="70" t="s">
        <v>42</v>
      </c>
      <c r="L300" s="67"/>
      <c r="M300" s="70" t="s">
        <v>42</v>
      </c>
      <c r="N300" s="70" t="s">
        <v>42</v>
      </c>
      <c r="O300" s="70" t="s">
        <v>42</v>
      </c>
      <c r="P300" s="70" t="s">
        <v>42</v>
      </c>
      <c r="Q300" s="70" t="s">
        <v>42</v>
      </c>
      <c r="R300" s="70" t="s">
        <v>42</v>
      </c>
      <c r="S300" s="70" t="s">
        <v>42</v>
      </c>
      <c r="T300" s="67"/>
      <c r="U300" s="67"/>
      <c r="V300" s="70" t="s">
        <v>42</v>
      </c>
      <c r="W300" s="67"/>
      <c r="X300" s="70" t="s">
        <v>42</v>
      </c>
      <c r="Y300" s="67"/>
      <c r="Z300" s="124"/>
      <c r="AA300" s="124"/>
      <c r="AB300" s="17"/>
      <c r="AC300" s="44"/>
      <c r="AD300" s="44"/>
      <c r="AE300" s="44"/>
    </row>
    <row r="301" ht="22.5" customHeight="1">
      <c r="A301" s="46">
        <v>298.0</v>
      </c>
      <c r="B301" s="114" t="s">
        <v>2161</v>
      </c>
      <c r="C301" s="233" t="s">
        <v>50</v>
      </c>
      <c r="D301" s="127" t="s">
        <v>2162</v>
      </c>
      <c r="E301" s="137" t="s">
        <v>422</v>
      </c>
      <c r="F301" s="107" t="s">
        <v>2163</v>
      </c>
      <c r="G301" s="109" t="str">
        <f>HYPERLINK("mailto:johnstamp@jst-group.com","johnstamp@jst-group.com")</f>
        <v>johnstamp@jst-group.com</v>
      </c>
      <c r="H301" s="139" t="s">
        <v>2164</v>
      </c>
      <c r="I301" s="111" t="s">
        <v>703</v>
      </c>
      <c r="J301" s="70" t="s">
        <v>42</v>
      </c>
      <c r="K301" s="70" t="s">
        <v>42</v>
      </c>
      <c r="L301" s="67"/>
      <c r="M301" s="70" t="s">
        <v>42</v>
      </c>
      <c r="N301" s="70" t="s">
        <v>42</v>
      </c>
      <c r="O301" s="67"/>
      <c r="P301" s="70" t="s">
        <v>42</v>
      </c>
      <c r="Q301" s="70" t="s">
        <v>42</v>
      </c>
      <c r="R301" s="70" t="s">
        <v>42</v>
      </c>
      <c r="S301" s="70" t="s">
        <v>42</v>
      </c>
      <c r="T301" s="70" t="s">
        <v>42</v>
      </c>
      <c r="U301" s="70" t="s">
        <v>42</v>
      </c>
      <c r="V301" s="70" t="s">
        <v>42</v>
      </c>
      <c r="W301" s="70"/>
      <c r="X301" s="70" t="s">
        <v>42</v>
      </c>
      <c r="Y301" s="67"/>
      <c r="Z301" s="124"/>
      <c r="AA301" s="124"/>
      <c r="AB301" s="17"/>
      <c r="AC301" s="44"/>
      <c r="AD301" s="44"/>
      <c r="AE301" s="44"/>
    </row>
    <row r="302" ht="22.5" customHeight="1">
      <c r="A302" s="46">
        <v>299.0</v>
      </c>
      <c r="B302" s="179" t="s">
        <v>2165</v>
      </c>
      <c r="C302" s="233" t="s">
        <v>363</v>
      </c>
      <c r="D302" s="127" t="s">
        <v>2166</v>
      </c>
      <c r="E302" s="137"/>
      <c r="F302" s="107" t="s">
        <v>2167</v>
      </c>
      <c r="G302" s="163" t="str">
        <f>HYPERLINK("mailto:jurn_supplyservices@hotmail.com","jurn_supplyservices@hotmail.com")</f>
        <v>jurn_supplyservices@hotmail.com</v>
      </c>
      <c r="H302" s="122" t="s">
        <v>2168</v>
      </c>
      <c r="I302" s="111" t="s">
        <v>193</v>
      </c>
      <c r="J302" s="70" t="s">
        <v>42</v>
      </c>
      <c r="K302" s="70" t="s">
        <v>42</v>
      </c>
      <c r="L302" s="67"/>
      <c r="M302" s="70" t="s">
        <v>42</v>
      </c>
      <c r="N302" s="70" t="s">
        <v>42</v>
      </c>
      <c r="O302" s="70" t="s">
        <v>42</v>
      </c>
      <c r="P302" s="70" t="s">
        <v>42</v>
      </c>
      <c r="Q302" s="70" t="s">
        <v>42</v>
      </c>
      <c r="R302" s="70" t="s">
        <v>42</v>
      </c>
      <c r="S302" s="70" t="s">
        <v>42</v>
      </c>
      <c r="T302" s="67"/>
      <c r="U302" s="67"/>
      <c r="V302" s="70" t="s">
        <v>42</v>
      </c>
      <c r="W302" s="67"/>
      <c r="X302" s="70" t="s">
        <v>42</v>
      </c>
      <c r="Y302" s="67"/>
      <c r="Z302" s="124"/>
      <c r="AA302" s="124"/>
      <c r="AB302" s="17"/>
      <c r="AC302" s="44"/>
      <c r="AD302" s="44"/>
      <c r="AE302" s="44"/>
    </row>
    <row r="303" ht="22.5" customHeight="1">
      <c r="A303" s="46">
        <v>300.0</v>
      </c>
      <c r="B303" s="114" t="s">
        <v>2169</v>
      </c>
      <c r="C303" s="103" t="s">
        <v>82</v>
      </c>
      <c r="D303" s="104" t="s">
        <v>2170</v>
      </c>
      <c r="E303" s="286"/>
      <c r="F303" s="107" t="s">
        <v>2171</v>
      </c>
      <c r="G303" s="109" t="s">
        <v>2172</v>
      </c>
      <c r="H303" s="139" t="s">
        <v>2173</v>
      </c>
      <c r="I303" s="111" t="s">
        <v>41</v>
      </c>
      <c r="J303" s="70" t="s">
        <v>42</v>
      </c>
      <c r="K303" s="67"/>
      <c r="L303" s="67"/>
      <c r="M303" s="70" t="s">
        <v>42</v>
      </c>
      <c r="N303" s="67"/>
      <c r="O303" s="67"/>
      <c r="P303" s="70" t="s">
        <v>42</v>
      </c>
      <c r="Q303" s="70" t="s">
        <v>42</v>
      </c>
      <c r="R303" s="67"/>
      <c r="S303" s="67"/>
      <c r="T303" s="67"/>
      <c r="U303" s="67"/>
      <c r="V303" s="67"/>
      <c r="W303" s="67"/>
      <c r="X303" s="67"/>
      <c r="Y303" s="67"/>
      <c r="Z303" s="124"/>
      <c r="AA303" s="124"/>
      <c r="AB303" s="17"/>
      <c r="AC303" s="44"/>
      <c r="AD303" s="44"/>
      <c r="AE303" s="44"/>
    </row>
    <row r="304" ht="22.5" customHeight="1">
      <c r="A304" s="46">
        <v>301.0</v>
      </c>
      <c r="B304" s="173" t="s">
        <v>2174</v>
      </c>
      <c r="C304" s="233" t="s">
        <v>50</v>
      </c>
      <c r="D304" s="127" t="s">
        <v>2175</v>
      </c>
      <c r="E304" s="137" t="s">
        <v>329</v>
      </c>
      <c r="F304" s="107" t="s">
        <v>1123</v>
      </c>
      <c r="G304" s="109" t="s">
        <v>2176</v>
      </c>
      <c r="H304" s="139" t="s">
        <v>2177</v>
      </c>
      <c r="I304" s="111" t="s">
        <v>229</v>
      </c>
      <c r="J304" s="70" t="s">
        <v>42</v>
      </c>
      <c r="K304" s="262"/>
      <c r="L304" s="262"/>
      <c r="M304" s="70" t="s">
        <v>42</v>
      </c>
      <c r="N304" s="70" t="s">
        <v>42</v>
      </c>
      <c r="O304" s="67"/>
      <c r="P304" s="70" t="s">
        <v>42</v>
      </c>
      <c r="Q304" s="70" t="s">
        <v>42</v>
      </c>
      <c r="R304" s="67"/>
      <c r="S304" s="70" t="s">
        <v>42</v>
      </c>
      <c r="T304" s="70" t="s">
        <v>42</v>
      </c>
      <c r="U304" s="70" t="s">
        <v>42</v>
      </c>
      <c r="V304" s="70" t="s">
        <v>42</v>
      </c>
      <c r="W304" s="67"/>
      <c r="X304" s="70" t="s">
        <v>42</v>
      </c>
      <c r="Y304" s="67"/>
      <c r="Z304" s="124"/>
      <c r="AA304" s="124"/>
      <c r="AB304" s="17"/>
      <c r="AC304" s="44"/>
      <c r="AD304" s="44"/>
      <c r="AE304" s="44"/>
    </row>
    <row r="305" ht="22.5" customHeight="1">
      <c r="A305" s="46">
        <v>302.0</v>
      </c>
      <c r="B305" s="114" t="s">
        <v>2178</v>
      </c>
      <c r="C305" s="233" t="s">
        <v>555</v>
      </c>
      <c r="D305" s="281" t="s">
        <v>2179</v>
      </c>
      <c r="E305" s="292" t="s">
        <v>2180</v>
      </c>
      <c r="F305" s="107" t="s">
        <v>2181</v>
      </c>
      <c r="G305" s="158" t="s">
        <v>2182</v>
      </c>
      <c r="H305" s="122" t="s">
        <v>2183</v>
      </c>
      <c r="I305" s="111" t="s">
        <v>2184</v>
      </c>
      <c r="J305" s="70" t="s">
        <v>42</v>
      </c>
      <c r="K305" s="201" t="s">
        <v>42</v>
      </c>
      <c r="L305" s="202"/>
      <c r="M305" s="70" t="s">
        <v>42</v>
      </c>
      <c r="N305" s="201" t="s">
        <v>42</v>
      </c>
      <c r="O305" s="201" t="s">
        <v>42</v>
      </c>
      <c r="P305" s="70" t="s">
        <v>42</v>
      </c>
      <c r="Q305" s="70" t="s">
        <v>42</v>
      </c>
      <c r="R305" s="202"/>
      <c r="S305" s="70" t="s">
        <v>42</v>
      </c>
      <c r="T305" s="201" t="s">
        <v>42</v>
      </c>
      <c r="U305" s="201" t="s">
        <v>42</v>
      </c>
      <c r="V305" s="70" t="s">
        <v>42</v>
      </c>
      <c r="W305" s="202"/>
      <c r="X305" s="201" t="s">
        <v>42</v>
      </c>
      <c r="Y305" s="67"/>
      <c r="Z305" s="124"/>
      <c r="AA305" s="124"/>
      <c r="AB305" s="17"/>
      <c r="AC305" s="44"/>
      <c r="AD305" s="44"/>
      <c r="AE305" s="44"/>
    </row>
    <row r="306" ht="22.5" customHeight="1">
      <c r="A306" s="46">
        <v>303.0</v>
      </c>
      <c r="B306" s="114" t="s">
        <v>2185</v>
      </c>
      <c r="C306" s="233" t="s">
        <v>50</v>
      </c>
      <c r="D306" s="127" t="s">
        <v>2186</v>
      </c>
      <c r="E306" s="137" t="s">
        <v>36</v>
      </c>
      <c r="F306" s="107" t="s">
        <v>2187</v>
      </c>
      <c r="G306" s="109" t="str">
        <f>HYPERLINK("mailto:kjviengthong@yahoo.com","kjviengthong@yahoo.com")</f>
        <v>kjviengthong@yahoo.com</v>
      </c>
      <c r="H306" s="139" t="s">
        <v>2188</v>
      </c>
      <c r="I306" s="111" t="s">
        <v>1336</v>
      </c>
      <c r="J306" s="70" t="s">
        <v>42</v>
      </c>
      <c r="K306" s="67"/>
      <c r="L306" s="70" t="s">
        <v>42</v>
      </c>
      <c r="M306" s="70" t="s">
        <v>42</v>
      </c>
      <c r="N306" s="67"/>
      <c r="O306" s="67"/>
      <c r="P306" s="70" t="s">
        <v>42</v>
      </c>
      <c r="Q306" s="70" t="s">
        <v>42</v>
      </c>
      <c r="R306" s="67"/>
      <c r="S306" s="70" t="s">
        <v>42</v>
      </c>
      <c r="T306" s="67"/>
      <c r="U306" s="67"/>
      <c r="V306" s="70" t="s">
        <v>42</v>
      </c>
      <c r="W306" s="67"/>
      <c r="X306" s="67"/>
      <c r="Y306" s="67"/>
      <c r="Z306" s="124"/>
      <c r="AA306" s="124"/>
      <c r="AB306" s="17"/>
      <c r="AC306" s="44"/>
      <c r="AD306" s="44"/>
      <c r="AE306" s="44"/>
    </row>
    <row r="307" ht="22.5" customHeight="1">
      <c r="A307" s="46">
        <v>304.0</v>
      </c>
      <c r="B307" s="173" t="s">
        <v>2189</v>
      </c>
      <c r="C307" s="103" t="s">
        <v>34</v>
      </c>
      <c r="D307" s="127" t="s">
        <v>2190</v>
      </c>
      <c r="E307" s="137" t="s">
        <v>2191</v>
      </c>
      <c r="F307" s="107" t="s">
        <v>2192</v>
      </c>
      <c r="G307" s="109" t="str">
        <f>HYPERLINK("mailto:krittanan.auamkul@kaefer.com","krittanan.auamkul@kaefer.com")</f>
        <v>krittanan.auamkul@kaefer.com</v>
      </c>
      <c r="H307" s="261" t="s">
        <v>2193</v>
      </c>
      <c r="I307" s="111" t="s">
        <v>2194</v>
      </c>
      <c r="J307" s="70" t="s">
        <v>42</v>
      </c>
      <c r="K307" s="202"/>
      <c r="L307" s="202"/>
      <c r="M307" s="70" t="s">
        <v>42</v>
      </c>
      <c r="N307" s="70" t="s">
        <v>42</v>
      </c>
      <c r="O307" s="201" t="s">
        <v>42</v>
      </c>
      <c r="P307" s="70" t="s">
        <v>42</v>
      </c>
      <c r="Q307" s="70" t="s">
        <v>42</v>
      </c>
      <c r="R307" s="202"/>
      <c r="S307" s="70" t="s">
        <v>42</v>
      </c>
      <c r="T307" s="70" t="s">
        <v>42</v>
      </c>
      <c r="U307" s="70" t="s">
        <v>42</v>
      </c>
      <c r="V307" s="70" t="s">
        <v>42</v>
      </c>
      <c r="W307" s="202"/>
      <c r="X307" s="70" t="s">
        <v>42</v>
      </c>
      <c r="Y307" s="67"/>
      <c r="Z307" s="124"/>
      <c r="AA307" s="124"/>
      <c r="AB307" s="17"/>
      <c r="AC307" s="44"/>
      <c r="AD307" s="44"/>
      <c r="AE307" s="44"/>
    </row>
    <row r="308" ht="22.5" customHeight="1">
      <c r="A308" s="46">
        <v>305.0</v>
      </c>
      <c r="B308" s="114" t="s">
        <v>2195</v>
      </c>
      <c r="C308" s="103" t="s">
        <v>2196</v>
      </c>
      <c r="D308" s="104" t="s">
        <v>2197</v>
      </c>
      <c r="E308" s="117" t="s">
        <v>2198</v>
      </c>
      <c r="F308" s="107" t="s">
        <v>2199</v>
      </c>
      <c r="G308" s="247" t="s">
        <v>2200</v>
      </c>
      <c r="H308" s="139" t="s">
        <v>2201</v>
      </c>
      <c r="I308" s="111" t="s">
        <v>790</v>
      </c>
      <c r="J308" s="70" t="s">
        <v>42</v>
      </c>
      <c r="K308" s="67"/>
      <c r="L308" s="67"/>
      <c r="M308" s="70" t="s">
        <v>42</v>
      </c>
      <c r="N308" s="67"/>
      <c r="O308" s="67"/>
      <c r="P308" s="70" t="s">
        <v>42</v>
      </c>
      <c r="Q308" s="70" t="s">
        <v>42</v>
      </c>
      <c r="R308" s="67"/>
      <c r="S308" s="70" t="s">
        <v>42</v>
      </c>
      <c r="T308" s="67"/>
      <c r="U308" s="67"/>
      <c r="V308" s="70" t="s">
        <v>42</v>
      </c>
      <c r="W308" s="67"/>
      <c r="X308" s="67"/>
      <c r="Y308" s="67"/>
      <c r="Z308" s="124"/>
      <c r="AA308" s="124"/>
      <c r="AB308" s="17"/>
      <c r="AC308" s="44"/>
      <c r="AD308" s="44"/>
      <c r="AE308" s="44"/>
    </row>
    <row r="309" ht="22.5" customHeight="1">
      <c r="A309" s="46">
        <v>306.0</v>
      </c>
      <c r="B309" s="111" t="s">
        <v>2202</v>
      </c>
      <c r="C309" s="103" t="s">
        <v>82</v>
      </c>
      <c r="D309" s="104" t="s">
        <v>2203</v>
      </c>
      <c r="E309" s="117" t="s">
        <v>36</v>
      </c>
      <c r="F309" s="107" t="s">
        <v>2204</v>
      </c>
      <c r="G309" s="251"/>
      <c r="H309" s="139" t="s">
        <v>2205</v>
      </c>
      <c r="I309" s="111" t="s">
        <v>347</v>
      </c>
      <c r="J309" s="70" t="s">
        <v>42</v>
      </c>
      <c r="K309" s="70" t="s">
        <v>42</v>
      </c>
      <c r="L309" s="67"/>
      <c r="M309" s="70" t="s">
        <v>42</v>
      </c>
      <c r="N309" s="67"/>
      <c r="O309" s="67"/>
      <c r="P309" s="70" t="s">
        <v>42</v>
      </c>
      <c r="Q309" s="70" t="s">
        <v>42</v>
      </c>
      <c r="R309" s="67"/>
      <c r="S309" s="70" t="s">
        <v>42</v>
      </c>
      <c r="T309" s="67"/>
      <c r="U309" s="67"/>
      <c r="V309" s="70" t="s">
        <v>42</v>
      </c>
      <c r="W309" s="67"/>
      <c r="X309" s="67"/>
      <c r="Y309" s="67"/>
      <c r="Z309" s="124"/>
      <c r="AA309" s="124"/>
      <c r="AB309" s="17"/>
      <c r="AC309" s="44"/>
      <c r="AD309" s="44"/>
      <c r="AE309" s="44"/>
    </row>
    <row r="310" ht="22.5" customHeight="1">
      <c r="A310" s="46">
        <v>307.0</v>
      </c>
      <c r="B310" s="114" t="s">
        <v>2206</v>
      </c>
      <c r="C310" s="233" t="s">
        <v>50</v>
      </c>
      <c r="D310" s="127" t="s">
        <v>2207</v>
      </c>
      <c r="E310" s="137" t="s">
        <v>321</v>
      </c>
      <c r="F310" s="107" t="s">
        <v>2208</v>
      </c>
      <c r="G310" s="109" t="str">
        <f>HYPERLINK("mailto:kcmoperation@nathalin.com","kcmoperation@nathalin.com")</f>
        <v>kcmoperation@nathalin.com</v>
      </c>
      <c r="H310" s="133" t="s">
        <v>2209</v>
      </c>
      <c r="I310" s="111" t="s">
        <v>229</v>
      </c>
      <c r="J310" s="70" t="s">
        <v>42</v>
      </c>
      <c r="K310" s="67"/>
      <c r="L310" s="67"/>
      <c r="M310" s="70" t="s">
        <v>42</v>
      </c>
      <c r="N310" s="70" t="s">
        <v>42</v>
      </c>
      <c r="O310" s="67"/>
      <c r="P310" s="70" t="s">
        <v>42</v>
      </c>
      <c r="Q310" s="70" t="s">
        <v>42</v>
      </c>
      <c r="R310" s="67"/>
      <c r="S310" s="70" t="s">
        <v>42</v>
      </c>
      <c r="T310" s="70" t="s">
        <v>42</v>
      </c>
      <c r="U310" s="70" t="s">
        <v>42</v>
      </c>
      <c r="V310" s="70" t="s">
        <v>42</v>
      </c>
      <c r="W310" s="67"/>
      <c r="X310" s="70" t="s">
        <v>42</v>
      </c>
      <c r="Y310" s="67"/>
      <c r="Z310" s="124"/>
      <c r="AA310" s="124"/>
      <c r="AB310" s="17"/>
      <c r="AC310" s="44"/>
      <c r="AD310" s="44"/>
      <c r="AE310" s="44"/>
    </row>
    <row r="311" ht="22.5" customHeight="1">
      <c r="A311" s="46">
        <v>308.0</v>
      </c>
      <c r="B311" s="114" t="s">
        <v>2210</v>
      </c>
      <c r="C311" s="103" t="s">
        <v>813</v>
      </c>
      <c r="D311" s="104" t="s">
        <v>2211</v>
      </c>
      <c r="E311" s="137" t="s">
        <v>2212</v>
      </c>
      <c r="F311" s="107" t="s">
        <v>2213</v>
      </c>
      <c r="G311" s="109" t="s">
        <v>2214</v>
      </c>
      <c r="H311" s="122" t="s">
        <v>2215</v>
      </c>
      <c r="I311" s="111" t="s">
        <v>790</v>
      </c>
      <c r="J311" s="70" t="s">
        <v>42</v>
      </c>
      <c r="K311" s="67"/>
      <c r="L311" s="67"/>
      <c r="M311" s="70" t="s">
        <v>42</v>
      </c>
      <c r="N311" s="67"/>
      <c r="O311" s="67"/>
      <c r="P311" s="70" t="s">
        <v>42</v>
      </c>
      <c r="Q311" s="70" t="s">
        <v>42</v>
      </c>
      <c r="R311" s="67"/>
      <c r="S311" s="70" t="s">
        <v>42</v>
      </c>
      <c r="T311" s="67"/>
      <c r="U311" s="67"/>
      <c r="V311" s="70" t="s">
        <v>42</v>
      </c>
      <c r="W311" s="67"/>
      <c r="X311" s="67"/>
      <c r="Y311" s="67"/>
      <c r="Z311" s="124"/>
      <c r="AA311" s="124"/>
      <c r="AB311" s="17"/>
      <c r="AC311" s="44"/>
      <c r="AD311" s="44"/>
      <c r="AE311" s="44"/>
    </row>
    <row r="312" ht="22.5" customHeight="1">
      <c r="A312" s="46">
        <v>309.0</v>
      </c>
      <c r="B312" s="114" t="s">
        <v>2216</v>
      </c>
      <c r="C312" s="103" t="s">
        <v>813</v>
      </c>
      <c r="D312" s="104" t="s">
        <v>2217</v>
      </c>
      <c r="E312" s="117" t="s">
        <v>198</v>
      </c>
      <c r="F312" s="107" t="s">
        <v>2218</v>
      </c>
      <c r="G312" s="109" t="str">
        <f>HYPERLINK("mailto:kblcrane2003@gmail.com","kblcrane2003@gmail.com")</f>
        <v>kblcrane2003@gmail.com</v>
      </c>
      <c r="H312" s="122" t="s">
        <v>2219</v>
      </c>
      <c r="I312" s="111" t="s">
        <v>41</v>
      </c>
      <c r="J312" s="70" t="s">
        <v>42</v>
      </c>
      <c r="K312" s="67"/>
      <c r="L312" s="67"/>
      <c r="M312" s="70" t="s">
        <v>42</v>
      </c>
      <c r="N312" s="67"/>
      <c r="O312" s="67"/>
      <c r="P312" s="70" t="s">
        <v>42</v>
      </c>
      <c r="Q312" s="70" t="s">
        <v>42</v>
      </c>
      <c r="R312" s="67"/>
      <c r="S312" s="67"/>
      <c r="T312" s="67"/>
      <c r="U312" s="67"/>
      <c r="V312" s="67"/>
      <c r="W312" s="67"/>
      <c r="X312" s="67"/>
      <c r="Y312" s="67"/>
      <c r="Z312" s="124"/>
      <c r="AA312" s="124"/>
      <c r="AB312" s="17"/>
      <c r="AC312" s="44"/>
      <c r="AD312" s="44"/>
      <c r="AE312" s="44"/>
    </row>
    <row r="313" ht="22.5" customHeight="1">
      <c r="A313" s="46">
        <v>310.0</v>
      </c>
      <c r="B313" s="114" t="s">
        <v>2220</v>
      </c>
      <c r="C313" s="103" t="s">
        <v>34</v>
      </c>
      <c r="D313" s="104" t="s">
        <v>2221</v>
      </c>
      <c r="E313" s="117" t="s">
        <v>329</v>
      </c>
      <c r="F313" s="107" t="s">
        <v>2222</v>
      </c>
      <c r="G313" s="109" t="s">
        <v>2223</v>
      </c>
      <c r="H313" s="133" t="s">
        <v>2224</v>
      </c>
      <c r="I313" s="111" t="s">
        <v>157</v>
      </c>
      <c r="J313" s="67"/>
      <c r="K313" s="67"/>
      <c r="L313" s="67"/>
      <c r="M313" s="67"/>
      <c r="N313" s="67"/>
      <c r="O313" s="67"/>
      <c r="P313" s="70" t="s">
        <v>42</v>
      </c>
      <c r="Q313" s="70" t="s">
        <v>42</v>
      </c>
      <c r="R313" s="67"/>
      <c r="S313" s="70" t="s">
        <v>42</v>
      </c>
      <c r="T313" s="67"/>
      <c r="U313" s="67"/>
      <c r="V313" s="67"/>
      <c r="W313" s="67"/>
      <c r="X313" s="67"/>
      <c r="Y313" s="67"/>
      <c r="Z313" s="124"/>
      <c r="AA313" s="124"/>
      <c r="AB313" s="17"/>
      <c r="AC313" s="44"/>
      <c r="AD313" s="44"/>
      <c r="AE313" s="44"/>
    </row>
    <row r="314" ht="22.5" customHeight="1">
      <c r="A314" s="46">
        <v>311.0</v>
      </c>
      <c r="B314" s="179" t="s">
        <v>2225</v>
      </c>
      <c r="C314" s="287" t="s">
        <v>50</v>
      </c>
      <c r="D314" s="338" t="s">
        <v>2226</v>
      </c>
      <c r="E314" s="299" t="s">
        <v>2227</v>
      </c>
      <c r="F314" s="288" t="s">
        <v>2228</v>
      </c>
      <c r="G314" s="239" t="s">
        <v>2229</v>
      </c>
      <c r="H314" s="327" t="s">
        <v>2230</v>
      </c>
      <c r="I314" s="183" t="s">
        <v>807</v>
      </c>
      <c r="J314" s="70" t="s">
        <v>42</v>
      </c>
      <c r="K314" s="70" t="s">
        <v>42</v>
      </c>
      <c r="L314" s="67"/>
      <c r="M314" s="70" t="s">
        <v>42</v>
      </c>
      <c r="N314" s="70" t="s">
        <v>42</v>
      </c>
      <c r="O314" s="70" t="s">
        <v>42</v>
      </c>
      <c r="P314" s="70" t="s">
        <v>42</v>
      </c>
      <c r="Q314" s="70" t="s">
        <v>42</v>
      </c>
      <c r="R314" s="70" t="s">
        <v>42</v>
      </c>
      <c r="S314" s="70" t="s">
        <v>42</v>
      </c>
      <c r="T314" s="70" t="s">
        <v>42</v>
      </c>
      <c r="U314" s="70" t="s">
        <v>42</v>
      </c>
      <c r="V314" s="70" t="s">
        <v>42</v>
      </c>
      <c r="W314" s="67"/>
      <c r="X314" s="70" t="s">
        <v>42</v>
      </c>
      <c r="Y314" s="262"/>
      <c r="Z314" s="263"/>
      <c r="AA314" s="263"/>
      <c r="AB314" s="17"/>
      <c r="AC314" s="44"/>
      <c r="AD314" s="44"/>
      <c r="AE314" s="44"/>
    </row>
    <row r="315" ht="22.5" customHeight="1">
      <c r="A315" s="46">
        <v>312.0</v>
      </c>
      <c r="B315" s="114" t="s">
        <v>2231</v>
      </c>
      <c r="C315" s="103" t="s">
        <v>1245</v>
      </c>
      <c r="D315" s="127" t="s">
        <v>2232</v>
      </c>
      <c r="E315" s="137" t="s">
        <v>321</v>
      </c>
      <c r="F315" s="107" t="s">
        <v>2233</v>
      </c>
      <c r="G315" s="247" t="s">
        <v>2234</v>
      </c>
      <c r="H315" s="122" t="s">
        <v>2235</v>
      </c>
      <c r="I315" s="111" t="s">
        <v>1236</v>
      </c>
      <c r="J315" s="70" t="s">
        <v>42</v>
      </c>
      <c r="K315" s="70" t="s">
        <v>42</v>
      </c>
      <c r="L315" s="67"/>
      <c r="M315" s="70" t="s">
        <v>42</v>
      </c>
      <c r="N315" s="70" t="s">
        <v>42</v>
      </c>
      <c r="O315" s="70" t="s">
        <v>42</v>
      </c>
      <c r="P315" s="70" t="s">
        <v>42</v>
      </c>
      <c r="Q315" s="70" t="s">
        <v>42</v>
      </c>
      <c r="R315" s="70" t="s">
        <v>42</v>
      </c>
      <c r="S315" s="70" t="s">
        <v>42</v>
      </c>
      <c r="T315" s="67"/>
      <c r="U315" s="67"/>
      <c r="V315" s="70" t="s">
        <v>42</v>
      </c>
      <c r="W315" s="67"/>
      <c r="X315" s="70" t="s">
        <v>42</v>
      </c>
      <c r="Y315" s="67"/>
      <c r="Z315" s="124"/>
      <c r="AA315" s="124"/>
      <c r="AB315" s="17"/>
      <c r="AC315" s="44"/>
      <c r="AD315" s="44"/>
      <c r="AE315" s="44"/>
    </row>
    <row r="316" ht="22.5" customHeight="1">
      <c r="A316" s="46">
        <v>313.0</v>
      </c>
      <c r="B316" s="114" t="s">
        <v>2236</v>
      </c>
      <c r="C316" s="103" t="s">
        <v>710</v>
      </c>
      <c r="D316" s="104" t="s">
        <v>2237</v>
      </c>
      <c r="E316" s="117" t="s">
        <v>198</v>
      </c>
      <c r="F316" s="107" t="s">
        <v>2238</v>
      </c>
      <c r="G316" s="247" t="s">
        <v>2239</v>
      </c>
      <c r="H316" s="122" t="s">
        <v>2240</v>
      </c>
      <c r="I316" s="111" t="s">
        <v>2116</v>
      </c>
      <c r="J316" s="70" t="s">
        <v>42</v>
      </c>
      <c r="K316" s="70" t="s">
        <v>42</v>
      </c>
      <c r="L316" s="67"/>
      <c r="M316" s="70" t="s">
        <v>42</v>
      </c>
      <c r="N316" s="67"/>
      <c r="O316" s="67"/>
      <c r="P316" s="70" t="s">
        <v>42</v>
      </c>
      <c r="Q316" s="70" t="s">
        <v>42</v>
      </c>
      <c r="R316" s="67"/>
      <c r="S316" s="70" t="s">
        <v>42</v>
      </c>
      <c r="T316" s="67"/>
      <c r="U316" s="67"/>
      <c r="V316" s="70" t="s">
        <v>42</v>
      </c>
      <c r="W316" s="67"/>
      <c r="X316" s="67"/>
      <c r="Y316" s="67"/>
      <c r="Z316" s="124"/>
      <c r="AA316" s="124"/>
      <c r="AB316" s="17"/>
      <c r="AC316" s="44"/>
      <c r="AD316" s="44"/>
      <c r="AE316" s="44"/>
    </row>
    <row r="317" ht="22.5" customHeight="1">
      <c r="A317" s="46">
        <v>314.0</v>
      </c>
      <c r="B317" s="114" t="s">
        <v>2241</v>
      </c>
      <c r="C317" s="233" t="s">
        <v>50</v>
      </c>
      <c r="D317" s="104" t="s">
        <v>2242</v>
      </c>
      <c r="E317" s="117" t="s">
        <v>198</v>
      </c>
      <c r="F317" s="107" t="s">
        <v>2243</v>
      </c>
      <c r="G317" s="177" t="str">
        <f>HYPERLINK("mailto:suraphon@nathalin.com","suraphon@nathalin.com")</f>
        <v>suraphon@nathalin.com</v>
      </c>
      <c r="H317" s="133" t="s">
        <v>2244</v>
      </c>
      <c r="I317" s="111" t="s">
        <v>229</v>
      </c>
      <c r="J317" s="70" t="s">
        <v>42</v>
      </c>
      <c r="K317" s="67"/>
      <c r="L317" s="67"/>
      <c r="M317" s="70" t="s">
        <v>42</v>
      </c>
      <c r="N317" s="70" t="s">
        <v>42</v>
      </c>
      <c r="O317" s="67"/>
      <c r="P317" s="70" t="s">
        <v>42</v>
      </c>
      <c r="Q317" s="70" t="s">
        <v>42</v>
      </c>
      <c r="R317" s="67"/>
      <c r="S317" s="70" t="s">
        <v>42</v>
      </c>
      <c r="T317" s="70" t="s">
        <v>42</v>
      </c>
      <c r="U317" s="70" t="s">
        <v>42</v>
      </c>
      <c r="V317" s="70" t="s">
        <v>42</v>
      </c>
      <c r="W317" s="67"/>
      <c r="X317" s="70" t="s">
        <v>42</v>
      </c>
      <c r="Y317" s="67"/>
      <c r="Z317" s="124"/>
      <c r="AA317" s="124"/>
      <c r="AB317" s="17"/>
      <c r="AC317" s="44"/>
      <c r="AD317" s="44"/>
      <c r="AE317" s="44"/>
    </row>
    <row r="318" ht="22.5" customHeight="1">
      <c r="A318" s="46">
        <v>315.0</v>
      </c>
      <c r="B318" s="114" t="s">
        <v>2245</v>
      </c>
      <c r="C318" s="103" t="s">
        <v>2132</v>
      </c>
      <c r="D318" s="137" t="s">
        <v>2246</v>
      </c>
      <c r="E318" s="137"/>
      <c r="F318" s="107" t="s">
        <v>2247</v>
      </c>
      <c r="G318" s="158" t="s">
        <v>2248</v>
      </c>
      <c r="H318" s="111" t="s">
        <v>2249</v>
      </c>
      <c r="I318" s="111" t="s">
        <v>158</v>
      </c>
      <c r="J318" s="70" t="s">
        <v>42</v>
      </c>
      <c r="K318" s="67"/>
      <c r="L318" s="70" t="s">
        <v>42</v>
      </c>
      <c r="M318" s="70" t="s">
        <v>42</v>
      </c>
      <c r="N318" s="67"/>
      <c r="O318" s="67"/>
      <c r="P318" s="70" t="s">
        <v>42</v>
      </c>
      <c r="Q318" s="70" t="s">
        <v>42</v>
      </c>
      <c r="R318" s="67"/>
      <c r="S318" s="67"/>
      <c r="T318" s="67"/>
      <c r="U318" s="67"/>
      <c r="V318" s="70" t="s">
        <v>42</v>
      </c>
      <c r="W318" s="67"/>
      <c r="X318" s="67"/>
      <c r="Y318" s="67"/>
      <c r="Z318" s="124"/>
      <c r="AA318" s="124"/>
      <c r="AB318" s="17"/>
      <c r="AC318" s="44"/>
      <c r="AD318" s="44"/>
      <c r="AE318" s="44"/>
    </row>
    <row r="319" ht="22.5" customHeight="1">
      <c r="A319" s="46">
        <v>316.0</v>
      </c>
      <c r="B319" s="142" t="s">
        <v>2250</v>
      </c>
      <c r="C319" s="233" t="s">
        <v>50</v>
      </c>
      <c r="D319" s="127" t="s">
        <v>2251</v>
      </c>
      <c r="E319" s="117" t="s">
        <v>36</v>
      </c>
      <c r="F319" s="107" t="s">
        <v>2252</v>
      </c>
      <c r="G319" s="109" t="str">
        <f>HYPERLINK("mailto:Oraphan19988@gmail.com","Oraphan19988@gmail.com")</f>
        <v>Oraphan19988@gmail.com</v>
      </c>
      <c r="H319" s="122" t="s">
        <v>2253</v>
      </c>
      <c r="I319" s="237" t="s">
        <v>2254</v>
      </c>
      <c r="J319" s="70" t="s">
        <v>42</v>
      </c>
      <c r="K319" s="67"/>
      <c r="L319" s="67"/>
      <c r="M319" s="70" t="s">
        <v>42</v>
      </c>
      <c r="N319" s="67"/>
      <c r="O319" s="67"/>
      <c r="P319" s="70" t="s">
        <v>42</v>
      </c>
      <c r="Q319" s="70" t="s">
        <v>42</v>
      </c>
      <c r="R319" s="67"/>
      <c r="S319" s="67"/>
      <c r="T319" s="67"/>
      <c r="U319" s="67"/>
      <c r="V319" s="67"/>
      <c r="W319" s="67"/>
      <c r="X319" s="67"/>
      <c r="Y319" s="67"/>
      <c r="Z319" s="124"/>
      <c r="AA319" s="124"/>
      <c r="AB319" s="17"/>
      <c r="AC319" s="44"/>
      <c r="AD319" s="44"/>
      <c r="AE319" s="44"/>
    </row>
    <row r="320" ht="22.5" customHeight="1">
      <c r="A320" s="46">
        <v>317.0</v>
      </c>
      <c r="B320" s="114" t="s">
        <v>2255</v>
      </c>
      <c r="C320" s="103" t="s">
        <v>82</v>
      </c>
      <c r="D320" s="127" t="s">
        <v>2256</v>
      </c>
      <c r="E320" s="137" t="s">
        <v>827</v>
      </c>
      <c r="F320" s="107" t="s">
        <v>2257</v>
      </c>
      <c r="G320" s="109" t="str">
        <f>HYPERLINK("mailto:kity_eng@hotmail.com","kity_eng@hotmail.com")</f>
        <v>kity_eng@hotmail.com</v>
      </c>
      <c r="H320" s="133" t="s">
        <v>2258</v>
      </c>
      <c r="I320" s="111" t="s">
        <v>929</v>
      </c>
      <c r="J320" s="70" t="s">
        <v>42</v>
      </c>
      <c r="K320" s="70" t="s">
        <v>42</v>
      </c>
      <c r="L320" s="67"/>
      <c r="M320" s="70" t="s">
        <v>42</v>
      </c>
      <c r="N320" s="67"/>
      <c r="O320" s="67"/>
      <c r="P320" s="70" t="s">
        <v>42</v>
      </c>
      <c r="Q320" s="70" t="s">
        <v>42</v>
      </c>
      <c r="R320" s="67"/>
      <c r="S320" s="70" t="s">
        <v>42</v>
      </c>
      <c r="T320" s="67"/>
      <c r="U320" s="67"/>
      <c r="V320" s="70" t="s">
        <v>42</v>
      </c>
      <c r="W320" s="67"/>
      <c r="X320" s="67"/>
      <c r="Y320" s="67"/>
      <c r="Z320" s="124"/>
      <c r="AA320" s="124"/>
      <c r="AB320" s="17"/>
      <c r="AC320" s="44"/>
      <c r="AD320" s="44"/>
      <c r="AE320" s="44"/>
    </row>
    <row r="321" ht="22.5" customHeight="1">
      <c r="A321" s="46">
        <v>318.0</v>
      </c>
      <c r="B321" s="179" t="s">
        <v>2259</v>
      </c>
      <c r="C321" s="233" t="s">
        <v>1260</v>
      </c>
      <c r="D321" s="104" t="s">
        <v>2260</v>
      </c>
      <c r="E321" s="117" t="s">
        <v>358</v>
      </c>
      <c r="F321" s="107" t="s">
        <v>2261</v>
      </c>
      <c r="G321" s="163" t="str">
        <f>HYPERLINK("mailto:Scomi.Oiltools.(Thailand)@gmail.com","Scomi.Oiltools.(Thailand)@gmail.com")</f>
        <v>Scomi.Oiltools.(Thailand)@gmail.com</v>
      </c>
      <c r="H321" s="133" t="s">
        <v>2262</v>
      </c>
      <c r="I321" s="111" t="s">
        <v>2263</v>
      </c>
      <c r="J321" s="70" t="s">
        <v>42</v>
      </c>
      <c r="K321" s="70" t="s">
        <v>42</v>
      </c>
      <c r="L321" s="67"/>
      <c r="M321" s="70" t="s">
        <v>42</v>
      </c>
      <c r="N321" s="70" t="s">
        <v>42</v>
      </c>
      <c r="O321" s="70" t="s">
        <v>42</v>
      </c>
      <c r="P321" s="70" t="s">
        <v>42</v>
      </c>
      <c r="Q321" s="70" t="s">
        <v>42</v>
      </c>
      <c r="R321" s="70" t="s">
        <v>42</v>
      </c>
      <c r="S321" s="70" t="s">
        <v>42</v>
      </c>
      <c r="T321" s="67"/>
      <c r="U321" s="67"/>
      <c r="V321" s="70" t="s">
        <v>42</v>
      </c>
      <c r="W321" s="67"/>
      <c r="X321" s="70" t="s">
        <v>42</v>
      </c>
      <c r="Y321" s="67"/>
      <c r="Z321" s="124"/>
      <c r="AA321" s="124"/>
      <c r="AB321" s="17"/>
      <c r="AC321" s="44"/>
      <c r="AD321" s="44"/>
      <c r="AE321" s="44"/>
    </row>
    <row r="322" ht="22.5" customHeight="1">
      <c r="A322" s="46">
        <v>319.0</v>
      </c>
      <c r="B322" s="114" t="s">
        <v>2264</v>
      </c>
      <c r="C322" s="103" t="s">
        <v>34</v>
      </c>
      <c r="D322" s="104" t="s">
        <v>2265</v>
      </c>
      <c r="E322" s="117" t="s">
        <v>2266</v>
      </c>
      <c r="F322" s="107" t="s">
        <v>2267</v>
      </c>
      <c r="G322" s="155" t="str">
        <f>HYPERLINK("mailto:somyot@kht.co.th","somyot@kht.co.th")</f>
        <v>somyot@kht.co.th</v>
      </c>
      <c r="H322" s="122" t="s">
        <v>2268</v>
      </c>
      <c r="I322" s="111" t="s">
        <v>465</v>
      </c>
      <c r="J322" s="70" t="s">
        <v>42</v>
      </c>
      <c r="K322" s="67"/>
      <c r="L322" s="70" t="s">
        <v>42</v>
      </c>
      <c r="M322" s="70" t="s">
        <v>42</v>
      </c>
      <c r="N322" s="67"/>
      <c r="O322" s="67"/>
      <c r="P322" s="70" t="s">
        <v>42</v>
      </c>
      <c r="Q322" s="70" t="s">
        <v>42</v>
      </c>
      <c r="R322" s="67"/>
      <c r="S322" s="70" t="s">
        <v>42</v>
      </c>
      <c r="T322" s="67"/>
      <c r="U322" s="67"/>
      <c r="V322" s="70" t="s">
        <v>42</v>
      </c>
      <c r="W322" s="67"/>
      <c r="X322" s="67"/>
      <c r="Y322" s="67"/>
      <c r="Z322" s="124"/>
      <c r="AA322" s="124"/>
      <c r="AB322" s="17"/>
      <c r="AC322" s="44"/>
      <c r="AD322" s="44"/>
      <c r="AE322" s="44"/>
    </row>
    <row r="323" ht="22.5" customHeight="1">
      <c r="A323" s="46">
        <v>320.0</v>
      </c>
      <c r="B323" s="114" t="s">
        <v>2269</v>
      </c>
      <c r="C323" s="233" t="s">
        <v>555</v>
      </c>
      <c r="D323" s="104" t="s">
        <v>2270</v>
      </c>
      <c r="E323" s="117" t="s">
        <v>321</v>
      </c>
      <c r="F323" s="107" t="s">
        <v>2271</v>
      </c>
      <c r="G323" s="155" t="str">
        <f>HYPERLINK("mailto:paiboon.kuhapermsub@konecranes.com","paiboon.kuhapermsub@konecranes.com")</f>
        <v>paiboon.kuhapermsub@konecranes.com</v>
      </c>
      <c r="H323" s="111" t="s">
        <v>2272</v>
      </c>
      <c r="I323" s="111" t="s">
        <v>2273</v>
      </c>
      <c r="J323" s="70" t="s">
        <v>42</v>
      </c>
      <c r="K323" s="201" t="s">
        <v>42</v>
      </c>
      <c r="L323" s="70" t="s">
        <v>42</v>
      </c>
      <c r="M323" s="70" t="s">
        <v>42</v>
      </c>
      <c r="N323" s="201" t="s">
        <v>42</v>
      </c>
      <c r="O323" s="201" t="s">
        <v>42</v>
      </c>
      <c r="P323" s="70" t="s">
        <v>42</v>
      </c>
      <c r="Q323" s="70" t="s">
        <v>42</v>
      </c>
      <c r="R323" s="202"/>
      <c r="S323" s="201" t="s">
        <v>42</v>
      </c>
      <c r="T323" s="70" t="s">
        <v>42</v>
      </c>
      <c r="U323" s="201" t="s">
        <v>42</v>
      </c>
      <c r="V323" s="70" t="s">
        <v>42</v>
      </c>
      <c r="W323" s="202"/>
      <c r="X323" s="201" t="s">
        <v>42</v>
      </c>
      <c r="Y323" s="67"/>
      <c r="Z323" s="124"/>
      <c r="AA323" s="124"/>
      <c r="AB323" s="17"/>
      <c r="AC323" s="44"/>
      <c r="AD323" s="44"/>
      <c r="AE323" s="44"/>
    </row>
    <row r="324" ht="22.5" customHeight="1">
      <c r="A324" s="46">
        <v>321.0</v>
      </c>
      <c r="B324" s="250" t="s">
        <v>2274</v>
      </c>
      <c r="C324" s="103" t="s">
        <v>34</v>
      </c>
      <c r="D324" s="127" t="s">
        <v>2275</v>
      </c>
      <c r="E324" s="276" t="s">
        <v>2276</v>
      </c>
      <c r="F324" s="107" t="s">
        <v>2277</v>
      </c>
      <c r="G324" s="109" t="s">
        <v>2278</v>
      </c>
      <c r="H324" s="139" t="s">
        <v>2279</v>
      </c>
      <c r="I324" s="111" t="s">
        <v>790</v>
      </c>
      <c r="J324" s="70" t="s">
        <v>42</v>
      </c>
      <c r="K324" s="67"/>
      <c r="L324" s="67"/>
      <c r="M324" s="70" t="s">
        <v>42</v>
      </c>
      <c r="N324" s="67"/>
      <c r="O324" s="67"/>
      <c r="P324" s="70" t="s">
        <v>42</v>
      </c>
      <c r="Q324" s="70" t="s">
        <v>42</v>
      </c>
      <c r="R324" s="67"/>
      <c r="S324" s="70" t="s">
        <v>42</v>
      </c>
      <c r="T324" s="67"/>
      <c r="U324" s="67"/>
      <c r="V324" s="70" t="s">
        <v>42</v>
      </c>
      <c r="W324" s="67"/>
      <c r="X324" s="67"/>
      <c r="Y324" s="67"/>
      <c r="Z324" s="124"/>
      <c r="AA324" s="124"/>
      <c r="AB324" s="17"/>
      <c r="AC324" s="44"/>
      <c r="AD324" s="44"/>
      <c r="AE324" s="44"/>
    </row>
    <row r="325" ht="22.5" customHeight="1">
      <c r="A325" s="46">
        <v>322.0</v>
      </c>
      <c r="B325" s="179" t="s">
        <v>2280</v>
      </c>
      <c r="C325" s="233" t="s">
        <v>50</v>
      </c>
      <c r="D325" s="104" t="s">
        <v>2281</v>
      </c>
      <c r="E325" s="268"/>
      <c r="F325" s="153" t="s">
        <v>2282</v>
      </c>
      <c r="G325" s="163" t="str">
        <f>HYPERLINK("mailto:pat.jirpojaporn@krisenergy.com","pat.jirpojaporn@krisenergy.com")</f>
        <v>pat.jirpojaporn@krisenergy.com</v>
      </c>
      <c r="H325" s="111" t="s">
        <v>2283</v>
      </c>
      <c r="I325" s="111" t="s">
        <v>703</v>
      </c>
      <c r="J325" s="70" t="s">
        <v>42</v>
      </c>
      <c r="K325" s="70" t="s">
        <v>42</v>
      </c>
      <c r="L325" s="67"/>
      <c r="M325" s="70" t="s">
        <v>42</v>
      </c>
      <c r="N325" s="70" t="s">
        <v>42</v>
      </c>
      <c r="O325" s="67"/>
      <c r="P325" s="70" t="s">
        <v>42</v>
      </c>
      <c r="Q325" s="70" t="s">
        <v>42</v>
      </c>
      <c r="R325" s="70" t="s">
        <v>42</v>
      </c>
      <c r="S325" s="70" t="s">
        <v>42</v>
      </c>
      <c r="T325" s="70" t="s">
        <v>42</v>
      </c>
      <c r="U325" s="70" t="s">
        <v>42</v>
      </c>
      <c r="V325" s="70" t="s">
        <v>42</v>
      </c>
      <c r="W325" s="70"/>
      <c r="X325" s="70" t="s">
        <v>42</v>
      </c>
      <c r="Y325" s="67"/>
      <c r="Z325" s="124"/>
      <c r="AA325" s="124"/>
      <c r="AB325" s="17"/>
      <c r="AC325" s="44"/>
      <c r="AD325" s="44"/>
      <c r="AE325" s="44"/>
    </row>
    <row r="326" ht="22.5" customHeight="1">
      <c r="A326" s="46">
        <v>323.0</v>
      </c>
      <c r="B326" s="114" t="s">
        <v>2284</v>
      </c>
      <c r="C326" s="248" t="s">
        <v>363</v>
      </c>
      <c r="D326" s="127" t="s">
        <v>2285</v>
      </c>
      <c r="E326" s="137"/>
      <c r="F326" s="107" t="s">
        <v>2286</v>
      </c>
      <c r="G326" s="109" t="s">
        <v>2287</v>
      </c>
      <c r="H326" s="139" t="s">
        <v>2288</v>
      </c>
      <c r="I326" s="111" t="s">
        <v>2289</v>
      </c>
      <c r="J326" s="70" t="s">
        <v>42</v>
      </c>
      <c r="K326" s="70" t="s">
        <v>42</v>
      </c>
      <c r="L326" s="67"/>
      <c r="M326" s="70" t="s">
        <v>42</v>
      </c>
      <c r="N326" s="70" t="s">
        <v>42</v>
      </c>
      <c r="O326" s="70" t="s">
        <v>42</v>
      </c>
      <c r="P326" s="70" t="s">
        <v>42</v>
      </c>
      <c r="Q326" s="70" t="s">
        <v>42</v>
      </c>
      <c r="R326" s="70" t="s">
        <v>42</v>
      </c>
      <c r="S326" s="70" t="s">
        <v>42</v>
      </c>
      <c r="T326" s="67"/>
      <c r="U326" s="67"/>
      <c r="V326" s="70" t="s">
        <v>42</v>
      </c>
      <c r="W326" s="67"/>
      <c r="X326" s="70" t="s">
        <v>42</v>
      </c>
      <c r="Y326" s="67"/>
      <c r="Z326" s="124" t="s">
        <v>2290</v>
      </c>
      <c r="AA326" s="124"/>
      <c r="AB326" s="17"/>
      <c r="AC326" s="44"/>
      <c r="AD326" s="44"/>
      <c r="AE326" s="44"/>
    </row>
    <row r="327" ht="22.5" customHeight="1">
      <c r="A327" s="46">
        <v>324.0</v>
      </c>
      <c r="B327" s="179" t="s">
        <v>2291</v>
      </c>
      <c r="C327" s="233" t="s">
        <v>363</v>
      </c>
      <c r="D327" s="104" t="s">
        <v>2292</v>
      </c>
      <c r="E327" s="117" t="s">
        <v>2293</v>
      </c>
      <c r="F327" s="107" t="s">
        <v>2294</v>
      </c>
      <c r="G327" s="155" t="str">
        <f>HYPERLINK("mailto:ksoilfield@ksoifield.com","ksoilfield@ksoifield.com")</f>
        <v>ksoilfield@ksoifield.com</v>
      </c>
      <c r="H327" s="122" t="s">
        <v>2295</v>
      </c>
      <c r="I327" s="111" t="s">
        <v>2296</v>
      </c>
      <c r="J327" s="70" t="s">
        <v>42</v>
      </c>
      <c r="K327" s="70" t="s">
        <v>42</v>
      </c>
      <c r="L327" s="70" t="s">
        <v>42</v>
      </c>
      <c r="M327" s="70" t="s">
        <v>42</v>
      </c>
      <c r="N327" s="67"/>
      <c r="O327" s="67"/>
      <c r="P327" s="70" t="s">
        <v>42</v>
      </c>
      <c r="Q327" s="70" t="s">
        <v>42</v>
      </c>
      <c r="R327" s="67"/>
      <c r="S327" s="70" t="s">
        <v>42</v>
      </c>
      <c r="T327" s="67"/>
      <c r="U327" s="67"/>
      <c r="V327" s="70" t="s">
        <v>42</v>
      </c>
      <c r="W327" s="67"/>
      <c r="X327" s="67"/>
      <c r="Y327" s="67"/>
      <c r="Z327" s="124"/>
      <c r="AA327" s="124"/>
      <c r="AB327" s="17"/>
      <c r="AC327" s="44"/>
      <c r="AD327" s="44"/>
      <c r="AE327" s="44"/>
    </row>
    <row r="328" ht="22.5" customHeight="1">
      <c r="A328" s="46">
        <v>325.0</v>
      </c>
      <c r="B328" s="142" t="s">
        <v>2297</v>
      </c>
      <c r="C328" s="103" t="s">
        <v>483</v>
      </c>
      <c r="D328" s="104" t="s">
        <v>2298</v>
      </c>
      <c r="E328" s="117" t="s">
        <v>2299</v>
      </c>
      <c r="F328" s="153" t="s">
        <v>2300</v>
      </c>
      <c r="G328" s="155" t="str">
        <f>HYPERLINK("mailto:ronniew@kop.co.th","ronniew@kop.co.th")</f>
        <v>ronniew@kop.co.th</v>
      </c>
      <c r="H328" s="145" t="s">
        <v>2301</v>
      </c>
      <c r="I328" s="111" t="s">
        <v>193</v>
      </c>
      <c r="J328" s="70" t="s">
        <v>42</v>
      </c>
      <c r="K328" s="70" t="s">
        <v>42</v>
      </c>
      <c r="L328" s="202"/>
      <c r="M328" s="70" t="s">
        <v>42</v>
      </c>
      <c r="N328" s="201" t="s">
        <v>42</v>
      </c>
      <c r="O328" s="201" t="s">
        <v>42</v>
      </c>
      <c r="P328" s="70" t="s">
        <v>42</v>
      </c>
      <c r="Q328" s="70" t="s">
        <v>42</v>
      </c>
      <c r="R328" s="70" t="s">
        <v>42</v>
      </c>
      <c r="S328" s="70" t="s">
        <v>42</v>
      </c>
      <c r="T328" s="70"/>
      <c r="U328" s="201"/>
      <c r="V328" s="201" t="s">
        <v>42</v>
      </c>
      <c r="W328" s="202"/>
      <c r="X328" s="201" t="s">
        <v>42</v>
      </c>
      <c r="Y328" s="67"/>
      <c r="Z328" s="157"/>
      <c r="AA328" s="124"/>
      <c r="AB328" s="17"/>
      <c r="AC328" s="44"/>
      <c r="AD328" s="44"/>
      <c r="AE328" s="44"/>
    </row>
    <row r="329" ht="22.5" customHeight="1">
      <c r="A329" s="46">
        <v>326.0</v>
      </c>
      <c r="B329" s="250" t="s">
        <v>2302</v>
      </c>
      <c r="C329" s="103" t="s">
        <v>34</v>
      </c>
      <c r="D329" s="127" t="s">
        <v>2303</v>
      </c>
      <c r="E329" s="117" t="s">
        <v>198</v>
      </c>
      <c r="F329" s="107" t="s">
        <v>2304</v>
      </c>
      <c r="G329" s="155" t="str">
        <f>HYPERLINK("mailto:info@lcn-machinery.com","info@lcn-machinery.com")</f>
        <v>info@lcn-machinery.com</v>
      </c>
      <c r="H329" s="133" t="s">
        <v>2305</v>
      </c>
      <c r="I329" s="111" t="s">
        <v>347</v>
      </c>
      <c r="J329" s="70" t="s">
        <v>42</v>
      </c>
      <c r="K329" s="70" t="s">
        <v>42</v>
      </c>
      <c r="L329" s="67"/>
      <c r="M329" s="70" t="s">
        <v>42</v>
      </c>
      <c r="N329" s="67"/>
      <c r="O329" s="67"/>
      <c r="P329" s="70" t="s">
        <v>42</v>
      </c>
      <c r="Q329" s="70" t="s">
        <v>42</v>
      </c>
      <c r="R329" s="67"/>
      <c r="S329" s="70" t="s">
        <v>42</v>
      </c>
      <c r="T329" s="67"/>
      <c r="U329" s="67"/>
      <c r="V329" s="70" t="s">
        <v>42</v>
      </c>
      <c r="W329" s="67"/>
      <c r="X329" s="67"/>
      <c r="Y329" s="67"/>
      <c r="Z329" s="124"/>
      <c r="AA329" s="124"/>
      <c r="AB329" s="17"/>
      <c r="AC329" s="44"/>
      <c r="AD329" s="44"/>
      <c r="AE329" s="44"/>
    </row>
    <row r="330" ht="22.5" customHeight="1">
      <c r="A330" s="46">
        <v>327.0</v>
      </c>
      <c r="B330" s="335" t="s">
        <v>2306</v>
      </c>
      <c r="C330" s="339"/>
      <c r="D330" s="226" t="s">
        <v>99</v>
      </c>
      <c r="E330" s="267"/>
      <c r="F330" s="269"/>
      <c r="G330" s="251"/>
      <c r="H330" s="324"/>
      <c r="I330" s="111" t="s">
        <v>2307</v>
      </c>
      <c r="J330" s="70" t="s">
        <v>42</v>
      </c>
      <c r="K330" s="67"/>
      <c r="L330" s="67"/>
      <c r="M330" s="70" t="s">
        <v>42</v>
      </c>
      <c r="N330" s="70" t="s">
        <v>42</v>
      </c>
      <c r="O330" s="67"/>
      <c r="P330" s="70" t="s">
        <v>42</v>
      </c>
      <c r="Q330" s="70" t="s">
        <v>42</v>
      </c>
      <c r="R330" s="67"/>
      <c r="S330" s="70" t="s">
        <v>42</v>
      </c>
      <c r="T330" s="70" t="s">
        <v>42</v>
      </c>
      <c r="U330" s="70" t="s">
        <v>42</v>
      </c>
      <c r="V330" s="70" t="s">
        <v>42</v>
      </c>
      <c r="W330" s="67"/>
      <c r="X330" s="70" t="s">
        <v>42</v>
      </c>
      <c r="Y330" s="67"/>
      <c r="Z330" s="124"/>
      <c r="AA330" s="124"/>
      <c r="AB330" s="17"/>
      <c r="AC330" s="44"/>
      <c r="AD330" s="44"/>
      <c r="AE330" s="44"/>
    </row>
    <row r="331" ht="22.5" customHeight="1">
      <c r="A331" s="46">
        <v>328.0</v>
      </c>
      <c r="B331" s="114" t="s">
        <v>2308</v>
      </c>
      <c r="C331" s="233" t="s">
        <v>363</v>
      </c>
      <c r="D331" s="226" t="s">
        <v>99</v>
      </c>
      <c r="E331" s="117" t="s">
        <v>36</v>
      </c>
      <c r="F331" s="107" t="s">
        <v>2309</v>
      </c>
      <c r="G331" s="109" t="s">
        <v>2310</v>
      </c>
      <c r="H331" s="139" t="s">
        <v>2311</v>
      </c>
      <c r="I331" s="111" t="s">
        <v>157</v>
      </c>
      <c r="J331" s="67"/>
      <c r="K331" s="67"/>
      <c r="L331" s="67"/>
      <c r="M331" s="67"/>
      <c r="N331" s="67"/>
      <c r="O331" s="67"/>
      <c r="P331" s="70" t="s">
        <v>42</v>
      </c>
      <c r="Q331" s="70" t="s">
        <v>42</v>
      </c>
      <c r="R331" s="67"/>
      <c r="S331" s="70" t="s">
        <v>42</v>
      </c>
      <c r="T331" s="67"/>
      <c r="U331" s="67"/>
      <c r="V331" s="67"/>
      <c r="W331" s="67"/>
      <c r="X331" s="67"/>
      <c r="Y331" s="67"/>
      <c r="Z331" s="124"/>
      <c r="AA331" s="124"/>
      <c r="AB331" s="17"/>
      <c r="AC331" s="44"/>
      <c r="AD331" s="44"/>
      <c r="AE331" s="44"/>
    </row>
    <row r="332" ht="22.5" customHeight="1">
      <c r="A332" s="46">
        <v>329.0</v>
      </c>
      <c r="B332" s="114" t="s">
        <v>2312</v>
      </c>
      <c r="C332" s="233" t="s">
        <v>483</v>
      </c>
      <c r="D332" s="187" t="s">
        <v>2313</v>
      </c>
      <c r="E332" s="299" t="s">
        <v>2314</v>
      </c>
      <c r="F332" s="107" t="s">
        <v>2315</v>
      </c>
      <c r="G332" s="177" t="s">
        <v>2316</v>
      </c>
      <c r="H332" s="145" t="s">
        <v>2317</v>
      </c>
      <c r="I332" s="111" t="s">
        <v>2318</v>
      </c>
      <c r="J332" s="70" t="s">
        <v>42</v>
      </c>
      <c r="K332" s="70" t="s">
        <v>42</v>
      </c>
      <c r="L332" s="67"/>
      <c r="M332" s="70" t="s">
        <v>42</v>
      </c>
      <c r="N332" s="70" t="s">
        <v>42</v>
      </c>
      <c r="O332" s="70" t="s">
        <v>42</v>
      </c>
      <c r="P332" s="70" t="s">
        <v>42</v>
      </c>
      <c r="Q332" s="70" t="s">
        <v>42</v>
      </c>
      <c r="R332" s="70" t="s">
        <v>42</v>
      </c>
      <c r="S332" s="70" t="s">
        <v>42</v>
      </c>
      <c r="T332" s="67"/>
      <c r="U332" s="67"/>
      <c r="V332" s="70" t="s">
        <v>42</v>
      </c>
      <c r="W332" s="67"/>
      <c r="X332" s="70" t="s">
        <v>42</v>
      </c>
      <c r="Y332" s="67"/>
      <c r="Z332" s="124"/>
      <c r="AA332" s="124"/>
      <c r="AB332" s="17"/>
      <c r="AC332" s="44"/>
      <c r="AD332" s="44"/>
      <c r="AE332" s="44"/>
    </row>
    <row r="333" ht="22.5" customHeight="1">
      <c r="A333" s="46">
        <v>330.0</v>
      </c>
      <c r="B333" s="114" t="s">
        <v>2319</v>
      </c>
      <c r="C333" s="103" t="s">
        <v>82</v>
      </c>
      <c r="D333" s="127" t="s">
        <v>2320</v>
      </c>
      <c r="E333" s="137" t="s">
        <v>358</v>
      </c>
      <c r="F333" s="107" t="s">
        <v>2321</v>
      </c>
      <c r="G333" s="155" t="s">
        <v>2322</v>
      </c>
      <c r="H333" s="133" t="s">
        <v>2323</v>
      </c>
      <c r="I333" s="111" t="s">
        <v>344</v>
      </c>
      <c r="J333" s="70" t="s">
        <v>42</v>
      </c>
      <c r="K333" s="70" t="s">
        <v>42</v>
      </c>
      <c r="L333" s="70" t="s">
        <v>42</v>
      </c>
      <c r="M333" s="70" t="s">
        <v>42</v>
      </c>
      <c r="N333" s="67"/>
      <c r="O333" s="67"/>
      <c r="P333" s="70" t="s">
        <v>42</v>
      </c>
      <c r="Q333" s="70" t="s">
        <v>42</v>
      </c>
      <c r="R333" s="67"/>
      <c r="S333" s="70" t="s">
        <v>42</v>
      </c>
      <c r="T333" s="67"/>
      <c r="U333" s="67"/>
      <c r="V333" s="70" t="s">
        <v>42</v>
      </c>
      <c r="W333" s="67"/>
      <c r="X333" s="67"/>
      <c r="Y333" s="67"/>
      <c r="Z333" s="124"/>
      <c r="AA333" s="124"/>
      <c r="AB333" s="17"/>
      <c r="AC333" s="44"/>
      <c r="AD333" s="44"/>
      <c r="AE333" s="44"/>
    </row>
    <row r="334" ht="22.5" customHeight="1">
      <c r="A334" s="46">
        <v>331.0</v>
      </c>
      <c r="B334" s="212" t="s">
        <v>2324</v>
      </c>
      <c r="C334" s="103" t="s">
        <v>1127</v>
      </c>
      <c r="D334" s="104" t="s">
        <v>2325</v>
      </c>
      <c r="E334" s="117" t="s">
        <v>2326</v>
      </c>
      <c r="F334" s="107" t="s">
        <v>2327</v>
      </c>
      <c r="G334" s="109" t="s">
        <v>2328</v>
      </c>
      <c r="H334" s="122" t="s">
        <v>2329</v>
      </c>
      <c r="I334" s="111" t="s">
        <v>790</v>
      </c>
      <c r="J334" s="70" t="s">
        <v>42</v>
      </c>
      <c r="K334" s="67"/>
      <c r="L334" s="67"/>
      <c r="M334" s="70" t="s">
        <v>42</v>
      </c>
      <c r="N334" s="67"/>
      <c r="O334" s="67"/>
      <c r="P334" s="70" t="s">
        <v>42</v>
      </c>
      <c r="Q334" s="70" t="s">
        <v>42</v>
      </c>
      <c r="R334" s="67"/>
      <c r="S334" s="70" t="s">
        <v>42</v>
      </c>
      <c r="T334" s="67"/>
      <c r="U334" s="67"/>
      <c r="V334" s="70" t="s">
        <v>42</v>
      </c>
      <c r="W334" s="67"/>
      <c r="X334" s="67"/>
      <c r="Y334" s="67"/>
      <c r="Z334" s="124"/>
      <c r="AA334" s="124"/>
      <c r="AB334" s="17"/>
      <c r="AC334" s="44"/>
      <c r="AD334" s="44"/>
      <c r="AE334" s="44"/>
    </row>
    <row r="335" ht="22.5" customHeight="1">
      <c r="A335" s="46">
        <v>332.0</v>
      </c>
      <c r="B335" s="114" t="s">
        <v>2330</v>
      </c>
      <c r="C335" s="233" t="s">
        <v>555</v>
      </c>
      <c r="D335" s="104" t="s">
        <v>2331</v>
      </c>
      <c r="E335" s="268" t="s">
        <v>321</v>
      </c>
      <c r="F335" s="107" t="s">
        <v>2332</v>
      </c>
      <c r="G335" s="340" t="s">
        <v>2333</v>
      </c>
      <c r="H335" s="190" t="s">
        <v>2334</v>
      </c>
      <c r="I335" s="111" t="s">
        <v>929</v>
      </c>
      <c r="J335" s="70" t="s">
        <v>42</v>
      </c>
      <c r="K335" s="70" t="s">
        <v>42</v>
      </c>
      <c r="L335" s="67"/>
      <c r="M335" s="70" t="s">
        <v>42</v>
      </c>
      <c r="N335" s="67"/>
      <c r="O335" s="67"/>
      <c r="P335" s="70" t="s">
        <v>42</v>
      </c>
      <c r="Q335" s="70" t="s">
        <v>42</v>
      </c>
      <c r="R335" s="67"/>
      <c r="S335" s="70" t="s">
        <v>42</v>
      </c>
      <c r="T335" s="67"/>
      <c r="U335" s="67"/>
      <c r="V335" s="70" t="s">
        <v>42</v>
      </c>
      <c r="W335" s="67"/>
      <c r="X335" s="67"/>
      <c r="Y335" s="67"/>
      <c r="Z335" s="124"/>
      <c r="AA335" s="124"/>
      <c r="AB335" s="246"/>
      <c r="AC335" s="207"/>
      <c r="AD335" s="207"/>
      <c r="AE335" s="207"/>
    </row>
    <row r="336" ht="22.5" customHeight="1">
      <c r="A336" s="46">
        <v>333.0</v>
      </c>
      <c r="B336" s="179" t="s">
        <v>2335</v>
      </c>
      <c r="C336" s="233" t="s">
        <v>483</v>
      </c>
      <c r="D336" s="127" t="s">
        <v>2336</v>
      </c>
      <c r="E336" s="137"/>
      <c r="F336" s="107" t="s">
        <v>2337</v>
      </c>
      <c r="G336" s="155" t="s">
        <v>2338</v>
      </c>
      <c r="H336" s="122" t="s">
        <v>2339</v>
      </c>
      <c r="I336" s="111" t="s">
        <v>2116</v>
      </c>
      <c r="J336" s="70" t="s">
        <v>42</v>
      </c>
      <c r="K336" s="70" t="s">
        <v>42</v>
      </c>
      <c r="L336" s="67"/>
      <c r="M336" s="70" t="s">
        <v>42</v>
      </c>
      <c r="N336" s="67"/>
      <c r="O336" s="67"/>
      <c r="P336" s="70" t="s">
        <v>42</v>
      </c>
      <c r="Q336" s="70" t="s">
        <v>42</v>
      </c>
      <c r="R336" s="67"/>
      <c r="S336" s="70" t="s">
        <v>42</v>
      </c>
      <c r="T336" s="67"/>
      <c r="U336" s="67"/>
      <c r="V336" s="70" t="s">
        <v>42</v>
      </c>
      <c r="W336" s="67"/>
      <c r="X336" s="67"/>
      <c r="Y336" s="67"/>
      <c r="Z336" s="124"/>
      <c r="AA336" s="124"/>
      <c r="AB336" s="17"/>
      <c r="AC336" s="44"/>
      <c r="AD336" s="44"/>
      <c r="AE336" s="44"/>
    </row>
    <row r="337" ht="22.5" customHeight="1">
      <c r="A337" s="46">
        <v>334.0</v>
      </c>
      <c r="B337" s="114" t="s">
        <v>2340</v>
      </c>
      <c r="C337" s="233" t="s">
        <v>50</v>
      </c>
      <c r="D337" s="127" t="s">
        <v>2341</v>
      </c>
      <c r="E337" s="137"/>
      <c r="F337" s="107" t="s">
        <v>2342</v>
      </c>
      <c r="G337" s="155" t="s">
        <v>2343</v>
      </c>
      <c r="H337" s="122" t="s">
        <v>2344</v>
      </c>
      <c r="I337" s="237" t="s">
        <v>855</v>
      </c>
      <c r="J337" s="70" t="s">
        <v>42</v>
      </c>
      <c r="K337" s="67"/>
      <c r="L337" s="67"/>
      <c r="M337" s="70" t="s">
        <v>42</v>
      </c>
      <c r="N337" s="67"/>
      <c r="O337" s="67"/>
      <c r="P337" s="70" t="s">
        <v>42</v>
      </c>
      <c r="Q337" s="70" t="s">
        <v>42</v>
      </c>
      <c r="R337" s="67"/>
      <c r="S337" s="67"/>
      <c r="T337" s="67"/>
      <c r="U337" s="67"/>
      <c r="V337" s="67"/>
      <c r="W337" s="67"/>
      <c r="X337" s="67"/>
      <c r="Y337" s="67"/>
      <c r="Z337" s="124"/>
      <c r="AA337" s="124"/>
      <c r="AB337" s="17"/>
      <c r="AC337" s="44"/>
      <c r="AD337" s="44"/>
      <c r="AE337" s="44"/>
    </row>
    <row r="338" ht="22.5" customHeight="1">
      <c r="A338" s="46">
        <v>335.0</v>
      </c>
      <c r="B338" s="245" t="s">
        <v>2345</v>
      </c>
      <c r="C338" s="233" t="s">
        <v>50</v>
      </c>
      <c r="D338" s="127" t="s">
        <v>2346</v>
      </c>
      <c r="E338" s="137" t="s">
        <v>321</v>
      </c>
      <c r="F338" s="107" t="s">
        <v>2347</v>
      </c>
      <c r="G338" s="109" t="str">
        <f>HYPERLINK("mailto:mark@limaroiltools.com","mark@limaroiltools.com")</f>
        <v>mark@limaroiltools.com</v>
      </c>
      <c r="H338" s="139" t="s">
        <v>2348</v>
      </c>
      <c r="I338" s="111" t="s">
        <v>2349</v>
      </c>
      <c r="J338" s="70" t="s">
        <v>42</v>
      </c>
      <c r="K338" s="70" t="s">
        <v>42</v>
      </c>
      <c r="L338" s="67"/>
      <c r="M338" s="70" t="s">
        <v>42</v>
      </c>
      <c r="N338" s="70" t="s">
        <v>42</v>
      </c>
      <c r="O338" s="70" t="s">
        <v>42</v>
      </c>
      <c r="P338" s="70" t="s">
        <v>42</v>
      </c>
      <c r="Q338" s="70" t="s">
        <v>42</v>
      </c>
      <c r="R338" s="70" t="s">
        <v>42</v>
      </c>
      <c r="S338" s="70" t="s">
        <v>42</v>
      </c>
      <c r="T338" s="67"/>
      <c r="U338" s="67"/>
      <c r="V338" s="70" t="s">
        <v>42</v>
      </c>
      <c r="W338" s="67"/>
      <c r="X338" s="70" t="s">
        <v>42</v>
      </c>
      <c r="Y338" s="67"/>
      <c r="Z338" s="124"/>
      <c r="AA338" s="124"/>
      <c r="AB338" s="17"/>
      <c r="AC338" s="44"/>
      <c r="AD338" s="44"/>
      <c r="AE338" s="44"/>
    </row>
    <row r="339" ht="22.5" customHeight="1">
      <c r="A339" s="46">
        <v>336.0</v>
      </c>
      <c r="B339" s="142" t="s">
        <v>2350</v>
      </c>
      <c r="C339" s="103" t="s">
        <v>813</v>
      </c>
      <c r="D339" s="104" t="s">
        <v>2351</v>
      </c>
      <c r="E339" s="137"/>
      <c r="F339" s="153" t="s">
        <v>2352</v>
      </c>
      <c r="G339" s="293" t="s">
        <v>2353</v>
      </c>
      <c r="H339" s="145" t="s">
        <v>2354</v>
      </c>
      <c r="I339" s="23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157"/>
      <c r="AA339" s="124"/>
      <c r="AB339" s="17"/>
      <c r="AC339" s="44"/>
      <c r="AD339" s="44"/>
      <c r="AE339" s="44"/>
    </row>
    <row r="340" ht="22.5" customHeight="1">
      <c r="A340" s="46">
        <v>337.0</v>
      </c>
      <c r="B340" s="212" t="s">
        <v>2355</v>
      </c>
      <c r="C340" s="233" t="s">
        <v>50</v>
      </c>
      <c r="D340" s="266" t="s">
        <v>2356</v>
      </c>
      <c r="E340" s="117" t="s">
        <v>471</v>
      </c>
      <c r="F340" s="107" t="s">
        <v>2357</v>
      </c>
      <c r="G340" s="155" t="str">
        <f>HYPERLINK("mailto:Thanapha.Junshaloem@lr.org","Thanapha.Junshaloem@lr.org")</f>
        <v>Thanapha.Junshaloem@lr.org</v>
      </c>
      <c r="H340" s="133" t="s">
        <v>2358</v>
      </c>
      <c r="I340" s="111" t="s">
        <v>2359</v>
      </c>
      <c r="J340" s="262"/>
      <c r="K340" s="262"/>
      <c r="L340" s="262"/>
      <c r="M340" s="70" t="s">
        <v>42</v>
      </c>
      <c r="N340" s="67"/>
      <c r="O340" s="67"/>
      <c r="P340" s="70" t="s">
        <v>42</v>
      </c>
      <c r="Q340" s="70" t="s">
        <v>42</v>
      </c>
      <c r="R340" s="67"/>
      <c r="S340" s="67"/>
      <c r="T340" s="70" t="s">
        <v>42</v>
      </c>
      <c r="U340" s="67"/>
      <c r="V340" s="67"/>
      <c r="W340" s="67"/>
      <c r="X340" s="67"/>
      <c r="Y340" s="67"/>
      <c r="Z340" s="124"/>
      <c r="AA340" s="124"/>
      <c r="AB340" s="17"/>
      <c r="AC340" s="44"/>
      <c r="AD340" s="44"/>
      <c r="AE340" s="44"/>
    </row>
    <row r="341" ht="22.5" customHeight="1">
      <c r="A341" s="46">
        <v>338.0</v>
      </c>
      <c r="B341" s="114" t="s">
        <v>2360</v>
      </c>
      <c r="C341" s="233" t="s">
        <v>555</v>
      </c>
      <c r="D341" s="127" t="s">
        <v>2361</v>
      </c>
      <c r="E341" s="137" t="s">
        <v>198</v>
      </c>
      <c r="F341" s="107" t="s">
        <v>2362</v>
      </c>
      <c r="G341" s="177" t="s">
        <v>2363</v>
      </c>
      <c r="H341" s="122" t="s">
        <v>2364</v>
      </c>
      <c r="I341" s="111" t="s">
        <v>157</v>
      </c>
      <c r="J341" s="67"/>
      <c r="K341" s="67"/>
      <c r="L341" s="67"/>
      <c r="M341" s="67"/>
      <c r="N341" s="67"/>
      <c r="O341" s="67"/>
      <c r="P341" s="70" t="s">
        <v>42</v>
      </c>
      <c r="Q341" s="70" t="s">
        <v>42</v>
      </c>
      <c r="R341" s="67"/>
      <c r="S341" s="70" t="s">
        <v>42</v>
      </c>
      <c r="T341" s="67"/>
      <c r="U341" s="67"/>
      <c r="V341" s="67"/>
      <c r="W341" s="67"/>
      <c r="X341" s="67"/>
      <c r="Y341" s="67"/>
      <c r="Z341" s="124"/>
      <c r="AA341" s="124"/>
      <c r="AB341" s="17"/>
      <c r="AC341" s="44"/>
      <c r="AD341" s="44"/>
      <c r="AE341" s="44"/>
    </row>
    <row r="342" ht="22.5" customHeight="1">
      <c r="A342" s="46">
        <v>339.0</v>
      </c>
      <c r="B342" s="142" t="s">
        <v>2365</v>
      </c>
      <c r="C342" s="103" t="s">
        <v>813</v>
      </c>
      <c r="D342" s="226"/>
      <c r="E342" s="117" t="s">
        <v>809</v>
      </c>
      <c r="F342" s="153" t="s">
        <v>2366</v>
      </c>
      <c r="G342" s="271" t="str">
        <f>HYPERLINK("mailto:purchase@longtex.co.th","purchase@longtex.co.th")</f>
        <v>purchase@longtex.co.th</v>
      </c>
      <c r="H342" s="145" t="s">
        <v>2367</v>
      </c>
      <c r="I342" s="111" t="s">
        <v>158</v>
      </c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157"/>
      <c r="AA342" s="124"/>
      <c r="AB342" s="17"/>
      <c r="AC342" s="44"/>
      <c r="AD342" s="44"/>
      <c r="AE342" s="44"/>
    </row>
    <row r="343" ht="22.5" customHeight="1">
      <c r="A343" s="46">
        <v>340.0</v>
      </c>
      <c r="B343" s="212" t="s">
        <v>2368</v>
      </c>
      <c r="C343" s="103" t="s">
        <v>813</v>
      </c>
      <c r="D343" s="127" t="s">
        <v>2369</v>
      </c>
      <c r="E343" s="137"/>
      <c r="F343" s="107" t="s">
        <v>2370</v>
      </c>
      <c r="G343" s="177" t="s">
        <v>2371</v>
      </c>
      <c r="H343" s="190" t="s">
        <v>2372</v>
      </c>
      <c r="I343" s="111" t="s">
        <v>2373</v>
      </c>
      <c r="J343" s="70" t="s">
        <v>42</v>
      </c>
      <c r="K343" s="70" t="s">
        <v>42</v>
      </c>
      <c r="L343" s="67"/>
      <c r="M343" s="70" t="s">
        <v>42</v>
      </c>
      <c r="N343" s="67"/>
      <c r="O343" s="67"/>
      <c r="P343" s="70" t="s">
        <v>42</v>
      </c>
      <c r="Q343" s="70" t="s">
        <v>42</v>
      </c>
      <c r="R343" s="67"/>
      <c r="S343" s="70" t="s">
        <v>42</v>
      </c>
      <c r="T343" s="70" t="s">
        <v>42</v>
      </c>
      <c r="U343" s="67"/>
      <c r="V343" s="70" t="s">
        <v>42</v>
      </c>
      <c r="W343" s="67"/>
      <c r="X343" s="67"/>
      <c r="Y343" s="67"/>
      <c r="Z343" s="124"/>
      <c r="AA343" s="124"/>
      <c r="AB343" s="17"/>
      <c r="AC343" s="44"/>
      <c r="AD343" s="44"/>
      <c r="AE343" s="44"/>
    </row>
    <row r="344" ht="22.5" customHeight="1">
      <c r="A344" s="46">
        <v>341.0</v>
      </c>
      <c r="B344" s="114" t="s">
        <v>2374</v>
      </c>
      <c r="C344" s="248" t="s">
        <v>555</v>
      </c>
      <c r="D344" s="337" t="s">
        <v>2375</v>
      </c>
      <c r="E344" s="117" t="s">
        <v>198</v>
      </c>
      <c r="F344" s="107" t="s">
        <v>2376</v>
      </c>
      <c r="G344" s="109" t="s">
        <v>2377</v>
      </c>
      <c r="H344" s="139" t="s">
        <v>2378</v>
      </c>
      <c r="I344" s="111" t="s">
        <v>835</v>
      </c>
      <c r="J344" s="70" t="s">
        <v>42</v>
      </c>
      <c r="K344" s="70" t="s">
        <v>42</v>
      </c>
      <c r="L344" s="67"/>
      <c r="M344" s="70" t="s">
        <v>42</v>
      </c>
      <c r="N344" s="70" t="s">
        <v>42</v>
      </c>
      <c r="O344" s="70" t="s">
        <v>42</v>
      </c>
      <c r="P344" s="70" t="s">
        <v>42</v>
      </c>
      <c r="Q344" s="70" t="s">
        <v>42</v>
      </c>
      <c r="R344" s="70" t="s">
        <v>42</v>
      </c>
      <c r="S344" s="70" t="s">
        <v>42</v>
      </c>
      <c r="T344" s="70" t="s">
        <v>42</v>
      </c>
      <c r="U344" s="70" t="s">
        <v>42</v>
      </c>
      <c r="V344" s="70" t="s">
        <v>42</v>
      </c>
      <c r="W344" s="67"/>
      <c r="X344" s="70" t="s">
        <v>42</v>
      </c>
      <c r="Y344" s="67"/>
      <c r="Z344" s="124"/>
      <c r="AA344" s="124"/>
      <c r="AB344" s="17"/>
      <c r="AC344" s="44"/>
      <c r="AD344" s="44"/>
      <c r="AE344" s="44"/>
    </row>
    <row r="345" ht="22.5" customHeight="1">
      <c r="A345" s="46">
        <v>342.0</v>
      </c>
      <c r="B345" s="142" t="s">
        <v>2379</v>
      </c>
      <c r="C345" s="103" t="s">
        <v>1369</v>
      </c>
      <c r="D345" s="104" t="s">
        <v>2380</v>
      </c>
      <c r="E345" s="105" t="s">
        <v>198</v>
      </c>
      <c r="F345" s="107" t="s">
        <v>2381</v>
      </c>
      <c r="G345" s="155" t="str">
        <f>HYPERLINK("mailto:anuwat.s@mts.co.th","anuwat.s@mts.co.th")</f>
        <v>anuwat.s@mts.co.th</v>
      </c>
      <c r="H345" s="122" t="s">
        <v>2382</v>
      </c>
      <c r="I345" s="111" t="s">
        <v>2383</v>
      </c>
      <c r="J345" s="70" t="s">
        <v>42</v>
      </c>
      <c r="K345" s="70" t="s">
        <v>42</v>
      </c>
      <c r="L345" s="67"/>
      <c r="M345" s="70" t="s">
        <v>42</v>
      </c>
      <c r="N345" s="67"/>
      <c r="O345" s="67"/>
      <c r="P345" s="70" t="s">
        <v>42</v>
      </c>
      <c r="Q345" s="70" t="s">
        <v>42</v>
      </c>
      <c r="R345" s="67"/>
      <c r="S345" s="70" t="s">
        <v>42</v>
      </c>
      <c r="T345" s="67"/>
      <c r="U345" s="67"/>
      <c r="V345" s="70" t="s">
        <v>42</v>
      </c>
      <c r="W345" s="67"/>
      <c r="X345" s="67"/>
      <c r="Y345" s="67"/>
      <c r="Z345" s="124"/>
      <c r="AA345" s="124"/>
      <c r="AB345" s="17"/>
      <c r="AC345" s="44"/>
      <c r="AD345" s="44"/>
      <c r="AE345" s="44"/>
    </row>
    <row r="346" ht="22.5" customHeight="1">
      <c r="A346" s="46">
        <v>343.0</v>
      </c>
      <c r="B346" s="249" t="s">
        <v>2384</v>
      </c>
      <c r="C346" s="103" t="s">
        <v>50</v>
      </c>
      <c r="D346" s="187" t="s">
        <v>2385</v>
      </c>
      <c r="E346" s="299" t="s">
        <v>2386</v>
      </c>
      <c r="F346" s="107" t="s">
        <v>2387</v>
      </c>
      <c r="G346" s="177" t="s">
        <v>2388</v>
      </c>
      <c r="H346" s="145" t="s">
        <v>2389</v>
      </c>
      <c r="I346" s="111" t="s">
        <v>427</v>
      </c>
      <c r="J346" s="70" t="s">
        <v>42</v>
      </c>
      <c r="K346" s="70" t="s">
        <v>42</v>
      </c>
      <c r="L346" s="67"/>
      <c r="M346" s="70" t="s">
        <v>42</v>
      </c>
      <c r="N346" s="70" t="s">
        <v>42</v>
      </c>
      <c r="O346" s="70" t="s">
        <v>42</v>
      </c>
      <c r="P346" s="70" t="s">
        <v>42</v>
      </c>
      <c r="Q346" s="70" t="s">
        <v>42</v>
      </c>
      <c r="R346" s="70" t="s">
        <v>42</v>
      </c>
      <c r="S346" s="70" t="s">
        <v>42</v>
      </c>
      <c r="T346" s="67"/>
      <c r="U346" s="67"/>
      <c r="V346" s="70" t="s">
        <v>42</v>
      </c>
      <c r="W346" s="67"/>
      <c r="X346" s="70" t="s">
        <v>42</v>
      </c>
      <c r="Y346" s="67"/>
      <c r="Z346" s="124"/>
      <c r="AA346" s="124"/>
      <c r="AB346" s="17"/>
      <c r="AC346" s="44"/>
      <c r="AD346" s="44"/>
      <c r="AE346" s="44"/>
    </row>
    <row r="347" ht="22.5" customHeight="1">
      <c r="A347" s="46">
        <v>344.0</v>
      </c>
      <c r="B347" s="142" t="s">
        <v>2390</v>
      </c>
      <c r="C347" s="103" t="s">
        <v>850</v>
      </c>
      <c r="D347" s="104" t="s">
        <v>2391</v>
      </c>
      <c r="E347" s="137" t="s">
        <v>2392</v>
      </c>
      <c r="F347" s="107" t="s">
        <v>2393</v>
      </c>
      <c r="G347" s="121" t="s">
        <v>2394</v>
      </c>
      <c r="H347" s="133" t="s">
        <v>2395</v>
      </c>
      <c r="I347" s="111" t="s">
        <v>790</v>
      </c>
      <c r="J347" s="70" t="s">
        <v>42</v>
      </c>
      <c r="K347" s="67"/>
      <c r="L347" s="67"/>
      <c r="M347" s="70" t="s">
        <v>42</v>
      </c>
      <c r="N347" s="67"/>
      <c r="O347" s="67"/>
      <c r="P347" s="70" t="s">
        <v>42</v>
      </c>
      <c r="Q347" s="70" t="s">
        <v>42</v>
      </c>
      <c r="R347" s="67"/>
      <c r="S347" s="70" t="s">
        <v>42</v>
      </c>
      <c r="T347" s="67"/>
      <c r="U347" s="67"/>
      <c r="V347" s="70" t="s">
        <v>42</v>
      </c>
      <c r="W347" s="67"/>
      <c r="X347" s="67"/>
      <c r="Y347" s="67"/>
      <c r="Z347" s="124"/>
      <c r="AA347" s="124"/>
      <c r="AB347" s="17"/>
      <c r="AC347" s="44"/>
      <c r="AD347" s="44"/>
      <c r="AE347" s="44"/>
    </row>
    <row r="348" ht="22.5" customHeight="1">
      <c r="A348" s="46">
        <v>345.0</v>
      </c>
      <c r="B348" s="142" t="s">
        <v>2396</v>
      </c>
      <c r="C348" s="103" t="s">
        <v>34</v>
      </c>
      <c r="D348" s="226"/>
      <c r="E348" s="137" t="s">
        <v>809</v>
      </c>
      <c r="F348" s="107" t="s">
        <v>2397</v>
      </c>
      <c r="G348" s="177" t="s">
        <v>2398</v>
      </c>
      <c r="H348" s="261" t="s">
        <v>2399</v>
      </c>
      <c r="I348" s="111" t="s">
        <v>347</v>
      </c>
      <c r="J348" s="70" t="s">
        <v>42</v>
      </c>
      <c r="K348" s="70" t="s">
        <v>42</v>
      </c>
      <c r="L348" s="67"/>
      <c r="M348" s="70" t="s">
        <v>42</v>
      </c>
      <c r="N348" s="67"/>
      <c r="O348" s="67"/>
      <c r="P348" s="70" t="s">
        <v>42</v>
      </c>
      <c r="Q348" s="70" t="s">
        <v>42</v>
      </c>
      <c r="R348" s="67"/>
      <c r="S348" s="70" t="s">
        <v>42</v>
      </c>
      <c r="T348" s="67"/>
      <c r="U348" s="67"/>
      <c r="V348" s="70" t="s">
        <v>42</v>
      </c>
      <c r="W348" s="67"/>
      <c r="X348" s="67"/>
      <c r="Y348" s="67"/>
      <c r="Z348" s="124"/>
      <c r="AA348" s="124"/>
      <c r="AB348" s="17"/>
      <c r="AC348" s="44"/>
      <c r="AD348" s="44"/>
      <c r="AE348" s="44"/>
    </row>
    <row r="349" ht="22.5" customHeight="1">
      <c r="A349" s="46">
        <v>346.0</v>
      </c>
      <c r="B349" s="114" t="s">
        <v>2400</v>
      </c>
      <c r="C349" s="103" t="s">
        <v>82</v>
      </c>
      <c r="D349" s="235" t="s">
        <v>2401</v>
      </c>
      <c r="E349" s="299" t="s">
        <v>2402</v>
      </c>
      <c r="F349" s="107" t="s">
        <v>2403</v>
      </c>
      <c r="G349" s="177" t="s">
        <v>2404</v>
      </c>
      <c r="H349" s="139" t="s">
        <v>2405</v>
      </c>
      <c r="I349" s="111" t="s">
        <v>229</v>
      </c>
      <c r="J349" s="70" t="s">
        <v>42</v>
      </c>
      <c r="K349" s="67"/>
      <c r="L349" s="67"/>
      <c r="M349" s="70" t="s">
        <v>42</v>
      </c>
      <c r="N349" s="70" t="s">
        <v>42</v>
      </c>
      <c r="O349" s="67"/>
      <c r="P349" s="70" t="s">
        <v>42</v>
      </c>
      <c r="Q349" s="70" t="s">
        <v>42</v>
      </c>
      <c r="R349" s="67"/>
      <c r="S349" s="70" t="s">
        <v>42</v>
      </c>
      <c r="T349" s="70" t="s">
        <v>42</v>
      </c>
      <c r="U349" s="70" t="s">
        <v>42</v>
      </c>
      <c r="V349" s="70" t="s">
        <v>42</v>
      </c>
      <c r="W349" s="67"/>
      <c r="X349" s="70" t="s">
        <v>42</v>
      </c>
      <c r="Y349" s="67"/>
      <c r="Z349" s="124"/>
      <c r="AA349" s="124"/>
      <c r="AB349" s="17"/>
      <c r="AC349" s="44"/>
      <c r="AD349" s="44"/>
      <c r="AE349" s="44"/>
    </row>
    <row r="350" ht="22.5" customHeight="1">
      <c r="A350" s="46">
        <v>347.0</v>
      </c>
      <c r="B350" s="114" t="s">
        <v>2406</v>
      </c>
      <c r="C350" s="233" t="s">
        <v>555</v>
      </c>
      <c r="D350" s="127" t="s">
        <v>2407</v>
      </c>
      <c r="E350" s="117" t="s">
        <v>36</v>
      </c>
      <c r="F350" s="107" t="s">
        <v>2408</v>
      </c>
      <c r="G350" s="177" t="s">
        <v>2409</v>
      </c>
      <c r="H350" s="122" t="s">
        <v>2410</v>
      </c>
      <c r="I350" s="111" t="s">
        <v>2411</v>
      </c>
      <c r="J350" s="70" t="s">
        <v>42</v>
      </c>
      <c r="K350" s="70" t="s">
        <v>42</v>
      </c>
      <c r="L350" s="67"/>
      <c r="M350" s="70" t="s">
        <v>42</v>
      </c>
      <c r="N350" s="70" t="s">
        <v>42</v>
      </c>
      <c r="O350" s="70" t="s">
        <v>42</v>
      </c>
      <c r="P350" s="70" t="s">
        <v>42</v>
      </c>
      <c r="Q350" s="70" t="s">
        <v>42</v>
      </c>
      <c r="R350" s="70" t="s">
        <v>42</v>
      </c>
      <c r="S350" s="70" t="s">
        <v>42</v>
      </c>
      <c r="T350" s="67"/>
      <c r="U350" s="67"/>
      <c r="V350" s="70" t="s">
        <v>42</v>
      </c>
      <c r="W350" s="67"/>
      <c r="X350" s="70" t="s">
        <v>42</v>
      </c>
      <c r="Y350" s="67"/>
      <c r="Z350" s="124"/>
      <c r="AA350" s="124"/>
      <c r="AB350" s="17"/>
      <c r="AC350" s="44"/>
      <c r="AD350" s="44"/>
      <c r="AE350" s="44"/>
    </row>
    <row r="351" ht="22.5" customHeight="1">
      <c r="A351" s="46">
        <v>348.0</v>
      </c>
      <c r="B351" s="114" t="s">
        <v>2412</v>
      </c>
      <c r="C351" s="233" t="s">
        <v>555</v>
      </c>
      <c r="D351" s="127" t="s">
        <v>2413</v>
      </c>
      <c r="E351" s="137" t="s">
        <v>321</v>
      </c>
      <c r="F351" s="107" t="s">
        <v>2414</v>
      </c>
      <c r="G351" s="109" t="str">
        <f>HYPERLINK("mailto:apisit@mtvgroup.co.th","apisit@mtvgroup.co.th")</f>
        <v>apisit@mtvgroup.co.th</v>
      </c>
      <c r="H351" s="122" t="s">
        <v>2415</v>
      </c>
      <c r="I351" s="111" t="s">
        <v>2416</v>
      </c>
      <c r="J351" s="70" t="s">
        <v>42</v>
      </c>
      <c r="K351" s="70" t="s">
        <v>42</v>
      </c>
      <c r="L351" s="67"/>
      <c r="M351" s="70" t="s">
        <v>42</v>
      </c>
      <c r="N351" s="70" t="s">
        <v>42</v>
      </c>
      <c r="O351" s="70" t="s">
        <v>42</v>
      </c>
      <c r="P351" s="70" t="s">
        <v>42</v>
      </c>
      <c r="Q351" s="70" t="s">
        <v>42</v>
      </c>
      <c r="R351" s="70" t="s">
        <v>42</v>
      </c>
      <c r="S351" s="70" t="s">
        <v>42</v>
      </c>
      <c r="T351" s="67"/>
      <c r="U351" s="67"/>
      <c r="V351" s="70" t="s">
        <v>42</v>
      </c>
      <c r="W351" s="67"/>
      <c r="X351" s="70" t="s">
        <v>42</v>
      </c>
      <c r="Y351" s="67"/>
      <c r="Z351" s="124"/>
      <c r="AA351" s="124"/>
      <c r="AB351" s="17"/>
      <c r="AC351" s="44"/>
      <c r="AD351" s="44"/>
      <c r="AE351" s="44"/>
    </row>
    <row r="352" ht="22.5" customHeight="1">
      <c r="A352" s="46">
        <v>349.0</v>
      </c>
      <c r="B352" s="114" t="s">
        <v>2417</v>
      </c>
      <c r="C352" s="233" t="s">
        <v>555</v>
      </c>
      <c r="D352" s="127" t="s">
        <v>2418</v>
      </c>
      <c r="E352" s="137" t="s">
        <v>36</v>
      </c>
      <c r="F352" s="107" t="s">
        <v>2419</v>
      </c>
      <c r="G352" s="251"/>
      <c r="H352" s="133" t="s">
        <v>2420</v>
      </c>
      <c r="I352" s="111" t="s">
        <v>929</v>
      </c>
      <c r="J352" s="70" t="s">
        <v>42</v>
      </c>
      <c r="K352" s="70" t="s">
        <v>42</v>
      </c>
      <c r="L352" s="67"/>
      <c r="M352" s="70" t="s">
        <v>42</v>
      </c>
      <c r="N352" s="67"/>
      <c r="O352" s="67"/>
      <c r="P352" s="70" t="s">
        <v>42</v>
      </c>
      <c r="Q352" s="70" t="s">
        <v>42</v>
      </c>
      <c r="R352" s="67"/>
      <c r="S352" s="70" t="s">
        <v>42</v>
      </c>
      <c r="T352" s="67"/>
      <c r="U352" s="67"/>
      <c r="V352" s="70" t="s">
        <v>42</v>
      </c>
      <c r="W352" s="67"/>
      <c r="X352" s="67"/>
      <c r="Y352" s="67"/>
      <c r="Z352" s="124"/>
      <c r="AA352" s="124"/>
      <c r="AB352" s="17"/>
      <c r="AC352" s="44"/>
      <c r="AD352" s="44"/>
      <c r="AE352" s="44"/>
    </row>
    <row r="353" ht="22.5" customHeight="1">
      <c r="A353" s="46">
        <v>350.0</v>
      </c>
      <c r="B353" s="114" t="s">
        <v>2421</v>
      </c>
      <c r="C353" s="233" t="s">
        <v>555</v>
      </c>
      <c r="D353" s="127" t="s">
        <v>2422</v>
      </c>
      <c r="E353" s="137" t="s">
        <v>809</v>
      </c>
      <c r="F353" s="107" t="s">
        <v>2423</v>
      </c>
      <c r="G353" s="121" t="str">
        <f>HYPERLINK("mailto:gulteera.sangkrasae@mammoet.com","gulteera.sangkrasae@mammoet.com")</f>
        <v>gulteera.sangkrasae@mammoet.com</v>
      </c>
      <c r="H353" s="122" t="s">
        <v>2424</v>
      </c>
      <c r="I353" s="111" t="s">
        <v>855</v>
      </c>
      <c r="J353" s="70" t="s">
        <v>42</v>
      </c>
      <c r="K353" s="67"/>
      <c r="L353" s="67"/>
      <c r="M353" s="70" t="s">
        <v>42</v>
      </c>
      <c r="N353" s="67"/>
      <c r="O353" s="67"/>
      <c r="P353" s="70" t="s">
        <v>42</v>
      </c>
      <c r="Q353" s="70" t="s">
        <v>42</v>
      </c>
      <c r="R353" s="67"/>
      <c r="S353" s="70" t="s">
        <v>42</v>
      </c>
      <c r="T353" s="67"/>
      <c r="U353" s="67"/>
      <c r="V353" s="70" t="s">
        <v>42</v>
      </c>
      <c r="W353" s="67"/>
      <c r="X353" s="67"/>
      <c r="Y353" s="67"/>
      <c r="Z353" s="124"/>
      <c r="AA353" s="124"/>
      <c r="AB353" s="17"/>
      <c r="AC353" s="44"/>
      <c r="AD353" s="44"/>
      <c r="AE353" s="44"/>
    </row>
    <row r="354" ht="22.5" customHeight="1">
      <c r="A354" s="46">
        <v>351.0</v>
      </c>
      <c r="B354" s="114" t="s">
        <v>2425</v>
      </c>
      <c r="C354" s="233" t="s">
        <v>363</v>
      </c>
      <c r="D354" s="127" t="s">
        <v>2426</v>
      </c>
      <c r="E354" s="137" t="s">
        <v>512</v>
      </c>
      <c r="F354" s="107" t="s">
        <v>2427</v>
      </c>
      <c r="G354" s="109" t="str">
        <f>HYPERLINK("mailto:sales@mani4.com","sales@mani4.com")</f>
        <v>sales@mani4.com</v>
      </c>
      <c r="H354" s="122" t="s">
        <v>2428</v>
      </c>
      <c r="I354" s="111" t="s">
        <v>929</v>
      </c>
      <c r="J354" s="70" t="s">
        <v>42</v>
      </c>
      <c r="K354" s="70" t="s">
        <v>42</v>
      </c>
      <c r="L354" s="67"/>
      <c r="M354" s="70" t="s">
        <v>42</v>
      </c>
      <c r="N354" s="67"/>
      <c r="O354" s="67"/>
      <c r="P354" s="70" t="s">
        <v>42</v>
      </c>
      <c r="Q354" s="70" t="s">
        <v>42</v>
      </c>
      <c r="R354" s="67"/>
      <c r="S354" s="70" t="s">
        <v>42</v>
      </c>
      <c r="T354" s="67"/>
      <c r="U354" s="67"/>
      <c r="V354" s="70" t="s">
        <v>42</v>
      </c>
      <c r="W354" s="67"/>
      <c r="X354" s="67"/>
      <c r="Y354" s="67"/>
      <c r="Z354" s="124"/>
      <c r="AA354" s="124"/>
      <c r="AB354" s="17"/>
      <c r="AC354" s="44"/>
      <c r="AD354" s="44"/>
      <c r="AE354" s="44"/>
    </row>
    <row r="355" ht="22.5" customHeight="1">
      <c r="A355" s="46">
        <v>352.0</v>
      </c>
      <c r="B355" s="142" t="s">
        <v>2429</v>
      </c>
      <c r="C355" s="103" t="s">
        <v>555</v>
      </c>
      <c r="D355" s="104" t="s">
        <v>2430</v>
      </c>
      <c r="E355" s="117" t="s">
        <v>2431</v>
      </c>
      <c r="F355" s="153" t="s">
        <v>2432</v>
      </c>
      <c r="G355" s="293" t="str">
        <f>HYPERLINK("mailto:van.w@thaitank.com","van.w@thaitank.com")</f>
        <v>van.w@thaitank.com</v>
      </c>
      <c r="H355" s="145" t="s">
        <v>2433</v>
      </c>
      <c r="I355" s="111" t="s">
        <v>181</v>
      </c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157"/>
      <c r="AA355" s="124"/>
      <c r="AB355" s="17"/>
      <c r="AC355" s="44"/>
      <c r="AD355" s="44"/>
      <c r="AE355" s="44"/>
    </row>
    <row r="356" ht="22.5" customHeight="1">
      <c r="A356" s="46">
        <v>353.0</v>
      </c>
      <c r="B356" s="331" t="s">
        <v>2434</v>
      </c>
      <c r="C356" s="103" t="s">
        <v>50</v>
      </c>
      <c r="D356" s="104" t="s">
        <v>2435</v>
      </c>
      <c r="E356" s="117" t="s">
        <v>2436</v>
      </c>
      <c r="F356" s="153" t="s">
        <v>2437</v>
      </c>
      <c r="G356" s="293" t="str">
        <f>HYPERLINK("mailto:mathiwut@acmedockyard.com","mathiwut@acmedockyard.com")</f>
        <v>mathiwut@acmedockyard.com</v>
      </c>
      <c r="H356" s="145" t="s">
        <v>2438</v>
      </c>
      <c r="I356" s="111" t="s">
        <v>229</v>
      </c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157"/>
      <c r="AA356" s="124"/>
      <c r="AB356" s="17"/>
      <c r="AC356" s="44"/>
      <c r="AD356" s="44"/>
      <c r="AE356" s="44"/>
    </row>
    <row r="357" ht="22.5" customHeight="1">
      <c r="A357" s="46">
        <v>354.0</v>
      </c>
      <c r="B357" s="114" t="s">
        <v>2439</v>
      </c>
      <c r="C357" s="103" t="s">
        <v>850</v>
      </c>
      <c r="D357" s="127" t="s">
        <v>2440</v>
      </c>
      <c r="E357" s="137"/>
      <c r="F357" s="107" t="s">
        <v>2441</v>
      </c>
      <c r="G357" s="109" t="s">
        <v>2442</v>
      </c>
      <c r="H357" s="122" t="s">
        <v>2443</v>
      </c>
      <c r="I357" s="237" t="s">
        <v>855</v>
      </c>
      <c r="J357" s="70" t="s">
        <v>42</v>
      </c>
      <c r="K357" s="67"/>
      <c r="L357" s="67"/>
      <c r="M357" s="70" t="s">
        <v>42</v>
      </c>
      <c r="N357" s="67"/>
      <c r="O357" s="67"/>
      <c r="P357" s="70" t="s">
        <v>42</v>
      </c>
      <c r="Q357" s="70" t="s">
        <v>42</v>
      </c>
      <c r="R357" s="67"/>
      <c r="S357" s="67"/>
      <c r="T357" s="67"/>
      <c r="U357" s="67"/>
      <c r="V357" s="67"/>
      <c r="W357" s="67"/>
      <c r="X357" s="67"/>
      <c r="Y357" s="67"/>
      <c r="Z357" s="124"/>
      <c r="AA357" s="124"/>
      <c r="AB357" s="17"/>
      <c r="AC357" s="44"/>
      <c r="AD357" s="44"/>
      <c r="AE357" s="44"/>
    </row>
    <row r="358" ht="22.5" customHeight="1">
      <c r="A358" s="46">
        <v>355.0</v>
      </c>
      <c r="B358" s="114" t="s">
        <v>2444</v>
      </c>
      <c r="C358" s="233" t="s">
        <v>983</v>
      </c>
      <c r="D358" s="187" t="s">
        <v>2445</v>
      </c>
      <c r="E358" s="292" t="s">
        <v>2446</v>
      </c>
      <c r="F358" s="107" t="s">
        <v>2447</v>
      </c>
      <c r="G358" s="158" t="s">
        <v>2448</v>
      </c>
      <c r="H358" s="308" t="s">
        <v>2449</v>
      </c>
      <c r="I358" s="111" t="s">
        <v>2450</v>
      </c>
      <c r="J358" s="70" t="s">
        <v>42</v>
      </c>
      <c r="K358" s="67"/>
      <c r="L358" s="67"/>
      <c r="M358" s="70" t="s">
        <v>42</v>
      </c>
      <c r="N358" s="70" t="s">
        <v>42</v>
      </c>
      <c r="O358" s="67"/>
      <c r="P358" s="70" t="s">
        <v>42</v>
      </c>
      <c r="Q358" s="70" t="s">
        <v>42</v>
      </c>
      <c r="R358" s="67"/>
      <c r="S358" s="70" t="s">
        <v>42</v>
      </c>
      <c r="T358" s="70" t="s">
        <v>42</v>
      </c>
      <c r="U358" s="70" t="s">
        <v>42</v>
      </c>
      <c r="V358" s="70" t="s">
        <v>42</v>
      </c>
      <c r="W358" s="67"/>
      <c r="X358" s="70" t="s">
        <v>42</v>
      </c>
      <c r="Y358" s="67"/>
      <c r="Z358" s="124"/>
      <c r="AA358" s="124"/>
      <c r="AB358" s="17"/>
      <c r="AC358" s="44"/>
      <c r="AD358" s="44"/>
      <c r="AE358" s="44"/>
    </row>
    <row r="359" ht="22.5" customHeight="1">
      <c r="A359" s="46">
        <v>356.0</v>
      </c>
      <c r="B359" s="114" t="s">
        <v>2451</v>
      </c>
      <c r="C359" s="233" t="s">
        <v>50</v>
      </c>
      <c r="D359" s="127" t="s">
        <v>2452</v>
      </c>
      <c r="E359" s="137" t="s">
        <v>279</v>
      </c>
      <c r="F359" s="107" t="s">
        <v>2453</v>
      </c>
      <c r="G359" s="236" t="str">
        <f>HYPERLINK("mailto:kinaree@max3gcorp.com","kinaree@max3gcorp.com")</f>
        <v>kinaree@max3gcorp.com</v>
      </c>
      <c r="H359" s="133" t="s">
        <v>2454</v>
      </c>
      <c r="I359" s="111" t="s">
        <v>2455</v>
      </c>
      <c r="J359" s="70" t="s">
        <v>42</v>
      </c>
      <c r="K359" s="70" t="s">
        <v>42</v>
      </c>
      <c r="L359" s="202"/>
      <c r="M359" s="70" t="s">
        <v>42</v>
      </c>
      <c r="N359" s="70" t="s">
        <v>42</v>
      </c>
      <c r="O359" s="70" t="s">
        <v>42</v>
      </c>
      <c r="P359" s="70" t="s">
        <v>42</v>
      </c>
      <c r="Q359" s="70" t="s">
        <v>42</v>
      </c>
      <c r="R359" s="70" t="s">
        <v>42</v>
      </c>
      <c r="S359" s="70" t="s">
        <v>42</v>
      </c>
      <c r="T359" s="201" t="s">
        <v>42</v>
      </c>
      <c r="U359" s="201" t="s">
        <v>42</v>
      </c>
      <c r="V359" s="201" t="s">
        <v>42</v>
      </c>
      <c r="W359" s="202"/>
      <c r="X359" s="201" t="s">
        <v>42</v>
      </c>
      <c r="Y359" s="67"/>
      <c r="Z359" s="124"/>
      <c r="AA359" s="124"/>
      <c r="AB359" s="17"/>
      <c r="AC359" s="44"/>
      <c r="AD359" s="44"/>
      <c r="AE359" s="44"/>
    </row>
    <row r="360" ht="22.5" customHeight="1">
      <c r="A360" s="46">
        <v>357.0</v>
      </c>
      <c r="B360" s="114" t="s">
        <v>2456</v>
      </c>
      <c r="C360" s="233" t="s">
        <v>50</v>
      </c>
      <c r="D360" s="104" t="s">
        <v>2457</v>
      </c>
      <c r="E360" s="117" t="s">
        <v>2458</v>
      </c>
      <c r="F360" s="107" t="s">
        <v>2459</v>
      </c>
      <c r="G360" s="155" t="str">
        <f>HYPERLINK("mailto:wongwaiwit_b@yahoo.com","wongwaiwit_b@yahoo.com")</f>
        <v>wongwaiwit_b@yahoo.com</v>
      </c>
      <c r="H360" s="133" t="s">
        <v>2460</v>
      </c>
      <c r="I360" s="111" t="s">
        <v>465</v>
      </c>
      <c r="J360" s="70" t="s">
        <v>42</v>
      </c>
      <c r="K360" s="67"/>
      <c r="L360" s="70" t="s">
        <v>42</v>
      </c>
      <c r="M360" s="70" t="s">
        <v>42</v>
      </c>
      <c r="N360" s="67"/>
      <c r="O360" s="67"/>
      <c r="P360" s="70" t="s">
        <v>42</v>
      </c>
      <c r="Q360" s="70" t="s">
        <v>42</v>
      </c>
      <c r="R360" s="67"/>
      <c r="S360" s="70" t="s">
        <v>42</v>
      </c>
      <c r="T360" s="67"/>
      <c r="U360" s="67"/>
      <c r="V360" s="70" t="s">
        <v>42</v>
      </c>
      <c r="W360" s="67"/>
      <c r="X360" s="67"/>
      <c r="Y360" s="67"/>
      <c r="Z360" s="124"/>
      <c r="AA360" s="124"/>
      <c r="AB360" s="17"/>
      <c r="AC360" s="44"/>
      <c r="AD360" s="44"/>
      <c r="AE360" s="44"/>
    </row>
    <row r="361" ht="22.5" customHeight="1">
      <c r="A361" s="46">
        <v>358.0</v>
      </c>
      <c r="B361" s="114" t="s">
        <v>2461</v>
      </c>
      <c r="C361" s="233" t="s">
        <v>50</v>
      </c>
      <c r="D361" s="104" t="s">
        <v>2462</v>
      </c>
      <c r="E361" s="117" t="s">
        <v>2134</v>
      </c>
      <c r="F361" s="107" t="s">
        <v>2463</v>
      </c>
      <c r="G361" s="155" t="str">
        <f>HYPERLINK("mailto:nontawat@maxliger.com","nontawat@maxliger.com")</f>
        <v>nontawat@maxliger.com</v>
      </c>
      <c r="H361" s="139" t="s">
        <v>2464</v>
      </c>
      <c r="I361" s="111" t="s">
        <v>1146</v>
      </c>
      <c r="J361" s="70" t="s">
        <v>42</v>
      </c>
      <c r="K361" s="67"/>
      <c r="L361" s="67"/>
      <c r="M361" s="70" t="s">
        <v>42</v>
      </c>
      <c r="N361" s="67"/>
      <c r="O361" s="67"/>
      <c r="P361" s="70" t="s">
        <v>42</v>
      </c>
      <c r="Q361" s="70" t="s">
        <v>42</v>
      </c>
      <c r="R361" s="67"/>
      <c r="S361" s="70" t="s">
        <v>42</v>
      </c>
      <c r="T361" s="67"/>
      <c r="U361" s="67"/>
      <c r="V361" s="70" t="s">
        <v>42</v>
      </c>
      <c r="W361" s="67"/>
      <c r="X361" s="67"/>
      <c r="Y361" s="67"/>
      <c r="Z361" s="124"/>
      <c r="AA361" s="124"/>
      <c r="AB361" s="17"/>
      <c r="AC361" s="44"/>
      <c r="AD361" s="44"/>
      <c r="AE361" s="44"/>
    </row>
    <row r="362" ht="22.5" customHeight="1">
      <c r="A362" s="46">
        <v>359.0</v>
      </c>
      <c r="B362" s="179" t="s">
        <v>2465</v>
      </c>
      <c r="C362" s="287" t="s">
        <v>50</v>
      </c>
      <c r="D362" s="289" t="s">
        <v>2466</v>
      </c>
      <c r="E362" s="289" t="s">
        <v>1196</v>
      </c>
      <c r="F362" s="316" t="s">
        <v>2467</v>
      </c>
      <c r="G362" s="163" t="str">
        <f>HYPERLINK("mailto:info@mbcentury.com","info@mbcentury.com")</f>
        <v>info@mbcentury.com</v>
      </c>
      <c r="H362" s="289" t="s">
        <v>2468</v>
      </c>
      <c r="I362" s="183" t="s">
        <v>807</v>
      </c>
      <c r="J362" s="70" t="s">
        <v>42</v>
      </c>
      <c r="K362" s="70" t="s">
        <v>42</v>
      </c>
      <c r="L362" s="67"/>
      <c r="M362" s="70" t="s">
        <v>42</v>
      </c>
      <c r="N362" s="70" t="s">
        <v>42</v>
      </c>
      <c r="O362" s="70" t="s">
        <v>42</v>
      </c>
      <c r="P362" s="70" t="s">
        <v>42</v>
      </c>
      <c r="Q362" s="70" t="s">
        <v>42</v>
      </c>
      <c r="R362" s="70" t="s">
        <v>42</v>
      </c>
      <c r="S362" s="70" t="s">
        <v>42</v>
      </c>
      <c r="T362" s="70" t="s">
        <v>42</v>
      </c>
      <c r="U362" s="70" t="s">
        <v>42</v>
      </c>
      <c r="V362" s="70" t="s">
        <v>42</v>
      </c>
      <c r="W362" s="67"/>
      <c r="X362" s="70" t="s">
        <v>42</v>
      </c>
      <c r="Y362" s="67"/>
      <c r="Z362" s="124"/>
      <c r="AA362" s="124"/>
      <c r="AB362" s="17"/>
      <c r="AC362" s="44"/>
      <c r="AD362" s="44"/>
      <c r="AE362" s="44"/>
    </row>
    <row r="363" ht="22.5" customHeight="1">
      <c r="A363" s="46">
        <v>360.0</v>
      </c>
      <c r="B363" s="212" t="s">
        <v>2469</v>
      </c>
      <c r="C363" s="103" t="s">
        <v>34</v>
      </c>
      <c r="D363" s="104" t="s">
        <v>2470</v>
      </c>
      <c r="E363" s="117" t="s">
        <v>329</v>
      </c>
      <c r="F363" s="107" t="s">
        <v>2471</v>
      </c>
      <c r="G363" s="239" t="str">
        <f>HYPERLINK("mailto:ploypaijit.p@gmail.com","ploypaijit.p@gmail.com")</f>
        <v>ploypaijit.p@gmail.com</v>
      </c>
      <c r="H363" s="133" t="s">
        <v>2472</v>
      </c>
      <c r="I363" s="111" t="s">
        <v>790</v>
      </c>
      <c r="J363" s="70" t="s">
        <v>42</v>
      </c>
      <c r="K363" s="67"/>
      <c r="L363" s="67"/>
      <c r="M363" s="70" t="s">
        <v>42</v>
      </c>
      <c r="N363" s="67"/>
      <c r="O363" s="67"/>
      <c r="P363" s="70" t="s">
        <v>42</v>
      </c>
      <c r="Q363" s="70" t="s">
        <v>42</v>
      </c>
      <c r="R363" s="67"/>
      <c r="S363" s="70" t="s">
        <v>42</v>
      </c>
      <c r="T363" s="67"/>
      <c r="U363" s="67"/>
      <c r="V363" s="70" t="s">
        <v>42</v>
      </c>
      <c r="W363" s="67"/>
      <c r="X363" s="67"/>
      <c r="Y363" s="67"/>
      <c r="Z363" s="124"/>
      <c r="AA363" s="124"/>
      <c r="AB363" s="17"/>
      <c r="AC363" s="44"/>
      <c r="AD363" s="44"/>
      <c r="AE363" s="44"/>
    </row>
    <row r="364" ht="22.5" customHeight="1">
      <c r="A364" s="46">
        <v>361.0</v>
      </c>
      <c r="B364" s="114" t="s">
        <v>2473</v>
      </c>
      <c r="C364" s="233" t="s">
        <v>50</v>
      </c>
      <c r="D364" s="127" t="s">
        <v>2474</v>
      </c>
      <c r="E364" s="137" t="s">
        <v>2475</v>
      </c>
      <c r="F364" s="107" t="s">
        <v>2476</v>
      </c>
      <c r="G364" s="109" t="str">
        <f>HYPERLINK("mailto:tnorrdell@mccoyglobal.com","tnorrdell@mccoyglobal.com")</f>
        <v>tnorrdell@mccoyglobal.com</v>
      </c>
      <c r="H364" s="139" t="s">
        <v>2477</v>
      </c>
      <c r="I364" s="111" t="s">
        <v>427</v>
      </c>
      <c r="J364" s="70" t="s">
        <v>42</v>
      </c>
      <c r="K364" s="70" t="s">
        <v>42</v>
      </c>
      <c r="L364" s="67"/>
      <c r="M364" s="70" t="s">
        <v>42</v>
      </c>
      <c r="N364" s="70" t="s">
        <v>42</v>
      </c>
      <c r="O364" s="70" t="s">
        <v>42</v>
      </c>
      <c r="P364" s="70" t="s">
        <v>42</v>
      </c>
      <c r="Q364" s="70" t="s">
        <v>42</v>
      </c>
      <c r="R364" s="70" t="s">
        <v>42</v>
      </c>
      <c r="S364" s="70" t="s">
        <v>42</v>
      </c>
      <c r="T364" s="67"/>
      <c r="U364" s="67"/>
      <c r="V364" s="70" t="s">
        <v>42</v>
      </c>
      <c r="W364" s="67"/>
      <c r="X364" s="70" t="s">
        <v>42</v>
      </c>
      <c r="Y364" s="67"/>
      <c r="Z364" s="124"/>
      <c r="AA364" s="124"/>
      <c r="AB364" s="17"/>
      <c r="AC364" s="44"/>
      <c r="AD364" s="44"/>
      <c r="AE364" s="44"/>
    </row>
    <row r="365" ht="22.5" customHeight="1">
      <c r="A365" s="46">
        <v>362.0</v>
      </c>
      <c r="B365" s="114" t="s">
        <v>2478</v>
      </c>
      <c r="C365" s="103" t="s">
        <v>82</v>
      </c>
      <c r="D365" s="127" t="s">
        <v>2479</v>
      </c>
      <c r="E365" s="117" t="s">
        <v>198</v>
      </c>
      <c r="F365" s="107" t="s">
        <v>2480</v>
      </c>
      <c r="G365" s="109" t="s">
        <v>2481</v>
      </c>
      <c r="H365" s="139" t="s">
        <v>2482</v>
      </c>
      <c r="I365" s="237" t="s">
        <v>2254</v>
      </c>
      <c r="J365" s="70" t="s">
        <v>42</v>
      </c>
      <c r="K365" s="67"/>
      <c r="L365" s="67"/>
      <c r="M365" s="70" t="s">
        <v>42</v>
      </c>
      <c r="N365" s="67"/>
      <c r="O365" s="67"/>
      <c r="P365" s="70" t="s">
        <v>42</v>
      </c>
      <c r="Q365" s="70" t="s">
        <v>42</v>
      </c>
      <c r="R365" s="67"/>
      <c r="S365" s="67"/>
      <c r="T365" s="67"/>
      <c r="U365" s="67"/>
      <c r="V365" s="67"/>
      <c r="W365" s="67"/>
      <c r="X365" s="67"/>
      <c r="Y365" s="67"/>
      <c r="Z365" s="124"/>
      <c r="AA365" s="124"/>
      <c r="AB365" s="17"/>
      <c r="AC365" s="44"/>
      <c r="AD365" s="44"/>
      <c r="AE365" s="44"/>
    </row>
    <row r="366" ht="22.5" customHeight="1">
      <c r="A366" s="46">
        <v>363.0</v>
      </c>
      <c r="B366" s="142" t="s">
        <v>2483</v>
      </c>
      <c r="C366" s="103" t="s">
        <v>50</v>
      </c>
      <c r="D366" s="104" t="s">
        <v>2380</v>
      </c>
      <c r="E366" s="117" t="s">
        <v>198</v>
      </c>
      <c r="F366" s="153" t="s">
        <v>2484</v>
      </c>
      <c r="G366" s="155" t="str">
        <f>HYPERLINK("mailto:anuwat@mec.co.th","anuwat@mec.co.th")</f>
        <v>anuwat@mec.co.th</v>
      </c>
      <c r="H366" s="145" t="s">
        <v>2485</v>
      </c>
      <c r="I366" s="111" t="s">
        <v>2486</v>
      </c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157"/>
      <c r="AA366" s="124"/>
      <c r="AB366" s="17"/>
      <c r="AC366" s="44"/>
      <c r="AD366" s="44"/>
      <c r="AE366" s="44"/>
    </row>
    <row r="367" ht="22.5" customHeight="1">
      <c r="A367" s="46">
        <v>364.0</v>
      </c>
      <c r="B367" s="114" t="s">
        <v>2487</v>
      </c>
      <c r="C367" s="103" t="s">
        <v>850</v>
      </c>
      <c r="D367" s="341" t="s">
        <v>2488</v>
      </c>
      <c r="E367" s="292" t="s">
        <v>2489</v>
      </c>
      <c r="F367" s="342" t="s">
        <v>2490</v>
      </c>
      <c r="G367" s="283" t="s">
        <v>2491</v>
      </c>
      <c r="H367" s="145" t="s">
        <v>2492</v>
      </c>
      <c r="I367" s="111" t="s">
        <v>1140</v>
      </c>
      <c r="J367" s="70" t="s">
        <v>42</v>
      </c>
      <c r="K367" s="70" t="s">
        <v>42</v>
      </c>
      <c r="L367" s="70" t="s">
        <v>42</v>
      </c>
      <c r="M367" s="70" t="s">
        <v>42</v>
      </c>
      <c r="N367" s="67"/>
      <c r="O367" s="67"/>
      <c r="P367" s="70" t="s">
        <v>42</v>
      </c>
      <c r="Q367" s="70" t="s">
        <v>42</v>
      </c>
      <c r="R367" s="67"/>
      <c r="S367" s="70" t="s">
        <v>42</v>
      </c>
      <c r="T367" s="67"/>
      <c r="U367" s="67"/>
      <c r="V367" s="70" t="s">
        <v>42</v>
      </c>
      <c r="W367" s="67"/>
      <c r="X367" s="67"/>
      <c r="Y367" s="67"/>
      <c r="Z367" s="124"/>
      <c r="AA367" s="124"/>
      <c r="AB367" s="17"/>
      <c r="AC367" s="44"/>
      <c r="AD367" s="44"/>
      <c r="AE367" s="44"/>
    </row>
    <row r="368" ht="22.5" customHeight="1">
      <c r="A368" s="46">
        <v>365.0</v>
      </c>
      <c r="B368" s="142" t="s">
        <v>2493</v>
      </c>
      <c r="C368" s="103" t="s">
        <v>82</v>
      </c>
      <c r="D368" s="127" t="s">
        <v>2494</v>
      </c>
      <c r="E368" s="117" t="s">
        <v>471</v>
      </c>
      <c r="F368" s="153" t="s">
        <v>2495</v>
      </c>
      <c r="G368" s="109" t="str">
        <f>HYPERLINK("mailto:markmcgirr@mermaid-maritime.com","markmcgirr@mermaid-maritime.com")</f>
        <v>markmcgirr@mermaid-maritime.com</v>
      </c>
      <c r="H368" s="235" t="s">
        <v>2496</v>
      </c>
      <c r="I368" s="111" t="s">
        <v>2497</v>
      </c>
      <c r="J368" s="70" t="s">
        <v>42</v>
      </c>
      <c r="K368" s="70" t="s">
        <v>42</v>
      </c>
      <c r="L368" s="67"/>
      <c r="M368" s="70" t="s">
        <v>42</v>
      </c>
      <c r="N368" s="70" t="s">
        <v>42</v>
      </c>
      <c r="O368" s="70" t="s">
        <v>42</v>
      </c>
      <c r="P368" s="70" t="s">
        <v>42</v>
      </c>
      <c r="Q368" s="70" t="s">
        <v>42</v>
      </c>
      <c r="R368" s="70" t="s">
        <v>42</v>
      </c>
      <c r="S368" s="70" t="s">
        <v>42</v>
      </c>
      <c r="T368" s="67"/>
      <c r="U368" s="67"/>
      <c r="V368" s="70" t="s">
        <v>42</v>
      </c>
      <c r="W368" s="67"/>
      <c r="X368" s="70" t="s">
        <v>42</v>
      </c>
      <c r="Y368" s="67"/>
      <c r="Z368" s="124"/>
      <c r="AA368" s="124"/>
      <c r="AB368" s="17"/>
      <c r="AC368" s="44"/>
      <c r="AD368" s="44"/>
      <c r="AE368" s="44"/>
    </row>
    <row r="369" ht="22.5" customHeight="1">
      <c r="A369" s="46">
        <v>366.0</v>
      </c>
      <c r="B369" s="142" t="s">
        <v>2498</v>
      </c>
      <c r="C369" s="233" t="s">
        <v>363</v>
      </c>
      <c r="D369" s="104" t="s">
        <v>2499</v>
      </c>
      <c r="E369" s="117" t="s">
        <v>198</v>
      </c>
      <c r="F369" s="107" t="s">
        <v>2500</v>
      </c>
      <c r="G369" s="109" t="str">
        <f>HYPERLINK("mailto:mhr_transport@hotmail.com","mhr_transport@hotmail.com")</f>
        <v>mhr_transport@hotmail.com</v>
      </c>
      <c r="H369" s="261" t="s">
        <v>2501</v>
      </c>
      <c r="I369" s="111" t="s">
        <v>41</v>
      </c>
      <c r="J369" s="70" t="s">
        <v>42</v>
      </c>
      <c r="K369" s="67"/>
      <c r="L369" s="67"/>
      <c r="M369" s="70" t="s">
        <v>42</v>
      </c>
      <c r="N369" s="67"/>
      <c r="O369" s="67"/>
      <c r="P369" s="70" t="s">
        <v>42</v>
      </c>
      <c r="Q369" s="70" t="s">
        <v>42</v>
      </c>
      <c r="R369" s="67"/>
      <c r="S369" s="67"/>
      <c r="T369" s="67"/>
      <c r="U369" s="67"/>
      <c r="V369" s="67"/>
      <c r="W369" s="67"/>
      <c r="X369" s="67"/>
      <c r="Y369" s="67"/>
      <c r="Z369" s="306" t="s">
        <v>2502</v>
      </c>
      <c r="AA369" s="306"/>
      <c r="AB369" s="17"/>
      <c r="AC369" s="44"/>
      <c r="AD369" s="44"/>
      <c r="AE369" s="44"/>
    </row>
    <row r="370" ht="22.5" customHeight="1">
      <c r="A370" s="46">
        <v>367.0</v>
      </c>
      <c r="B370" s="114" t="s">
        <v>2503</v>
      </c>
      <c r="C370" s="103" t="s">
        <v>34</v>
      </c>
      <c r="D370" s="104" t="s">
        <v>2504</v>
      </c>
      <c r="E370" s="117" t="s">
        <v>198</v>
      </c>
      <c r="F370" s="107" t="s">
        <v>2505</v>
      </c>
      <c r="G370" s="109" t="s">
        <v>2506</v>
      </c>
      <c r="H370" s="261" t="s">
        <v>2507</v>
      </c>
      <c r="I370" s="111" t="s">
        <v>465</v>
      </c>
      <c r="J370" s="70" t="s">
        <v>42</v>
      </c>
      <c r="K370" s="67"/>
      <c r="L370" s="70" t="s">
        <v>42</v>
      </c>
      <c r="M370" s="70" t="s">
        <v>42</v>
      </c>
      <c r="N370" s="67"/>
      <c r="O370" s="67"/>
      <c r="P370" s="70" t="s">
        <v>42</v>
      </c>
      <c r="Q370" s="70" t="s">
        <v>42</v>
      </c>
      <c r="R370" s="67"/>
      <c r="S370" s="70" t="s">
        <v>42</v>
      </c>
      <c r="T370" s="67"/>
      <c r="U370" s="67"/>
      <c r="V370" s="70" t="s">
        <v>42</v>
      </c>
      <c r="W370" s="67"/>
      <c r="X370" s="67"/>
      <c r="Y370" s="67"/>
      <c r="Z370" s="124"/>
      <c r="AA370" s="124"/>
      <c r="AB370" s="17"/>
      <c r="AC370" s="44"/>
      <c r="AD370" s="44"/>
      <c r="AE370" s="44"/>
    </row>
    <row r="371" ht="22.5" customHeight="1">
      <c r="A371" s="46">
        <v>368.0</v>
      </c>
      <c r="B371" s="142" t="s">
        <v>2508</v>
      </c>
      <c r="C371" s="103" t="s">
        <v>2509</v>
      </c>
      <c r="D371" s="104" t="s">
        <v>2510</v>
      </c>
      <c r="E371" s="117" t="s">
        <v>2511</v>
      </c>
      <c r="F371" s="107" t="s">
        <v>2512</v>
      </c>
      <c r="G371" s="109" t="s">
        <v>2513</v>
      </c>
      <c r="H371" s="190" t="s">
        <v>2514</v>
      </c>
      <c r="I371" s="111" t="s">
        <v>157</v>
      </c>
      <c r="J371" s="67"/>
      <c r="K371" s="67"/>
      <c r="L371" s="67"/>
      <c r="M371" s="67"/>
      <c r="N371" s="67"/>
      <c r="O371" s="67"/>
      <c r="P371" s="70" t="s">
        <v>42</v>
      </c>
      <c r="Q371" s="70" t="s">
        <v>42</v>
      </c>
      <c r="R371" s="67"/>
      <c r="S371" s="70" t="s">
        <v>42</v>
      </c>
      <c r="T371" s="67"/>
      <c r="U371" s="67"/>
      <c r="V371" s="67"/>
      <c r="W371" s="67"/>
      <c r="X371" s="67"/>
      <c r="Y371" s="67"/>
      <c r="Z371" s="124"/>
      <c r="AA371" s="124"/>
      <c r="AB371" s="17"/>
      <c r="AC371" s="44"/>
      <c r="AD371" s="44"/>
      <c r="AE371" s="44"/>
    </row>
    <row r="372" ht="22.5" customHeight="1">
      <c r="A372" s="46">
        <v>369.0</v>
      </c>
      <c r="B372" s="249" t="s">
        <v>2515</v>
      </c>
      <c r="C372" s="233" t="s">
        <v>50</v>
      </c>
      <c r="D372" s="104" t="s">
        <v>2516</v>
      </c>
      <c r="E372" s="137" t="s">
        <v>2517</v>
      </c>
      <c r="F372" s="107" t="s">
        <v>2518</v>
      </c>
      <c r="G372" s="177" t="str">
        <f>HYPERLINK("mailto:t.pooncharas@mitsui.com","t.pooncharas@mitsui.com")</f>
        <v>t.pooncharas@mitsui.com</v>
      </c>
      <c r="H372" s="145" t="s">
        <v>2519</v>
      </c>
      <c r="I372" s="111" t="s">
        <v>917</v>
      </c>
      <c r="J372" s="70" t="s">
        <v>42</v>
      </c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124"/>
      <c r="AA372" s="124"/>
      <c r="AB372" s="17"/>
      <c r="AC372" s="44"/>
      <c r="AD372" s="44"/>
      <c r="AE372" s="44"/>
    </row>
    <row r="373" ht="22.5" customHeight="1">
      <c r="A373" s="46">
        <v>370.0</v>
      </c>
      <c r="B373" s="142" t="s">
        <v>2520</v>
      </c>
      <c r="C373" s="103" t="s">
        <v>50</v>
      </c>
      <c r="D373" s="104" t="s">
        <v>2521</v>
      </c>
      <c r="E373" s="137"/>
      <c r="F373" s="153" t="s">
        <v>2522</v>
      </c>
      <c r="G373" s="293" t="str">
        <f>HYPERLINK("mailto:poonthip@misumi.co.th","poonthip@misumi.co.th")</f>
        <v>poonthip@misumi.co.th</v>
      </c>
      <c r="H373" s="145" t="s">
        <v>2523</v>
      </c>
      <c r="I373" s="111" t="s">
        <v>1821</v>
      </c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157"/>
      <c r="AA373" s="124"/>
      <c r="AB373" s="17"/>
      <c r="AC373" s="44"/>
      <c r="AD373" s="44"/>
      <c r="AE373" s="44"/>
    </row>
    <row r="374" ht="22.5" customHeight="1">
      <c r="A374" s="46">
        <v>371.0</v>
      </c>
      <c r="B374" s="114" t="s">
        <v>2524</v>
      </c>
      <c r="C374" s="233" t="s">
        <v>744</v>
      </c>
      <c r="D374" s="226"/>
      <c r="E374" s="137" t="s">
        <v>36</v>
      </c>
      <c r="F374" s="107" t="s">
        <v>2525</v>
      </c>
      <c r="G374" s="109" t="s">
        <v>2526</v>
      </c>
      <c r="H374" s="133" t="s">
        <v>2527</v>
      </c>
      <c r="I374" s="111" t="s">
        <v>157</v>
      </c>
      <c r="J374" s="67"/>
      <c r="K374" s="67"/>
      <c r="L374" s="67"/>
      <c r="M374" s="67"/>
      <c r="N374" s="67"/>
      <c r="O374" s="67"/>
      <c r="P374" s="70" t="s">
        <v>42</v>
      </c>
      <c r="Q374" s="70" t="s">
        <v>42</v>
      </c>
      <c r="R374" s="67"/>
      <c r="S374" s="70" t="s">
        <v>42</v>
      </c>
      <c r="T374" s="67"/>
      <c r="U374" s="67"/>
      <c r="V374" s="67"/>
      <c r="W374" s="67"/>
      <c r="X374" s="67"/>
      <c r="Y374" s="67"/>
      <c r="Z374" s="124"/>
      <c r="AA374" s="124"/>
      <c r="AB374" s="17"/>
      <c r="AC374" s="44"/>
      <c r="AD374" s="44"/>
      <c r="AE374" s="44"/>
    </row>
    <row r="375" ht="22.5" customHeight="1">
      <c r="A375" s="46">
        <v>372.0</v>
      </c>
      <c r="B375" s="114" t="s">
        <v>2528</v>
      </c>
      <c r="C375" s="233" t="s">
        <v>1003</v>
      </c>
      <c r="D375" s="104" t="s">
        <v>2529</v>
      </c>
      <c r="E375" s="137"/>
      <c r="F375" s="107" t="s">
        <v>2530</v>
      </c>
      <c r="G375" s="247" t="s">
        <v>2531</v>
      </c>
      <c r="H375" s="122" t="s">
        <v>2532</v>
      </c>
      <c r="I375" s="111" t="s">
        <v>2533</v>
      </c>
      <c r="J375" s="70" t="s">
        <v>42</v>
      </c>
      <c r="K375" s="70" t="s">
        <v>42</v>
      </c>
      <c r="L375" s="67"/>
      <c r="M375" s="70" t="s">
        <v>42</v>
      </c>
      <c r="N375" s="70" t="s">
        <v>42</v>
      </c>
      <c r="O375" s="70" t="s">
        <v>42</v>
      </c>
      <c r="P375" s="70" t="s">
        <v>42</v>
      </c>
      <c r="Q375" s="70" t="s">
        <v>42</v>
      </c>
      <c r="R375" s="70" t="s">
        <v>42</v>
      </c>
      <c r="S375" s="70" t="s">
        <v>42</v>
      </c>
      <c r="T375" s="67"/>
      <c r="U375" s="67"/>
      <c r="V375" s="70" t="s">
        <v>42</v>
      </c>
      <c r="W375" s="67"/>
      <c r="X375" s="70" t="s">
        <v>42</v>
      </c>
      <c r="Y375" s="67"/>
      <c r="Z375" s="124"/>
      <c r="AA375" s="124"/>
      <c r="AB375" s="17"/>
      <c r="AC375" s="44"/>
      <c r="AD375" s="44"/>
      <c r="AE375" s="44"/>
    </row>
    <row r="376" ht="22.5" customHeight="1">
      <c r="A376" s="46">
        <v>373.0</v>
      </c>
      <c r="B376" s="114" t="s">
        <v>2534</v>
      </c>
      <c r="C376" s="233" t="s">
        <v>1260</v>
      </c>
      <c r="D376" s="127" t="s">
        <v>2535</v>
      </c>
      <c r="E376" s="137" t="s">
        <v>682</v>
      </c>
      <c r="F376" s="107" t="s">
        <v>2536</v>
      </c>
      <c r="G376" s="109" t="str">
        <f>HYPERLINK("mailto:chaic@mmsvs.com","chaic@mmsvs.com")</f>
        <v>chaic@mmsvs.com</v>
      </c>
      <c r="H376" s="122" t="s">
        <v>2537</v>
      </c>
      <c r="I376" s="111" t="s">
        <v>2538</v>
      </c>
      <c r="J376" s="70" t="s">
        <v>42</v>
      </c>
      <c r="K376" s="70" t="s">
        <v>42</v>
      </c>
      <c r="L376" s="67"/>
      <c r="M376" s="70" t="s">
        <v>42</v>
      </c>
      <c r="N376" s="70" t="s">
        <v>42</v>
      </c>
      <c r="O376" s="70" t="s">
        <v>42</v>
      </c>
      <c r="P376" s="70" t="s">
        <v>42</v>
      </c>
      <c r="Q376" s="70" t="s">
        <v>42</v>
      </c>
      <c r="R376" s="70" t="s">
        <v>42</v>
      </c>
      <c r="S376" s="70" t="s">
        <v>42</v>
      </c>
      <c r="T376" s="67"/>
      <c r="U376" s="67"/>
      <c r="V376" s="70" t="s">
        <v>42</v>
      </c>
      <c r="W376" s="67"/>
      <c r="X376" s="70" t="s">
        <v>42</v>
      </c>
      <c r="Y376" s="67"/>
      <c r="Z376" s="124"/>
      <c r="AA376" s="124"/>
      <c r="AB376" s="17"/>
      <c r="AC376" s="44"/>
      <c r="AD376" s="44"/>
      <c r="AE376" s="44"/>
    </row>
    <row r="377" ht="22.5" customHeight="1">
      <c r="A377" s="46">
        <v>374.0</v>
      </c>
      <c r="B377" s="114" t="s">
        <v>2534</v>
      </c>
      <c r="C377" s="233" t="s">
        <v>50</v>
      </c>
      <c r="D377" s="281" t="s">
        <v>2539</v>
      </c>
      <c r="E377" s="292" t="s">
        <v>2540</v>
      </c>
      <c r="F377" s="107" t="s">
        <v>2541</v>
      </c>
      <c r="G377" s="109" t="str">
        <f>HYPERLINK("mailto:dalet@mmsvs.com","dalet@mmsvs.com")</f>
        <v>dalet@mmsvs.com</v>
      </c>
      <c r="H377" s="145" t="s">
        <v>2542</v>
      </c>
      <c r="I377" s="111" t="s">
        <v>2538</v>
      </c>
      <c r="J377" s="70" t="s">
        <v>42</v>
      </c>
      <c r="K377" s="70" t="s">
        <v>42</v>
      </c>
      <c r="L377" s="67"/>
      <c r="M377" s="70" t="s">
        <v>42</v>
      </c>
      <c r="N377" s="70" t="s">
        <v>42</v>
      </c>
      <c r="O377" s="70" t="s">
        <v>42</v>
      </c>
      <c r="P377" s="70" t="s">
        <v>42</v>
      </c>
      <c r="Q377" s="70" t="s">
        <v>42</v>
      </c>
      <c r="R377" s="70" t="s">
        <v>42</v>
      </c>
      <c r="S377" s="70" t="s">
        <v>42</v>
      </c>
      <c r="T377" s="67"/>
      <c r="U377" s="67"/>
      <c r="V377" s="70" t="s">
        <v>42</v>
      </c>
      <c r="W377" s="67"/>
      <c r="X377" s="70" t="s">
        <v>42</v>
      </c>
      <c r="Y377" s="67"/>
      <c r="Z377" s="124"/>
      <c r="AA377" s="124"/>
      <c r="AB377" s="17"/>
      <c r="AC377" s="44"/>
      <c r="AD377" s="44"/>
      <c r="AE377" s="44"/>
    </row>
    <row r="378" ht="22.5" customHeight="1">
      <c r="A378" s="46">
        <v>375.0</v>
      </c>
      <c r="B378" s="114" t="s">
        <v>2534</v>
      </c>
      <c r="C378" s="233" t="s">
        <v>363</v>
      </c>
      <c r="D378" s="127" t="s">
        <v>2543</v>
      </c>
      <c r="E378" s="137" t="s">
        <v>2544</v>
      </c>
      <c r="F378" s="107" t="s">
        <v>1353</v>
      </c>
      <c r="G378" s="109" t="str">
        <f>HYPERLINK("mailto:supachai@mmsvsgroup.com","supachai@mmsvsgroup.com")</f>
        <v>supachai@mmsvsgroup.com</v>
      </c>
      <c r="H378" s="122" t="s">
        <v>2545</v>
      </c>
      <c r="I378" s="111" t="s">
        <v>2538</v>
      </c>
      <c r="J378" s="70" t="s">
        <v>42</v>
      </c>
      <c r="K378" s="70" t="s">
        <v>42</v>
      </c>
      <c r="L378" s="67"/>
      <c r="M378" s="70" t="s">
        <v>42</v>
      </c>
      <c r="N378" s="70" t="s">
        <v>42</v>
      </c>
      <c r="O378" s="70" t="s">
        <v>42</v>
      </c>
      <c r="P378" s="70" t="s">
        <v>42</v>
      </c>
      <c r="Q378" s="70" t="s">
        <v>42</v>
      </c>
      <c r="R378" s="70" t="s">
        <v>42</v>
      </c>
      <c r="S378" s="70" t="s">
        <v>42</v>
      </c>
      <c r="T378" s="67"/>
      <c r="U378" s="67"/>
      <c r="V378" s="70" t="s">
        <v>42</v>
      </c>
      <c r="W378" s="67"/>
      <c r="X378" s="70" t="s">
        <v>42</v>
      </c>
      <c r="Y378" s="67"/>
      <c r="Z378" s="124"/>
      <c r="AA378" s="124"/>
      <c r="AB378" s="17"/>
      <c r="AC378" s="44"/>
      <c r="AD378" s="44"/>
      <c r="AE378" s="44"/>
    </row>
    <row r="379" ht="22.5" customHeight="1">
      <c r="A379" s="46">
        <v>376.0</v>
      </c>
      <c r="B379" s="245" t="s">
        <v>2546</v>
      </c>
      <c r="C379" s="233" t="s">
        <v>50</v>
      </c>
      <c r="D379" s="133" t="s">
        <v>2547</v>
      </c>
      <c r="E379" s="137"/>
      <c r="F379" s="343" t="s">
        <v>2548</v>
      </c>
      <c r="G379" s="155" t="s">
        <v>2549</v>
      </c>
      <c r="H379" s="111" t="s">
        <v>2550</v>
      </c>
      <c r="I379" s="111" t="s">
        <v>229</v>
      </c>
      <c r="J379" s="70" t="s">
        <v>42</v>
      </c>
      <c r="K379" s="67"/>
      <c r="L379" s="67"/>
      <c r="M379" s="70" t="s">
        <v>42</v>
      </c>
      <c r="N379" s="70" t="s">
        <v>42</v>
      </c>
      <c r="O379" s="67"/>
      <c r="P379" s="70" t="s">
        <v>42</v>
      </c>
      <c r="Q379" s="70" t="s">
        <v>42</v>
      </c>
      <c r="R379" s="67"/>
      <c r="S379" s="70" t="s">
        <v>42</v>
      </c>
      <c r="T379" s="70" t="s">
        <v>42</v>
      </c>
      <c r="U379" s="70" t="s">
        <v>42</v>
      </c>
      <c r="V379" s="70" t="s">
        <v>42</v>
      </c>
      <c r="W379" s="67"/>
      <c r="X379" s="70" t="s">
        <v>42</v>
      </c>
      <c r="Y379" s="67"/>
      <c r="Z379" s="124"/>
      <c r="AA379" s="124"/>
      <c r="AB379" s="17"/>
      <c r="AC379" s="44"/>
      <c r="AD379" s="44"/>
      <c r="AE379" s="44"/>
    </row>
    <row r="380" ht="22.5" customHeight="1">
      <c r="A380" s="46">
        <v>377.0</v>
      </c>
      <c r="B380" s="142" t="s">
        <v>2551</v>
      </c>
      <c r="C380" s="233" t="s">
        <v>363</v>
      </c>
      <c r="D380" s="266" t="s">
        <v>2552</v>
      </c>
      <c r="E380" s="117" t="s">
        <v>321</v>
      </c>
      <c r="F380" s="107" t="s">
        <v>2553</v>
      </c>
      <c r="G380" s="163" t="str">
        <f>HYPERLINK("mailto:booking@mogit.org","booking@mogit.org")</f>
        <v>booking@mogit.org</v>
      </c>
      <c r="H380" s="133" t="s">
        <v>2554</v>
      </c>
      <c r="I380" s="111" t="s">
        <v>138</v>
      </c>
      <c r="J380" s="67"/>
      <c r="K380" s="67"/>
      <c r="L380" s="67"/>
      <c r="M380" s="70" t="s">
        <v>42</v>
      </c>
      <c r="N380" s="67"/>
      <c r="O380" s="67"/>
      <c r="P380" s="70" t="s">
        <v>42</v>
      </c>
      <c r="Q380" s="70" t="s">
        <v>42</v>
      </c>
      <c r="R380" s="67"/>
      <c r="S380" s="67"/>
      <c r="T380" s="70" t="s">
        <v>42</v>
      </c>
      <c r="U380" s="67"/>
      <c r="V380" s="67"/>
      <c r="W380" s="67"/>
      <c r="X380" s="67"/>
      <c r="Y380" s="67"/>
      <c r="Z380" s="124"/>
      <c r="AA380" s="124"/>
      <c r="AB380" s="17"/>
      <c r="AC380" s="44"/>
      <c r="AD380" s="44"/>
      <c r="AE380" s="44"/>
    </row>
    <row r="381" ht="22.5" customHeight="1">
      <c r="A381" s="46">
        <v>378.0</v>
      </c>
      <c r="B381" s="212" t="s">
        <v>2555</v>
      </c>
      <c r="C381" s="233" t="s">
        <v>555</v>
      </c>
      <c r="D381" s="104" t="s">
        <v>2556</v>
      </c>
      <c r="E381" s="109"/>
      <c r="F381" s="107" t="s">
        <v>2557</v>
      </c>
      <c r="G381" s="109" t="str">
        <f>HYPERLINK("mailto:mongkol_karnchan@hotmail.com","mongkol_karnchan@hotmail.com")</f>
        <v>mongkol_karnchan@hotmail.com</v>
      </c>
      <c r="H381" s="139" t="s">
        <v>2558</v>
      </c>
      <c r="I381" s="111" t="s">
        <v>347</v>
      </c>
      <c r="J381" s="70" t="s">
        <v>42</v>
      </c>
      <c r="K381" s="70" t="s">
        <v>42</v>
      </c>
      <c r="L381" s="67"/>
      <c r="M381" s="70" t="s">
        <v>42</v>
      </c>
      <c r="N381" s="67"/>
      <c r="O381" s="67"/>
      <c r="P381" s="70" t="s">
        <v>42</v>
      </c>
      <c r="Q381" s="70" t="s">
        <v>42</v>
      </c>
      <c r="R381" s="67"/>
      <c r="S381" s="70" t="s">
        <v>42</v>
      </c>
      <c r="T381" s="67"/>
      <c r="U381" s="67"/>
      <c r="V381" s="70" t="s">
        <v>42</v>
      </c>
      <c r="W381" s="67"/>
      <c r="X381" s="67"/>
      <c r="Y381" s="67"/>
      <c r="Z381" s="124"/>
      <c r="AA381" s="124"/>
      <c r="AB381" s="17"/>
      <c r="AC381" s="44"/>
      <c r="AD381" s="44"/>
      <c r="AE381" s="44"/>
    </row>
    <row r="382" ht="22.5" customHeight="1">
      <c r="A382" s="46">
        <v>379.0</v>
      </c>
      <c r="B382" s="245" t="s">
        <v>2559</v>
      </c>
      <c r="C382" s="103" t="s">
        <v>50</v>
      </c>
      <c r="D382" s="241" t="s">
        <v>2560</v>
      </c>
      <c r="E382" s="137"/>
      <c r="F382" s="169" t="s">
        <v>2561</v>
      </c>
      <c r="G382" s="243" t="str">
        <f>HYPERLINK("mailto:support@moodythai.com","support@moodythai.com")</f>
        <v>support@moodythai.com</v>
      </c>
      <c r="H382" s="140" t="s">
        <v>2562</v>
      </c>
      <c r="I382" s="111" t="s">
        <v>2359</v>
      </c>
      <c r="J382" s="67"/>
      <c r="K382" s="67"/>
      <c r="L382" s="67"/>
      <c r="M382" s="70" t="s">
        <v>42</v>
      </c>
      <c r="N382" s="67"/>
      <c r="O382" s="67"/>
      <c r="P382" s="70" t="s">
        <v>42</v>
      </c>
      <c r="Q382" s="70" t="s">
        <v>42</v>
      </c>
      <c r="R382" s="67"/>
      <c r="S382" s="67"/>
      <c r="T382" s="70" t="s">
        <v>42</v>
      </c>
      <c r="U382" s="67"/>
      <c r="V382" s="67"/>
      <c r="W382" s="67"/>
      <c r="X382" s="67"/>
      <c r="Y382" s="67"/>
      <c r="Z382" s="124"/>
      <c r="AA382" s="124"/>
      <c r="AB382" s="17"/>
      <c r="AC382" s="44"/>
      <c r="AD382" s="44"/>
      <c r="AE382" s="44"/>
    </row>
    <row r="383" ht="22.5" customHeight="1">
      <c r="A383" s="46">
        <v>380.0</v>
      </c>
      <c r="B383" s="114" t="s">
        <v>2563</v>
      </c>
      <c r="C383" s="103" t="s">
        <v>34</v>
      </c>
      <c r="D383" s="127" t="s">
        <v>2564</v>
      </c>
      <c r="E383" s="137"/>
      <c r="F383" s="107" t="s">
        <v>2565</v>
      </c>
      <c r="G383" s="163" t="str">
        <f>HYPERLINK("mailto:geae.aoc@ge.com","geae.aoc@ge.com")</f>
        <v>geae.aoc@ge.com</v>
      </c>
      <c r="H383" s="111" t="s">
        <v>2566</v>
      </c>
      <c r="I383" s="111" t="s">
        <v>1821</v>
      </c>
      <c r="J383" s="201" t="s">
        <v>42</v>
      </c>
      <c r="K383" s="201" t="s">
        <v>42</v>
      </c>
      <c r="L383" s="202"/>
      <c r="M383" s="201" t="s">
        <v>42</v>
      </c>
      <c r="N383" s="201" t="s">
        <v>42</v>
      </c>
      <c r="O383" s="201" t="s">
        <v>42</v>
      </c>
      <c r="P383" s="70" t="s">
        <v>42</v>
      </c>
      <c r="Q383" s="70" t="s">
        <v>42</v>
      </c>
      <c r="R383" s="202"/>
      <c r="S383" s="201" t="s">
        <v>42</v>
      </c>
      <c r="T383" s="201" t="s">
        <v>42</v>
      </c>
      <c r="U383" s="201" t="s">
        <v>42</v>
      </c>
      <c r="V383" s="70" t="s">
        <v>42</v>
      </c>
      <c r="W383" s="202"/>
      <c r="X383" s="201" t="s">
        <v>42</v>
      </c>
      <c r="Y383" s="67"/>
      <c r="Z383" s="124"/>
      <c r="AA383" s="124"/>
      <c r="AB383" s="17"/>
      <c r="AC383" s="44"/>
      <c r="AD383" s="44"/>
      <c r="AE383" s="44"/>
    </row>
    <row r="384" ht="22.5" customHeight="1">
      <c r="A384" s="46">
        <v>381.0</v>
      </c>
      <c r="B384" s="114" t="s">
        <v>2567</v>
      </c>
      <c r="C384" s="103" t="s">
        <v>34</v>
      </c>
      <c r="D384" s="104" t="s">
        <v>2568</v>
      </c>
      <c r="E384" s="117" t="s">
        <v>2569</v>
      </c>
      <c r="F384" s="107" t="s">
        <v>2570</v>
      </c>
      <c r="G384" s="285" t="str">
        <f>HYPERLINK("mailto:info@mrctransmarkleymas.com","info@mrctransmarkleymas.com")</f>
        <v>info@mrctransmarkleymas.com</v>
      </c>
      <c r="H384" s="133" t="s">
        <v>2571</v>
      </c>
      <c r="I384" s="111" t="s">
        <v>562</v>
      </c>
      <c r="J384" s="70" t="s">
        <v>42</v>
      </c>
      <c r="K384" s="70" t="s">
        <v>42</v>
      </c>
      <c r="L384" s="202"/>
      <c r="M384" s="70" t="s">
        <v>42</v>
      </c>
      <c r="N384" s="70" t="s">
        <v>42</v>
      </c>
      <c r="O384" s="70" t="s">
        <v>42</v>
      </c>
      <c r="P384" s="70" t="s">
        <v>42</v>
      </c>
      <c r="Q384" s="70" t="s">
        <v>42</v>
      </c>
      <c r="R384" s="70" t="s">
        <v>42</v>
      </c>
      <c r="S384" s="70" t="s">
        <v>42</v>
      </c>
      <c r="T384" s="201" t="s">
        <v>42</v>
      </c>
      <c r="U384" s="201" t="s">
        <v>42</v>
      </c>
      <c r="V384" s="70" t="s">
        <v>42</v>
      </c>
      <c r="W384" s="202"/>
      <c r="X384" s="70" t="s">
        <v>42</v>
      </c>
      <c r="Y384" s="67"/>
      <c r="Z384" s="124"/>
      <c r="AA384" s="124"/>
      <c r="AB384" s="17"/>
      <c r="AC384" s="44"/>
      <c r="AD384" s="44"/>
      <c r="AE384" s="44"/>
    </row>
    <row r="385" ht="22.5" customHeight="1">
      <c r="A385" s="46">
        <v>382.0</v>
      </c>
      <c r="B385" s="114" t="s">
        <v>2572</v>
      </c>
      <c r="C385" s="103" t="s">
        <v>82</v>
      </c>
      <c r="D385" s="127" t="s">
        <v>2573</v>
      </c>
      <c r="E385" s="137" t="s">
        <v>292</v>
      </c>
      <c r="F385" s="107" t="s">
        <v>2574</v>
      </c>
      <c r="G385" s="121" t="str">
        <f>HYPERLINK("mailto:mrp@mrp.co.th","mrp@mrp.co.th")</f>
        <v>mrp@mrp.co.th</v>
      </c>
      <c r="H385" s="139" t="s">
        <v>2575</v>
      </c>
      <c r="I385" s="111" t="s">
        <v>1097</v>
      </c>
      <c r="J385" s="70" t="s">
        <v>42</v>
      </c>
      <c r="K385" s="70" t="s">
        <v>42</v>
      </c>
      <c r="L385" s="67"/>
      <c r="M385" s="70" t="s">
        <v>42</v>
      </c>
      <c r="N385" s="67"/>
      <c r="O385" s="67"/>
      <c r="P385" s="70" t="s">
        <v>42</v>
      </c>
      <c r="Q385" s="70" t="s">
        <v>42</v>
      </c>
      <c r="R385" s="67"/>
      <c r="S385" s="70" t="s">
        <v>42</v>
      </c>
      <c r="T385" s="67"/>
      <c r="U385" s="67"/>
      <c r="V385" s="70" t="s">
        <v>42</v>
      </c>
      <c r="W385" s="67"/>
      <c r="X385" s="67"/>
      <c r="Y385" s="67"/>
      <c r="Z385" s="124"/>
      <c r="AA385" s="124"/>
      <c r="AB385" s="17"/>
      <c r="AC385" s="44"/>
      <c r="AD385" s="44"/>
      <c r="AE385" s="44"/>
    </row>
    <row r="386" ht="22.5" customHeight="1">
      <c r="A386" s="46">
        <v>383.0</v>
      </c>
      <c r="B386" s="114" t="s">
        <v>2576</v>
      </c>
      <c r="C386" s="233" t="s">
        <v>50</v>
      </c>
      <c r="D386" s="281" t="s">
        <v>2577</v>
      </c>
      <c r="E386" s="276" t="s">
        <v>2578</v>
      </c>
      <c r="F386" s="302" t="s">
        <v>2579</v>
      </c>
      <c r="G386" s="158" t="s">
        <v>2580</v>
      </c>
      <c r="H386" s="261" t="s">
        <v>2581</v>
      </c>
      <c r="I386" s="111" t="s">
        <v>2582</v>
      </c>
      <c r="J386" s="70" t="s">
        <v>42</v>
      </c>
      <c r="K386" s="202"/>
      <c r="L386" s="202"/>
      <c r="M386" s="70" t="s">
        <v>42</v>
      </c>
      <c r="N386" s="70" t="s">
        <v>42</v>
      </c>
      <c r="O386" s="202"/>
      <c r="P386" s="70" t="s">
        <v>42</v>
      </c>
      <c r="Q386" s="70" t="s">
        <v>42</v>
      </c>
      <c r="R386" s="202"/>
      <c r="S386" s="70" t="s">
        <v>42</v>
      </c>
      <c r="T386" s="70" t="s">
        <v>42</v>
      </c>
      <c r="U386" s="70" t="s">
        <v>42</v>
      </c>
      <c r="V386" s="70" t="s">
        <v>42</v>
      </c>
      <c r="W386" s="202"/>
      <c r="X386" s="70" t="s">
        <v>42</v>
      </c>
      <c r="Y386" s="202"/>
      <c r="Z386" s="204"/>
      <c r="AA386" s="204"/>
      <c r="AB386" s="17"/>
      <c r="AC386" s="44"/>
      <c r="AD386" s="44"/>
      <c r="AE386" s="44"/>
    </row>
    <row r="387" ht="22.5" customHeight="1">
      <c r="A387" s="46">
        <v>384.0</v>
      </c>
      <c r="B387" s="114" t="s">
        <v>2583</v>
      </c>
      <c r="C387" s="103" t="s">
        <v>34</v>
      </c>
      <c r="D387" s="127" t="s">
        <v>2584</v>
      </c>
      <c r="E387" s="137"/>
      <c r="F387" s="107" t="s">
        <v>2585</v>
      </c>
      <c r="G387" s="109" t="str">
        <f>HYPERLINK("mailto:lalit.kumar@mssl.motherson.com","lalit.kumar@mssl.motherson.com")</f>
        <v>lalit.kumar@mssl.motherson.com</v>
      </c>
      <c r="H387" s="139" t="s">
        <v>2586</v>
      </c>
      <c r="I387" s="111" t="s">
        <v>848</v>
      </c>
      <c r="J387" s="201" t="s">
        <v>42</v>
      </c>
      <c r="K387" s="201" t="s">
        <v>42</v>
      </c>
      <c r="L387" s="202"/>
      <c r="M387" s="201" t="s">
        <v>42</v>
      </c>
      <c r="N387" s="201" t="s">
        <v>42</v>
      </c>
      <c r="O387" s="201" t="s">
        <v>42</v>
      </c>
      <c r="P387" s="70" t="s">
        <v>42</v>
      </c>
      <c r="Q387" s="70" t="s">
        <v>42</v>
      </c>
      <c r="R387" s="202"/>
      <c r="S387" s="201" t="s">
        <v>42</v>
      </c>
      <c r="T387" s="201" t="s">
        <v>42</v>
      </c>
      <c r="U387" s="201" t="s">
        <v>42</v>
      </c>
      <c r="V387" s="70" t="s">
        <v>42</v>
      </c>
      <c r="W387" s="202"/>
      <c r="X387" s="201" t="s">
        <v>42</v>
      </c>
      <c r="Y387" s="67"/>
      <c r="Z387" s="124"/>
      <c r="AA387" s="124"/>
      <c r="AB387" s="17"/>
      <c r="AC387" s="44"/>
      <c r="AD387" s="44"/>
      <c r="AE387" s="44"/>
    </row>
    <row r="388" ht="22.5" customHeight="1">
      <c r="A388" s="46">
        <v>385.0</v>
      </c>
      <c r="B388" s="173" t="s">
        <v>2587</v>
      </c>
      <c r="C388" s="233" t="s">
        <v>50</v>
      </c>
      <c r="D388" s="104" t="s">
        <v>2588</v>
      </c>
      <c r="E388" s="117" t="s">
        <v>2589</v>
      </c>
      <c r="F388" s="107" t="s">
        <v>2590</v>
      </c>
      <c r="G388" s="163" t="s">
        <v>2591</v>
      </c>
      <c r="H388" s="139" t="s">
        <v>2592</v>
      </c>
      <c r="I388" s="111" t="s">
        <v>703</v>
      </c>
      <c r="J388" s="70" t="s">
        <v>42</v>
      </c>
      <c r="K388" s="70" t="s">
        <v>42</v>
      </c>
      <c r="L388" s="67"/>
      <c r="M388" s="70" t="s">
        <v>42</v>
      </c>
      <c r="N388" s="70" t="s">
        <v>42</v>
      </c>
      <c r="O388" s="67"/>
      <c r="P388" s="70" t="s">
        <v>42</v>
      </c>
      <c r="Q388" s="70" t="s">
        <v>42</v>
      </c>
      <c r="R388" s="70" t="s">
        <v>42</v>
      </c>
      <c r="S388" s="70" t="s">
        <v>42</v>
      </c>
      <c r="T388" s="70" t="s">
        <v>42</v>
      </c>
      <c r="U388" s="70" t="s">
        <v>42</v>
      </c>
      <c r="V388" s="70" t="s">
        <v>42</v>
      </c>
      <c r="W388" s="70"/>
      <c r="X388" s="70" t="s">
        <v>42</v>
      </c>
      <c r="Y388" s="67"/>
      <c r="Z388" s="124"/>
      <c r="AA388" s="124"/>
      <c r="AB388" s="17"/>
      <c r="AC388" s="44"/>
      <c r="AD388" s="44"/>
      <c r="AE388" s="44"/>
    </row>
    <row r="389" ht="22.5" customHeight="1">
      <c r="A389" s="46">
        <v>386.0</v>
      </c>
      <c r="B389" s="114" t="s">
        <v>2593</v>
      </c>
      <c r="C389" s="233" t="s">
        <v>50</v>
      </c>
      <c r="D389" s="127" t="s">
        <v>2594</v>
      </c>
      <c r="E389" s="137"/>
      <c r="F389" s="107" t="s">
        <v>2595</v>
      </c>
      <c r="G389" s="109" t="str">
        <f>HYPERLINK("mailto:somsak@nathalin.com","somsak@nathalin.com")</f>
        <v>somsak@nathalin.com</v>
      </c>
      <c r="H389" s="133" t="s">
        <v>2596</v>
      </c>
      <c r="I389" s="111" t="s">
        <v>917</v>
      </c>
      <c r="J389" s="70" t="s">
        <v>42</v>
      </c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124"/>
      <c r="AA389" s="124"/>
      <c r="AB389" s="17"/>
      <c r="AC389" s="44"/>
      <c r="AD389" s="44"/>
      <c r="AE389" s="44"/>
    </row>
    <row r="390" ht="22.5" customHeight="1">
      <c r="A390" s="46">
        <v>387.0</v>
      </c>
      <c r="B390" s="173" t="s">
        <v>2597</v>
      </c>
      <c r="C390" s="233" t="s">
        <v>555</v>
      </c>
      <c r="D390" s="226"/>
      <c r="E390" s="344"/>
      <c r="F390" s="197" t="s">
        <v>2598</v>
      </c>
      <c r="G390" s="170"/>
      <c r="H390" s="122" t="s">
        <v>2599</v>
      </c>
      <c r="I390" s="111" t="s">
        <v>807</v>
      </c>
      <c r="J390" s="70" t="s">
        <v>42</v>
      </c>
      <c r="K390" s="70" t="s">
        <v>42</v>
      </c>
      <c r="L390" s="67"/>
      <c r="M390" s="70" t="s">
        <v>42</v>
      </c>
      <c r="N390" s="70" t="s">
        <v>42</v>
      </c>
      <c r="O390" s="70" t="s">
        <v>42</v>
      </c>
      <c r="P390" s="70" t="s">
        <v>42</v>
      </c>
      <c r="Q390" s="70" t="s">
        <v>42</v>
      </c>
      <c r="R390" s="70" t="s">
        <v>42</v>
      </c>
      <c r="S390" s="70" t="s">
        <v>42</v>
      </c>
      <c r="T390" s="70" t="s">
        <v>42</v>
      </c>
      <c r="U390" s="70" t="s">
        <v>42</v>
      </c>
      <c r="V390" s="70" t="s">
        <v>42</v>
      </c>
      <c r="W390" s="67"/>
      <c r="X390" s="70" t="s">
        <v>42</v>
      </c>
      <c r="Y390" s="67"/>
      <c r="Z390" s="124"/>
      <c r="AA390" s="124"/>
      <c r="AB390" s="246"/>
      <c r="AC390" s="207"/>
      <c r="AD390" s="207"/>
      <c r="AE390" s="207"/>
    </row>
    <row r="391" ht="22.5" customHeight="1">
      <c r="A391" s="46">
        <v>388.0</v>
      </c>
      <c r="B391" s="114" t="s">
        <v>2600</v>
      </c>
      <c r="C391" s="103" t="s">
        <v>2601</v>
      </c>
      <c r="D391" s="127"/>
      <c r="E391" s="137" t="s">
        <v>36</v>
      </c>
      <c r="F391" s="107" t="s">
        <v>2602</v>
      </c>
      <c r="G391" s="155" t="str">
        <f>HYPERLINK("mailto:nakhonphink.scaffolding5665@hotmail.co.th","nakhonphink.scaffolding5665@hotmail.co.th")</f>
        <v>nakhonphink.scaffolding5665@hotmail.co.th</v>
      </c>
      <c r="H391" s="122" t="s">
        <v>2603</v>
      </c>
      <c r="I391" s="111" t="s">
        <v>157</v>
      </c>
      <c r="J391" s="67"/>
      <c r="K391" s="67"/>
      <c r="L391" s="67"/>
      <c r="M391" s="67"/>
      <c r="N391" s="67"/>
      <c r="O391" s="67"/>
      <c r="P391" s="70" t="s">
        <v>42</v>
      </c>
      <c r="Q391" s="70" t="s">
        <v>42</v>
      </c>
      <c r="R391" s="67"/>
      <c r="S391" s="70" t="s">
        <v>42</v>
      </c>
      <c r="T391" s="67"/>
      <c r="U391" s="67"/>
      <c r="V391" s="67"/>
      <c r="W391" s="67"/>
      <c r="X391" s="67"/>
      <c r="Y391" s="67"/>
      <c r="Z391" s="124"/>
      <c r="AA391" s="124"/>
      <c r="AB391" s="17"/>
      <c r="AC391" s="44"/>
      <c r="AD391" s="44"/>
      <c r="AE391" s="44"/>
    </row>
    <row r="392" ht="22.5" customHeight="1">
      <c r="A392" s="46">
        <v>389.0</v>
      </c>
      <c r="B392" s="179" t="s">
        <v>2604</v>
      </c>
      <c r="C392" s="233" t="s">
        <v>555</v>
      </c>
      <c r="D392" s="104" t="s">
        <v>2605</v>
      </c>
      <c r="E392" s="137"/>
      <c r="F392" s="107" t="s">
        <v>2606</v>
      </c>
      <c r="G392" s="243" t="s">
        <v>2607</v>
      </c>
      <c r="H392" s="139" t="s">
        <v>2608</v>
      </c>
      <c r="I392" s="111" t="s">
        <v>181</v>
      </c>
      <c r="J392" s="201" t="s">
        <v>42</v>
      </c>
      <c r="K392" s="202"/>
      <c r="L392" s="202"/>
      <c r="M392" s="201" t="s">
        <v>42</v>
      </c>
      <c r="N392" s="201" t="s">
        <v>42</v>
      </c>
      <c r="O392" s="201" t="s">
        <v>42</v>
      </c>
      <c r="P392" s="201" t="s">
        <v>42</v>
      </c>
      <c r="Q392" s="201" t="s">
        <v>42</v>
      </c>
      <c r="R392" s="202"/>
      <c r="S392" s="201" t="s">
        <v>42</v>
      </c>
      <c r="T392" s="201" t="s">
        <v>42</v>
      </c>
      <c r="U392" s="201" t="s">
        <v>42</v>
      </c>
      <c r="V392" s="201" t="s">
        <v>42</v>
      </c>
      <c r="W392" s="202"/>
      <c r="X392" s="201" t="s">
        <v>42</v>
      </c>
      <c r="Y392" s="67"/>
      <c r="Z392" s="124"/>
      <c r="AA392" s="124"/>
      <c r="AB392" s="17"/>
      <c r="AC392" s="44"/>
      <c r="AD392" s="44"/>
      <c r="AE392" s="44"/>
    </row>
    <row r="393" ht="22.5" customHeight="1">
      <c r="A393" s="46">
        <v>390.0</v>
      </c>
      <c r="B393" s="114" t="s">
        <v>2609</v>
      </c>
      <c r="C393" s="233" t="s">
        <v>50</v>
      </c>
      <c r="D393" s="104" t="s">
        <v>2610</v>
      </c>
      <c r="E393" s="117"/>
      <c r="F393" s="107" t="s">
        <v>1376</v>
      </c>
      <c r="G393" s="177" t="str">
        <f>HYPERLINK("mailto:nyy@namyuenyong.com","nyy@namyuenyong.com")</f>
        <v>nyy@namyuenyong.com</v>
      </c>
      <c r="H393" s="145" t="s">
        <v>2611</v>
      </c>
      <c r="I393" s="111" t="s">
        <v>917</v>
      </c>
      <c r="J393" s="70" t="s">
        <v>42</v>
      </c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124"/>
      <c r="AA393" s="124"/>
      <c r="AB393" s="17"/>
      <c r="AC393" s="44"/>
      <c r="AD393" s="44"/>
      <c r="AE393" s="44"/>
    </row>
    <row r="394" ht="22.5" customHeight="1">
      <c r="A394" s="46">
        <v>391.0</v>
      </c>
      <c r="B394" s="212" t="s">
        <v>2612</v>
      </c>
      <c r="C394" s="103" t="s">
        <v>34</v>
      </c>
      <c r="D394" s="104" t="s">
        <v>2613</v>
      </c>
      <c r="E394" s="137"/>
      <c r="F394" s="107" t="s">
        <v>2614</v>
      </c>
      <c r="G394" s="251"/>
      <c r="H394" s="139" t="s">
        <v>2615</v>
      </c>
      <c r="I394" s="111" t="s">
        <v>347</v>
      </c>
      <c r="J394" s="70" t="s">
        <v>42</v>
      </c>
      <c r="K394" s="70" t="s">
        <v>42</v>
      </c>
      <c r="L394" s="67"/>
      <c r="M394" s="70" t="s">
        <v>42</v>
      </c>
      <c r="N394" s="67"/>
      <c r="O394" s="67"/>
      <c r="P394" s="70" t="s">
        <v>42</v>
      </c>
      <c r="Q394" s="70" t="s">
        <v>42</v>
      </c>
      <c r="R394" s="67"/>
      <c r="S394" s="70" t="s">
        <v>42</v>
      </c>
      <c r="T394" s="67"/>
      <c r="U394" s="67"/>
      <c r="V394" s="70" t="s">
        <v>42</v>
      </c>
      <c r="W394" s="67"/>
      <c r="X394" s="67"/>
      <c r="Y394" s="67"/>
      <c r="Z394" s="124"/>
      <c r="AA394" s="124"/>
      <c r="AB394" s="17"/>
      <c r="AC394" s="44"/>
      <c r="AD394" s="44"/>
      <c r="AE394" s="44"/>
    </row>
    <row r="395" ht="22.5" customHeight="1">
      <c r="A395" s="46">
        <v>392.0</v>
      </c>
      <c r="B395" s="114" t="s">
        <v>2616</v>
      </c>
      <c r="C395" s="233" t="s">
        <v>50</v>
      </c>
      <c r="D395" s="104" t="s">
        <v>2617</v>
      </c>
      <c r="E395" s="137" t="s">
        <v>2618</v>
      </c>
      <c r="F395" s="107" t="s">
        <v>2619</v>
      </c>
      <c r="G395" s="109" t="str">
        <f>HYPERLINK("mailto:manish.r@namsang.com","manish.r@namsang.com")</f>
        <v>manish.r@namsang.com</v>
      </c>
      <c r="H395" s="261" t="s">
        <v>2620</v>
      </c>
      <c r="I395" s="111" t="s">
        <v>181</v>
      </c>
      <c r="J395" s="201" t="s">
        <v>42</v>
      </c>
      <c r="K395" s="202"/>
      <c r="L395" s="202"/>
      <c r="M395" s="201" t="s">
        <v>42</v>
      </c>
      <c r="N395" s="201" t="s">
        <v>42</v>
      </c>
      <c r="O395" s="201" t="s">
        <v>42</v>
      </c>
      <c r="P395" s="201" t="s">
        <v>42</v>
      </c>
      <c r="Q395" s="201" t="s">
        <v>42</v>
      </c>
      <c r="R395" s="202"/>
      <c r="S395" s="201" t="s">
        <v>42</v>
      </c>
      <c r="T395" s="201" t="s">
        <v>42</v>
      </c>
      <c r="U395" s="201" t="s">
        <v>42</v>
      </c>
      <c r="V395" s="201" t="s">
        <v>42</v>
      </c>
      <c r="W395" s="202"/>
      <c r="X395" s="201" t="s">
        <v>42</v>
      </c>
      <c r="Y395" s="67"/>
      <c r="Z395" s="124"/>
      <c r="AA395" s="124"/>
      <c r="AB395" s="17"/>
      <c r="AC395" s="44"/>
      <c r="AD395" s="44"/>
      <c r="AE395" s="44"/>
    </row>
    <row r="396" ht="22.5" customHeight="1">
      <c r="A396" s="46">
        <v>393.0</v>
      </c>
      <c r="B396" s="114" t="s">
        <v>2621</v>
      </c>
      <c r="C396" s="233" t="s">
        <v>50</v>
      </c>
      <c r="D396" s="104" t="s">
        <v>2622</v>
      </c>
      <c r="E396" s="137" t="s">
        <v>321</v>
      </c>
      <c r="F396" s="107" t="s">
        <v>2623</v>
      </c>
      <c r="G396" s="260" t="str">
        <f>HYPERLINK("mailto:sanansunmanee@yahoo.com","sanansunmanee@yahoo.com")</f>
        <v>sanansunmanee@yahoo.com</v>
      </c>
      <c r="H396" s="261" t="s">
        <v>2624</v>
      </c>
      <c r="I396" s="111" t="s">
        <v>917</v>
      </c>
      <c r="J396" s="70" t="s">
        <v>42</v>
      </c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124"/>
      <c r="AA396" s="124"/>
      <c r="AB396" s="17"/>
      <c r="AC396" s="44"/>
      <c r="AD396" s="44"/>
      <c r="AE396" s="44"/>
    </row>
    <row r="397" ht="22.5" customHeight="1">
      <c r="A397" s="46">
        <v>394.0</v>
      </c>
      <c r="B397" s="114" t="s">
        <v>2625</v>
      </c>
      <c r="C397" s="345" t="s">
        <v>34</v>
      </c>
      <c r="D397" s="104" t="s">
        <v>2626</v>
      </c>
      <c r="E397" s="137" t="s">
        <v>2627</v>
      </c>
      <c r="F397" s="107" t="s">
        <v>2628</v>
      </c>
      <c r="G397" s="109" t="str">
        <f>HYPERLINK("mailto:soongh@scg.co.th","soongh@scg.co.th")</f>
        <v>soongh@scg.co.th</v>
      </c>
      <c r="H397" s="133" t="s">
        <v>2629</v>
      </c>
      <c r="I397" s="111" t="s">
        <v>347</v>
      </c>
      <c r="J397" s="70" t="s">
        <v>42</v>
      </c>
      <c r="K397" s="70" t="s">
        <v>42</v>
      </c>
      <c r="L397" s="67"/>
      <c r="M397" s="70" t="s">
        <v>42</v>
      </c>
      <c r="N397" s="67"/>
      <c r="O397" s="67"/>
      <c r="P397" s="70" t="s">
        <v>42</v>
      </c>
      <c r="Q397" s="70" t="s">
        <v>42</v>
      </c>
      <c r="R397" s="67"/>
      <c r="S397" s="70" t="s">
        <v>42</v>
      </c>
      <c r="T397" s="67"/>
      <c r="U397" s="67"/>
      <c r="V397" s="70" t="s">
        <v>42</v>
      </c>
      <c r="W397" s="67"/>
      <c r="X397" s="67"/>
      <c r="Y397" s="67"/>
      <c r="Z397" s="124"/>
      <c r="AA397" s="124"/>
      <c r="AB397" s="17"/>
      <c r="AC397" s="44"/>
      <c r="AD397" s="44"/>
      <c r="AE397" s="44"/>
    </row>
    <row r="398" ht="22.5" customHeight="1">
      <c r="A398" s="46">
        <v>395.0</v>
      </c>
      <c r="B398" s="212" t="s">
        <v>2630</v>
      </c>
      <c r="C398" s="103" t="s">
        <v>813</v>
      </c>
      <c r="D398" s="127" t="s">
        <v>2631</v>
      </c>
      <c r="E398" s="137" t="s">
        <v>2632</v>
      </c>
      <c r="F398" s="107" t="s">
        <v>2633</v>
      </c>
      <c r="G398" s="109" t="s">
        <v>2634</v>
      </c>
      <c r="H398" s="139" t="s">
        <v>2635</v>
      </c>
      <c r="I398" s="111" t="s">
        <v>465</v>
      </c>
      <c r="J398" s="70" t="s">
        <v>42</v>
      </c>
      <c r="K398" s="67"/>
      <c r="L398" s="70" t="s">
        <v>42</v>
      </c>
      <c r="M398" s="70" t="s">
        <v>42</v>
      </c>
      <c r="N398" s="67"/>
      <c r="O398" s="67"/>
      <c r="P398" s="70" t="s">
        <v>42</v>
      </c>
      <c r="Q398" s="70" t="s">
        <v>42</v>
      </c>
      <c r="R398" s="67"/>
      <c r="S398" s="70" t="s">
        <v>42</v>
      </c>
      <c r="T398" s="67"/>
      <c r="U398" s="67"/>
      <c r="V398" s="70" t="s">
        <v>42</v>
      </c>
      <c r="W398" s="67"/>
      <c r="X398" s="67"/>
      <c r="Y398" s="67"/>
      <c r="Z398" s="124"/>
      <c r="AA398" s="124"/>
      <c r="AB398" s="17"/>
      <c r="AC398" s="44"/>
      <c r="AD398" s="44"/>
      <c r="AE398" s="44"/>
    </row>
    <row r="399" ht="22.5" customHeight="1">
      <c r="A399" s="46">
        <v>396.0</v>
      </c>
      <c r="B399" s="179" t="s">
        <v>2636</v>
      </c>
      <c r="C399" s="233" t="s">
        <v>483</v>
      </c>
      <c r="D399" s="127" t="s">
        <v>2637</v>
      </c>
      <c r="E399" s="137" t="s">
        <v>592</v>
      </c>
      <c r="F399" s="107" t="s">
        <v>2638</v>
      </c>
      <c r="G399" s="109" t="str">
        <f>HYPERLINK("mailto:ss@nce-uk.com","ss@nce-uk.com")</f>
        <v>ss@nce-uk.com</v>
      </c>
      <c r="H399" s="111" t="s">
        <v>2639</v>
      </c>
      <c r="I399" s="140" t="s">
        <v>2640</v>
      </c>
      <c r="J399" s="201" t="s">
        <v>42</v>
      </c>
      <c r="K399" s="202"/>
      <c r="L399" s="202"/>
      <c r="M399" s="201" t="s">
        <v>42</v>
      </c>
      <c r="N399" s="201" t="s">
        <v>42</v>
      </c>
      <c r="O399" s="201" t="s">
        <v>42</v>
      </c>
      <c r="P399" s="201" t="s">
        <v>42</v>
      </c>
      <c r="Q399" s="201" t="s">
        <v>42</v>
      </c>
      <c r="R399" s="202"/>
      <c r="S399" s="201" t="s">
        <v>42</v>
      </c>
      <c r="T399" s="201" t="s">
        <v>42</v>
      </c>
      <c r="U399" s="201" t="s">
        <v>42</v>
      </c>
      <c r="V399" s="201" t="s">
        <v>42</v>
      </c>
      <c r="W399" s="202"/>
      <c r="X399" s="201" t="s">
        <v>42</v>
      </c>
      <c r="Y399" s="67"/>
      <c r="Z399" s="124"/>
      <c r="AA399" s="124"/>
      <c r="AB399" s="17"/>
      <c r="AC399" s="44"/>
      <c r="AD399" s="44"/>
      <c r="AE399" s="44"/>
    </row>
    <row r="400" ht="22.5" customHeight="1">
      <c r="A400" s="46">
        <v>397.0</v>
      </c>
      <c r="B400" s="114" t="s">
        <v>2641</v>
      </c>
      <c r="C400" s="103" t="s">
        <v>813</v>
      </c>
      <c r="D400" s="127" t="s">
        <v>2642</v>
      </c>
      <c r="E400" s="137"/>
      <c r="F400" s="107" t="s">
        <v>2643</v>
      </c>
      <c r="G400" s="109" t="str">
        <f>HYPERLINK("mailto:trupsit@hotmail.com","trupsit@hotmail.com")</f>
        <v>trupsit@hotmail.com</v>
      </c>
      <c r="H400" s="122" t="s">
        <v>2644</v>
      </c>
      <c r="I400" s="237" t="s">
        <v>855</v>
      </c>
      <c r="J400" s="70" t="s">
        <v>42</v>
      </c>
      <c r="K400" s="67"/>
      <c r="L400" s="67"/>
      <c r="M400" s="70" t="s">
        <v>42</v>
      </c>
      <c r="N400" s="67"/>
      <c r="O400" s="67"/>
      <c r="P400" s="70" t="s">
        <v>42</v>
      </c>
      <c r="Q400" s="70" t="s">
        <v>42</v>
      </c>
      <c r="R400" s="67"/>
      <c r="S400" s="67"/>
      <c r="T400" s="67"/>
      <c r="U400" s="67"/>
      <c r="V400" s="67"/>
      <c r="W400" s="67"/>
      <c r="X400" s="67"/>
      <c r="Y400" s="67"/>
      <c r="Z400" s="124"/>
      <c r="AA400" s="124"/>
      <c r="AB400" s="17"/>
      <c r="AC400" s="44"/>
      <c r="AD400" s="44"/>
      <c r="AE400" s="44"/>
    </row>
    <row r="401" ht="22.5" customHeight="1">
      <c r="A401" s="46">
        <v>398.0</v>
      </c>
      <c r="B401" s="114" t="s">
        <v>2645</v>
      </c>
      <c r="C401" s="103" t="s">
        <v>82</v>
      </c>
      <c r="D401" s="104" t="s">
        <v>2646</v>
      </c>
      <c r="E401" s="137"/>
      <c r="F401" s="107" t="s">
        <v>2647</v>
      </c>
      <c r="G401" s="158" t="s">
        <v>2648</v>
      </c>
      <c r="H401" s="190" t="s">
        <v>1780</v>
      </c>
      <c r="I401" s="111" t="s">
        <v>790</v>
      </c>
      <c r="J401" s="70" t="s">
        <v>42</v>
      </c>
      <c r="K401" s="67"/>
      <c r="L401" s="67"/>
      <c r="M401" s="70" t="s">
        <v>42</v>
      </c>
      <c r="N401" s="67"/>
      <c r="O401" s="67"/>
      <c r="P401" s="70" t="s">
        <v>42</v>
      </c>
      <c r="Q401" s="70" t="s">
        <v>42</v>
      </c>
      <c r="R401" s="67"/>
      <c r="S401" s="70" t="s">
        <v>42</v>
      </c>
      <c r="T401" s="67"/>
      <c r="U401" s="67"/>
      <c r="V401" s="70" t="s">
        <v>42</v>
      </c>
      <c r="W401" s="67"/>
      <c r="X401" s="67"/>
      <c r="Y401" s="67"/>
      <c r="Z401" s="124"/>
      <c r="AA401" s="124"/>
      <c r="AB401" s="17"/>
      <c r="AC401" s="44"/>
      <c r="AD401" s="44"/>
      <c r="AE401" s="44"/>
    </row>
    <row r="402" ht="22.5" customHeight="1">
      <c r="A402" s="46">
        <v>399.0</v>
      </c>
      <c r="B402" s="114" t="s">
        <v>2649</v>
      </c>
      <c r="C402" s="103" t="s">
        <v>1245</v>
      </c>
      <c r="D402" s="127" t="s">
        <v>2650</v>
      </c>
      <c r="E402" s="286" t="s">
        <v>2651</v>
      </c>
      <c r="F402" s="107" t="s">
        <v>2652</v>
      </c>
      <c r="G402" s="109" t="str">
        <f>HYPERLINK("mailto:newcon_construction@hotmail.com","newcon_construction@hotmail.com")</f>
        <v>newcon_construction@hotmail.com</v>
      </c>
      <c r="H402" s="122" t="s">
        <v>2653</v>
      </c>
      <c r="I402" s="111" t="s">
        <v>2654</v>
      </c>
      <c r="J402" s="70" t="s">
        <v>42</v>
      </c>
      <c r="K402" s="67"/>
      <c r="L402" s="67"/>
      <c r="M402" s="70" t="s">
        <v>42</v>
      </c>
      <c r="N402" s="67"/>
      <c r="O402" s="67"/>
      <c r="P402" s="70" t="s">
        <v>42</v>
      </c>
      <c r="Q402" s="70" t="s">
        <v>42</v>
      </c>
      <c r="R402" s="67"/>
      <c r="S402" s="70" t="s">
        <v>42</v>
      </c>
      <c r="T402" s="67"/>
      <c r="U402" s="67"/>
      <c r="V402" s="70" t="s">
        <v>42</v>
      </c>
      <c r="W402" s="67"/>
      <c r="X402" s="67"/>
      <c r="Y402" s="67"/>
      <c r="Z402" s="124"/>
      <c r="AA402" s="124"/>
      <c r="AB402" s="17"/>
      <c r="AC402" s="44"/>
      <c r="AD402" s="44"/>
      <c r="AE402" s="44"/>
    </row>
    <row r="403" ht="22.5" customHeight="1">
      <c r="A403" s="46">
        <v>400.0</v>
      </c>
      <c r="B403" s="114" t="s">
        <v>2655</v>
      </c>
      <c r="C403" s="103" t="s">
        <v>34</v>
      </c>
      <c r="D403" s="226" t="s">
        <v>99</v>
      </c>
      <c r="E403" s="137"/>
      <c r="F403" s="107" t="s">
        <v>2656</v>
      </c>
      <c r="G403" s="109" t="str">
        <f>HYPERLINK("mailto:Nextline11@yahoo.com","Nextline11@yahoo.com")</f>
        <v>Nextline11@yahoo.com</v>
      </c>
      <c r="H403" s="133" t="s">
        <v>2657</v>
      </c>
      <c r="I403" s="111" t="s">
        <v>157</v>
      </c>
      <c r="J403" s="67"/>
      <c r="K403" s="67"/>
      <c r="L403" s="67"/>
      <c r="M403" s="67"/>
      <c r="N403" s="67"/>
      <c r="O403" s="67"/>
      <c r="P403" s="70" t="s">
        <v>42</v>
      </c>
      <c r="Q403" s="70" t="s">
        <v>42</v>
      </c>
      <c r="R403" s="67"/>
      <c r="S403" s="70" t="s">
        <v>42</v>
      </c>
      <c r="T403" s="67"/>
      <c r="U403" s="67"/>
      <c r="V403" s="67"/>
      <c r="W403" s="67"/>
      <c r="X403" s="67"/>
      <c r="Y403" s="67"/>
      <c r="Z403" s="124"/>
      <c r="AA403" s="124"/>
      <c r="AB403" s="17"/>
      <c r="AC403" s="44"/>
      <c r="AD403" s="44"/>
      <c r="AE403" s="44"/>
    </row>
    <row r="404" ht="22.5" customHeight="1">
      <c r="A404" s="46">
        <v>401.0</v>
      </c>
      <c r="B404" s="331" t="s">
        <v>2658</v>
      </c>
      <c r="C404" s="103" t="s">
        <v>50</v>
      </c>
      <c r="D404" s="104" t="s">
        <v>2659</v>
      </c>
      <c r="E404" s="137"/>
      <c r="F404" s="153" t="s">
        <v>2660</v>
      </c>
      <c r="G404" s="155" t="s">
        <v>2661</v>
      </c>
      <c r="H404" s="145" t="s">
        <v>2662</v>
      </c>
      <c r="I404" s="111" t="s">
        <v>317</v>
      </c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157"/>
      <c r="AA404" s="124"/>
      <c r="AB404" s="17"/>
      <c r="AC404" s="44"/>
      <c r="AD404" s="44"/>
      <c r="AE404" s="44"/>
    </row>
    <row r="405" ht="22.5" customHeight="1">
      <c r="A405" s="46">
        <v>402.0</v>
      </c>
      <c r="B405" s="114" t="s">
        <v>2663</v>
      </c>
      <c r="C405" s="103" t="s">
        <v>82</v>
      </c>
      <c r="D405" s="104" t="s">
        <v>2664</v>
      </c>
      <c r="E405" s="117" t="s">
        <v>2436</v>
      </c>
      <c r="F405" s="107" t="s">
        <v>2665</v>
      </c>
      <c r="G405" s="155" t="str">
        <f>HYPERLINK("mailto:somkiat@nilkhosol.com","somkiat@nilkhosol.com")</f>
        <v>somkiat@nilkhosol.com</v>
      </c>
      <c r="H405" s="133" t="s">
        <v>2666</v>
      </c>
      <c r="I405" s="111" t="s">
        <v>790</v>
      </c>
      <c r="J405" s="70" t="s">
        <v>42</v>
      </c>
      <c r="K405" s="67"/>
      <c r="L405" s="67"/>
      <c r="M405" s="70" t="s">
        <v>42</v>
      </c>
      <c r="N405" s="67"/>
      <c r="O405" s="67"/>
      <c r="P405" s="70" t="s">
        <v>42</v>
      </c>
      <c r="Q405" s="70" t="s">
        <v>42</v>
      </c>
      <c r="R405" s="67"/>
      <c r="S405" s="70" t="s">
        <v>42</v>
      </c>
      <c r="T405" s="67"/>
      <c r="U405" s="67"/>
      <c r="V405" s="70" t="s">
        <v>42</v>
      </c>
      <c r="W405" s="67"/>
      <c r="X405" s="67"/>
      <c r="Y405" s="67"/>
      <c r="Z405" s="124"/>
      <c r="AA405" s="124"/>
      <c r="AB405" s="17"/>
      <c r="AC405" s="44"/>
      <c r="AD405" s="44"/>
      <c r="AE405" s="44"/>
    </row>
    <row r="406" ht="22.5" customHeight="1">
      <c r="A406" s="46">
        <v>403.0</v>
      </c>
      <c r="B406" s="142" t="s">
        <v>2667</v>
      </c>
      <c r="C406" s="103" t="s">
        <v>528</v>
      </c>
      <c r="D406" s="104" t="s">
        <v>2668</v>
      </c>
      <c r="E406" s="117" t="s">
        <v>329</v>
      </c>
      <c r="F406" s="153" t="s">
        <v>2669</v>
      </c>
      <c r="G406" s="239" t="str">
        <f>HYPERLINK("mailto:christiansimanjuntak14@yahoo.com","christiansimanjuntak14@yahoo.com")</f>
        <v>christiansimanjuntak14@yahoo.com</v>
      </c>
      <c r="H406" s="145" t="s">
        <v>2670</v>
      </c>
      <c r="I406" s="111" t="s">
        <v>1436</v>
      </c>
      <c r="J406" s="70" t="s">
        <v>42</v>
      </c>
      <c r="K406" s="67"/>
      <c r="L406" s="67"/>
      <c r="M406" s="70" t="s">
        <v>42</v>
      </c>
      <c r="N406" s="70" t="s">
        <v>42</v>
      </c>
      <c r="O406" s="67"/>
      <c r="P406" s="70" t="s">
        <v>42</v>
      </c>
      <c r="Q406" s="70" t="s">
        <v>42</v>
      </c>
      <c r="R406" s="67"/>
      <c r="S406" s="70" t="s">
        <v>42</v>
      </c>
      <c r="T406" s="70" t="s">
        <v>42</v>
      </c>
      <c r="U406" s="70" t="s">
        <v>42</v>
      </c>
      <c r="V406" s="70" t="s">
        <v>42</v>
      </c>
      <c r="W406" s="67"/>
      <c r="X406" s="70" t="s">
        <v>42</v>
      </c>
      <c r="Y406" s="67"/>
      <c r="Z406" s="124"/>
      <c r="AA406" s="124"/>
      <c r="AB406" s="17"/>
      <c r="AC406" s="44"/>
      <c r="AD406" s="44"/>
      <c r="AE406" s="44"/>
    </row>
    <row r="407" ht="22.5" customHeight="1">
      <c r="A407" s="46">
        <v>404.0</v>
      </c>
      <c r="B407" s="249" t="s">
        <v>2671</v>
      </c>
      <c r="C407" s="103" t="s">
        <v>528</v>
      </c>
      <c r="D407" s="346" t="s">
        <v>2672</v>
      </c>
      <c r="E407" s="117" t="s">
        <v>809</v>
      </c>
      <c r="F407" s="242" t="s">
        <v>2673</v>
      </c>
      <c r="G407" s="239" t="s">
        <v>2674</v>
      </c>
      <c r="H407" s="346" t="s">
        <v>2675</v>
      </c>
      <c r="I407" s="140" t="s">
        <v>158</v>
      </c>
      <c r="J407" s="70" t="s">
        <v>42</v>
      </c>
      <c r="K407" s="67"/>
      <c r="L407" s="70" t="s">
        <v>42</v>
      </c>
      <c r="M407" s="70" t="s">
        <v>42</v>
      </c>
      <c r="N407" s="67"/>
      <c r="O407" s="67"/>
      <c r="P407" s="70" t="s">
        <v>42</v>
      </c>
      <c r="Q407" s="70" t="s">
        <v>42</v>
      </c>
      <c r="R407" s="67"/>
      <c r="S407" s="67"/>
      <c r="T407" s="67"/>
      <c r="U407" s="67"/>
      <c r="V407" s="70" t="s">
        <v>42</v>
      </c>
      <c r="W407" s="67"/>
      <c r="X407" s="67"/>
      <c r="Y407" s="67"/>
      <c r="Z407" s="124"/>
      <c r="AA407" s="124"/>
      <c r="AB407" s="17"/>
      <c r="AC407" s="44"/>
      <c r="AD407" s="44"/>
      <c r="AE407" s="44"/>
    </row>
    <row r="408" ht="22.5" customHeight="1">
      <c r="A408" s="46">
        <v>405.0</v>
      </c>
      <c r="B408" s="179" t="s">
        <v>2676</v>
      </c>
      <c r="C408" s="103" t="s">
        <v>82</v>
      </c>
      <c r="D408" s="347" t="s">
        <v>2677</v>
      </c>
      <c r="E408" s="117" t="s">
        <v>2678</v>
      </c>
      <c r="F408" s="242" t="s">
        <v>2679</v>
      </c>
      <c r="G408" s="243" t="s">
        <v>2680</v>
      </c>
      <c r="H408" s="346" t="s">
        <v>2681</v>
      </c>
      <c r="I408" s="140" t="s">
        <v>158</v>
      </c>
      <c r="J408" s="70" t="s">
        <v>42</v>
      </c>
      <c r="K408" s="67"/>
      <c r="L408" s="70" t="s">
        <v>42</v>
      </c>
      <c r="M408" s="70" t="s">
        <v>42</v>
      </c>
      <c r="N408" s="67"/>
      <c r="O408" s="67"/>
      <c r="P408" s="70" t="s">
        <v>42</v>
      </c>
      <c r="Q408" s="70" t="s">
        <v>42</v>
      </c>
      <c r="R408" s="67"/>
      <c r="S408" s="67"/>
      <c r="T408" s="67"/>
      <c r="U408" s="67"/>
      <c r="V408" s="70" t="s">
        <v>42</v>
      </c>
      <c r="W408" s="67"/>
      <c r="X408" s="67"/>
      <c r="Y408" s="67"/>
      <c r="Z408" s="124"/>
      <c r="AA408" s="124"/>
      <c r="AB408" s="17"/>
      <c r="AC408" s="44"/>
      <c r="AD408" s="44"/>
      <c r="AE408" s="44"/>
    </row>
    <row r="409" ht="22.5" customHeight="1">
      <c r="A409" s="46">
        <v>406.0</v>
      </c>
      <c r="B409" s="212" t="s">
        <v>2682</v>
      </c>
      <c r="C409" s="103" t="s">
        <v>82</v>
      </c>
      <c r="D409" s="266" t="s">
        <v>2683</v>
      </c>
      <c r="E409" s="117" t="s">
        <v>2684</v>
      </c>
      <c r="F409" s="107" t="s">
        <v>2685</v>
      </c>
      <c r="G409" s="155" t="s">
        <v>2686</v>
      </c>
      <c r="H409" s="133" t="s">
        <v>2687</v>
      </c>
      <c r="I409" s="111" t="s">
        <v>917</v>
      </c>
      <c r="J409" s="70" t="s">
        <v>42</v>
      </c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124"/>
      <c r="AA409" s="124"/>
      <c r="AB409" s="17"/>
      <c r="AC409" s="44"/>
      <c r="AD409" s="44"/>
      <c r="AE409" s="44"/>
    </row>
    <row r="410" ht="22.5" customHeight="1">
      <c r="A410" s="46">
        <v>407.0</v>
      </c>
      <c r="B410" s="114" t="s">
        <v>2688</v>
      </c>
      <c r="C410" s="233" t="s">
        <v>50</v>
      </c>
      <c r="D410" s="127" t="s">
        <v>2689</v>
      </c>
      <c r="E410" s="137"/>
      <c r="F410" s="107" t="s">
        <v>2690</v>
      </c>
      <c r="G410" s="109" t="str">
        <f>HYPERLINK("mailto:manita@noceiling.org","manita@noceiling.org")</f>
        <v>manita@noceiling.org</v>
      </c>
      <c r="H410" s="309" t="s">
        <v>2691</v>
      </c>
      <c r="I410" s="111" t="s">
        <v>2692</v>
      </c>
      <c r="J410" s="70" t="s">
        <v>42</v>
      </c>
      <c r="K410" s="70" t="s">
        <v>42</v>
      </c>
      <c r="L410" s="67"/>
      <c r="M410" s="70" t="s">
        <v>42</v>
      </c>
      <c r="N410" s="70" t="s">
        <v>42</v>
      </c>
      <c r="O410" s="70" t="s">
        <v>42</v>
      </c>
      <c r="P410" s="70" t="s">
        <v>42</v>
      </c>
      <c r="Q410" s="70" t="s">
        <v>42</v>
      </c>
      <c r="R410" s="70" t="s">
        <v>42</v>
      </c>
      <c r="S410" s="70" t="s">
        <v>42</v>
      </c>
      <c r="T410" s="67"/>
      <c r="U410" s="67"/>
      <c r="V410" s="70" t="s">
        <v>42</v>
      </c>
      <c r="W410" s="67"/>
      <c r="X410" s="70" t="s">
        <v>42</v>
      </c>
      <c r="Y410" s="67"/>
      <c r="Z410" s="124"/>
      <c r="AA410" s="124"/>
      <c r="AB410" s="17"/>
      <c r="AC410" s="44"/>
      <c r="AD410" s="44"/>
      <c r="AE410" s="44"/>
    </row>
    <row r="411" ht="22.5" customHeight="1">
      <c r="A411" s="46">
        <v>408.0</v>
      </c>
      <c r="B411" s="114" t="s">
        <v>2693</v>
      </c>
      <c r="C411" s="233" t="s">
        <v>50</v>
      </c>
      <c r="D411" s="127" t="s">
        <v>2694</v>
      </c>
      <c r="E411" s="137" t="s">
        <v>2695</v>
      </c>
      <c r="F411" s="107" t="s">
        <v>2696</v>
      </c>
      <c r="G411" s="109" t="str">
        <f>HYPERLINK("mailto:kulnarrin@nobpcorp.com","kulnarrin@nobpcorp.com")</f>
        <v>kulnarrin@nobpcorp.com</v>
      </c>
      <c r="H411" s="327" t="s">
        <v>2697</v>
      </c>
      <c r="I411" s="111" t="s">
        <v>2698</v>
      </c>
      <c r="J411" s="70" t="s">
        <v>42</v>
      </c>
      <c r="K411" s="70" t="s">
        <v>42</v>
      </c>
      <c r="L411" s="67"/>
      <c r="M411" s="70" t="s">
        <v>42</v>
      </c>
      <c r="N411" s="70" t="s">
        <v>42</v>
      </c>
      <c r="O411" s="70" t="s">
        <v>42</v>
      </c>
      <c r="P411" s="70" t="s">
        <v>42</v>
      </c>
      <c r="Q411" s="70" t="s">
        <v>42</v>
      </c>
      <c r="R411" s="70" t="s">
        <v>42</v>
      </c>
      <c r="S411" s="70" t="s">
        <v>42</v>
      </c>
      <c r="T411" s="67"/>
      <c r="U411" s="67"/>
      <c r="V411" s="70" t="s">
        <v>42</v>
      </c>
      <c r="W411" s="67"/>
      <c r="X411" s="70" t="s">
        <v>42</v>
      </c>
      <c r="Y411" s="67"/>
      <c r="Z411" s="124"/>
      <c r="AA411" s="124"/>
      <c r="AB411" s="17"/>
      <c r="AC411" s="44"/>
      <c r="AD411" s="44"/>
      <c r="AE411" s="44"/>
    </row>
    <row r="412" ht="22.5" customHeight="1">
      <c r="A412" s="46">
        <v>409.0</v>
      </c>
      <c r="B412" s="114" t="s">
        <v>2699</v>
      </c>
      <c r="C412" s="103" t="s">
        <v>2700</v>
      </c>
      <c r="D412" s="127" t="s">
        <v>2701</v>
      </c>
      <c r="E412" s="137" t="s">
        <v>36</v>
      </c>
      <c r="F412" s="107" t="s">
        <v>2702</v>
      </c>
      <c r="G412" s="109" t="s">
        <v>2703</v>
      </c>
      <c r="H412" s="133" t="s">
        <v>2704</v>
      </c>
      <c r="I412" s="111" t="s">
        <v>157</v>
      </c>
      <c r="J412" s="67"/>
      <c r="K412" s="67"/>
      <c r="L412" s="67"/>
      <c r="M412" s="67"/>
      <c r="N412" s="67"/>
      <c r="O412" s="67"/>
      <c r="P412" s="70" t="s">
        <v>42</v>
      </c>
      <c r="Q412" s="70" t="s">
        <v>42</v>
      </c>
      <c r="R412" s="67"/>
      <c r="S412" s="70" t="s">
        <v>42</v>
      </c>
      <c r="T412" s="67"/>
      <c r="U412" s="67"/>
      <c r="V412" s="67"/>
      <c r="W412" s="67"/>
      <c r="X412" s="67"/>
      <c r="Y412" s="67"/>
      <c r="Z412" s="124"/>
      <c r="AA412" s="124"/>
      <c r="AB412" s="17"/>
      <c r="AC412" s="44"/>
      <c r="AD412" s="44"/>
      <c r="AE412" s="44"/>
    </row>
    <row r="413" ht="22.5" customHeight="1">
      <c r="A413" s="46">
        <v>410.0</v>
      </c>
      <c r="B413" s="114" t="s">
        <v>2705</v>
      </c>
      <c r="C413" s="233" t="s">
        <v>50</v>
      </c>
      <c r="D413" s="104" t="s">
        <v>2706</v>
      </c>
      <c r="E413" s="137" t="s">
        <v>292</v>
      </c>
      <c r="F413" s="107" t="s">
        <v>2707</v>
      </c>
      <c r="G413" s="163" t="str">
        <f>HYPERLINK("mailto:vichai.chayangkura@norceoffshore.com","vichai.chayangkura@norceoffshore.com")</f>
        <v>vichai.chayangkura@norceoffshore.com</v>
      </c>
      <c r="H413" s="133" t="s">
        <v>2708</v>
      </c>
      <c r="I413" s="111" t="s">
        <v>2709</v>
      </c>
      <c r="J413" s="70" t="s">
        <v>42</v>
      </c>
      <c r="K413" s="67"/>
      <c r="L413" s="67"/>
      <c r="M413" s="70" t="s">
        <v>42</v>
      </c>
      <c r="N413" s="70" t="s">
        <v>42</v>
      </c>
      <c r="O413" s="67"/>
      <c r="P413" s="70" t="s">
        <v>42</v>
      </c>
      <c r="Q413" s="70" t="s">
        <v>42</v>
      </c>
      <c r="R413" s="67"/>
      <c r="S413" s="70" t="s">
        <v>42</v>
      </c>
      <c r="T413" s="70" t="s">
        <v>42</v>
      </c>
      <c r="U413" s="70" t="s">
        <v>42</v>
      </c>
      <c r="V413" s="70" t="s">
        <v>42</v>
      </c>
      <c r="W413" s="67"/>
      <c r="X413" s="70" t="s">
        <v>42</v>
      </c>
      <c r="Y413" s="67"/>
      <c r="Z413" s="124"/>
      <c r="AA413" s="124"/>
      <c r="AB413" s="17"/>
      <c r="AC413" s="44"/>
      <c r="AD413" s="44"/>
      <c r="AE413" s="44"/>
    </row>
    <row r="414" ht="22.5" customHeight="1">
      <c r="A414" s="46">
        <v>411.0</v>
      </c>
      <c r="B414" s="193" t="s">
        <v>2710</v>
      </c>
      <c r="C414" s="233" t="s">
        <v>50</v>
      </c>
      <c r="D414" s="104" t="s">
        <v>2711</v>
      </c>
      <c r="E414" s="117" t="s">
        <v>2431</v>
      </c>
      <c r="F414" s="107" t="s">
        <v>2712</v>
      </c>
      <c r="G414" s="251"/>
      <c r="H414" s="139" t="s">
        <v>2713</v>
      </c>
      <c r="I414" s="111" t="s">
        <v>703</v>
      </c>
      <c r="J414" s="70" t="s">
        <v>42</v>
      </c>
      <c r="K414" s="70" t="s">
        <v>42</v>
      </c>
      <c r="L414" s="67"/>
      <c r="M414" s="70" t="s">
        <v>42</v>
      </c>
      <c r="N414" s="70" t="s">
        <v>42</v>
      </c>
      <c r="O414" s="67"/>
      <c r="P414" s="70" t="s">
        <v>42</v>
      </c>
      <c r="Q414" s="70" t="s">
        <v>42</v>
      </c>
      <c r="R414" s="70" t="s">
        <v>42</v>
      </c>
      <c r="S414" s="70" t="s">
        <v>42</v>
      </c>
      <c r="T414" s="70" t="s">
        <v>42</v>
      </c>
      <c r="U414" s="70" t="s">
        <v>42</v>
      </c>
      <c r="V414" s="70" t="s">
        <v>42</v>
      </c>
      <c r="W414" s="70"/>
      <c r="X414" s="70" t="s">
        <v>42</v>
      </c>
      <c r="Y414" s="67"/>
      <c r="Z414" s="124"/>
      <c r="AA414" s="124"/>
      <c r="AB414" s="17"/>
      <c r="AC414" s="44"/>
      <c r="AD414" s="44"/>
      <c r="AE414" s="44"/>
    </row>
    <row r="415" ht="22.5" customHeight="1">
      <c r="A415" s="46">
        <v>412.0</v>
      </c>
      <c r="B415" s="212" t="s">
        <v>2714</v>
      </c>
      <c r="C415" s="233" t="s">
        <v>1003</v>
      </c>
      <c r="D415" s="104" t="s">
        <v>2715</v>
      </c>
      <c r="E415" s="117" t="s">
        <v>471</v>
      </c>
      <c r="F415" s="169" t="s">
        <v>2716</v>
      </c>
      <c r="G415" s="163" t="str">
        <f>HYPERLINK("mailto:caelen.schutzman@nov.com","caelen.schutzman@nov.com")</f>
        <v>caelen.schutzman@nov.com</v>
      </c>
      <c r="H415" s="139" t="s">
        <v>2717</v>
      </c>
      <c r="I415" s="111" t="s">
        <v>427</v>
      </c>
      <c r="J415" s="70" t="s">
        <v>42</v>
      </c>
      <c r="K415" s="70" t="s">
        <v>42</v>
      </c>
      <c r="L415" s="67"/>
      <c r="M415" s="70" t="s">
        <v>42</v>
      </c>
      <c r="N415" s="70" t="s">
        <v>42</v>
      </c>
      <c r="O415" s="70" t="s">
        <v>42</v>
      </c>
      <c r="P415" s="70" t="s">
        <v>42</v>
      </c>
      <c r="Q415" s="70" t="s">
        <v>42</v>
      </c>
      <c r="R415" s="70" t="s">
        <v>42</v>
      </c>
      <c r="S415" s="70" t="s">
        <v>42</v>
      </c>
      <c r="T415" s="67"/>
      <c r="U415" s="67"/>
      <c r="V415" s="70" t="s">
        <v>42</v>
      </c>
      <c r="W415" s="67"/>
      <c r="X415" s="70" t="s">
        <v>42</v>
      </c>
      <c r="Y415" s="67"/>
      <c r="Z415" s="124"/>
      <c r="AA415" s="124"/>
      <c r="AB415" s="17"/>
      <c r="AC415" s="44"/>
      <c r="AD415" s="44"/>
      <c r="AE415" s="44"/>
    </row>
    <row r="416" ht="22.5" customHeight="1">
      <c r="A416" s="46">
        <v>413.0</v>
      </c>
      <c r="B416" s="193" t="s">
        <v>2718</v>
      </c>
      <c r="C416" s="233" t="s">
        <v>555</v>
      </c>
      <c r="D416" s="127" t="s">
        <v>2719</v>
      </c>
      <c r="E416" s="137"/>
      <c r="F416" s="107" t="s">
        <v>2720</v>
      </c>
      <c r="G416" s="109" t="str">
        <f>HYPERLINK("mailto:npnmtp@loxinfo.co.th","npnmtp@loxinfo.co.th")</f>
        <v>npnmtp@loxinfo.co.th</v>
      </c>
      <c r="H416" s="261" t="s">
        <v>2721</v>
      </c>
      <c r="I416" s="111" t="s">
        <v>929</v>
      </c>
      <c r="J416" s="70" t="s">
        <v>42</v>
      </c>
      <c r="K416" s="70" t="s">
        <v>42</v>
      </c>
      <c r="L416" s="67"/>
      <c r="M416" s="70" t="s">
        <v>42</v>
      </c>
      <c r="N416" s="67"/>
      <c r="O416" s="67"/>
      <c r="P416" s="70" t="s">
        <v>42</v>
      </c>
      <c r="Q416" s="70" t="s">
        <v>42</v>
      </c>
      <c r="R416" s="67"/>
      <c r="S416" s="70" t="s">
        <v>42</v>
      </c>
      <c r="T416" s="67"/>
      <c r="U416" s="67"/>
      <c r="V416" s="70" t="s">
        <v>42</v>
      </c>
      <c r="W416" s="67"/>
      <c r="X416" s="67"/>
      <c r="Y416" s="67"/>
      <c r="Z416" s="124"/>
      <c r="AA416" s="124"/>
      <c r="AB416" s="17"/>
      <c r="AC416" s="44"/>
      <c r="AD416" s="44"/>
      <c r="AE416" s="44"/>
    </row>
    <row r="417" ht="22.5" customHeight="1">
      <c r="A417" s="46">
        <v>414.0</v>
      </c>
      <c r="B417" s="114" t="s">
        <v>2722</v>
      </c>
      <c r="C417" s="103" t="s">
        <v>82</v>
      </c>
      <c r="D417" s="127" t="s">
        <v>2723</v>
      </c>
      <c r="E417" s="117" t="s">
        <v>198</v>
      </c>
      <c r="F417" s="107" t="s">
        <v>2724</v>
      </c>
      <c r="G417" s="158" t="s">
        <v>2725</v>
      </c>
      <c r="H417" s="145" t="s">
        <v>2726</v>
      </c>
      <c r="I417" s="111" t="s">
        <v>929</v>
      </c>
      <c r="J417" s="70" t="s">
        <v>42</v>
      </c>
      <c r="K417" s="70" t="s">
        <v>42</v>
      </c>
      <c r="L417" s="67"/>
      <c r="M417" s="70" t="s">
        <v>42</v>
      </c>
      <c r="N417" s="67"/>
      <c r="O417" s="67"/>
      <c r="P417" s="70" t="s">
        <v>42</v>
      </c>
      <c r="Q417" s="70" t="s">
        <v>42</v>
      </c>
      <c r="R417" s="67"/>
      <c r="S417" s="70" t="s">
        <v>42</v>
      </c>
      <c r="T417" s="67"/>
      <c r="U417" s="67"/>
      <c r="V417" s="70" t="s">
        <v>42</v>
      </c>
      <c r="W417" s="67"/>
      <c r="X417" s="67"/>
      <c r="Y417" s="67"/>
      <c r="Z417" s="124"/>
      <c r="AA417" s="124"/>
      <c r="AB417" s="17"/>
      <c r="AC417" s="44"/>
      <c r="AD417" s="44"/>
      <c r="AE417" s="44"/>
    </row>
    <row r="418" ht="22.5" customHeight="1">
      <c r="A418" s="46">
        <v>415.0</v>
      </c>
      <c r="B418" s="142" t="s">
        <v>2727</v>
      </c>
      <c r="C418" s="103" t="s">
        <v>710</v>
      </c>
      <c r="D418" s="137" t="s">
        <v>2728</v>
      </c>
      <c r="E418" s="137"/>
      <c r="F418" s="107" t="s">
        <v>2729</v>
      </c>
      <c r="G418" s="109" t="s">
        <v>2730</v>
      </c>
      <c r="H418" s="139" t="s">
        <v>2731</v>
      </c>
      <c r="I418" s="111" t="s">
        <v>158</v>
      </c>
      <c r="J418" s="70" t="s">
        <v>42</v>
      </c>
      <c r="K418" s="67"/>
      <c r="L418" s="70" t="s">
        <v>42</v>
      </c>
      <c r="M418" s="70" t="s">
        <v>42</v>
      </c>
      <c r="N418" s="67"/>
      <c r="O418" s="67"/>
      <c r="P418" s="70" t="s">
        <v>42</v>
      </c>
      <c r="Q418" s="70" t="s">
        <v>42</v>
      </c>
      <c r="R418" s="67"/>
      <c r="S418" s="67"/>
      <c r="T418" s="67"/>
      <c r="U418" s="67"/>
      <c r="V418" s="70" t="s">
        <v>42</v>
      </c>
      <c r="W418" s="67"/>
      <c r="X418" s="67"/>
      <c r="Y418" s="67"/>
      <c r="Z418" s="124"/>
      <c r="AA418" s="124"/>
      <c r="AB418" s="17"/>
      <c r="AC418" s="44"/>
      <c r="AD418" s="44"/>
      <c r="AE418" s="44"/>
    </row>
    <row r="419" ht="22.5" customHeight="1">
      <c r="A419" s="46">
        <v>416.0</v>
      </c>
      <c r="B419" s="114" t="s">
        <v>2732</v>
      </c>
      <c r="C419" s="103" t="s">
        <v>82</v>
      </c>
      <c r="D419" s="294" t="s">
        <v>2733</v>
      </c>
      <c r="E419" s="276" t="s">
        <v>2734</v>
      </c>
      <c r="F419" s="107" t="s">
        <v>2735</v>
      </c>
      <c r="G419" s="155" t="str">
        <f>HYPERLINK("mailto:supra0@hotmail.com","supra0@hotmail.com")</f>
        <v>supra0@hotmail.com</v>
      </c>
      <c r="H419" s="122" t="s">
        <v>2736</v>
      </c>
      <c r="I419" s="111" t="s">
        <v>41</v>
      </c>
      <c r="J419" s="70" t="s">
        <v>42</v>
      </c>
      <c r="K419" s="67"/>
      <c r="L419" s="67"/>
      <c r="M419" s="70" t="s">
        <v>42</v>
      </c>
      <c r="N419" s="67"/>
      <c r="O419" s="67"/>
      <c r="P419" s="70" t="s">
        <v>42</v>
      </c>
      <c r="Q419" s="70" t="s">
        <v>42</v>
      </c>
      <c r="R419" s="67"/>
      <c r="S419" s="67"/>
      <c r="T419" s="67"/>
      <c r="U419" s="67"/>
      <c r="V419" s="67"/>
      <c r="W419" s="67"/>
      <c r="X419" s="67"/>
      <c r="Y419" s="67"/>
      <c r="Z419" s="124"/>
      <c r="AA419" s="124"/>
      <c r="AB419" s="17"/>
      <c r="AC419" s="44"/>
      <c r="AD419" s="44"/>
      <c r="AE419" s="44"/>
    </row>
    <row r="420" ht="22.5" customHeight="1">
      <c r="A420" s="46">
        <v>417.0</v>
      </c>
      <c r="B420" s="114" t="s">
        <v>2737</v>
      </c>
      <c r="C420" s="248" t="s">
        <v>483</v>
      </c>
      <c r="D420" s="281" t="s">
        <v>2738</v>
      </c>
      <c r="E420" s="117" t="s">
        <v>682</v>
      </c>
      <c r="F420" s="107" t="s">
        <v>2739</v>
      </c>
      <c r="G420" s="283" t="s">
        <v>2740</v>
      </c>
      <c r="H420" s="122" t="s">
        <v>2741</v>
      </c>
      <c r="I420" s="111" t="s">
        <v>790</v>
      </c>
      <c r="J420" s="70" t="s">
        <v>42</v>
      </c>
      <c r="K420" s="67"/>
      <c r="L420" s="67"/>
      <c r="M420" s="70" t="s">
        <v>42</v>
      </c>
      <c r="N420" s="67"/>
      <c r="O420" s="67"/>
      <c r="P420" s="70" t="s">
        <v>42</v>
      </c>
      <c r="Q420" s="70" t="s">
        <v>42</v>
      </c>
      <c r="R420" s="67"/>
      <c r="S420" s="70" t="s">
        <v>42</v>
      </c>
      <c r="T420" s="67"/>
      <c r="U420" s="67"/>
      <c r="V420" s="70" t="s">
        <v>42</v>
      </c>
      <c r="W420" s="67"/>
      <c r="X420" s="67"/>
      <c r="Y420" s="67"/>
      <c r="Z420" s="124"/>
      <c r="AA420" s="124"/>
      <c r="AB420" s="17"/>
      <c r="AC420" s="44"/>
      <c r="AD420" s="44"/>
      <c r="AE420" s="44"/>
    </row>
    <row r="421" ht="22.5" customHeight="1">
      <c r="A421" s="46">
        <v>418.0</v>
      </c>
      <c r="B421" s="114" t="s">
        <v>2742</v>
      </c>
      <c r="C421" s="103" t="s">
        <v>82</v>
      </c>
      <c r="D421" s="226"/>
      <c r="E421" s="137"/>
      <c r="F421" s="107" t="s">
        <v>2743</v>
      </c>
      <c r="G421" s="109" t="str">
        <f>HYPERLINK("mailto:ocharoen@typlive.com","ocharoen@typlive.com")</f>
        <v>ocharoen@typlive.com</v>
      </c>
      <c r="H421" s="139" t="s">
        <v>2744</v>
      </c>
      <c r="I421" s="111" t="s">
        <v>157</v>
      </c>
      <c r="J421" s="67"/>
      <c r="K421" s="67"/>
      <c r="L421" s="67"/>
      <c r="M421" s="67"/>
      <c r="N421" s="67"/>
      <c r="O421" s="67"/>
      <c r="P421" s="70" t="s">
        <v>42</v>
      </c>
      <c r="Q421" s="70" t="s">
        <v>42</v>
      </c>
      <c r="R421" s="67"/>
      <c r="S421" s="70" t="s">
        <v>42</v>
      </c>
      <c r="T421" s="67"/>
      <c r="U421" s="67"/>
      <c r="V421" s="67"/>
      <c r="W421" s="67"/>
      <c r="X421" s="67"/>
      <c r="Y421" s="67"/>
      <c r="Z421" s="124"/>
      <c r="AA421" s="124"/>
      <c r="AB421" s="17"/>
      <c r="AC421" s="44"/>
      <c r="AD421" s="44"/>
      <c r="AE421" s="44"/>
    </row>
    <row r="422" ht="22.5" customHeight="1">
      <c r="A422" s="46">
        <v>419.0</v>
      </c>
      <c r="B422" s="114" t="s">
        <v>2745</v>
      </c>
      <c r="C422" s="233" t="s">
        <v>50</v>
      </c>
      <c r="D422" s="127" t="s">
        <v>2746</v>
      </c>
      <c r="E422" s="137" t="s">
        <v>321</v>
      </c>
      <c r="F422" s="107" t="s">
        <v>2747</v>
      </c>
      <c r="G422" s="109" t="str">
        <f>HYPERLINK("mailto:gam@ows.no","gam@ows.no")</f>
        <v>gam@ows.no</v>
      </c>
      <c r="H422" s="139" t="s">
        <v>2748</v>
      </c>
      <c r="I422" s="111" t="s">
        <v>427</v>
      </c>
      <c r="J422" s="70" t="s">
        <v>42</v>
      </c>
      <c r="K422" s="70" t="s">
        <v>42</v>
      </c>
      <c r="L422" s="67"/>
      <c r="M422" s="70" t="s">
        <v>42</v>
      </c>
      <c r="N422" s="70" t="s">
        <v>42</v>
      </c>
      <c r="O422" s="70" t="s">
        <v>42</v>
      </c>
      <c r="P422" s="70" t="s">
        <v>42</v>
      </c>
      <c r="Q422" s="70" t="s">
        <v>42</v>
      </c>
      <c r="R422" s="70" t="s">
        <v>42</v>
      </c>
      <c r="S422" s="70" t="s">
        <v>42</v>
      </c>
      <c r="T422" s="67"/>
      <c r="U422" s="67"/>
      <c r="V422" s="70" t="s">
        <v>42</v>
      </c>
      <c r="W422" s="67"/>
      <c r="X422" s="70" t="s">
        <v>42</v>
      </c>
      <c r="Y422" s="67"/>
      <c r="Z422" s="124"/>
      <c r="AA422" s="124"/>
      <c r="AB422" s="17"/>
      <c r="AC422" s="44"/>
      <c r="AD422" s="44"/>
      <c r="AE422" s="44"/>
    </row>
    <row r="423" ht="22.5" customHeight="1">
      <c r="A423" s="46">
        <v>420.0</v>
      </c>
      <c r="B423" s="114" t="s">
        <v>2749</v>
      </c>
      <c r="C423" s="238" t="s">
        <v>50</v>
      </c>
      <c r="D423" s="104" t="s">
        <v>2750</v>
      </c>
      <c r="E423" s="117" t="s">
        <v>2751</v>
      </c>
      <c r="F423" s="169" t="s">
        <v>2752</v>
      </c>
      <c r="G423" s="163" t="str">
        <f>HYPERLINK("mailto:Investors@jsxenergy.com","Investors@jsxenergy.com")</f>
        <v>Investors@jsxenergy.com</v>
      </c>
      <c r="H423" s="140" t="s">
        <v>2753</v>
      </c>
      <c r="I423" s="111" t="s">
        <v>703</v>
      </c>
      <c r="J423" s="70" t="s">
        <v>42</v>
      </c>
      <c r="K423" s="70" t="s">
        <v>42</v>
      </c>
      <c r="L423" s="67"/>
      <c r="M423" s="70" t="s">
        <v>42</v>
      </c>
      <c r="N423" s="70" t="s">
        <v>42</v>
      </c>
      <c r="O423" s="67"/>
      <c r="P423" s="70" t="s">
        <v>42</v>
      </c>
      <c r="Q423" s="70" t="s">
        <v>42</v>
      </c>
      <c r="R423" s="70" t="s">
        <v>42</v>
      </c>
      <c r="S423" s="70" t="s">
        <v>42</v>
      </c>
      <c r="T423" s="70" t="s">
        <v>42</v>
      </c>
      <c r="U423" s="70" t="s">
        <v>42</v>
      </c>
      <c r="V423" s="70" t="s">
        <v>42</v>
      </c>
      <c r="W423" s="70"/>
      <c r="X423" s="70" t="s">
        <v>42</v>
      </c>
      <c r="Y423" s="67"/>
      <c r="Z423" s="124"/>
      <c r="AA423" s="124"/>
      <c r="AB423" s="17"/>
      <c r="AC423" s="44"/>
      <c r="AD423" s="44"/>
      <c r="AE423" s="44"/>
    </row>
    <row r="424" ht="22.5" customHeight="1">
      <c r="A424" s="46">
        <v>421.0</v>
      </c>
      <c r="B424" s="179" t="s">
        <v>2754</v>
      </c>
      <c r="C424" s="233" t="s">
        <v>555</v>
      </c>
      <c r="D424" s="127" t="s">
        <v>2755</v>
      </c>
      <c r="E424" s="137" t="s">
        <v>2756</v>
      </c>
      <c r="F424" s="107" t="s">
        <v>2757</v>
      </c>
      <c r="G424" s="109" t="str">
        <f>HYPERLINK("mailto:donald.brown@oilstates.com","donald.brown@oilstates.com")</f>
        <v>donald.brown@oilstates.com</v>
      </c>
      <c r="H424" s="122" t="s">
        <v>2758</v>
      </c>
      <c r="I424" s="111" t="s">
        <v>427</v>
      </c>
      <c r="J424" s="70" t="s">
        <v>42</v>
      </c>
      <c r="K424" s="70" t="s">
        <v>42</v>
      </c>
      <c r="L424" s="67"/>
      <c r="M424" s="70" t="s">
        <v>42</v>
      </c>
      <c r="N424" s="70" t="s">
        <v>42</v>
      </c>
      <c r="O424" s="70" t="s">
        <v>42</v>
      </c>
      <c r="P424" s="70" t="s">
        <v>42</v>
      </c>
      <c r="Q424" s="70" t="s">
        <v>42</v>
      </c>
      <c r="R424" s="70" t="s">
        <v>42</v>
      </c>
      <c r="S424" s="70" t="s">
        <v>42</v>
      </c>
      <c r="T424" s="67"/>
      <c r="U424" s="67"/>
      <c r="V424" s="70" t="s">
        <v>42</v>
      </c>
      <c r="W424" s="67"/>
      <c r="X424" s="70" t="s">
        <v>42</v>
      </c>
      <c r="Y424" s="67"/>
      <c r="Z424" s="124"/>
      <c r="AA424" s="124"/>
      <c r="AB424" s="17"/>
      <c r="AC424" s="44"/>
      <c r="AD424" s="44"/>
      <c r="AE424" s="44"/>
    </row>
    <row r="425" ht="22.5" customHeight="1">
      <c r="A425" s="46">
        <v>422.0</v>
      </c>
      <c r="B425" s="114" t="s">
        <v>2759</v>
      </c>
      <c r="C425" s="233" t="s">
        <v>483</v>
      </c>
      <c r="D425" s="127" t="s">
        <v>2760</v>
      </c>
      <c r="E425" s="137" t="s">
        <v>1196</v>
      </c>
      <c r="F425" s="107" t="s">
        <v>2761</v>
      </c>
      <c r="G425" s="109" t="str">
        <f>HYPERLINK("mailto:ottvasant@loxinfo.co.th","ottvasant@loxinfo.co.th")</f>
        <v>ottvasant@loxinfo.co.th</v>
      </c>
      <c r="H425" s="133" t="s">
        <v>2762</v>
      </c>
      <c r="I425" s="111" t="s">
        <v>2763</v>
      </c>
      <c r="J425" s="70" t="s">
        <v>42</v>
      </c>
      <c r="K425" s="70" t="s">
        <v>42</v>
      </c>
      <c r="L425" s="67"/>
      <c r="M425" s="70" t="s">
        <v>42</v>
      </c>
      <c r="N425" s="70" t="s">
        <v>42</v>
      </c>
      <c r="O425" s="70" t="s">
        <v>42</v>
      </c>
      <c r="P425" s="70" t="s">
        <v>42</v>
      </c>
      <c r="Q425" s="70" t="s">
        <v>42</v>
      </c>
      <c r="R425" s="70" t="s">
        <v>42</v>
      </c>
      <c r="S425" s="70" t="s">
        <v>42</v>
      </c>
      <c r="T425" s="67"/>
      <c r="U425" s="67"/>
      <c r="V425" s="70" t="s">
        <v>42</v>
      </c>
      <c r="W425" s="67"/>
      <c r="X425" s="70" t="s">
        <v>42</v>
      </c>
      <c r="Y425" s="67"/>
      <c r="Z425" s="124"/>
      <c r="AA425" s="124"/>
      <c r="AB425" s="17"/>
      <c r="AC425" s="44"/>
      <c r="AD425" s="44"/>
      <c r="AE425" s="44"/>
    </row>
    <row r="426" ht="22.5" customHeight="1">
      <c r="A426" s="46">
        <v>423.0</v>
      </c>
      <c r="B426" s="114" t="s">
        <v>2764</v>
      </c>
      <c r="C426" s="233" t="s">
        <v>50</v>
      </c>
      <c r="D426" s="266" t="s">
        <v>2765</v>
      </c>
      <c r="E426" s="117" t="s">
        <v>2766</v>
      </c>
      <c r="F426" s="107" t="s">
        <v>2767</v>
      </c>
      <c r="G426" s="163" t="str">
        <f>HYPERLINK("mailto:olep@opsthailand.com","olep@opsthailand.com")</f>
        <v>olep@opsthailand.com</v>
      </c>
      <c r="H426" s="122" t="s">
        <v>2768</v>
      </c>
      <c r="I426" s="111" t="s">
        <v>331</v>
      </c>
      <c r="J426" s="70" t="s">
        <v>42</v>
      </c>
      <c r="K426" s="70" t="s">
        <v>42</v>
      </c>
      <c r="L426" s="202"/>
      <c r="M426" s="70" t="s">
        <v>42</v>
      </c>
      <c r="N426" s="70" t="s">
        <v>42</v>
      </c>
      <c r="O426" s="70" t="s">
        <v>42</v>
      </c>
      <c r="P426" s="70" t="s">
        <v>42</v>
      </c>
      <c r="Q426" s="70" t="s">
        <v>42</v>
      </c>
      <c r="R426" s="70" t="s">
        <v>42</v>
      </c>
      <c r="S426" s="70" t="s">
        <v>42</v>
      </c>
      <c r="T426" s="201" t="s">
        <v>42</v>
      </c>
      <c r="U426" s="201" t="s">
        <v>42</v>
      </c>
      <c r="V426" s="201" t="s">
        <v>42</v>
      </c>
      <c r="W426" s="202"/>
      <c r="X426" s="201" t="s">
        <v>42</v>
      </c>
      <c r="Y426" s="67"/>
      <c r="Z426" s="124"/>
      <c r="AA426" s="124"/>
      <c r="AB426" s="17"/>
      <c r="AC426" s="44"/>
      <c r="AD426" s="44"/>
      <c r="AE426" s="44"/>
    </row>
    <row r="427" ht="22.5" customHeight="1">
      <c r="A427" s="46">
        <v>424.0</v>
      </c>
      <c r="B427" s="179" t="s">
        <v>2769</v>
      </c>
      <c r="C427" s="233" t="s">
        <v>50</v>
      </c>
      <c r="D427" s="104" t="s">
        <v>2770</v>
      </c>
      <c r="E427" s="117" t="s">
        <v>198</v>
      </c>
      <c r="F427" s="107" t="s">
        <v>2771</v>
      </c>
      <c r="G427" s="163" t="str">
        <f>HYPERLINK("mailto:jmie@oiltools.co.th","jmie@oiltools.co.th")</f>
        <v>jmie@oiltools.co.th</v>
      </c>
      <c r="H427" s="122" t="s">
        <v>2772</v>
      </c>
      <c r="I427" s="111" t="s">
        <v>427</v>
      </c>
      <c r="J427" s="70" t="s">
        <v>42</v>
      </c>
      <c r="K427" s="70" t="s">
        <v>42</v>
      </c>
      <c r="L427" s="67"/>
      <c r="M427" s="70" t="s">
        <v>42</v>
      </c>
      <c r="N427" s="70" t="s">
        <v>42</v>
      </c>
      <c r="O427" s="70" t="s">
        <v>42</v>
      </c>
      <c r="P427" s="70" t="s">
        <v>42</v>
      </c>
      <c r="Q427" s="70" t="s">
        <v>42</v>
      </c>
      <c r="R427" s="70" t="s">
        <v>42</v>
      </c>
      <c r="S427" s="70" t="s">
        <v>42</v>
      </c>
      <c r="T427" s="67"/>
      <c r="U427" s="67"/>
      <c r="V427" s="70" t="s">
        <v>42</v>
      </c>
      <c r="W427" s="67"/>
      <c r="X427" s="70" t="s">
        <v>42</v>
      </c>
      <c r="Y427" s="67"/>
      <c r="Z427" s="124"/>
      <c r="AA427" s="124"/>
      <c r="AB427" s="17"/>
      <c r="AC427" s="44"/>
      <c r="AD427" s="44"/>
      <c r="AE427" s="44"/>
    </row>
    <row r="428" ht="22.5" customHeight="1">
      <c r="A428" s="46">
        <v>425.0</v>
      </c>
      <c r="B428" s="193" t="s">
        <v>2773</v>
      </c>
      <c r="C428" s="248" t="s">
        <v>363</v>
      </c>
      <c r="D428" s="104" t="s">
        <v>2774</v>
      </c>
      <c r="E428" s="137"/>
      <c r="F428" s="107" t="s">
        <v>2775</v>
      </c>
      <c r="G428" s="109" t="s">
        <v>2776</v>
      </c>
      <c r="H428" s="139" t="s">
        <v>2777</v>
      </c>
      <c r="I428" s="111" t="s">
        <v>929</v>
      </c>
      <c r="J428" s="70" t="s">
        <v>42</v>
      </c>
      <c r="K428" s="70" t="s">
        <v>42</v>
      </c>
      <c r="L428" s="70"/>
      <c r="M428" s="70" t="s">
        <v>42</v>
      </c>
      <c r="N428" s="67"/>
      <c r="O428" s="67"/>
      <c r="P428" s="70" t="s">
        <v>42</v>
      </c>
      <c r="Q428" s="70" t="s">
        <v>42</v>
      </c>
      <c r="R428" s="67"/>
      <c r="S428" s="70" t="s">
        <v>42</v>
      </c>
      <c r="T428" s="67"/>
      <c r="U428" s="67"/>
      <c r="V428" s="70" t="s">
        <v>42</v>
      </c>
      <c r="W428" s="67"/>
      <c r="X428" s="67"/>
      <c r="Y428" s="67"/>
      <c r="Z428" s="124"/>
      <c r="AA428" s="124"/>
      <c r="AB428" s="17"/>
      <c r="AC428" s="44"/>
      <c r="AD428" s="44"/>
      <c r="AE428" s="44"/>
    </row>
    <row r="429" ht="22.5" customHeight="1">
      <c r="A429" s="46">
        <v>426.0</v>
      </c>
      <c r="B429" s="114" t="s">
        <v>2778</v>
      </c>
      <c r="C429" s="103" t="s">
        <v>50</v>
      </c>
      <c r="D429" s="127" t="s">
        <v>2779</v>
      </c>
      <c r="E429" s="282" t="s">
        <v>2780</v>
      </c>
      <c r="F429" s="107" t="s">
        <v>2781</v>
      </c>
      <c r="G429" s="177" t="s">
        <v>2782</v>
      </c>
      <c r="H429" s="139" t="s">
        <v>2783</v>
      </c>
      <c r="I429" s="111" t="s">
        <v>2784</v>
      </c>
      <c r="J429" s="70" t="s">
        <v>42</v>
      </c>
      <c r="K429" s="70" t="s">
        <v>42</v>
      </c>
      <c r="L429" s="67"/>
      <c r="M429" s="70" t="s">
        <v>42</v>
      </c>
      <c r="N429" s="67"/>
      <c r="O429" s="67"/>
      <c r="P429" s="70" t="s">
        <v>42</v>
      </c>
      <c r="Q429" s="70" t="s">
        <v>42</v>
      </c>
      <c r="R429" s="67"/>
      <c r="S429" s="70" t="s">
        <v>42</v>
      </c>
      <c r="T429" s="67"/>
      <c r="U429" s="67"/>
      <c r="V429" s="70" t="s">
        <v>42</v>
      </c>
      <c r="W429" s="67"/>
      <c r="X429" s="67"/>
      <c r="Y429" s="67"/>
      <c r="Z429" s="124"/>
      <c r="AA429" s="124"/>
      <c r="AB429" s="17"/>
      <c r="AC429" s="44"/>
      <c r="AD429" s="44"/>
      <c r="AE429" s="44"/>
    </row>
    <row r="430" ht="22.5" customHeight="1">
      <c r="A430" s="46">
        <v>427.0</v>
      </c>
      <c r="B430" s="179" t="s">
        <v>2785</v>
      </c>
      <c r="C430" s="233" t="s">
        <v>50</v>
      </c>
      <c r="D430" s="104" t="s">
        <v>2786</v>
      </c>
      <c r="E430" s="137"/>
      <c r="F430" s="107" t="s">
        <v>2787</v>
      </c>
      <c r="G430" s="163" t="str">
        <f>HYPERLINK("mailto:pramote@onshore.co.th","pramote@onshore.co.th")</f>
        <v>pramote@onshore.co.th</v>
      </c>
      <c r="H430" s="133" t="s">
        <v>2788</v>
      </c>
      <c r="I430" s="111" t="s">
        <v>917</v>
      </c>
      <c r="J430" s="70" t="s">
        <v>42</v>
      </c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124"/>
      <c r="AA430" s="124"/>
      <c r="AB430" s="17"/>
      <c r="AC430" s="44"/>
      <c r="AD430" s="44"/>
      <c r="AE430" s="44"/>
    </row>
    <row r="431" ht="22.5" customHeight="1">
      <c r="A431" s="46">
        <v>428.0</v>
      </c>
      <c r="B431" s="142" t="s">
        <v>2789</v>
      </c>
      <c r="C431" s="103" t="s">
        <v>1111</v>
      </c>
      <c r="D431" s="104" t="s">
        <v>2790</v>
      </c>
      <c r="E431" s="117" t="s">
        <v>2791</v>
      </c>
      <c r="F431" s="169" t="s">
        <v>2792</v>
      </c>
      <c r="G431" s="163" t="s">
        <v>2793</v>
      </c>
      <c r="H431" s="140" t="s">
        <v>2794</v>
      </c>
      <c r="I431" s="111" t="s">
        <v>703</v>
      </c>
      <c r="J431" s="70" t="s">
        <v>42</v>
      </c>
      <c r="K431" s="70" t="s">
        <v>42</v>
      </c>
      <c r="L431" s="67"/>
      <c r="M431" s="70" t="s">
        <v>42</v>
      </c>
      <c r="N431" s="70" t="s">
        <v>42</v>
      </c>
      <c r="O431" s="67"/>
      <c r="P431" s="70" t="s">
        <v>42</v>
      </c>
      <c r="Q431" s="70" t="s">
        <v>42</v>
      </c>
      <c r="R431" s="70" t="s">
        <v>42</v>
      </c>
      <c r="S431" s="70" t="s">
        <v>42</v>
      </c>
      <c r="T431" s="70" t="s">
        <v>42</v>
      </c>
      <c r="U431" s="70" t="s">
        <v>42</v>
      </c>
      <c r="V431" s="70" t="s">
        <v>42</v>
      </c>
      <c r="W431" s="70"/>
      <c r="X431" s="70" t="s">
        <v>42</v>
      </c>
      <c r="Y431" s="67"/>
      <c r="Z431" s="124"/>
      <c r="AA431" s="124"/>
      <c r="AB431" s="17"/>
      <c r="AC431" s="44"/>
      <c r="AD431" s="44"/>
      <c r="AE431" s="44"/>
    </row>
    <row r="432" ht="22.5" customHeight="1">
      <c r="A432" s="46">
        <v>429.0</v>
      </c>
      <c r="B432" s="114" t="s">
        <v>2795</v>
      </c>
      <c r="C432" s="233" t="s">
        <v>469</v>
      </c>
      <c r="D432" s="127" t="s">
        <v>2796</v>
      </c>
      <c r="E432" s="137" t="s">
        <v>2797</v>
      </c>
      <c r="F432" s="107" t="s">
        <v>2798</v>
      </c>
      <c r="G432" s="109" t="str">
        <f>HYPERLINK("mailto:roland@opsthailand.com","roland@opsthailand.com")</f>
        <v>roland@opsthailand.com</v>
      </c>
      <c r="H432" s="122" t="s">
        <v>2799</v>
      </c>
      <c r="I432" s="111" t="s">
        <v>2800</v>
      </c>
      <c r="J432" s="70" t="s">
        <v>42</v>
      </c>
      <c r="K432" s="70" t="s">
        <v>42</v>
      </c>
      <c r="L432" s="202"/>
      <c r="M432" s="70" t="s">
        <v>42</v>
      </c>
      <c r="N432" s="70" t="s">
        <v>42</v>
      </c>
      <c r="O432" s="70" t="s">
        <v>42</v>
      </c>
      <c r="P432" s="70" t="s">
        <v>42</v>
      </c>
      <c r="Q432" s="70" t="s">
        <v>42</v>
      </c>
      <c r="R432" s="70" t="s">
        <v>42</v>
      </c>
      <c r="S432" s="70" t="s">
        <v>42</v>
      </c>
      <c r="T432" s="201" t="s">
        <v>42</v>
      </c>
      <c r="U432" s="201" t="s">
        <v>42</v>
      </c>
      <c r="V432" s="70" t="s">
        <v>42</v>
      </c>
      <c r="W432" s="202"/>
      <c r="X432" s="70" t="s">
        <v>42</v>
      </c>
      <c r="Y432" s="67"/>
      <c r="Z432" s="124"/>
      <c r="AA432" s="124"/>
      <c r="AB432" s="17"/>
      <c r="AC432" s="44"/>
      <c r="AD432" s="44"/>
      <c r="AE432" s="44"/>
    </row>
    <row r="433" ht="22.5" customHeight="1">
      <c r="A433" s="46">
        <v>430.0</v>
      </c>
      <c r="B433" s="179" t="s">
        <v>2801</v>
      </c>
      <c r="C433" s="233" t="s">
        <v>363</v>
      </c>
      <c r="D433" s="127" t="s">
        <v>2802</v>
      </c>
      <c r="E433" s="137" t="s">
        <v>1196</v>
      </c>
      <c r="F433" s="107" t="s">
        <v>2803</v>
      </c>
      <c r="G433" s="109" t="str">
        <f>HYPERLINK("mailto:erich@owentools.co.th","erich@owentools.co.th")</f>
        <v>erich@owentools.co.th</v>
      </c>
      <c r="H433" s="122" t="s">
        <v>2804</v>
      </c>
      <c r="I433" s="111" t="s">
        <v>427</v>
      </c>
      <c r="J433" s="70" t="s">
        <v>42</v>
      </c>
      <c r="K433" s="70" t="s">
        <v>42</v>
      </c>
      <c r="L433" s="67"/>
      <c r="M433" s="70" t="s">
        <v>42</v>
      </c>
      <c r="N433" s="70" t="s">
        <v>42</v>
      </c>
      <c r="O433" s="70" t="s">
        <v>42</v>
      </c>
      <c r="P433" s="70" t="s">
        <v>42</v>
      </c>
      <c r="Q433" s="70" t="s">
        <v>42</v>
      </c>
      <c r="R433" s="70" t="s">
        <v>42</v>
      </c>
      <c r="S433" s="70" t="s">
        <v>42</v>
      </c>
      <c r="T433" s="67"/>
      <c r="U433" s="67"/>
      <c r="V433" s="70" t="s">
        <v>42</v>
      </c>
      <c r="W433" s="67"/>
      <c r="X433" s="70" t="s">
        <v>42</v>
      </c>
      <c r="Y433" s="67"/>
      <c r="Z433" s="124"/>
      <c r="AA433" s="124"/>
      <c r="AB433" s="17"/>
      <c r="AC433" s="44"/>
      <c r="AD433" s="44"/>
      <c r="AE433" s="44"/>
    </row>
    <row r="434" ht="22.5" customHeight="1">
      <c r="A434" s="46">
        <v>431.0</v>
      </c>
      <c r="B434" s="114" t="s">
        <v>2805</v>
      </c>
      <c r="C434" s="103" t="s">
        <v>34</v>
      </c>
      <c r="D434" s="226"/>
      <c r="E434" s="137" t="s">
        <v>1312</v>
      </c>
      <c r="F434" s="107" t="s">
        <v>2806</v>
      </c>
      <c r="G434" s="109" t="s">
        <v>2807</v>
      </c>
      <c r="H434" s="139" t="s">
        <v>2808</v>
      </c>
      <c r="I434" s="111" t="s">
        <v>347</v>
      </c>
      <c r="J434" s="70" t="s">
        <v>42</v>
      </c>
      <c r="K434" s="70" t="s">
        <v>42</v>
      </c>
      <c r="L434" s="67"/>
      <c r="M434" s="70" t="s">
        <v>42</v>
      </c>
      <c r="N434" s="67"/>
      <c r="O434" s="67"/>
      <c r="P434" s="70" t="s">
        <v>42</v>
      </c>
      <c r="Q434" s="70" t="s">
        <v>42</v>
      </c>
      <c r="R434" s="67"/>
      <c r="S434" s="70" t="s">
        <v>42</v>
      </c>
      <c r="T434" s="67"/>
      <c r="U434" s="67"/>
      <c r="V434" s="70" t="s">
        <v>42</v>
      </c>
      <c r="W434" s="67"/>
      <c r="X434" s="67"/>
      <c r="Y434" s="67"/>
      <c r="Z434" s="124"/>
      <c r="AA434" s="124"/>
      <c r="AB434" s="17"/>
      <c r="AC434" s="44"/>
      <c r="AD434" s="44"/>
      <c r="AE434" s="44"/>
    </row>
    <row r="435" ht="22.5" customHeight="1">
      <c r="A435" s="46">
        <v>432.0</v>
      </c>
      <c r="B435" s="114" t="s">
        <v>2809</v>
      </c>
      <c r="C435" s="233" t="s">
        <v>50</v>
      </c>
      <c r="D435" s="127" t="s">
        <v>2810</v>
      </c>
      <c r="E435" s="137" t="s">
        <v>321</v>
      </c>
      <c r="F435" s="107" t="s">
        <v>2811</v>
      </c>
      <c r="G435" s="109" t="s">
        <v>2812</v>
      </c>
      <c r="H435" s="133" t="s">
        <v>2813</v>
      </c>
      <c r="I435" s="111" t="s">
        <v>229</v>
      </c>
      <c r="J435" s="70" t="s">
        <v>42</v>
      </c>
      <c r="K435" s="67"/>
      <c r="L435" s="67"/>
      <c r="M435" s="70" t="s">
        <v>42</v>
      </c>
      <c r="N435" s="70" t="s">
        <v>42</v>
      </c>
      <c r="O435" s="67"/>
      <c r="P435" s="70" t="s">
        <v>42</v>
      </c>
      <c r="Q435" s="70" t="s">
        <v>42</v>
      </c>
      <c r="R435" s="67"/>
      <c r="S435" s="70" t="s">
        <v>42</v>
      </c>
      <c r="T435" s="70" t="s">
        <v>42</v>
      </c>
      <c r="U435" s="70" t="s">
        <v>42</v>
      </c>
      <c r="V435" s="70" t="s">
        <v>42</v>
      </c>
      <c r="W435" s="67"/>
      <c r="X435" s="70" t="s">
        <v>42</v>
      </c>
      <c r="Y435" s="67"/>
      <c r="Z435" s="124"/>
      <c r="AA435" s="124"/>
      <c r="AB435" s="17"/>
      <c r="AC435" s="44"/>
      <c r="AD435" s="44"/>
      <c r="AE435" s="44"/>
    </row>
    <row r="436" ht="22.5" customHeight="1">
      <c r="A436" s="46">
        <v>433.0</v>
      </c>
      <c r="B436" s="114" t="s">
        <v>2814</v>
      </c>
      <c r="C436" s="233" t="s">
        <v>50</v>
      </c>
      <c r="D436" s="127" t="s">
        <v>2815</v>
      </c>
      <c r="E436" s="137"/>
      <c r="F436" s="107" t="s">
        <v>2816</v>
      </c>
      <c r="G436" s="239" t="s">
        <v>2817</v>
      </c>
      <c r="H436" s="289" t="s">
        <v>2818</v>
      </c>
      <c r="I436" s="111" t="s">
        <v>790</v>
      </c>
      <c r="J436" s="70" t="s">
        <v>42</v>
      </c>
      <c r="K436" s="67"/>
      <c r="L436" s="67"/>
      <c r="M436" s="70" t="s">
        <v>42</v>
      </c>
      <c r="N436" s="67"/>
      <c r="O436" s="67"/>
      <c r="P436" s="70" t="s">
        <v>42</v>
      </c>
      <c r="Q436" s="70" t="s">
        <v>42</v>
      </c>
      <c r="R436" s="67"/>
      <c r="S436" s="70" t="s">
        <v>42</v>
      </c>
      <c r="T436" s="67"/>
      <c r="U436" s="67"/>
      <c r="V436" s="70" t="s">
        <v>42</v>
      </c>
      <c r="W436" s="67"/>
      <c r="X436" s="67"/>
      <c r="Y436" s="67"/>
      <c r="Z436" s="124"/>
      <c r="AA436" s="124"/>
      <c r="AB436" s="17"/>
      <c r="AC436" s="44"/>
      <c r="AD436" s="44"/>
      <c r="AE436" s="44"/>
    </row>
    <row r="437" ht="22.5" customHeight="1">
      <c r="A437" s="46">
        <v>434.0</v>
      </c>
      <c r="B437" s="114" t="s">
        <v>2819</v>
      </c>
      <c r="C437" s="103" t="s">
        <v>2700</v>
      </c>
      <c r="D437" s="127" t="s">
        <v>2820</v>
      </c>
      <c r="E437" s="137" t="s">
        <v>2821</v>
      </c>
      <c r="F437" s="107" t="s">
        <v>2822</v>
      </c>
      <c r="G437" s="155" t="s">
        <v>2823</v>
      </c>
      <c r="H437" s="139" t="s">
        <v>2824</v>
      </c>
      <c r="I437" s="111" t="s">
        <v>2825</v>
      </c>
      <c r="J437" s="70" t="s">
        <v>42</v>
      </c>
      <c r="K437" s="70" t="s">
        <v>42</v>
      </c>
      <c r="L437" s="70" t="s">
        <v>42</v>
      </c>
      <c r="M437" s="70" t="s">
        <v>42</v>
      </c>
      <c r="N437" s="67"/>
      <c r="O437" s="67"/>
      <c r="P437" s="70" t="s">
        <v>42</v>
      </c>
      <c r="Q437" s="70" t="s">
        <v>42</v>
      </c>
      <c r="R437" s="67"/>
      <c r="S437" s="70" t="s">
        <v>42</v>
      </c>
      <c r="T437" s="67"/>
      <c r="U437" s="67"/>
      <c r="V437" s="70" t="s">
        <v>42</v>
      </c>
      <c r="W437" s="67"/>
      <c r="X437" s="67"/>
      <c r="Y437" s="67"/>
      <c r="Z437" s="124"/>
      <c r="AA437" s="124"/>
      <c r="AB437" s="17"/>
      <c r="AC437" s="44"/>
      <c r="AD437" s="44"/>
      <c r="AE437" s="44"/>
    </row>
    <row r="438" ht="22.5" customHeight="1">
      <c r="A438" s="46">
        <v>435.0</v>
      </c>
      <c r="B438" s="114" t="s">
        <v>2826</v>
      </c>
      <c r="C438" s="103" t="s">
        <v>2080</v>
      </c>
      <c r="D438" s="127" t="s">
        <v>2827</v>
      </c>
      <c r="E438" s="117" t="s">
        <v>198</v>
      </c>
      <c r="F438" s="107" t="s">
        <v>2828</v>
      </c>
      <c r="G438" s="109" t="s">
        <v>2829</v>
      </c>
      <c r="H438" s="122" t="s">
        <v>2830</v>
      </c>
      <c r="I438" s="237" t="s">
        <v>2254</v>
      </c>
      <c r="J438" s="70" t="s">
        <v>42</v>
      </c>
      <c r="K438" s="67"/>
      <c r="L438" s="67"/>
      <c r="M438" s="70" t="s">
        <v>42</v>
      </c>
      <c r="N438" s="67"/>
      <c r="O438" s="67"/>
      <c r="P438" s="70" t="s">
        <v>42</v>
      </c>
      <c r="Q438" s="70" t="s">
        <v>42</v>
      </c>
      <c r="R438" s="67"/>
      <c r="S438" s="67"/>
      <c r="T438" s="67"/>
      <c r="U438" s="67"/>
      <c r="V438" s="67"/>
      <c r="W438" s="67"/>
      <c r="X438" s="67"/>
      <c r="Y438" s="67"/>
      <c r="Z438" s="124"/>
      <c r="AA438" s="124"/>
      <c r="AB438" s="17"/>
      <c r="AC438" s="44"/>
      <c r="AD438" s="44"/>
      <c r="AE438" s="44"/>
    </row>
    <row r="439" ht="22.5" customHeight="1">
      <c r="A439" s="46">
        <v>436.0</v>
      </c>
      <c r="B439" s="114" t="s">
        <v>2831</v>
      </c>
      <c r="C439" s="103" t="s">
        <v>813</v>
      </c>
      <c r="D439" s="104" t="s">
        <v>2832</v>
      </c>
      <c r="E439" s="117" t="s">
        <v>198</v>
      </c>
      <c r="F439" s="107" t="s">
        <v>2833</v>
      </c>
      <c r="G439" s="247" t="s">
        <v>2834</v>
      </c>
      <c r="H439" s="139" t="s">
        <v>2835</v>
      </c>
      <c r="I439" s="111" t="s">
        <v>158</v>
      </c>
      <c r="J439" s="70" t="s">
        <v>42</v>
      </c>
      <c r="K439" s="67"/>
      <c r="L439" s="70" t="s">
        <v>42</v>
      </c>
      <c r="M439" s="70" t="s">
        <v>42</v>
      </c>
      <c r="N439" s="67"/>
      <c r="O439" s="67"/>
      <c r="P439" s="70" t="s">
        <v>42</v>
      </c>
      <c r="Q439" s="70" t="s">
        <v>42</v>
      </c>
      <c r="R439" s="67"/>
      <c r="S439" s="67"/>
      <c r="T439" s="67"/>
      <c r="U439" s="67"/>
      <c r="V439" s="70" t="s">
        <v>42</v>
      </c>
      <c r="W439" s="67"/>
      <c r="X439" s="67"/>
      <c r="Y439" s="67"/>
      <c r="Z439" s="124"/>
      <c r="AA439" s="124"/>
      <c r="AB439" s="17"/>
      <c r="AC439" s="44"/>
      <c r="AD439" s="44"/>
      <c r="AE439" s="44"/>
    </row>
    <row r="440" ht="22.5" customHeight="1">
      <c r="A440" s="46">
        <v>437.0</v>
      </c>
      <c r="B440" s="193" t="s">
        <v>2836</v>
      </c>
      <c r="C440" s="233" t="s">
        <v>483</v>
      </c>
      <c r="D440" s="104" t="s">
        <v>2837</v>
      </c>
      <c r="E440" s="137"/>
      <c r="F440" s="107" t="s">
        <v>2838</v>
      </c>
      <c r="G440" s="247" t="s">
        <v>2839</v>
      </c>
      <c r="H440" s="139" t="s">
        <v>2840</v>
      </c>
      <c r="I440" s="111" t="s">
        <v>2841</v>
      </c>
      <c r="J440" s="70" t="s">
        <v>42</v>
      </c>
      <c r="K440" s="202"/>
      <c r="L440" s="202"/>
      <c r="M440" s="70" t="s">
        <v>42</v>
      </c>
      <c r="N440" s="201" t="s">
        <v>42</v>
      </c>
      <c r="O440" s="201" t="s">
        <v>42</v>
      </c>
      <c r="P440" s="70" t="s">
        <v>42</v>
      </c>
      <c r="Q440" s="70" t="s">
        <v>42</v>
      </c>
      <c r="R440" s="202"/>
      <c r="S440" s="70" t="s">
        <v>42</v>
      </c>
      <c r="T440" s="201" t="s">
        <v>42</v>
      </c>
      <c r="U440" s="201" t="s">
        <v>42</v>
      </c>
      <c r="V440" s="70" t="s">
        <v>42</v>
      </c>
      <c r="W440" s="202"/>
      <c r="X440" s="201" t="s">
        <v>42</v>
      </c>
      <c r="Y440" s="67"/>
      <c r="Z440" s="124"/>
      <c r="AA440" s="124"/>
      <c r="AB440" s="17"/>
      <c r="AC440" s="44"/>
      <c r="AD440" s="44"/>
      <c r="AE440" s="44"/>
    </row>
    <row r="441" ht="22.5" customHeight="1">
      <c r="A441" s="46">
        <v>438.0</v>
      </c>
      <c r="B441" s="114" t="s">
        <v>2842</v>
      </c>
      <c r="C441" s="233" t="s">
        <v>363</v>
      </c>
      <c r="D441" s="127" t="s">
        <v>2843</v>
      </c>
      <c r="E441" s="137" t="s">
        <v>2475</v>
      </c>
      <c r="F441" s="107" t="s">
        <v>2844</v>
      </c>
      <c r="G441" s="109" t="str">
        <f>HYPERLINK("mailto:kitticheth.b@pae.co.th","kitticheth.b@pae.co.th")</f>
        <v>kitticheth.b@pae.co.th</v>
      </c>
      <c r="H441" s="111" t="s">
        <v>2845</v>
      </c>
      <c r="I441" s="111" t="s">
        <v>2846</v>
      </c>
      <c r="J441" s="70" t="s">
        <v>42</v>
      </c>
      <c r="K441" s="70" t="s">
        <v>42</v>
      </c>
      <c r="L441" s="202"/>
      <c r="M441" s="70" t="s">
        <v>42</v>
      </c>
      <c r="N441" s="70" t="s">
        <v>42</v>
      </c>
      <c r="O441" s="70" t="s">
        <v>42</v>
      </c>
      <c r="P441" s="70" t="s">
        <v>42</v>
      </c>
      <c r="Q441" s="70" t="s">
        <v>42</v>
      </c>
      <c r="R441" s="70" t="s">
        <v>42</v>
      </c>
      <c r="S441" s="70" t="s">
        <v>42</v>
      </c>
      <c r="T441" s="70" t="s">
        <v>42</v>
      </c>
      <c r="U441" s="201" t="s">
        <v>42</v>
      </c>
      <c r="V441" s="70" t="s">
        <v>42</v>
      </c>
      <c r="W441" s="202"/>
      <c r="X441" s="70" t="s">
        <v>42</v>
      </c>
      <c r="Y441" s="67"/>
      <c r="Z441" s="124"/>
      <c r="AA441" s="124"/>
      <c r="AB441" s="17"/>
      <c r="AC441" s="44"/>
      <c r="AD441" s="44"/>
      <c r="AE441" s="44"/>
    </row>
    <row r="442" ht="22.5" customHeight="1">
      <c r="A442" s="46">
        <v>439.0</v>
      </c>
      <c r="B442" s="114" t="s">
        <v>2847</v>
      </c>
      <c r="C442" s="103" t="s">
        <v>34</v>
      </c>
      <c r="D442" s="104" t="s">
        <v>2848</v>
      </c>
      <c r="E442" s="117" t="s">
        <v>2849</v>
      </c>
      <c r="F442" s="107" t="s">
        <v>2850</v>
      </c>
      <c r="G442" s="109" t="s">
        <v>2851</v>
      </c>
      <c r="H442" s="133" t="s">
        <v>2852</v>
      </c>
      <c r="I442" s="111" t="s">
        <v>2853</v>
      </c>
      <c r="J442" s="70" t="s">
        <v>42</v>
      </c>
      <c r="K442" s="70" t="s">
        <v>42</v>
      </c>
      <c r="L442" s="70" t="s">
        <v>42</v>
      </c>
      <c r="M442" s="70" t="s">
        <v>42</v>
      </c>
      <c r="N442" s="70" t="s">
        <v>42</v>
      </c>
      <c r="O442" s="70" t="s">
        <v>42</v>
      </c>
      <c r="P442" s="70" t="s">
        <v>42</v>
      </c>
      <c r="Q442" s="70" t="s">
        <v>42</v>
      </c>
      <c r="R442" s="70" t="s">
        <v>42</v>
      </c>
      <c r="S442" s="70" t="s">
        <v>42</v>
      </c>
      <c r="T442" s="67"/>
      <c r="U442" s="67"/>
      <c r="V442" s="70" t="s">
        <v>42</v>
      </c>
      <c r="W442" s="67"/>
      <c r="X442" s="70" t="s">
        <v>42</v>
      </c>
      <c r="Y442" s="67"/>
      <c r="Z442" s="124"/>
      <c r="AA442" s="124"/>
      <c r="AB442" s="17"/>
      <c r="AC442" s="44"/>
      <c r="AD442" s="44"/>
      <c r="AE442" s="44"/>
    </row>
    <row r="443" ht="22.5" customHeight="1">
      <c r="A443" s="46">
        <v>440.0</v>
      </c>
      <c r="B443" s="179" t="s">
        <v>2854</v>
      </c>
      <c r="C443" s="233" t="s">
        <v>50</v>
      </c>
      <c r="D443" s="127" t="s">
        <v>2855</v>
      </c>
      <c r="E443" s="137" t="s">
        <v>747</v>
      </c>
      <c r="F443" s="107" t="s">
        <v>2856</v>
      </c>
      <c r="G443" s="109" t="str">
        <f>HYPERLINK("mailto:hr@poethai.com","hr@poethai.com")</f>
        <v>hr@poethai.com</v>
      </c>
      <c r="H443" s="139" t="s">
        <v>2857</v>
      </c>
      <c r="I443" s="111" t="s">
        <v>703</v>
      </c>
      <c r="J443" s="70" t="s">
        <v>42</v>
      </c>
      <c r="K443" s="70" t="s">
        <v>42</v>
      </c>
      <c r="L443" s="67"/>
      <c r="M443" s="70" t="s">
        <v>42</v>
      </c>
      <c r="N443" s="70" t="s">
        <v>42</v>
      </c>
      <c r="O443" s="67"/>
      <c r="P443" s="70" t="s">
        <v>42</v>
      </c>
      <c r="Q443" s="70" t="s">
        <v>42</v>
      </c>
      <c r="R443" s="70" t="s">
        <v>42</v>
      </c>
      <c r="S443" s="70" t="s">
        <v>42</v>
      </c>
      <c r="T443" s="70" t="s">
        <v>42</v>
      </c>
      <c r="U443" s="70" t="s">
        <v>42</v>
      </c>
      <c r="V443" s="70" t="s">
        <v>42</v>
      </c>
      <c r="W443" s="70"/>
      <c r="X443" s="70" t="s">
        <v>42</v>
      </c>
      <c r="Y443" s="67"/>
      <c r="Z443" s="124"/>
      <c r="AA443" s="124"/>
      <c r="AB443" s="17"/>
      <c r="AC443" s="44"/>
      <c r="AD443" s="44"/>
      <c r="AE443" s="44"/>
    </row>
    <row r="444" ht="22.5" customHeight="1">
      <c r="A444" s="46">
        <v>441.0</v>
      </c>
      <c r="B444" s="212" t="s">
        <v>2858</v>
      </c>
      <c r="C444" s="103" t="s">
        <v>50</v>
      </c>
      <c r="D444" s="266" t="s">
        <v>2859</v>
      </c>
      <c r="E444" s="117" t="s">
        <v>2860</v>
      </c>
      <c r="F444" s="169" t="s">
        <v>2861</v>
      </c>
      <c r="G444" s="163" t="str">
        <f>HYPERLINK("mailto:jeff@panorient.ca","jeff@panorient.ca")</f>
        <v>jeff@panorient.ca</v>
      </c>
      <c r="H444" s="140" t="s">
        <v>2862</v>
      </c>
      <c r="I444" s="111" t="s">
        <v>703</v>
      </c>
      <c r="J444" s="70" t="s">
        <v>42</v>
      </c>
      <c r="K444" s="70" t="s">
        <v>42</v>
      </c>
      <c r="L444" s="67"/>
      <c r="M444" s="70" t="s">
        <v>42</v>
      </c>
      <c r="N444" s="70" t="s">
        <v>42</v>
      </c>
      <c r="O444" s="67"/>
      <c r="P444" s="70" t="s">
        <v>42</v>
      </c>
      <c r="Q444" s="70" t="s">
        <v>42</v>
      </c>
      <c r="R444" s="70" t="s">
        <v>42</v>
      </c>
      <c r="S444" s="70" t="s">
        <v>42</v>
      </c>
      <c r="T444" s="70" t="s">
        <v>42</v>
      </c>
      <c r="U444" s="70" t="s">
        <v>42</v>
      </c>
      <c r="V444" s="70" t="s">
        <v>42</v>
      </c>
      <c r="W444" s="70"/>
      <c r="X444" s="70" t="s">
        <v>42</v>
      </c>
      <c r="Y444" s="67"/>
      <c r="Z444" s="124"/>
      <c r="AA444" s="124"/>
      <c r="AB444" s="17"/>
      <c r="AC444" s="44"/>
      <c r="AD444" s="44"/>
      <c r="AE444" s="44"/>
    </row>
    <row r="445" ht="22.5" customHeight="1">
      <c r="A445" s="46">
        <v>442.0</v>
      </c>
      <c r="B445" s="114" t="s">
        <v>2863</v>
      </c>
      <c r="C445" s="233" t="s">
        <v>50</v>
      </c>
      <c r="D445" s="127" t="s">
        <v>2864</v>
      </c>
      <c r="E445" s="137" t="s">
        <v>2865</v>
      </c>
      <c r="F445" s="169" t="s">
        <v>2866</v>
      </c>
      <c r="G445" s="121" t="s">
        <v>2867</v>
      </c>
      <c r="H445" s="139" t="s">
        <v>2857</v>
      </c>
      <c r="I445" s="111" t="s">
        <v>703</v>
      </c>
      <c r="J445" s="70" t="s">
        <v>42</v>
      </c>
      <c r="K445" s="70" t="s">
        <v>42</v>
      </c>
      <c r="L445" s="67"/>
      <c r="M445" s="70" t="s">
        <v>42</v>
      </c>
      <c r="N445" s="70" t="s">
        <v>42</v>
      </c>
      <c r="O445" s="67"/>
      <c r="P445" s="70" t="s">
        <v>42</v>
      </c>
      <c r="Q445" s="70" t="s">
        <v>42</v>
      </c>
      <c r="R445" s="70" t="s">
        <v>42</v>
      </c>
      <c r="S445" s="70" t="s">
        <v>42</v>
      </c>
      <c r="T445" s="70" t="s">
        <v>42</v>
      </c>
      <c r="U445" s="70" t="s">
        <v>42</v>
      </c>
      <c r="V445" s="70" t="s">
        <v>42</v>
      </c>
      <c r="W445" s="70"/>
      <c r="X445" s="70" t="s">
        <v>42</v>
      </c>
      <c r="Y445" s="67"/>
      <c r="Z445" s="306" t="s">
        <v>2868</v>
      </c>
      <c r="AA445" s="306"/>
      <c r="AB445" s="17"/>
      <c r="AC445" s="44"/>
      <c r="AD445" s="44"/>
      <c r="AE445" s="44"/>
    </row>
    <row r="446" ht="22.5" customHeight="1">
      <c r="A446" s="46">
        <v>443.0</v>
      </c>
      <c r="B446" s="173" t="s">
        <v>2869</v>
      </c>
      <c r="C446" s="103" t="s">
        <v>710</v>
      </c>
      <c r="D446" s="127" t="s">
        <v>2870</v>
      </c>
      <c r="E446" s="137"/>
      <c r="F446" s="107" t="s">
        <v>2871</v>
      </c>
      <c r="G446" s="109" t="s">
        <v>2872</v>
      </c>
      <c r="H446" s="122" t="s">
        <v>2873</v>
      </c>
      <c r="I446" s="111" t="s">
        <v>157</v>
      </c>
      <c r="J446" s="67"/>
      <c r="K446" s="67"/>
      <c r="L446" s="67"/>
      <c r="M446" s="67"/>
      <c r="N446" s="67"/>
      <c r="O446" s="67"/>
      <c r="P446" s="70" t="s">
        <v>42</v>
      </c>
      <c r="Q446" s="70" t="s">
        <v>42</v>
      </c>
      <c r="R446" s="67"/>
      <c r="S446" s="70" t="s">
        <v>42</v>
      </c>
      <c r="T446" s="67"/>
      <c r="U446" s="67"/>
      <c r="V446" s="67"/>
      <c r="W446" s="67"/>
      <c r="X446" s="67"/>
      <c r="Y446" s="67"/>
      <c r="Z446" s="124"/>
      <c r="AA446" s="124"/>
      <c r="AB446" s="17"/>
      <c r="AC446" s="44"/>
      <c r="AD446" s="44"/>
      <c r="AE446" s="44"/>
    </row>
    <row r="447" ht="22.5" customHeight="1">
      <c r="A447" s="46">
        <v>444.0</v>
      </c>
      <c r="B447" s="114" t="s">
        <v>2874</v>
      </c>
      <c r="C447" s="103" t="s">
        <v>2875</v>
      </c>
      <c r="D447" s="127" t="s">
        <v>2876</v>
      </c>
      <c r="E447" s="137"/>
      <c r="F447" s="107" t="s">
        <v>2877</v>
      </c>
      <c r="G447" s="109" t="s">
        <v>2878</v>
      </c>
      <c r="H447" s="133" t="s">
        <v>2879</v>
      </c>
      <c r="I447" s="111" t="s">
        <v>2880</v>
      </c>
      <c r="J447" s="70" t="s">
        <v>42</v>
      </c>
      <c r="K447" s="70" t="s">
        <v>42</v>
      </c>
      <c r="L447" s="70" t="s">
        <v>42</v>
      </c>
      <c r="M447" s="70" t="s">
        <v>42</v>
      </c>
      <c r="N447" s="67"/>
      <c r="O447" s="67"/>
      <c r="P447" s="70" t="s">
        <v>42</v>
      </c>
      <c r="Q447" s="70" t="s">
        <v>42</v>
      </c>
      <c r="R447" s="67"/>
      <c r="S447" s="70" t="s">
        <v>42</v>
      </c>
      <c r="T447" s="67"/>
      <c r="U447" s="67"/>
      <c r="V447" s="70" t="s">
        <v>42</v>
      </c>
      <c r="W447" s="67"/>
      <c r="X447" s="67"/>
      <c r="Y447" s="67"/>
      <c r="Z447" s="124"/>
      <c r="AA447" s="124"/>
      <c r="AB447" s="17"/>
      <c r="AC447" s="44"/>
      <c r="AD447" s="44"/>
      <c r="AE447" s="44"/>
    </row>
    <row r="448" ht="22.5" customHeight="1">
      <c r="A448" s="46">
        <v>445.0</v>
      </c>
      <c r="B448" s="142" t="s">
        <v>2881</v>
      </c>
      <c r="C448" s="103" t="s">
        <v>50</v>
      </c>
      <c r="D448" s="104" t="s">
        <v>2882</v>
      </c>
      <c r="E448" s="137"/>
      <c r="F448" s="153" t="s">
        <v>2590</v>
      </c>
      <c r="G448" s="293" t="str">
        <f>HYPERLINK("mailto:thongchai@pearl-thailand.com","thongchai@pearl-thailand.com")</f>
        <v>thongchai@pearl-thailand.com</v>
      </c>
      <c r="H448" s="145" t="s">
        <v>2883</v>
      </c>
      <c r="I448" s="111" t="s">
        <v>427</v>
      </c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157"/>
      <c r="AA448" s="124"/>
      <c r="AB448" s="17"/>
      <c r="AC448" s="44"/>
      <c r="AD448" s="44"/>
      <c r="AE448" s="44"/>
    </row>
    <row r="449" ht="22.5" customHeight="1">
      <c r="A449" s="46">
        <v>446.0</v>
      </c>
      <c r="B449" s="114" t="s">
        <v>2884</v>
      </c>
      <c r="C449" s="103" t="s">
        <v>2885</v>
      </c>
      <c r="D449" s="104" t="s">
        <v>2886</v>
      </c>
      <c r="E449" s="137" t="s">
        <v>608</v>
      </c>
      <c r="F449" s="107" t="s">
        <v>2887</v>
      </c>
      <c r="G449" s="109" t="str">
        <f>HYPERLINK("mailto:rungsanr@peci-thai.com","rungsanr@peci-thai.com")</f>
        <v>rungsanr@peci-thai.com</v>
      </c>
      <c r="H449" s="111" t="s">
        <v>2888</v>
      </c>
      <c r="I449" s="111" t="s">
        <v>1189</v>
      </c>
      <c r="J449" s="70" t="s">
        <v>42</v>
      </c>
      <c r="K449" s="67"/>
      <c r="L449" s="67"/>
      <c r="M449" s="70" t="s">
        <v>42</v>
      </c>
      <c r="N449" s="67"/>
      <c r="O449" s="67"/>
      <c r="P449" s="70" t="s">
        <v>42</v>
      </c>
      <c r="Q449" s="70" t="s">
        <v>42</v>
      </c>
      <c r="R449" s="67"/>
      <c r="S449" s="70" t="s">
        <v>42</v>
      </c>
      <c r="T449" s="67"/>
      <c r="U449" s="67"/>
      <c r="V449" s="70" t="s">
        <v>42</v>
      </c>
      <c r="W449" s="67"/>
      <c r="X449" s="67"/>
      <c r="Y449" s="67"/>
      <c r="Z449" s="124"/>
      <c r="AA449" s="124"/>
      <c r="AB449" s="17"/>
      <c r="AC449" s="44"/>
      <c r="AD449" s="44"/>
      <c r="AE449" s="44"/>
    </row>
    <row r="450" ht="22.5" customHeight="1">
      <c r="A450" s="46">
        <v>447.0</v>
      </c>
      <c r="B450" s="142" t="s">
        <v>2889</v>
      </c>
      <c r="C450" s="103" t="s">
        <v>50</v>
      </c>
      <c r="D450" s="104" t="s">
        <v>2890</v>
      </c>
      <c r="E450" s="137"/>
      <c r="F450" s="153" t="s">
        <v>2891</v>
      </c>
      <c r="G450" s="155" t="str">
        <f>HYPERLINK("mailto:penanshin@penanshin.co.th","penanshin@penanshin.co.th")</f>
        <v>penanshin@penanshin.co.th</v>
      </c>
      <c r="H450" s="145" t="s">
        <v>2892</v>
      </c>
      <c r="I450" s="111" t="s">
        <v>917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157"/>
      <c r="AA450" s="124"/>
      <c r="AB450" s="17"/>
      <c r="AC450" s="44"/>
      <c r="AD450" s="44"/>
      <c r="AE450" s="44"/>
    </row>
    <row r="451" ht="22.5" customHeight="1">
      <c r="A451" s="46">
        <v>448.0</v>
      </c>
      <c r="B451" s="179" t="s">
        <v>2893</v>
      </c>
      <c r="C451" s="135" t="s">
        <v>82</v>
      </c>
      <c r="D451" s="104" t="s">
        <v>2894</v>
      </c>
      <c r="E451" s="137"/>
      <c r="F451" s="107" t="s">
        <v>2895</v>
      </c>
      <c r="G451" s="163" t="str">
        <f>HYPERLINK("mailto:supadech.rodrat@pfl.co.th","supadech.rodrat@pfl.co.th")</f>
        <v>supadech.rodrat@pfl.co.th</v>
      </c>
      <c r="H451" s="111" t="s">
        <v>2896</v>
      </c>
      <c r="I451" s="111" t="s">
        <v>740</v>
      </c>
      <c r="J451" s="70" t="s">
        <v>42</v>
      </c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124"/>
      <c r="AA451" s="124"/>
      <c r="AB451" s="17"/>
      <c r="AC451" s="44"/>
      <c r="AD451" s="44"/>
      <c r="AE451" s="44"/>
    </row>
    <row r="452" ht="22.5" customHeight="1">
      <c r="A452" s="46">
        <v>449.0</v>
      </c>
      <c r="B452" s="142" t="s">
        <v>2897</v>
      </c>
      <c r="C452" s="248" t="s">
        <v>50</v>
      </c>
      <c r="D452" s="127" t="s">
        <v>2898</v>
      </c>
      <c r="E452" s="137" t="s">
        <v>1652</v>
      </c>
      <c r="F452" s="107" t="s">
        <v>2899</v>
      </c>
      <c r="G452" s="155" t="str">
        <f>HYPERLINK("mailto:info@peri.co.th","info@peri.co.th")</f>
        <v>info@peri.co.th</v>
      </c>
      <c r="H452" s="133" t="s">
        <v>2900</v>
      </c>
      <c r="I452" s="111" t="s">
        <v>157</v>
      </c>
      <c r="J452" s="67"/>
      <c r="K452" s="67"/>
      <c r="L452" s="67"/>
      <c r="M452" s="67"/>
      <c r="N452" s="67"/>
      <c r="O452" s="67"/>
      <c r="P452" s="70" t="s">
        <v>42</v>
      </c>
      <c r="Q452" s="70" t="s">
        <v>42</v>
      </c>
      <c r="R452" s="67"/>
      <c r="S452" s="70" t="s">
        <v>42</v>
      </c>
      <c r="T452" s="67"/>
      <c r="U452" s="67"/>
      <c r="V452" s="67"/>
      <c r="W452" s="67"/>
      <c r="X452" s="67"/>
      <c r="Y452" s="67"/>
      <c r="Z452" s="124"/>
      <c r="AA452" s="124"/>
      <c r="AB452" s="17"/>
      <c r="AC452" s="44"/>
      <c r="AD452" s="44"/>
      <c r="AE452" s="44"/>
    </row>
    <row r="453" ht="22.5" customHeight="1">
      <c r="A453" s="46">
        <v>450.0</v>
      </c>
      <c r="B453" s="142" t="s">
        <v>2901</v>
      </c>
      <c r="C453" s="135" t="s">
        <v>34</v>
      </c>
      <c r="D453" s="127" t="s">
        <v>2902</v>
      </c>
      <c r="E453" s="137" t="s">
        <v>321</v>
      </c>
      <c r="F453" s="107" t="s">
        <v>2903</v>
      </c>
      <c r="G453" s="109" t="str">
        <f>HYPERLINK("mailto:pooyang@petrocarbon.co.th","pooyang@petrocarbon.co.th")</f>
        <v>pooyang@petrocarbon.co.th</v>
      </c>
      <c r="H453" s="122" t="s">
        <v>2904</v>
      </c>
      <c r="I453" s="111" t="s">
        <v>427</v>
      </c>
      <c r="J453" s="70" t="s">
        <v>42</v>
      </c>
      <c r="K453" s="70" t="s">
        <v>42</v>
      </c>
      <c r="L453" s="67"/>
      <c r="M453" s="70" t="s">
        <v>42</v>
      </c>
      <c r="N453" s="70" t="s">
        <v>42</v>
      </c>
      <c r="O453" s="70" t="s">
        <v>42</v>
      </c>
      <c r="P453" s="70" t="s">
        <v>42</v>
      </c>
      <c r="Q453" s="70" t="s">
        <v>42</v>
      </c>
      <c r="R453" s="70" t="s">
        <v>42</v>
      </c>
      <c r="S453" s="70" t="s">
        <v>42</v>
      </c>
      <c r="T453" s="67"/>
      <c r="U453" s="67"/>
      <c r="V453" s="70" t="s">
        <v>42</v>
      </c>
      <c r="W453" s="67"/>
      <c r="X453" s="70" t="s">
        <v>42</v>
      </c>
      <c r="Y453" s="67"/>
      <c r="Z453" s="124"/>
      <c r="AA453" s="124"/>
      <c r="AB453" s="17"/>
      <c r="AC453" s="44"/>
      <c r="AD453" s="44"/>
      <c r="AE453" s="44"/>
    </row>
    <row r="454" ht="22.5" customHeight="1">
      <c r="A454" s="46">
        <v>451.0</v>
      </c>
      <c r="B454" s="114" t="s">
        <v>2905</v>
      </c>
      <c r="C454" s="248" t="s">
        <v>50</v>
      </c>
      <c r="D454" s="281" t="s">
        <v>2906</v>
      </c>
      <c r="E454" s="292" t="s">
        <v>2907</v>
      </c>
      <c r="F454" s="302" t="s">
        <v>2908</v>
      </c>
      <c r="G454" s="158" t="s">
        <v>2909</v>
      </c>
      <c r="H454" s="122" t="s">
        <v>2910</v>
      </c>
      <c r="I454" s="111" t="s">
        <v>229</v>
      </c>
      <c r="J454" s="70" t="s">
        <v>42</v>
      </c>
      <c r="K454" s="67"/>
      <c r="L454" s="67"/>
      <c r="M454" s="70" t="s">
        <v>42</v>
      </c>
      <c r="N454" s="70" t="s">
        <v>42</v>
      </c>
      <c r="O454" s="67"/>
      <c r="P454" s="70" t="s">
        <v>42</v>
      </c>
      <c r="Q454" s="70" t="s">
        <v>42</v>
      </c>
      <c r="R454" s="67"/>
      <c r="S454" s="70" t="s">
        <v>42</v>
      </c>
      <c r="T454" s="70" t="s">
        <v>42</v>
      </c>
      <c r="U454" s="70" t="s">
        <v>42</v>
      </c>
      <c r="V454" s="70" t="s">
        <v>42</v>
      </c>
      <c r="W454" s="67"/>
      <c r="X454" s="70" t="s">
        <v>42</v>
      </c>
      <c r="Y454" s="67"/>
      <c r="Z454" s="124"/>
      <c r="AA454" s="124"/>
      <c r="AB454" s="17"/>
      <c r="AC454" s="44"/>
      <c r="AD454" s="44"/>
      <c r="AE454" s="44"/>
    </row>
    <row r="455" ht="22.5" customHeight="1">
      <c r="A455" s="46">
        <v>452.0</v>
      </c>
      <c r="B455" s="193" t="s">
        <v>2911</v>
      </c>
      <c r="C455" s="135" t="s">
        <v>363</v>
      </c>
      <c r="D455" s="127" t="s">
        <v>2912</v>
      </c>
      <c r="E455" s="137" t="s">
        <v>2913</v>
      </c>
      <c r="F455" s="107" t="s">
        <v>2914</v>
      </c>
      <c r="G455" s="109" t="str">
        <f>HYPERLINK("mailto:actgmanager.phasakornoil@gmail.com","actgmanager.phasakornoil@gmail.com")</f>
        <v>actgmanager.phasakornoil@gmail.com</v>
      </c>
      <c r="H455" s="111" t="s">
        <v>2915</v>
      </c>
      <c r="I455" s="111" t="s">
        <v>427</v>
      </c>
      <c r="J455" s="70" t="s">
        <v>42</v>
      </c>
      <c r="K455" s="70" t="s">
        <v>42</v>
      </c>
      <c r="L455" s="67"/>
      <c r="M455" s="70" t="s">
        <v>42</v>
      </c>
      <c r="N455" s="70" t="s">
        <v>42</v>
      </c>
      <c r="O455" s="70" t="s">
        <v>42</v>
      </c>
      <c r="P455" s="70" t="s">
        <v>42</v>
      </c>
      <c r="Q455" s="70" t="s">
        <v>42</v>
      </c>
      <c r="R455" s="70" t="s">
        <v>42</v>
      </c>
      <c r="S455" s="70" t="s">
        <v>42</v>
      </c>
      <c r="T455" s="67"/>
      <c r="U455" s="67"/>
      <c r="V455" s="70" t="s">
        <v>42</v>
      </c>
      <c r="W455" s="67"/>
      <c r="X455" s="70" t="s">
        <v>42</v>
      </c>
      <c r="Y455" s="67"/>
      <c r="Z455" s="124"/>
      <c r="AA455" s="124"/>
      <c r="AB455" s="17"/>
      <c r="AC455" s="44"/>
      <c r="AD455" s="44"/>
      <c r="AE455" s="44"/>
    </row>
    <row r="456" ht="22.5" customHeight="1">
      <c r="A456" s="46">
        <v>453.0</v>
      </c>
      <c r="B456" s="142" t="s">
        <v>2916</v>
      </c>
      <c r="C456" s="103" t="s">
        <v>34</v>
      </c>
      <c r="D456" s="104" t="s">
        <v>2917</v>
      </c>
      <c r="E456" s="117" t="s">
        <v>274</v>
      </c>
      <c r="F456" s="153" t="s">
        <v>2918</v>
      </c>
      <c r="G456" s="239" t="str">
        <f>HYPERLINK("mailto:Sirirat_tpi@hotmail.com","Sirirat_tpi@hotmail.com")</f>
        <v>Sirirat_tpi@hotmail.com</v>
      </c>
      <c r="H456" s="145" t="s">
        <v>2919</v>
      </c>
      <c r="I456" s="111" t="s">
        <v>158</v>
      </c>
      <c r="J456" s="70" t="s">
        <v>42</v>
      </c>
      <c r="K456" s="202"/>
      <c r="L456" s="201" t="s">
        <v>42</v>
      </c>
      <c r="M456" s="70" t="s">
        <v>42</v>
      </c>
      <c r="N456" s="201" t="s">
        <v>42</v>
      </c>
      <c r="O456" s="201" t="s">
        <v>42</v>
      </c>
      <c r="P456" s="70" t="s">
        <v>42</v>
      </c>
      <c r="Q456" s="70" t="s">
        <v>42</v>
      </c>
      <c r="R456" s="202"/>
      <c r="S456" s="70" t="s">
        <v>42</v>
      </c>
      <c r="T456" s="70" t="s">
        <v>42</v>
      </c>
      <c r="U456" s="201" t="s">
        <v>42</v>
      </c>
      <c r="V456" s="201" t="s">
        <v>42</v>
      </c>
      <c r="W456" s="202"/>
      <c r="X456" s="201" t="s">
        <v>42</v>
      </c>
      <c r="Y456" s="67"/>
      <c r="Z456" s="157"/>
      <c r="AA456" s="124"/>
      <c r="AB456" s="17"/>
      <c r="AC456" s="44"/>
      <c r="AD456" s="44"/>
      <c r="AE456" s="44"/>
    </row>
    <row r="457" ht="22.5" customHeight="1">
      <c r="A457" s="46">
        <v>454.0</v>
      </c>
      <c r="B457" s="114" t="s">
        <v>2920</v>
      </c>
      <c r="C457" s="248" t="s">
        <v>50</v>
      </c>
      <c r="D457" s="104" t="s">
        <v>2921</v>
      </c>
      <c r="E457" s="137"/>
      <c r="F457" s="107" t="s">
        <v>2922</v>
      </c>
      <c r="G457" s="158" t="s">
        <v>2923</v>
      </c>
      <c r="H457" s="111" t="s">
        <v>2924</v>
      </c>
      <c r="I457" s="111" t="s">
        <v>2925</v>
      </c>
      <c r="J457" s="70" t="s">
        <v>42</v>
      </c>
      <c r="K457" s="70" t="s">
        <v>42</v>
      </c>
      <c r="L457" s="67"/>
      <c r="M457" s="70" t="s">
        <v>42</v>
      </c>
      <c r="N457" s="70" t="s">
        <v>42</v>
      </c>
      <c r="O457" s="70" t="s">
        <v>42</v>
      </c>
      <c r="P457" s="70" t="s">
        <v>42</v>
      </c>
      <c r="Q457" s="70" t="s">
        <v>42</v>
      </c>
      <c r="R457" s="70" t="s">
        <v>42</v>
      </c>
      <c r="S457" s="70" t="s">
        <v>42</v>
      </c>
      <c r="T457" s="70" t="s">
        <v>42</v>
      </c>
      <c r="U457" s="67"/>
      <c r="V457" s="70" t="s">
        <v>42</v>
      </c>
      <c r="W457" s="67"/>
      <c r="X457" s="70" t="s">
        <v>42</v>
      </c>
      <c r="Y457" s="67"/>
      <c r="Z457" s="124"/>
      <c r="AA457" s="124"/>
      <c r="AB457" s="17"/>
      <c r="AC457" s="44"/>
      <c r="AD457" s="44"/>
      <c r="AE457" s="44"/>
    </row>
    <row r="458" ht="22.5" customHeight="1">
      <c r="A458" s="46">
        <v>455.0</v>
      </c>
      <c r="B458" s="193" t="s">
        <v>2926</v>
      </c>
      <c r="C458" s="248" t="s">
        <v>555</v>
      </c>
      <c r="D458" s="127" t="s">
        <v>2927</v>
      </c>
      <c r="E458" s="137" t="s">
        <v>292</v>
      </c>
      <c r="F458" s="107" t="s">
        <v>2928</v>
      </c>
      <c r="G458" s="109" t="s">
        <v>2929</v>
      </c>
      <c r="H458" s="122" t="s">
        <v>2930</v>
      </c>
      <c r="I458" s="111" t="s">
        <v>2931</v>
      </c>
      <c r="J458" s="70" t="s">
        <v>42</v>
      </c>
      <c r="K458" s="202"/>
      <c r="L458" s="202"/>
      <c r="M458" s="70" t="s">
        <v>42</v>
      </c>
      <c r="N458" s="70" t="s">
        <v>42</v>
      </c>
      <c r="O458" s="201" t="s">
        <v>42</v>
      </c>
      <c r="P458" s="70" t="s">
        <v>42</v>
      </c>
      <c r="Q458" s="70" t="s">
        <v>42</v>
      </c>
      <c r="R458" s="202"/>
      <c r="S458" s="70" t="s">
        <v>42</v>
      </c>
      <c r="T458" s="70" t="s">
        <v>42</v>
      </c>
      <c r="U458" s="70" t="s">
        <v>42</v>
      </c>
      <c r="V458" s="70" t="s">
        <v>42</v>
      </c>
      <c r="W458" s="202"/>
      <c r="X458" s="70" t="s">
        <v>42</v>
      </c>
      <c r="Y458" s="67"/>
      <c r="Z458" s="124"/>
      <c r="AA458" s="124"/>
      <c r="AB458" s="17"/>
      <c r="AC458" s="44"/>
      <c r="AD458" s="44"/>
      <c r="AE458" s="44"/>
    </row>
    <row r="459" ht="22.5" customHeight="1">
      <c r="A459" s="46">
        <v>456.0</v>
      </c>
      <c r="B459" s="122" t="s">
        <v>2932</v>
      </c>
      <c r="C459" s="135" t="s">
        <v>82</v>
      </c>
      <c r="D459" s="127" t="s">
        <v>2933</v>
      </c>
      <c r="E459" s="137"/>
      <c r="F459" s="107" t="s">
        <v>2934</v>
      </c>
      <c r="G459" s="109" t="s">
        <v>2935</v>
      </c>
      <c r="H459" s="122" t="s">
        <v>2936</v>
      </c>
      <c r="I459" s="111" t="s">
        <v>344</v>
      </c>
      <c r="J459" s="70" t="s">
        <v>42</v>
      </c>
      <c r="K459" s="70" t="s">
        <v>42</v>
      </c>
      <c r="L459" s="70" t="s">
        <v>42</v>
      </c>
      <c r="M459" s="70" t="s">
        <v>42</v>
      </c>
      <c r="N459" s="67"/>
      <c r="O459" s="67"/>
      <c r="P459" s="70" t="s">
        <v>42</v>
      </c>
      <c r="Q459" s="70" t="s">
        <v>42</v>
      </c>
      <c r="R459" s="67"/>
      <c r="S459" s="70" t="s">
        <v>42</v>
      </c>
      <c r="T459" s="67"/>
      <c r="U459" s="67"/>
      <c r="V459" s="70" t="s">
        <v>42</v>
      </c>
      <c r="W459" s="67"/>
      <c r="X459" s="67"/>
      <c r="Y459" s="67"/>
      <c r="Z459" s="124"/>
      <c r="AA459" s="124"/>
      <c r="AB459" s="17"/>
      <c r="AC459" s="44"/>
      <c r="AD459" s="44"/>
      <c r="AE459" s="44"/>
    </row>
    <row r="460" ht="22.5" customHeight="1">
      <c r="A460" s="46">
        <v>457.0</v>
      </c>
      <c r="B460" s="114" t="s">
        <v>2937</v>
      </c>
      <c r="C460" s="248" t="s">
        <v>50</v>
      </c>
      <c r="D460" s="127" t="s">
        <v>2938</v>
      </c>
      <c r="E460" s="137" t="s">
        <v>1693</v>
      </c>
      <c r="F460" s="107" t="s">
        <v>2939</v>
      </c>
      <c r="G460" s="247" t="s">
        <v>2940</v>
      </c>
      <c r="H460" s="139" t="s">
        <v>2941</v>
      </c>
      <c r="I460" s="111" t="s">
        <v>2318</v>
      </c>
      <c r="J460" s="70" t="s">
        <v>42</v>
      </c>
      <c r="K460" s="70" t="s">
        <v>42</v>
      </c>
      <c r="L460" s="67"/>
      <c r="M460" s="70" t="s">
        <v>42</v>
      </c>
      <c r="N460" s="70" t="s">
        <v>42</v>
      </c>
      <c r="O460" s="70" t="s">
        <v>42</v>
      </c>
      <c r="P460" s="70" t="s">
        <v>42</v>
      </c>
      <c r="Q460" s="70" t="s">
        <v>42</v>
      </c>
      <c r="R460" s="70" t="s">
        <v>42</v>
      </c>
      <c r="S460" s="70" t="s">
        <v>42</v>
      </c>
      <c r="T460" s="67"/>
      <c r="U460" s="67"/>
      <c r="V460" s="70" t="s">
        <v>42</v>
      </c>
      <c r="W460" s="67"/>
      <c r="X460" s="70" t="s">
        <v>42</v>
      </c>
      <c r="Y460" s="67"/>
      <c r="Z460" s="124"/>
      <c r="AA460" s="124"/>
      <c r="AB460" s="17"/>
      <c r="AC460" s="44"/>
      <c r="AD460" s="44"/>
      <c r="AE460" s="44"/>
    </row>
    <row r="461" ht="22.5" customHeight="1">
      <c r="A461" s="46">
        <v>458.0</v>
      </c>
      <c r="B461" s="142" t="s">
        <v>2942</v>
      </c>
      <c r="C461" s="248" t="s">
        <v>50</v>
      </c>
      <c r="D461" s="226"/>
      <c r="E461" s="137" t="s">
        <v>1312</v>
      </c>
      <c r="F461" s="107" t="s">
        <v>2943</v>
      </c>
      <c r="G461" s="177" t="s">
        <v>2944</v>
      </c>
      <c r="H461" s="122" t="s">
        <v>2945</v>
      </c>
      <c r="I461" s="111" t="s">
        <v>157</v>
      </c>
      <c r="J461" s="67"/>
      <c r="K461" s="67"/>
      <c r="L461" s="67"/>
      <c r="M461" s="67"/>
      <c r="N461" s="67"/>
      <c r="O461" s="67"/>
      <c r="P461" s="70" t="s">
        <v>42</v>
      </c>
      <c r="Q461" s="70" t="s">
        <v>42</v>
      </c>
      <c r="R461" s="67"/>
      <c r="S461" s="70" t="s">
        <v>42</v>
      </c>
      <c r="T461" s="67"/>
      <c r="U461" s="67"/>
      <c r="V461" s="67"/>
      <c r="W461" s="67"/>
      <c r="X461" s="67"/>
      <c r="Y461" s="67"/>
      <c r="Z461" s="124"/>
      <c r="AA461" s="124"/>
      <c r="AB461" s="17"/>
      <c r="AC461" s="44"/>
      <c r="AD461" s="44"/>
      <c r="AE461" s="44"/>
    </row>
    <row r="462" ht="22.5" customHeight="1">
      <c r="A462" s="46">
        <v>459.0</v>
      </c>
      <c r="B462" s="114" t="s">
        <v>2946</v>
      </c>
      <c r="C462" s="135" t="s">
        <v>34</v>
      </c>
      <c r="D462" s="127" t="s">
        <v>2947</v>
      </c>
      <c r="E462" s="286"/>
      <c r="F462" s="107" t="s">
        <v>2948</v>
      </c>
      <c r="G462" s="109" t="s">
        <v>2949</v>
      </c>
      <c r="H462" s="122" t="s">
        <v>2950</v>
      </c>
      <c r="I462" s="111" t="s">
        <v>2383</v>
      </c>
      <c r="J462" s="70" t="s">
        <v>42</v>
      </c>
      <c r="K462" s="70" t="s">
        <v>42</v>
      </c>
      <c r="L462" s="67"/>
      <c r="M462" s="70" t="s">
        <v>42</v>
      </c>
      <c r="N462" s="67"/>
      <c r="O462" s="67"/>
      <c r="P462" s="70" t="s">
        <v>42</v>
      </c>
      <c r="Q462" s="70" t="s">
        <v>42</v>
      </c>
      <c r="R462" s="67"/>
      <c r="S462" s="70" t="s">
        <v>42</v>
      </c>
      <c r="T462" s="67"/>
      <c r="U462" s="67"/>
      <c r="V462" s="70" t="s">
        <v>42</v>
      </c>
      <c r="W462" s="67"/>
      <c r="X462" s="67"/>
      <c r="Y462" s="67"/>
      <c r="Z462" s="124"/>
      <c r="AA462" s="124"/>
      <c r="AB462" s="17"/>
      <c r="AC462" s="44"/>
      <c r="AD462" s="44"/>
      <c r="AE462" s="44"/>
    </row>
    <row r="463" ht="22.5" customHeight="1">
      <c r="A463" s="46">
        <v>460.0</v>
      </c>
      <c r="B463" s="114" t="s">
        <v>2951</v>
      </c>
      <c r="C463" s="135" t="s">
        <v>34</v>
      </c>
      <c r="D463" s="127" t="s">
        <v>2952</v>
      </c>
      <c r="E463" s="137" t="s">
        <v>639</v>
      </c>
      <c r="F463" s="107" t="s">
        <v>2953</v>
      </c>
      <c r="G463" s="109" t="str">
        <f>HYPERLINK("mailto:bancha@plusexploration.com","bancha@plusexploration.com")</f>
        <v>bancha@plusexploration.com</v>
      </c>
      <c r="H463" s="122" t="s">
        <v>2954</v>
      </c>
      <c r="I463" s="111" t="s">
        <v>2955</v>
      </c>
      <c r="J463" s="70" t="s">
        <v>42</v>
      </c>
      <c r="K463" s="70" t="s">
        <v>42</v>
      </c>
      <c r="L463" s="202"/>
      <c r="M463" s="70" t="s">
        <v>42</v>
      </c>
      <c r="N463" s="70" t="s">
        <v>42</v>
      </c>
      <c r="O463" s="70" t="s">
        <v>42</v>
      </c>
      <c r="P463" s="70" t="s">
        <v>42</v>
      </c>
      <c r="Q463" s="70" t="s">
        <v>42</v>
      </c>
      <c r="R463" s="70" t="s">
        <v>42</v>
      </c>
      <c r="S463" s="70" t="s">
        <v>42</v>
      </c>
      <c r="T463" s="201" t="s">
        <v>42</v>
      </c>
      <c r="U463" s="201" t="s">
        <v>42</v>
      </c>
      <c r="V463" s="70" t="s">
        <v>42</v>
      </c>
      <c r="W463" s="202"/>
      <c r="X463" s="70" t="s">
        <v>42</v>
      </c>
      <c r="Y463" s="67"/>
      <c r="Z463" s="124"/>
      <c r="AA463" s="124"/>
      <c r="AB463" s="17"/>
      <c r="AC463" s="44"/>
      <c r="AD463" s="44"/>
      <c r="AE463" s="44"/>
    </row>
    <row r="464" ht="22.5" customHeight="1">
      <c r="A464" s="46">
        <v>461.0</v>
      </c>
      <c r="B464" s="142" t="s">
        <v>2956</v>
      </c>
      <c r="C464" s="135" t="s">
        <v>34</v>
      </c>
      <c r="D464" s="127" t="s">
        <v>2957</v>
      </c>
      <c r="E464" s="137" t="s">
        <v>321</v>
      </c>
      <c r="F464" s="107" t="s">
        <v>2958</v>
      </c>
      <c r="G464" s="155" t="str">
        <f>HYPERLINK("mailto:pn_machine@hotmail.com","pn_machine@hotmail.com")</f>
        <v>pn_machine@hotmail.com</v>
      </c>
      <c r="H464" s="139" t="s">
        <v>2959</v>
      </c>
      <c r="I464" s="111" t="s">
        <v>929</v>
      </c>
      <c r="J464" s="70" t="s">
        <v>42</v>
      </c>
      <c r="K464" s="70" t="s">
        <v>42</v>
      </c>
      <c r="L464" s="67"/>
      <c r="M464" s="70" t="s">
        <v>42</v>
      </c>
      <c r="N464" s="67"/>
      <c r="O464" s="67"/>
      <c r="P464" s="70" t="s">
        <v>42</v>
      </c>
      <c r="Q464" s="70" t="s">
        <v>42</v>
      </c>
      <c r="R464" s="67"/>
      <c r="S464" s="70" t="s">
        <v>42</v>
      </c>
      <c r="T464" s="67"/>
      <c r="U464" s="67"/>
      <c r="V464" s="70" t="s">
        <v>42</v>
      </c>
      <c r="W464" s="67"/>
      <c r="X464" s="67"/>
      <c r="Y464" s="67"/>
      <c r="Z464" s="124"/>
      <c r="AA464" s="124"/>
      <c r="AB464" s="17"/>
      <c r="AC464" s="44"/>
      <c r="AD464" s="44"/>
      <c r="AE464" s="44"/>
    </row>
    <row r="465" ht="22.5" customHeight="1">
      <c r="A465" s="46">
        <v>462.0</v>
      </c>
      <c r="B465" s="114" t="s">
        <v>2960</v>
      </c>
      <c r="C465" s="248" t="s">
        <v>483</v>
      </c>
      <c r="D465" s="127" t="s">
        <v>2961</v>
      </c>
      <c r="E465" s="105" t="s">
        <v>198</v>
      </c>
      <c r="F465" s="107" t="s">
        <v>2962</v>
      </c>
      <c r="G465" s="109" t="s">
        <v>2963</v>
      </c>
      <c r="H465" s="139" t="s">
        <v>2964</v>
      </c>
      <c r="I465" s="111" t="s">
        <v>2383</v>
      </c>
      <c r="J465" s="70" t="s">
        <v>42</v>
      </c>
      <c r="K465" s="70" t="s">
        <v>42</v>
      </c>
      <c r="L465" s="67"/>
      <c r="M465" s="70" t="s">
        <v>42</v>
      </c>
      <c r="N465" s="67"/>
      <c r="O465" s="67"/>
      <c r="P465" s="70" t="s">
        <v>42</v>
      </c>
      <c r="Q465" s="70" t="s">
        <v>42</v>
      </c>
      <c r="R465" s="67"/>
      <c r="S465" s="70" t="s">
        <v>42</v>
      </c>
      <c r="T465" s="67"/>
      <c r="U465" s="67"/>
      <c r="V465" s="70" t="s">
        <v>42</v>
      </c>
      <c r="W465" s="67"/>
      <c r="X465" s="67"/>
      <c r="Y465" s="67"/>
      <c r="Z465" s="124"/>
      <c r="AA465" s="124"/>
      <c r="AB465" s="17"/>
      <c r="AC465" s="44"/>
      <c r="AD465" s="44"/>
      <c r="AE465" s="44"/>
    </row>
    <row r="466" ht="22.5" customHeight="1">
      <c r="A466" s="46">
        <v>463.0</v>
      </c>
      <c r="B466" s="114" t="s">
        <v>2965</v>
      </c>
      <c r="C466" s="135" t="s">
        <v>2966</v>
      </c>
      <c r="D466" s="127" t="s">
        <v>2967</v>
      </c>
      <c r="E466" s="137"/>
      <c r="F466" s="107" t="s">
        <v>2968</v>
      </c>
      <c r="G466" s="109" t="s">
        <v>2969</v>
      </c>
      <c r="H466" s="122" t="s">
        <v>2970</v>
      </c>
      <c r="I466" s="111" t="s">
        <v>157</v>
      </c>
      <c r="J466" s="67"/>
      <c r="K466" s="67"/>
      <c r="L466" s="67"/>
      <c r="M466" s="67"/>
      <c r="N466" s="67"/>
      <c r="O466" s="67"/>
      <c r="P466" s="70" t="s">
        <v>42</v>
      </c>
      <c r="Q466" s="70" t="s">
        <v>42</v>
      </c>
      <c r="R466" s="67"/>
      <c r="S466" s="70" t="s">
        <v>42</v>
      </c>
      <c r="T466" s="67"/>
      <c r="U466" s="67"/>
      <c r="V466" s="67"/>
      <c r="W466" s="67"/>
      <c r="X466" s="67"/>
      <c r="Y466" s="67"/>
      <c r="Z466" s="124"/>
      <c r="AA466" s="124"/>
      <c r="AB466" s="17"/>
      <c r="AC466" s="44"/>
      <c r="AD466" s="44"/>
      <c r="AE466" s="44"/>
    </row>
    <row r="467" ht="22.5" customHeight="1">
      <c r="A467" s="46">
        <v>464.0</v>
      </c>
      <c r="B467" s="114" t="s">
        <v>2971</v>
      </c>
      <c r="C467" s="248" t="s">
        <v>555</v>
      </c>
      <c r="D467" s="104" t="s">
        <v>2972</v>
      </c>
      <c r="E467" s="117" t="s">
        <v>2973</v>
      </c>
      <c r="F467" s="107" t="s">
        <v>2974</v>
      </c>
      <c r="G467" s="247" t="s">
        <v>2975</v>
      </c>
      <c r="H467" s="139" t="s">
        <v>2976</v>
      </c>
      <c r="I467" s="111" t="s">
        <v>317</v>
      </c>
      <c r="J467" s="70" t="s">
        <v>42</v>
      </c>
      <c r="K467" s="202"/>
      <c r="L467" s="70" t="s">
        <v>42</v>
      </c>
      <c r="M467" s="70" t="s">
        <v>42</v>
      </c>
      <c r="N467" s="201" t="s">
        <v>42</v>
      </c>
      <c r="O467" s="201" t="s">
        <v>42</v>
      </c>
      <c r="P467" s="70" t="s">
        <v>42</v>
      </c>
      <c r="Q467" s="70" t="s">
        <v>42</v>
      </c>
      <c r="R467" s="202"/>
      <c r="S467" s="201" t="s">
        <v>42</v>
      </c>
      <c r="T467" s="201" t="s">
        <v>42</v>
      </c>
      <c r="U467" s="201" t="s">
        <v>42</v>
      </c>
      <c r="V467" s="70" t="s">
        <v>42</v>
      </c>
      <c r="W467" s="202"/>
      <c r="X467" s="201" t="s">
        <v>42</v>
      </c>
      <c r="Y467" s="67"/>
      <c r="Z467" s="124"/>
      <c r="AA467" s="124"/>
      <c r="AB467" s="17"/>
      <c r="AC467" s="44"/>
      <c r="AD467" s="44"/>
      <c r="AE467" s="44"/>
    </row>
    <row r="468" ht="22.5" customHeight="1">
      <c r="A468" s="46">
        <v>465.0</v>
      </c>
      <c r="B468" s="114" t="s">
        <v>2977</v>
      </c>
      <c r="C468" s="135" t="s">
        <v>1245</v>
      </c>
      <c r="D468" s="127" t="s">
        <v>2978</v>
      </c>
      <c r="E468" s="137"/>
      <c r="F468" s="153" t="s">
        <v>2979</v>
      </c>
      <c r="G468" s="109" t="s">
        <v>2980</v>
      </c>
      <c r="H468" s="111" t="s">
        <v>2981</v>
      </c>
      <c r="I468" s="111" t="s">
        <v>157</v>
      </c>
      <c r="J468" s="67"/>
      <c r="K468" s="67"/>
      <c r="L468" s="67"/>
      <c r="M468" s="67"/>
      <c r="N468" s="67"/>
      <c r="O468" s="67"/>
      <c r="P468" s="70" t="s">
        <v>42</v>
      </c>
      <c r="Q468" s="70" t="s">
        <v>42</v>
      </c>
      <c r="R468" s="67"/>
      <c r="S468" s="70" t="s">
        <v>42</v>
      </c>
      <c r="T468" s="67"/>
      <c r="U468" s="67"/>
      <c r="V468" s="67"/>
      <c r="W468" s="67"/>
      <c r="X468" s="67"/>
      <c r="Y468" s="67"/>
      <c r="Z468" s="124"/>
      <c r="AA468" s="124"/>
      <c r="AB468" s="17"/>
      <c r="AC468" s="44"/>
      <c r="AD468" s="44"/>
      <c r="AE468" s="44"/>
    </row>
    <row r="469" ht="22.5" customHeight="1">
      <c r="A469" s="46">
        <v>466.0</v>
      </c>
      <c r="B469" s="173" t="s">
        <v>2982</v>
      </c>
      <c r="C469" s="135" t="s">
        <v>82</v>
      </c>
      <c r="D469" s="127" t="s">
        <v>2983</v>
      </c>
      <c r="E469" s="137" t="s">
        <v>198</v>
      </c>
      <c r="F469" s="107" t="s">
        <v>2984</v>
      </c>
      <c r="G469" s="155" t="s">
        <v>2985</v>
      </c>
      <c r="H469" s="133" t="s">
        <v>2986</v>
      </c>
      <c r="I469" s="111" t="s">
        <v>2987</v>
      </c>
      <c r="J469" s="70" t="s">
        <v>42</v>
      </c>
      <c r="K469" s="67"/>
      <c r="L469" s="67"/>
      <c r="M469" s="70" t="s">
        <v>42</v>
      </c>
      <c r="N469" s="67"/>
      <c r="O469" s="67"/>
      <c r="P469" s="70" t="s">
        <v>42</v>
      </c>
      <c r="Q469" s="70" t="s">
        <v>42</v>
      </c>
      <c r="R469" s="67"/>
      <c r="S469" s="70" t="s">
        <v>42</v>
      </c>
      <c r="T469" s="67"/>
      <c r="U469" s="67"/>
      <c r="V469" s="70" t="s">
        <v>42</v>
      </c>
      <c r="W469" s="67"/>
      <c r="X469" s="67"/>
      <c r="Y469" s="67"/>
      <c r="Z469" s="124"/>
      <c r="AA469" s="124"/>
      <c r="AB469" s="17"/>
      <c r="AC469" s="44"/>
      <c r="AD469" s="44"/>
      <c r="AE469" s="44"/>
    </row>
    <row r="470" ht="22.5" customHeight="1">
      <c r="A470" s="46">
        <v>467.0</v>
      </c>
      <c r="B470" s="173" t="s">
        <v>2988</v>
      </c>
      <c r="C470" s="248" t="s">
        <v>50</v>
      </c>
      <c r="D470" s="104" t="s">
        <v>2989</v>
      </c>
      <c r="E470" s="137"/>
      <c r="F470" s="107" t="s">
        <v>2828</v>
      </c>
      <c r="G470" s="177" t="s">
        <v>2990</v>
      </c>
      <c r="H470" s="122" t="s">
        <v>2991</v>
      </c>
      <c r="I470" s="237" t="s">
        <v>2254</v>
      </c>
      <c r="J470" s="70" t="s">
        <v>42</v>
      </c>
      <c r="K470" s="67"/>
      <c r="L470" s="67"/>
      <c r="M470" s="70" t="s">
        <v>42</v>
      </c>
      <c r="N470" s="67"/>
      <c r="O470" s="67"/>
      <c r="P470" s="70" t="s">
        <v>42</v>
      </c>
      <c r="Q470" s="70" t="s">
        <v>42</v>
      </c>
      <c r="R470" s="67"/>
      <c r="S470" s="67"/>
      <c r="T470" s="67"/>
      <c r="U470" s="67"/>
      <c r="V470" s="67"/>
      <c r="W470" s="67"/>
      <c r="X470" s="67"/>
      <c r="Y470" s="67"/>
      <c r="Z470" s="124"/>
      <c r="AA470" s="124"/>
      <c r="AB470" s="17"/>
      <c r="AC470" s="44"/>
      <c r="AD470" s="44"/>
      <c r="AE470" s="44"/>
    </row>
    <row r="471" ht="22.5" customHeight="1">
      <c r="A471" s="46">
        <v>468.0</v>
      </c>
      <c r="B471" s="114" t="s">
        <v>2992</v>
      </c>
      <c r="C471" s="135" t="s">
        <v>1369</v>
      </c>
      <c r="D471" s="127" t="s">
        <v>2993</v>
      </c>
      <c r="E471" s="137" t="s">
        <v>2994</v>
      </c>
      <c r="F471" s="107" t="s">
        <v>2995</v>
      </c>
      <c r="G471" s="109" t="s">
        <v>2996</v>
      </c>
      <c r="H471" s="133" t="s">
        <v>2997</v>
      </c>
      <c r="I471" s="111" t="s">
        <v>2987</v>
      </c>
      <c r="J471" s="70" t="s">
        <v>42</v>
      </c>
      <c r="K471" s="67"/>
      <c r="L471" s="67"/>
      <c r="M471" s="70" t="s">
        <v>42</v>
      </c>
      <c r="N471" s="67"/>
      <c r="O471" s="67"/>
      <c r="P471" s="70" t="s">
        <v>42</v>
      </c>
      <c r="Q471" s="70" t="s">
        <v>42</v>
      </c>
      <c r="R471" s="67"/>
      <c r="S471" s="70" t="s">
        <v>42</v>
      </c>
      <c r="T471" s="67"/>
      <c r="U471" s="67"/>
      <c r="V471" s="70" t="s">
        <v>42</v>
      </c>
      <c r="W471" s="67"/>
      <c r="X471" s="67"/>
      <c r="Y471" s="67"/>
      <c r="Z471" s="124"/>
      <c r="AA471" s="124"/>
      <c r="AB471" s="17"/>
      <c r="AC471" s="44"/>
      <c r="AD471" s="44"/>
      <c r="AE471" s="44"/>
    </row>
    <row r="472" ht="22.5" customHeight="1">
      <c r="A472" s="46">
        <v>469.0</v>
      </c>
      <c r="B472" s="114" t="s">
        <v>2998</v>
      </c>
      <c r="C472" s="135" t="s">
        <v>82</v>
      </c>
      <c r="D472" s="127" t="s">
        <v>2999</v>
      </c>
      <c r="E472" s="137" t="s">
        <v>177</v>
      </c>
      <c r="F472" s="107" t="s">
        <v>3000</v>
      </c>
      <c r="G472" s="109" t="s">
        <v>3001</v>
      </c>
      <c r="H472" s="122" t="s">
        <v>3002</v>
      </c>
      <c r="I472" s="111" t="s">
        <v>229</v>
      </c>
      <c r="J472" s="70" t="s">
        <v>42</v>
      </c>
      <c r="K472" s="67"/>
      <c r="L472" s="67"/>
      <c r="M472" s="70" t="s">
        <v>42</v>
      </c>
      <c r="N472" s="70" t="s">
        <v>42</v>
      </c>
      <c r="O472" s="67"/>
      <c r="P472" s="70" t="s">
        <v>42</v>
      </c>
      <c r="Q472" s="70" t="s">
        <v>42</v>
      </c>
      <c r="R472" s="67"/>
      <c r="S472" s="70" t="s">
        <v>42</v>
      </c>
      <c r="T472" s="70" t="s">
        <v>42</v>
      </c>
      <c r="U472" s="70" t="s">
        <v>42</v>
      </c>
      <c r="V472" s="70" t="s">
        <v>42</v>
      </c>
      <c r="W472" s="67"/>
      <c r="X472" s="70" t="s">
        <v>42</v>
      </c>
      <c r="Y472" s="67"/>
      <c r="Z472" s="124"/>
      <c r="AA472" s="124"/>
      <c r="AB472" s="17"/>
      <c r="AC472" s="44"/>
      <c r="AD472" s="44"/>
      <c r="AE472" s="44"/>
    </row>
    <row r="473" ht="22.5" customHeight="1">
      <c r="A473" s="46">
        <v>470.0</v>
      </c>
      <c r="B473" s="114" t="s">
        <v>3003</v>
      </c>
      <c r="C473" s="248" t="s">
        <v>50</v>
      </c>
      <c r="D473" s="127" t="s">
        <v>3004</v>
      </c>
      <c r="E473" s="137" t="s">
        <v>3005</v>
      </c>
      <c r="F473" s="107" t="s">
        <v>3006</v>
      </c>
      <c r="G473" s="109" t="str">
        <f>HYPERLINK("mailto:rsearles@ppg.com","rsearles@ppg.com")</f>
        <v>rsearles@ppg.com</v>
      </c>
      <c r="H473" s="139" t="s">
        <v>3007</v>
      </c>
      <c r="I473" s="111" t="s">
        <v>3008</v>
      </c>
      <c r="J473" s="70" t="s">
        <v>42</v>
      </c>
      <c r="K473" s="202"/>
      <c r="L473" s="70" t="s">
        <v>42</v>
      </c>
      <c r="M473" s="70" t="s">
        <v>42</v>
      </c>
      <c r="N473" s="201" t="s">
        <v>42</v>
      </c>
      <c r="O473" s="201" t="s">
        <v>42</v>
      </c>
      <c r="P473" s="70" t="s">
        <v>42</v>
      </c>
      <c r="Q473" s="70" t="s">
        <v>42</v>
      </c>
      <c r="R473" s="202"/>
      <c r="S473" s="201" t="s">
        <v>42</v>
      </c>
      <c r="T473" s="201" t="s">
        <v>42</v>
      </c>
      <c r="U473" s="201" t="s">
        <v>42</v>
      </c>
      <c r="V473" s="70" t="s">
        <v>42</v>
      </c>
      <c r="W473" s="202"/>
      <c r="X473" s="201" t="s">
        <v>42</v>
      </c>
      <c r="Y473" s="67"/>
      <c r="Z473" s="124"/>
      <c r="AA473" s="124"/>
      <c r="AB473" s="17"/>
      <c r="AC473" s="44"/>
      <c r="AD473" s="44"/>
      <c r="AE473" s="44"/>
    </row>
    <row r="474" ht="22.5" customHeight="1">
      <c r="A474" s="46">
        <v>471.0</v>
      </c>
      <c r="B474" s="114" t="s">
        <v>3009</v>
      </c>
      <c r="C474" s="135" t="s">
        <v>813</v>
      </c>
      <c r="D474" s="127" t="s">
        <v>3010</v>
      </c>
      <c r="E474" s="137" t="s">
        <v>3011</v>
      </c>
      <c r="F474" s="107" t="s">
        <v>3012</v>
      </c>
      <c r="G474" s="109" t="s">
        <v>3013</v>
      </c>
      <c r="H474" s="111" t="s">
        <v>3014</v>
      </c>
      <c r="I474" s="111" t="s">
        <v>790</v>
      </c>
      <c r="J474" s="70" t="s">
        <v>42</v>
      </c>
      <c r="K474" s="67"/>
      <c r="L474" s="67"/>
      <c r="M474" s="70" t="s">
        <v>42</v>
      </c>
      <c r="N474" s="67"/>
      <c r="O474" s="67"/>
      <c r="P474" s="70" t="s">
        <v>42</v>
      </c>
      <c r="Q474" s="70" t="s">
        <v>42</v>
      </c>
      <c r="R474" s="67"/>
      <c r="S474" s="70" t="s">
        <v>42</v>
      </c>
      <c r="T474" s="67"/>
      <c r="U474" s="67"/>
      <c r="V474" s="70" t="s">
        <v>42</v>
      </c>
      <c r="W474" s="67"/>
      <c r="X474" s="67"/>
      <c r="Y474" s="67"/>
      <c r="Z474" s="124"/>
      <c r="AA474" s="124"/>
      <c r="AB474" s="17"/>
      <c r="AC474" s="44"/>
      <c r="AD474" s="44"/>
      <c r="AE474" s="44"/>
    </row>
    <row r="475" ht="22.5" customHeight="1">
      <c r="A475" s="46">
        <v>472.0</v>
      </c>
      <c r="B475" s="114" t="s">
        <v>3015</v>
      </c>
      <c r="C475" s="135" t="s">
        <v>813</v>
      </c>
      <c r="D475" s="104" t="s">
        <v>3016</v>
      </c>
      <c r="E475" s="137" t="s">
        <v>3017</v>
      </c>
      <c r="F475" s="107" t="s">
        <v>3018</v>
      </c>
      <c r="G475" s="155" t="str">
        <f>HYPERLINK("mailto:peco@practicum.co.th","peco@practicum.co.th")</f>
        <v>peco@practicum.co.th</v>
      </c>
      <c r="H475" s="133" t="s">
        <v>3019</v>
      </c>
      <c r="I475" s="111" t="s">
        <v>465</v>
      </c>
      <c r="J475" s="70" t="s">
        <v>42</v>
      </c>
      <c r="K475" s="67"/>
      <c r="L475" s="70" t="s">
        <v>42</v>
      </c>
      <c r="M475" s="70" t="s">
        <v>42</v>
      </c>
      <c r="N475" s="67"/>
      <c r="O475" s="67"/>
      <c r="P475" s="70" t="s">
        <v>42</v>
      </c>
      <c r="Q475" s="70" t="s">
        <v>42</v>
      </c>
      <c r="R475" s="67"/>
      <c r="S475" s="70" t="s">
        <v>42</v>
      </c>
      <c r="T475" s="67"/>
      <c r="U475" s="67"/>
      <c r="V475" s="70" t="s">
        <v>42</v>
      </c>
      <c r="W475" s="67"/>
      <c r="X475" s="67"/>
      <c r="Y475" s="67"/>
      <c r="Z475" s="124"/>
      <c r="AA475" s="124"/>
      <c r="AB475" s="17"/>
      <c r="AC475" s="44"/>
      <c r="AD475" s="44"/>
      <c r="AE475" s="44"/>
    </row>
    <row r="476" ht="22.5" customHeight="1">
      <c r="A476" s="46">
        <v>473.0</v>
      </c>
      <c r="B476" s="114" t="s">
        <v>3020</v>
      </c>
      <c r="C476" s="135" t="s">
        <v>694</v>
      </c>
      <c r="D476" s="127" t="s">
        <v>3021</v>
      </c>
      <c r="E476" s="137"/>
      <c r="F476" s="107" t="s">
        <v>3022</v>
      </c>
      <c r="G476" s="109" t="s">
        <v>3023</v>
      </c>
      <c r="H476" s="111" t="s">
        <v>3024</v>
      </c>
      <c r="I476" s="237" t="s">
        <v>2254</v>
      </c>
      <c r="J476" s="70" t="s">
        <v>42</v>
      </c>
      <c r="K476" s="67"/>
      <c r="L476" s="67"/>
      <c r="M476" s="70" t="s">
        <v>42</v>
      </c>
      <c r="N476" s="67"/>
      <c r="O476" s="67"/>
      <c r="P476" s="70" t="s">
        <v>42</v>
      </c>
      <c r="Q476" s="70" t="s">
        <v>42</v>
      </c>
      <c r="R476" s="67"/>
      <c r="S476" s="67"/>
      <c r="T476" s="67"/>
      <c r="U476" s="67"/>
      <c r="V476" s="67"/>
      <c r="W476" s="67"/>
      <c r="X476" s="67"/>
      <c r="Y476" s="67"/>
      <c r="Z476" s="124"/>
      <c r="AA476" s="124"/>
      <c r="AB476" s="17"/>
      <c r="AC476" s="44"/>
      <c r="AD476" s="44"/>
      <c r="AE476" s="44"/>
    </row>
    <row r="477" ht="22.5" customHeight="1">
      <c r="A477" s="46">
        <v>474.0</v>
      </c>
      <c r="B477" s="142" t="s">
        <v>3025</v>
      </c>
      <c r="C477" s="248" t="s">
        <v>50</v>
      </c>
      <c r="D477" s="104" t="s">
        <v>3026</v>
      </c>
      <c r="E477" s="268" t="s">
        <v>3027</v>
      </c>
      <c r="F477" s="107" t="s">
        <v>3028</v>
      </c>
      <c r="G477" s="109" t="s">
        <v>3029</v>
      </c>
      <c r="H477" s="139" t="s">
        <v>3030</v>
      </c>
      <c r="I477" s="111" t="s">
        <v>229</v>
      </c>
      <c r="J477" s="70" t="s">
        <v>42</v>
      </c>
      <c r="K477" s="67"/>
      <c r="L477" s="67"/>
      <c r="M477" s="70" t="s">
        <v>42</v>
      </c>
      <c r="N477" s="70" t="s">
        <v>42</v>
      </c>
      <c r="O477" s="67"/>
      <c r="P477" s="70" t="s">
        <v>42</v>
      </c>
      <c r="Q477" s="70" t="s">
        <v>42</v>
      </c>
      <c r="R477" s="67"/>
      <c r="S477" s="70" t="s">
        <v>42</v>
      </c>
      <c r="T477" s="70" t="s">
        <v>42</v>
      </c>
      <c r="U477" s="70" t="s">
        <v>42</v>
      </c>
      <c r="V477" s="70" t="s">
        <v>42</v>
      </c>
      <c r="W477" s="67"/>
      <c r="X477" s="70" t="s">
        <v>42</v>
      </c>
      <c r="Y477" s="67"/>
      <c r="Z477" s="124"/>
      <c r="AA477" s="124"/>
      <c r="AB477" s="17"/>
      <c r="AC477" s="44"/>
      <c r="AD477" s="44"/>
      <c r="AE477" s="44"/>
    </row>
    <row r="478" ht="22.5" customHeight="1">
      <c r="A478" s="46">
        <v>475.0</v>
      </c>
      <c r="B478" s="142" t="s">
        <v>3031</v>
      </c>
      <c r="C478" s="248" t="s">
        <v>483</v>
      </c>
      <c r="D478" s="127" t="s">
        <v>2755</v>
      </c>
      <c r="E478" s="137" t="s">
        <v>292</v>
      </c>
      <c r="F478" s="107" t="s">
        <v>3032</v>
      </c>
      <c r="G478" s="109" t="str">
        <f>HYPERLINK("mailto:donald.brown@ppsthailand.com","donald.brown@ppsthailand.com")</f>
        <v>donald.brown@ppsthailand.com</v>
      </c>
      <c r="H478" s="122" t="s">
        <v>3033</v>
      </c>
      <c r="I478" s="111" t="s">
        <v>848</v>
      </c>
      <c r="J478" s="201" t="s">
        <v>42</v>
      </c>
      <c r="K478" s="201" t="s">
        <v>42</v>
      </c>
      <c r="L478" s="202"/>
      <c r="M478" s="201" t="s">
        <v>42</v>
      </c>
      <c r="N478" s="201" t="s">
        <v>42</v>
      </c>
      <c r="O478" s="201" t="s">
        <v>42</v>
      </c>
      <c r="P478" s="70" t="s">
        <v>42</v>
      </c>
      <c r="Q478" s="70" t="s">
        <v>42</v>
      </c>
      <c r="R478" s="202"/>
      <c r="S478" s="201" t="s">
        <v>42</v>
      </c>
      <c r="T478" s="201" t="s">
        <v>42</v>
      </c>
      <c r="U478" s="201" t="s">
        <v>42</v>
      </c>
      <c r="V478" s="70" t="s">
        <v>42</v>
      </c>
      <c r="W478" s="202"/>
      <c r="X478" s="201" t="s">
        <v>42</v>
      </c>
      <c r="Y478" s="67"/>
      <c r="Z478" s="124"/>
      <c r="AA478" s="124"/>
      <c r="AB478" s="17"/>
      <c r="AC478" s="44"/>
      <c r="AD478" s="44"/>
      <c r="AE478" s="44"/>
    </row>
    <row r="479" ht="22.5" customHeight="1">
      <c r="A479" s="46">
        <v>476.0</v>
      </c>
      <c r="B479" s="114" t="s">
        <v>3034</v>
      </c>
      <c r="C479" s="248" t="s">
        <v>1003</v>
      </c>
      <c r="D479" s="127" t="s">
        <v>3035</v>
      </c>
      <c r="E479" s="137" t="s">
        <v>292</v>
      </c>
      <c r="F479" s="107" t="s">
        <v>3036</v>
      </c>
      <c r="G479" s="109" t="str">
        <f>HYPERLINK("mailto:ghutton@eil-asia.com","ghutton@eil-asia.com")</f>
        <v>ghutton@eil-asia.com</v>
      </c>
      <c r="H479" s="139" t="s">
        <v>3037</v>
      </c>
      <c r="I479" s="111" t="s">
        <v>2497</v>
      </c>
      <c r="J479" s="70" t="s">
        <v>42</v>
      </c>
      <c r="K479" s="70" t="s">
        <v>42</v>
      </c>
      <c r="L479" s="67"/>
      <c r="M479" s="70" t="s">
        <v>42</v>
      </c>
      <c r="N479" s="70" t="s">
        <v>42</v>
      </c>
      <c r="O479" s="70" t="s">
        <v>42</v>
      </c>
      <c r="P479" s="70" t="s">
        <v>42</v>
      </c>
      <c r="Q479" s="70" t="s">
        <v>42</v>
      </c>
      <c r="R479" s="70" t="s">
        <v>42</v>
      </c>
      <c r="S479" s="70" t="s">
        <v>42</v>
      </c>
      <c r="T479" s="67"/>
      <c r="U479" s="67"/>
      <c r="V479" s="70" t="s">
        <v>42</v>
      </c>
      <c r="W479" s="67"/>
      <c r="X479" s="70" t="s">
        <v>42</v>
      </c>
      <c r="Y479" s="70" t="s">
        <v>42</v>
      </c>
      <c r="Z479" s="306" t="s">
        <v>3038</v>
      </c>
      <c r="AA479" s="306"/>
      <c r="AB479" s="17"/>
      <c r="AC479" s="44"/>
      <c r="AD479" s="44"/>
      <c r="AE479" s="44"/>
    </row>
    <row r="480" ht="22.5" customHeight="1">
      <c r="A480" s="46">
        <v>477.0</v>
      </c>
      <c r="B480" s="114" t="s">
        <v>3039</v>
      </c>
      <c r="C480" s="248" t="s">
        <v>50</v>
      </c>
      <c r="D480" s="127" t="s">
        <v>3040</v>
      </c>
      <c r="E480" s="137"/>
      <c r="F480" s="107" t="s">
        <v>3041</v>
      </c>
      <c r="G480" s="109" t="str">
        <f>HYPERLINK("mailto:james@premierprojectsolution.com","james@premierprojectsolution.com")</f>
        <v>james@premierprojectsolution.com</v>
      </c>
      <c r="H480" s="122" t="s">
        <v>3042</v>
      </c>
      <c r="I480" s="111" t="s">
        <v>181</v>
      </c>
      <c r="J480" s="201" t="s">
        <v>42</v>
      </c>
      <c r="K480" s="202"/>
      <c r="L480" s="202"/>
      <c r="M480" s="201" t="s">
        <v>42</v>
      </c>
      <c r="N480" s="201" t="s">
        <v>42</v>
      </c>
      <c r="O480" s="201" t="s">
        <v>42</v>
      </c>
      <c r="P480" s="201" t="s">
        <v>42</v>
      </c>
      <c r="Q480" s="201" t="s">
        <v>42</v>
      </c>
      <c r="R480" s="202"/>
      <c r="S480" s="201" t="s">
        <v>42</v>
      </c>
      <c r="T480" s="201" t="s">
        <v>42</v>
      </c>
      <c r="U480" s="201" t="s">
        <v>42</v>
      </c>
      <c r="V480" s="201" t="s">
        <v>42</v>
      </c>
      <c r="W480" s="202"/>
      <c r="X480" s="201" t="s">
        <v>42</v>
      </c>
      <c r="Y480" s="67"/>
      <c r="Z480" s="124"/>
      <c r="AA480" s="124"/>
      <c r="AB480" s="17"/>
      <c r="AC480" s="44"/>
      <c r="AD480" s="44"/>
      <c r="AE480" s="44"/>
    </row>
    <row r="481" ht="22.5" customHeight="1">
      <c r="A481" s="46">
        <v>478.0</v>
      </c>
      <c r="B481" s="114" t="s">
        <v>3043</v>
      </c>
      <c r="C481" s="248" t="s">
        <v>363</v>
      </c>
      <c r="D481" s="348" t="s">
        <v>3044</v>
      </c>
      <c r="E481" s="137"/>
      <c r="F481" s="153" t="s">
        <v>3045</v>
      </c>
      <c r="G481" s="109" t="str">
        <f>HYPERLINK("mailto:sales4@premiersupply.net","sales4@premiersupply.net")</f>
        <v>sales4@premiersupply.net</v>
      </c>
      <c r="H481" s="309" t="s">
        <v>3046</v>
      </c>
      <c r="I481" s="111" t="s">
        <v>1131</v>
      </c>
      <c r="J481" s="70" t="s">
        <v>42</v>
      </c>
      <c r="K481" s="67"/>
      <c r="L481" s="70" t="s">
        <v>42</v>
      </c>
      <c r="M481" s="70" t="s">
        <v>42</v>
      </c>
      <c r="N481" s="70" t="s">
        <v>42</v>
      </c>
      <c r="O481" s="67"/>
      <c r="P481" s="70" t="s">
        <v>42</v>
      </c>
      <c r="Q481" s="70" t="s">
        <v>42</v>
      </c>
      <c r="R481" s="67"/>
      <c r="S481" s="70" t="s">
        <v>42</v>
      </c>
      <c r="T481" s="70" t="s">
        <v>42</v>
      </c>
      <c r="U481" s="70" t="s">
        <v>42</v>
      </c>
      <c r="V481" s="70" t="s">
        <v>42</v>
      </c>
      <c r="W481" s="67"/>
      <c r="X481" s="70" t="s">
        <v>42</v>
      </c>
      <c r="Y481" s="67"/>
      <c r="Z481" s="124"/>
      <c r="AA481" s="124"/>
      <c r="AB481" s="17"/>
      <c r="AC481" s="44"/>
      <c r="AD481" s="44"/>
      <c r="AE481" s="44"/>
    </row>
    <row r="482" ht="22.5" customHeight="1">
      <c r="A482" s="46">
        <v>479.0</v>
      </c>
      <c r="B482" s="114" t="s">
        <v>3047</v>
      </c>
      <c r="C482" s="248" t="s">
        <v>50</v>
      </c>
      <c r="D482" s="127" t="s">
        <v>3048</v>
      </c>
      <c r="E482" s="137"/>
      <c r="F482" s="107" t="s">
        <v>3049</v>
      </c>
      <c r="G482" s="109" t="s">
        <v>3050</v>
      </c>
      <c r="H482" s="139" t="s">
        <v>3051</v>
      </c>
      <c r="I482" s="111" t="s">
        <v>157</v>
      </c>
      <c r="J482" s="67"/>
      <c r="K482" s="67"/>
      <c r="L482" s="67"/>
      <c r="M482" s="67"/>
      <c r="N482" s="67"/>
      <c r="O482" s="67"/>
      <c r="P482" s="70" t="s">
        <v>42</v>
      </c>
      <c r="Q482" s="70" t="s">
        <v>42</v>
      </c>
      <c r="R482" s="67"/>
      <c r="S482" s="70" t="s">
        <v>42</v>
      </c>
      <c r="T482" s="67"/>
      <c r="U482" s="67"/>
      <c r="V482" s="67"/>
      <c r="W482" s="67"/>
      <c r="X482" s="67"/>
      <c r="Y482" s="67"/>
      <c r="Z482" s="124"/>
      <c r="AA482" s="124"/>
      <c r="AB482" s="17"/>
      <c r="AC482" s="44"/>
      <c r="AD482" s="44"/>
      <c r="AE482" s="44"/>
    </row>
    <row r="483" ht="22.5" customHeight="1">
      <c r="A483" s="46">
        <v>480.0</v>
      </c>
      <c r="B483" s="114" t="s">
        <v>3052</v>
      </c>
      <c r="C483" s="248" t="s">
        <v>50</v>
      </c>
      <c r="D483" s="127" t="s">
        <v>3053</v>
      </c>
      <c r="E483" s="137"/>
      <c r="F483" s="107" t="s">
        <v>2243</v>
      </c>
      <c r="G483" s="109" t="s">
        <v>3054</v>
      </c>
      <c r="H483" s="139" t="s">
        <v>2209</v>
      </c>
      <c r="I483" s="111" t="s">
        <v>229</v>
      </c>
      <c r="J483" s="70" t="s">
        <v>42</v>
      </c>
      <c r="K483" s="67"/>
      <c r="L483" s="67"/>
      <c r="M483" s="70" t="s">
        <v>42</v>
      </c>
      <c r="N483" s="70" t="s">
        <v>42</v>
      </c>
      <c r="O483" s="67"/>
      <c r="P483" s="70" t="s">
        <v>42</v>
      </c>
      <c r="Q483" s="70" t="s">
        <v>42</v>
      </c>
      <c r="R483" s="67"/>
      <c r="S483" s="70" t="s">
        <v>42</v>
      </c>
      <c r="T483" s="70" t="s">
        <v>42</v>
      </c>
      <c r="U483" s="70" t="s">
        <v>42</v>
      </c>
      <c r="V483" s="70" t="s">
        <v>42</v>
      </c>
      <c r="W483" s="67"/>
      <c r="X483" s="70" t="s">
        <v>42</v>
      </c>
      <c r="Y483" s="67"/>
      <c r="Z483" s="124"/>
      <c r="AA483" s="124"/>
      <c r="AB483" s="17"/>
      <c r="AC483" s="44"/>
      <c r="AD483" s="44"/>
      <c r="AE483" s="44"/>
    </row>
    <row r="484" ht="22.5" customHeight="1">
      <c r="A484" s="46">
        <v>481.0</v>
      </c>
      <c r="B484" s="114" t="s">
        <v>3055</v>
      </c>
      <c r="C484" s="248" t="s">
        <v>363</v>
      </c>
      <c r="D484" s="127" t="s">
        <v>3056</v>
      </c>
      <c r="E484" s="137"/>
      <c r="F484" s="107" t="s">
        <v>3057</v>
      </c>
      <c r="G484" s="109" t="s">
        <v>3058</v>
      </c>
      <c r="H484" s="122" t="s">
        <v>3059</v>
      </c>
      <c r="I484" s="111" t="s">
        <v>427</v>
      </c>
      <c r="J484" s="70" t="s">
        <v>42</v>
      </c>
      <c r="K484" s="70" t="s">
        <v>42</v>
      </c>
      <c r="L484" s="67"/>
      <c r="M484" s="70" t="s">
        <v>42</v>
      </c>
      <c r="N484" s="70" t="s">
        <v>42</v>
      </c>
      <c r="O484" s="70" t="s">
        <v>42</v>
      </c>
      <c r="P484" s="70" t="s">
        <v>42</v>
      </c>
      <c r="Q484" s="70" t="s">
        <v>42</v>
      </c>
      <c r="R484" s="70" t="s">
        <v>42</v>
      </c>
      <c r="S484" s="70" t="s">
        <v>42</v>
      </c>
      <c r="T484" s="67"/>
      <c r="U484" s="67"/>
      <c r="V484" s="70" t="s">
        <v>42</v>
      </c>
      <c r="W484" s="67"/>
      <c r="X484" s="70" t="s">
        <v>42</v>
      </c>
      <c r="Y484" s="67"/>
      <c r="Z484" s="124"/>
      <c r="AA484" s="124"/>
      <c r="AB484" s="17"/>
      <c r="AC484" s="44"/>
      <c r="AD484" s="44"/>
      <c r="AE484" s="44"/>
    </row>
    <row r="485" ht="22.5" customHeight="1">
      <c r="A485" s="46">
        <v>482.0</v>
      </c>
      <c r="B485" s="114" t="s">
        <v>3060</v>
      </c>
      <c r="C485" s="135" t="s">
        <v>319</v>
      </c>
      <c r="D485" s="187" t="s">
        <v>3061</v>
      </c>
      <c r="E485" s="292" t="s">
        <v>3062</v>
      </c>
      <c r="F485" s="302" t="s">
        <v>3063</v>
      </c>
      <c r="G485" s="283" t="str">
        <f>HYPERLINK("mailto:pattamawadee@pds-th.com","phil@productionsolutions.co.th
ian@productionsolutions.co.th
pattamawadee@pds-th.com")</f>
        <v>phil@productionsolutions.co.th
ian@productionsolutions.co.th
pattamawadee@pds-th.com</v>
      </c>
      <c r="H485" s="139" t="s">
        <v>3064</v>
      </c>
      <c r="I485" s="111" t="s">
        <v>427</v>
      </c>
      <c r="J485" s="70" t="s">
        <v>42</v>
      </c>
      <c r="K485" s="70" t="s">
        <v>42</v>
      </c>
      <c r="L485" s="67"/>
      <c r="M485" s="70" t="s">
        <v>42</v>
      </c>
      <c r="N485" s="70" t="s">
        <v>42</v>
      </c>
      <c r="O485" s="70" t="s">
        <v>42</v>
      </c>
      <c r="P485" s="70" t="s">
        <v>42</v>
      </c>
      <c r="Q485" s="70" t="s">
        <v>42</v>
      </c>
      <c r="R485" s="70" t="s">
        <v>42</v>
      </c>
      <c r="S485" s="70" t="s">
        <v>42</v>
      </c>
      <c r="T485" s="67"/>
      <c r="U485" s="67"/>
      <c r="V485" s="70" t="s">
        <v>42</v>
      </c>
      <c r="W485" s="67"/>
      <c r="X485" s="70" t="s">
        <v>42</v>
      </c>
      <c r="Y485" s="67"/>
      <c r="Z485" s="124"/>
      <c r="AA485" s="124"/>
      <c r="AB485" s="17"/>
      <c r="AC485" s="44"/>
      <c r="AD485" s="44"/>
      <c r="AE485" s="44"/>
    </row>
    <row r="486" ht="22.5" customHeight="1">
      <c r="A486" s="46">
        <v>483.0</v>
      </c>
      <c r="B486" s="114" t="s">
        <v>3065</v>
      </c>
      <c r="C486" s="135" t="s">
        <v>1127</v>
      </c>
      <c r="D486" s="104" t="s">
        <v>3066</v>
      </c>
      <c r="E486" s="349"/>
      <c r="F486" s="107" t="s">
        <v>3067</v>
      </c>
      <c r="G486" s="109" t="s">
        <v>3068</v>
      </c>
      <c r="H486" s="122" t="s">
        <v>3069</v>
      </c>
      <c r="I486" s="111" t="s">
        <v>2116</v>
      </c>
      <c r="J486" s="70" t="s">
        <v>42</v>
      </c>
      <c r="K486" s="70" t="s">
        <v>42</v>
      </c>
      <c r="L486" s="67"/>
      <c r="M486" s="70" t="s">
        <v>42</v>
      </c>
      <c r="N486" s="67"/>
      <c r="O486" s="67"/>
      <c r="P486" s="70" t="s">
        <v>42</v>
      </c>
      <c r="Q486" s="70" t="s">
        <v>42</v>
      </c>
      <c r="R486" s="67"/>
      <c r="S486" s="70" t="s">
        <v>42</v>
      </c>
      <c r="T486" s="67"/>
      <c r="U486" s="67"/>
      <c r="V486" s="70" t="s">
        <v>42</v>
      </c>
      <c r="W486" s="67"/>
      <c r="X486" s="67"/>
      <c r="Y486" s="67"/>
      <c r="Z486" s="124"/>
      <c r="AA486" s="124"/>
      <c r="AB486" s="17"/>
      <c r="AC486" s="44"/>
      <c r="AD486" s="44"/>
      <c r="AE486" s="44"/>
    </row>
    <row r="487" ht="22.5" customHeight="1">
      <c r="A487" s="46">
        <v>484.0</v>
      </c>
      <c r="B487" s="212" t="s">
        <v>3070</v>
      </c>
      <c r="C487" s="248" t="s">
        <v>363</v>
      </c>
      <c r="D487" s="104" t="s">
        <v>3071</v>
      </c>
      <c r="E487" s="137"/>
      <c r="F487" s="107" t="s">
        <v>3072</v>
      </c>
      <c r="G487" s="177" t="s">
        <v>3073</v>
      </c>
      <c r="H487" s="111" t="s">
        <v>3074</v>
      </c>
      <c r="I487" s="111" t="s">
        <v>16</v>
      </c>
      <c r="J487" s="67"/>
      <c r="K487" s="67"/>
      <c r="L487" s="67"/>
      <c r="M487" s="70" t="s">
        <v>42</v>
      </c>
      <c r="N487" s="67"/>
      <c r="O487" s="67"/>
      <c r="P487" s="70" t="s">
        <v>42</v>
      </c>
      <c r="Q487" s="70" t="s">
        <v>42</v>
      </c>
      <c r="R487" s="67"/>
      <c r="S487" s="67"/>
      <c r="T487" s="70" t="s">
        <v>42</v>
      </c>
      <c r="U487" s="67"/>
      <c r="V487" s="67"/>
      <c r="W487" s="67"/>
      <c r="X487" s="67"/>
      <c r="Y487" s="67"/>
      <c r="Z487" s="124"/>
      <c r="AA487" s="124"/>
      <c r="AB487" s="17"/>
      <c r="AC487" s="44"/>
      <c r="AD487" s="44"/>
      <c r="AE487" s="44"/>
    </row>
    <row r="488" ht="22.5" customHeight="1">
      <c r="A488" s="46">
        <v>485.0</v>
      </c>
      <c r="B488" s="114" t="s">
        <v>3075</v>
      </c>
      <c r="C488" s="135" t="s">
        <v>710</v>
      </c>
      <c r="D488" s="104" t="s">
        <v>3076</v>
      </c>
      <c r="E488" s="137"/>
      <c r="F488" s="107" t="s">
        <v>3077</v>
      </c>
      <c r="G488" s="177" t="s">
        <v>3078</v>
      </c>
      <c r="H488" s="139" t="s">
        <v>3079</v>
      </c>
      <c r="I488" s="111" t="s">
        <v>790</v>
      </c>
      <c r="J488" s="70" t="s">
        <v>42</v>
      </c>
      <c r="K488" s="67"/>
      <c r="L488" s="67"/>
      <c r="M488" s="70" t="s">
        <v>42</v>
      </c>
      <c r="N488" s="67"/>
      <c r="O488" s="67"/>
      <c r="P488" s="70" t="s">
        <v>42</v>
      </c>
      <c r="Q488" s="70" t="s">
        <v>42</v>
      </c>
      <c r="R488" s="67"/>
      <c r="S488" s="70" t="s">
        <v>42</v>
      </c>
      <c r="T488" s="67"/>
      <c r="U488" s="67"/>
      <c r="V488" s="70" t="s">
        <v>42</v>
      </c>
      <c r="W488" s="67"/>
      <c r="X488" s="67"/>
      <c r="Y488" s="67"/>
      <c r="Z488" s="124"/>
      <c r="AA488" s="124"/>
      <c r="AB488" s="17"/>
      <c r="AC488" s="44"/>
      <c r="AD488" s="44"/>
      <c r="AE488" s="44"/>
    </row>
    <row r="489" ht="22.5" customHeight="1">
      <c r="A489" s="46">
        <v>486.0</v>
      </c>
      <c r="B489" s="250" t="s">
        <v>3080</v>
      </c>
      <c r="C489" s="135" t="s">
        <v>34</v>
      </c>
      <c r="D489" s="127" t="s">
        <v>3081</v>
      </c>
      <c r="E489" s="137" t="s">
        <v>321</v>
      </c>
      <c r="F489" s="107" t="s">
        <v>3082</v>
      </c>
      <c r="G489" s="109" t="str">
        <f>HYPERLINK("mailto:ps_eng2004@yahoo.com","ps_eng2004@yahoo.com")</f>
        <v>ps_eng2004@yahoo.com</v>
      </c>
      <c r="H489" s="122" t="s">
        <v>3083</v>
      </c>
      <c r="I489" s="111" t="s">
        <v>347</v>
      </c>
      <c r="J489" s="70" t="s">
        <v>42</v>
      </c>
      <c r="K489" s="70" t="s">
        <v>42</v>
      </c>
      <c r="L489" s="67"/>
      <c r="M489" s="70" t="s">
        <v>42</v>
      </c>
      <c r="N489" s="67"/>
      <c r="O489" s="67"/>
      <c r="P489" s="70" t="s">
        <v>42</v>
      </c>
      <c r="Q489" s="70" t="s">
        <v>42</v>
      </c>
      <c r="R489" s="67"/>
      <c r="S489" s="70" t="s">
        <v>42</v>
      </c>
      <c r="T489" s="67"/>
      <c r="U489" s="67"/>
      <c r="V489" s="70" t="s">
        <v>42</v>
      </c>
      <c r="W489" s="67"/>
      <c r="X489" s="67"/>
      <c r="Y489" s="67"/>
      <c r="Z489" s="124"/>
      <c r="AA489" s="124"/>
      <c r="AB489" s="17"/>
      <c r="AC489" s="44"/>
      <c r="AD489" s="44"/>
      <c r="AE489" s="44"/>
    </row>
    <row r="490" ht="22.5" customHeight="1">
      <c r="A490" s="46">
        <v>487.0</v>
      </c>
      <c r="B490" s="142" t="s">
        <v>3084</v>
      </c>
      <c r="C490" s="135" t="s">
        <v>34</v>
      </c>
      <c r="D490" s="127" t="s">
        <v>3085</v>
      </c>
      <c r="E490" s="137"/>
      <c r="F490" s="107" t="s">
        <v>3086</v>
      </c>
      <c r="G490" s="109" t="s">
        <v>3087</v>
      </c>
      <c r="H490" s="122" t="s">
        <v>3088</v>
      </c>
      <c r="I490" s="111" t="s">
        <v>347</v>
      </c>
      <c r="J490" s="70" t="s">
        <v>42</v>
      </c>
      <c r="K490" s="70" t="s">
        <v>42</v>
      </c>
      <c r="L490" s="67"/>
      <c r="M490" s="70" t="s">
        <v>42</v>
      </c>
      <c r="N490" s="67"/>
      <c r="O490" s="67"/>
      <c r="P490" s="70" t="s">
        <v>42</v>
      </c>
      <c r="Q490" s="70" t="s">
        <v>42</v>
      </c>
      <c r="R490" s="67"/>
      <c r="S490" s="70" t="s">
        <v>42</v>
      </c>
      <c r="T490" s="67"/>
      <c r="U490" s="67"/>
      <c r="V490" s="70" t="s">
        <v>42</v>
      </c>
      <c r="W490" s="67"/>
      <c r="X490" s="67"/>
      <c r="Y490" s="67"/>
      <c r="Z490" s="124"/>
      <c r="AA490" s="124"/>
      <c r="AB490" s="17"/>
      <c r="AC490" s="44"/>
      <c r="AD490" s="44"/>
      <c r="AE490" s="44"/>
    </row>
    <row r="491" ht="22.5" customHeight="1">
      <c r="A491" s="46">
        <v>488.0</v>
      </c>
      <c r="B491" s="114" t="s">
        <v>3089</v>
      </c>
      <c r="C491" s="248" t="s">
        <v>50</v>
      </c>
      <c r="D491" s="350" t="s">
        <v>3090</v>
      </c>
      <c r="E491" s="351"/>
      <c r="F491" s="352" t="s">
        <v>3091</v>
      </c>
      <c r="G491" s="285" t="s">
        <v>3092</v>
      </c>
      <c r="H491" s="353" t="s">
        <v>3093</v>
      </c>
      <c r="I491" s="111" t="s">
        <v>193</v>
      </c>
      <c r="J491" s="70" t="s">
        <v>42</v>
      </c>
      <c r="K491" s="70" t="s">
        <v>42</v>
      </c>
      <c r="L491" s="67"/>
      <c r="M491" s="70" t="s">
        <v>42</v>
      </c>
      <c r="N491" s="70" t="s">
        <v>42</v>
      </c>
      <c r="O491" s="70" t="s">
        <v>42</v>
      </c>
      <c r="P491" s="70" t="s">
        <v>42</v>
      </c>
      <c r="Q491" s="70" t="s">
        <v>42</v>
      </c>
      <c r="R491" s="70" t="s">
        <v>42</v>
      </c>
      <c r="S491" s="70" t="s">
        <v>42</v>
      </c>
      <c r="T491" s="67"/>
      <c r="U491" s="67"/>
      <c r="V491" s="70" t="s">
        <v>42</v>
      </c>
      <c r="W491" s="67"/>
      <c r="X491" s="70" t="s">
        <v>42</v>
      </c>
      <c r="Y491" s="67"/>
      <c r="Z491" s="124"/>
      <c r="AA491" s="124"/>
      <c r="AB491" s="17"/>
      <c r="AC491" s="44"/>
      <c r="AD491" s="44"/>
      <c r="AE491" s="44"/>
    </row>
    <row r="492" ht="22.5" customHeight="1">
      <c r="A492" s="46">
        <v>489.0</v>
      </c>
      <c r="B492" s="114" t="s">
        <v>3094</v>
      </c>
      <c r="C492" s="248" t="s">
        <v>50</v>
      </c>
      <c r="D492" s="104" t="s">
        <v>3095</v>
      </c>
      <c r="E492" s="137" t="s">
        <v>3096</v>
      </c>
      <c r="F492" s="107" t="s">
        <v>3097</v>
      </c>
      <c r="G492" s="109" t="s">
        <v>3098</v>
      </c>
      <c r="H492" s="139" t="s">
        <v>3099</v>
      </c>
      <c r="I492" s="111" t="s">
        <v>917</v>
      </c>
      <c r="J492" s="70" t="s">
        <v>42</v>
      </c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124"/>
      <c r="AA492" s="124"/>
      <c r="AB492" s="17"/>
      <c r="AC492" s="44"/>
      <c r="AD492" s="44"/>
      <c r="AE492" s="44"/>
    </row>
    <row r="493" ht="22.5" customHeight="1">
      <c r="A493" s="46">
        <v>490.0</v>
      </c>
      <c r="B493" s="114" t="s">
        <v>3100</v>
      </c>
      <c r="C493" s="248" t="s">
        <v>363</v>
      </c>
      <c r="D493" s="127" t="s">
        <v>3101</v>
      </c>
      <c r="E493" s="196" t="s">
        <v>3102</v>
      </c>
      <c r="F493" s="107" t="s">
        <v>1671</v>
      </c>
      <c r="G493" s="109" t="str">
        <f>HYPERLINK("mailto:supply5@ptoilfield.com","supply5@ptoilfield.com")</f>
        <v>supply5@ptoilfield.com</v>
      </c>
      <c r="H493" s="139" t="s">
        <v>3103</v>
      </c>
      <c r="I493" s="111" t="s">
        <v>193</v>
      </c>
      <c r="J493" s="70" t="s">
        <v>42</v>
      </c>
      <c r="K493" s="70" t="s">
        <v>42</v>
      </c>
      <c r="L493" s="67"/>
      <c r="M493" s="70" t="s">
        <v>42</v>
      </c>
      <c r="N493" s="70" t="s">
        <v>42</v>
      </c>
      <c r="O493" s="70" t="s">
        <v>42</v>
      </c>
      <c r="P493" s="70" t="s">
        <v>42</v>
      </c>
      <c r="Q493" s="70" t="s">
        <v>42</v>
      </c>
      <c r="R493" s="70" t="s">
        <v>42</v>
      </c>
      <c r="S493" s="70" t="s">
        <v>42</v>
      </c>
      <c r="T493" s="67"/>
      <c r="U493" s="67"/>
      <c r="V493" s="70" t="s">
        <v>42</v>
      </c>
      <c r="W493" s="67"/>
      <c r="X493" s="70" t="s">
        <v>42</v>
      </c>
      <c r="Y493" s="67"/>
      <c r="Z493" s="124"/>
      <c r="AA493" s="124"/>
      <c r="AB493" s="17"/>
      <c r="AC493" s="44"/>
      <c r="AD493" s="44"/>
      <c r="AE493" s="44"/>
    </row>
    <row r="494" ht="22.5" customHeight="1">
      <c r="A494" s="46">
        <v>491.0</v>
      </c>
      <c r="B494" s="179" t="s">
        <v>3104</v>
      </c>
      <c r="C494" s="248" t="s">
        <v>50</v>
      </c>
      <c r="D494" s="127" t="s">
        <v>3105</v>
      </c>
      <c r="E494" s="137" t="s">
        <v>3106</v>
      </c>
      <c r="F494" s="288" t="s">
        <v>3107</v>
      </c>
      <c r="G494" s="109" t="str">
        <f>HYPERLINK("mailto:saran@pteplus.com","saran@pteplus.com")</f>
        <v>saran@pteplus.com</v>
      </c>
      <c r="H494" s="139" t="s">
        <v>3108</v>
      </c>
      <c r="I494" s="111" t="s">
        <v>193</v>
      </c>
      <c r="J494" s="70" t="s">
        <v>42</v>
      </c>
      <c r="K494" s="70" t="s">
        <v>42</v>
      </c>
      <c r="L494" s="67"/>
      <c r="M494" s="70" t="s">
        <v>42</v>
      </c>
      <c r="N494" s="70" t="s">
        <v>42</v>
      </c>
      <c r="O494" s="70" t="s">
        <v>42</v>
      </c>
      <c r="P494" s="70" t="s">
        <v>42</v>
      </c>
      <c r="Q494" s="70" t="s">
        <v>42</v>
      </c>
      <c r="R494" s="70" t="s">
        <v>42</v>
      </c>
      <c r="S494" s="70" t="s">
        <v>42</v>
      </c>
      <c r="T494" s="67"/>
      <c r="U494" s="67"/>
      <c r="V494" s="70" t="s">
        <v>42</v>
      </c>
      <c r="W494" s="67"/>
      <c r="X494" s="70" t="s">
        <v>42</v>
      </c>
      <c r="Y494" s="67"/>
      <c r="Z494" s="354" t="s">
        <v>3109</v>
      </c>
      <c r="AA494" s="354"/>
      <c r="AB494" s="17"/>
      <c r="AC494" s="44"/>
      <c r="AD494" s="44"/>
      <c r="AE494" s="44"/>
    </row>
    <row r="495" ht="22.5" customHeight="1">
      <c r="A495" s="46">
        <v>492.0</v>
      </c>
      <c r="B495" s="114" t="s">
        <v>3110</v>
      </c>
      <c r="C495" s="248" t="s">
        <v>3111</v>
      </c>
      <c r="D495" s="226"/>
      <c r="E495" s="267"/>
      <c r="F495" s="269"/>
      <c r="G495" s="251"/>
      <c r="H495" s="324"/>
      <c r="I495" s="324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124"/>
      <c r="AA495" s="124"/>
      <c r="AB495" s="17"/>
      <c r="AC495" s="44"/>
      <c r="AD495" s="44"/>
      <c r="AE495" s="44"/>
    </row>
    <row r="496" ht="22.5" customHeight="1">
      <c r="A496" s="46">
        <v>493.0</v>
      </c>
      <c r="B496" s="310" t="s">
        <v>3112</v>
      </c>
      <c r="C496" s="248" t="s">
        <v>50</v>
      </c>
      <c r="D496" s="281" t="s">
        <v>3113</v>
      </c>
      <c r="E496" s="292" t="s">
        <v>3114</v>
      </c>
      <c r="F496" s="317" t="s">
        <v>3115</v>
      </c>
      <c r="G496" s="109" t="str">
        <f>HYPERLINK("mailto:Anilc@pttep.com","Anilc@pttep.com
kittichaiu@pttep.com")</f>
        <v>Anilc@pttep.com
kittichaiu@pttep.com</v>
      </c>
      <c r="H496" s="111" t="s">
        <v>3116</v>
      </c>
      <c r="I496" s="111" t="s">
        <v>703</v>
      </c>
      <c r="J496" s="70" t="s">
        <v>42</v>
      </c>
      <c r="K496" s="70" t="s">
        <v>42</v>
      </c>
      <c r="L496" s="67"/>
      <c r="M496" s="70" t="s">
        <v>42</v>
      </c>
      <c r="N496" s="70" t="s">
        <v>42</v>
      </c>
      <c r="O496" s="67"/>
      <c r="P496" s="70" t="s">
        <v>42</v>
      </c>
      <c r="Q496" s="70" t="s">
        <v>42</v>
      </c>
      <c r="R496" s="70" t="s">
        <v>42</v>
      </c>
      <c r="S496" s="70" t="s">
        <v>42</v>
      </c>
      <c r="T496" s="70" t="s">
        <v>42</v>
      </c>
      <c r="U496" s="70" t="s">
        <v>42</v>
      </c>
      <c r="V496" s="70" t="s">
        <v>42</v>
      </c>
      <c r="W496" s="70"/>
      <c r="X496" s="70" t="s">
        <v>42</v>
      </c>
      <c r="Y496" s="67"/>
      <c r="Z496" s="124"/>
      <c r="AA496" s="124"/>
      <c r="AB496" s="17"/>
      <c r="AC496" s="44"/>
      <c r="AD496" s="44"/>
      <c r="AE496" s="44"/>
    </row>
    <row r="497" ht="22.5" customHeight="1">
      <c r="A497" s="46">
        <v>494.0</v>
      </c>
      <c r="B497" s="114" t="s">
        <v>3117</v>
      </c>
      <c r="C497" s="135" t="s">
        <v>82</v>
      </c>
      <c r="D497" s="127" t="s">
        <v>3118</v>
      </c>
      <c r="E497" s="137"/>
      <c r="F497" s="107" t="s">
        <v>3119</v>
      </c>
      <c r="G497" s="251"/>
      <c r="H497" s="270"/>
      <c r="I497" s="237" t="s">
        <v>2254</v>
      </c>
      <c r="J497" s="70" t="s">
        <v>42</v>
      </c>
      <c r="K497" s="67"/>
      <c r="L497" s="67"/>
      <c r="M497" s="70" t="s">
        <v>42</v>
      </c>
      <c r="N497" s="67"/>
      <c r="O497" s="67"/>
      <c r="P497" s="70" t="s">
        <v>42</v>
      </c>
      <c r="Q497" s="70" t="s">
        <v>42</v>
      </c>
      <c r="R497" s="67"/>
      <c r="S497" s="67"/>
      <c r="T497" s="67"/>
      <c r="U497" s="67"/>
      <c r="V497" s="67"/>
      <c r="W497" s="67"/>
      <c r="X497" s="67"/>
      <c r="Y497" s="67"/>
      <c r="Z497" s="157"/>
      <c r="AA497" s="124"/>
      <c r="AB497" s="17"/>
      <c r="AC497" s="44"/>
      <c r="AD497" s="44"/>
      <c r="AE497" s="44"/>
    </row>
    <row r="498" ht="22.5" customHeight="1">
      <c r="A498" s="46">
        <v>495.0</v>
      </c>
      <c r="B498" s="355" t="s">
        <v>3120</v>
      </c>
      <c r="C498" s="356" t="s">
        <v>363</v>
      </c>
      <c r="D498" s="357" t="s">
        <v>99</v>
      </c>
      <c r="E498" s="358" t="s">
        <v>193</v>
      </c>
      <c r="F498" s="359" t="s">
        <v>3121</v>
      </c>
      <c r="G498" s="360" t="s">
        <v>3122</v>
      </c>
      <c r="H498" s="361" t="s">
        <v>3123</v>
      </c>
      <c r="I498" s="362" t="s">
        <v>193</v>
      </c>
      <c r="J498" s="363" t="s">
        <v>42</v>
      </c>
      <c r="K498" s="363" t="s">
        <v>42</v>
      </c>
      <c r="L498" s="364"/>
      <c r="M498" s="363" t="s">
        <v>42</v>
      </c>
      <c r="N498" s="363" t="s">
        <v>42</v>
      </c>
      <c r="O498" s="363" t="s">
        <v>42</v>
      </c>
      <c r="P498" s="363" t="s">
        <v>42</v>
      </c>
      <c r="Q498" s="363" t="s">
        <v>42</v>
      </c>
      <c r="R498" s="363" t="s">
        <v>42</v>
      </c>
      <c r="S498" s="363" t="s">
        <v>42</v>
      </c>
      <c r="T498" s="364"/>
      <c r="U498" s="364"/>
      <c r="V498" s="363" t="s">
        <v>42</v>
      </c>
      <c r="W498" s="364"/>
      <c r="X498" s="363" t="s">
        <v>42</v>
      </c>
      <c r="Y498" s="364"/>
      <c r="Z498" s="365"/>
      <c r="AA498" s="366" t="s">
        <v>3124</v>
      </c>
      <c r="AB498" s="17"/>
      <c r="AC498" s="44"/>
      <c r="AD498" s="44"/>
      <c r="AE498" s="44"/>
    </row>
    <row r="499" ht="22.5" customHeight="1">
      <c r="A499" s="46">
        <v>496.0</v>
      </c>
      <c r="B499" s="114" t="s">
        <v>3125</v>
      </c>
      <c r="C499" s="248" t="s">
        <v>50</v>
      </c>
      <c r="D499" s="104" t="s">
        <v>3126</v>
      </c>
      <c r="E499" s="137" t="s">
        <v>3127</v>
      </c>
      <c r="F499" s="107" t="s">
        <v>3128</v>
      </c>
      <c r="G499" s="283" t="str">
        <f>HYPERLINK("mailto:saranyu@qtec-technology.com","saranyu@qtec-technology.com
ganitpong@qtec-technology.com
benchamapon@qtec-technology.com ")</f>
        <v>saranyu@qtec-technology.com
ganitpong@qtec-technology.com
benchamapon@qtec-technology.com </v>
      </c>
      <c r="H499" s="190" t="s">
        <v>3129</v>
      </c>
      <c r="I499" s="111" t="s">
        <v>193</v>
      </c>
      <c r="J499" s="70" t="s">
        <v>42</v>
      </c>
      <c r="K499" s="70" t="s">
        <v>42</v>
      </c>
      <c r="L499" s="67"/>
      <c r="M499" s="70" t="s">
        <v>42</v>
      </c>
      <c r="N499" s="70" t="s">
        <v>42</v>
      </c>
      <c r="O499" s="70" t="s">
        <v>42</v>
      </c>
      <c r="P499" s="70" t="s">
        <v>42</v>
      </c>
      <c r="Q499" s="70" t="s">
        <v>42</v>
      </c>
      <c r="R499" s="70" t="s">
        <v>42</v>
      </c>
      <c r="S499" s="70" t="s">
        <v>42</v>
      </c>
      <c r="T499" s="67"/>
      <c r="U499" s="67"/>
      <c r="V499" s="70" t="s">
        <v>42</v>
      </c>
      <c r="W499" s="67"/>
      <c r="X499" s="70" t="s">
        <v>42</v>
      </c>
      <c r="Y499" s="67"/>
      <c r="Z499" s="157"/>
      <c r="AA499" s="124"/>
      <c r="AB499" s="246"/>
      <c r="AC499" s="207"/>
      <c r="AD499" s="207"/>
      <c r="AE499" s="207"/>
    </row>
    <row r="500" ht="22.5" customHeight="1">
      <c r="A500" s="46">
        <v>497.0</v>
      </c>
      <c r="B500" s="122" t="s">
        <v>3130</v>
      </c>
      <c r="C500" s="248" t="s">
        <v>50</v>
      </c>
      <c r="D500" s="226" t="s">
        <v>99</v>
      </c>
      <c r="E500" s="137"/>
      <c r="F500" s="107" t="s">
        <v>3131</v>
      </c>
      <c r="G500" s="109" t="s">
        <v>3132</v>
      </c>
      <c r="H500" s="133" t="s">
        <v>3133</v>
      </c>
      <c r="I500" s="111" t="s">
        <v>1576</v>
      </c>
      <c r="J500" s="201" t="s">
        <v>42</v>
      </c>
      <c r="K500" s="202"/>
      <c r="L500" s="202"/>
      <c r="M500" s="70" t="s">
        <v>42</v>
      </c>
      <c r="N500" s="201" t="s">
        <v>42</v>
      </c>
      <c r="O500" s="201" t="s">
        <v>42</v>
      </c>
      <c r="P500" s="70" t="s">
        <v>42</v>
      </c>
      <c r="Q500" s="70" t="s">
        <v>42</v>
      </c>
      <c r="R500" s="202"/>
      <c r="S500" s="201" t="s">
        <v>42</v>
      </c>
      <c r="T500" s="70" t="s">
        <v>42</v>
      </c>
      <c r="U500" s="201" t="s">
        <v>42</v>
      </c>
      <c r="V500" s="201" t="s">
        <v>42</v>
      </c>
      <c r="W500" s="202"/>
      <c r="X500" s="201" t="s">
        <v>42</v>
      </c>
      <c r="Y500" s="67"/>
      <c r="Z500" s="157"/>
      <c r="AA500" s="124"/>
      <c r="AB500" s="17"/>
      <c r="AC500" s="44"/>
      <c r="AD500" s="44"/>
      <c r="AE500" s="44"/>
    </row>
    <row r="501" ht="22.5" customHeight="1">
      <c r="A501" s="46">
        <v>498.0</v>
      </c>
      <c r="B501" s="114" t="s">
        <v>3134</v>
      </c>
      <c r="C501" s="135" t="s">
        <v>82</v>
      </c>
      <c r="D501" s="104" t="s">
        <v>3135</v>
      </c>
      <c r="E501" s="117" t="s">
        <v>3136</v>
      </c>
      <c r="F501" s="107" t="s">
        <v>3137</v>
      </c>
      <c r="G501" s="109" t="s">
        <v>3138</v>
      </c>
      <c r="H501" s="133" t="s">
        <v>3139</v>
      </c>
      <c r="I501" s="111" t="s">
        <v>1661</v>
      </c>
      <c r="J501" s="70" t="s">
        <v>42</v>
      </c>
      <c r="K501" s="67"/>
      <c r="L501" s="67"/>
      <c r="M501" s="70" t="s">
        <v>42</v>
      </c>
      <c r="N501" s="67"/>
      <c r="O501" s="67"/>
      <c r="P501" s="70" t="s">
        <v>42</v>
      </c>
      <c r="Q501" s="70" t="s">
        <v>42</v>
      </c>
      <c r="R501" s="67"/>
      <c r="S501" s="70" t="s">
        <v>42</v>
      </c>
      <c r="T501" s="70" t="s">
        <v>42</v>
      </c>
      <c r="U501" s="67"/>
      <c r="V501" s="70" t="s">
        <v>42</v>
      </c>
      <c r="W501" s="67"/>
      <c r="X501" s="67"/>
      <c r="Y501" s="67"/>
      <c r="Z501" s="157"/>
      <c r="AA501" s="124"/>
      <c r="AB501" s="17"/>
      <c r="AC501" s="44"/>
      <c r="AD501" s="44"/>
      <c r="AE501" s="44"/>
    </row>
    <row r="502" ht="22.5" customHeight="1">
      <c r="A502" s="46">
        <v>499.0</v>
      </c>
      <c r="B502" s="114" t="s">
        <v>3140</v>
      </c>
      <c r="C502" s="248" t="s">
        <v>363</v>
      </c>
      <c r="D502" s="104" t="s">
        <v>3141</v>
      </c>
      <c r="E502" s="117" t="s">
        <v>1561</v>
      </c>
      <c r="F502" s="107" t="s">
        <v>3142</v>
      </c>
      <c r="G502" s="177" t="s">
        <v>3143</v>
      </c>
      <c r="H502" s="122" t="s">
        <v>3144</v>
      </c>
      <c r="I502" s="111" t="s">
        <v>3145</v>
      </c>
      <c r="J502" s="201" t="s">
        <v>42</v>
      </c>
      <c r="K502" s="202"/>
      <c r="L502" s="202"/>
      <c r="M502" s="201" t="s">
        <v>42</v>
      </c>
      <c r="N502" s="201" t="s">
        <v>42</v>
      </c>
      <c r="O502" s="201" t="s">
        <v>42</v>
      </c>
      <c r="P502" s="201" t="s">
        <v>42</v>
      </c>
      <c r="Q502" s="201" t="s">
        <v>42</v>
      </c>
      <c r="R502" s="202"/>
      <c r="S502" s="201" t="s">
        <v>42</v>
      </c>
      <c r="T502" s="201" t="s">
        <v>42</v>
      </c>
      <c r="U502" s="201" t="s">
        <v>42</v>
      </c>
      <c r="V502" s="201" t="s">
        <v>42</v>
      </c>
      <c r="W502" s="202"/>
      <c r="X502" s="201" t="s">
        <v>42</v>
      </c>
      <c r="Y502" s="67"/>
      <c r="Z502" s="157"/>
      <c r="AA502" s="124"/>
      <c r="AB502" s="17"/>
      <c r="AC502" s="44"/>
      <c r="AD502" s="44"/>
      <c r="AE502" s="44"/>
    </row>
    <row r="503" ht="22.5" customHeight="1">
      <c r="A503" s="46">
        <v>500.0</v>
      </c>
      <c r="B503" s="142" t="s">
        <v>3146</v>
      </c>
      <c r="C503" s="135" t="s">
        <v>34</v>
      </c>
      <c r="D503" s="127" t="s">
        <v>3147</v>
      </c>
      <c r="E503" s="117" t="s">
        <v>809</v>
      </c>
      <c r="F503" s="107" t="s">
        <v>3148</v>
      </c>
      <c r="G503" s="155" t="str">
        <f>HYPERLINK("mailto:kanokorn_rdc@hotmail.com","kanokorn_rdc@hotmail.com")</f>
        <v>kanokorn_rdc@hotmail.com</v>
      </c>
      <c r="H503" s="139" t="s">
        <v>3149</v>
      </c>
      <c r="I503" s="111" t="s">
        <v>1131</v>
      </c>
      <c r="J503" s="70" t="s">
        <v>42</v>
      </c>
      <c r="K503" s="67"/>
      <c r="L503" s="70" t="s">
        <v>42</v>
      </c>
      <c r="M503" s="70" t="s">
        <v>42</v>
      </c>
      <c r="N503" s="70" t="s">
        <v>42</v>
      </c>
      <c r="O503" s="67"/>
      <c r="P503" s="70" t="s">
        <v>42</v>
      </c>
      <c r="Q503" s="70" t="s">
        <v>42</v>
      </c>
      <c r="R503" s="67"/>
      <c r="S503" s="70" t="s">
        <v>42</v>
      </c>
      <c r="T503" s="70" t="s">
        <v>42</v>
      </c>
      <c r="U503" s="70" t="s">
        <v>42</v>
      </c>
      <c r="V503" s="70" t="s">
        <v>42</v>
      </c>
      <c r="W503" s="67"/>
      <c r="X503" s="70" t="s">
        <v>42</v>
      </c>
      <c r="Y503" s="67"/>
      <c r="Z503" s="157"/>
      <c r="AA503" s="124"/>
      <c r="AB503" s="17"/>
      <c r="AC503" s="44"/>
      <c r="AD503" s="44"/>
      <c r="AE503" s="44"/>
    </row>
    <row r="504" ht="22.5" customHeight="1">
      <c r="A504" s="46">
        <v>501.0</v>
      </c>
      <c r="B504" s="114" t="s">
        <v>3150</v>
      </c>
      <c r="C504" s="135" t="s">
        <v>82</v>
      </c>
      <c r="D504" s="127" t="s">
        <v>3151</v>
      </c>
      <c r="E504" s="117" t="s">
        <v>321</v>
      </c>
      <c r="F504" s="107" t="s">
        <v>3152</v>
      </c>
      <c r="G504" s="109" t="str">
        <f>HYPERLINK("mailto:vichian@r12thaiengineering.com","vichian@r12thaiengineering.com")</f>
        <v>vichian@r12thaiengineering.com</v>
      </c>
      <c r="H504" s="122" t="s">
        <v>3153</v>
      </c>
      <c r="I504" s="111" t="s">
        <v>790</v>
      </c>
      <c r="J504" s="70" t="s">
        <v>42</v>
      </c>
      <c r="K504" s="67"/>
      <c r="L504" s="67"/>
      <c r="M504" s="70" t="s">
        <v>42</v>
      </c>
      <c r="N504" s="67"/>
      <c r="O504" s="67"/>
      <c r="P504" s="70" t="s">
        <v>42</v>
      </c>
      <c r="Q504" s="70" t="s">
        <v>42</v>
      </c>
      <c r="R504" s="67"/>
      <c r="S504" s="70" t="s">
        <v>42</v>
      </c>
      <c r="T504" s="67"/>
      <c r="U504" s="67"/>
      <c r="V504" s="70" t="s">
        <v>42</v>
      </c>
      <c r="W504" s="67"/>
      <c r="X504" s="67"/>
      <c r="Y504" s="67"/>
      <c r="Z504" s="157"/>
      <c r="AA504" s="124"/>
      <c r="AB504" s="17"/>
      <c r="AC504" s="44"/>
      <c r="AD504" s="44"/>
      <c r="AE504" s="44"/>
    </row>
    <row r="505" ht="22.5" customHeight="1">
      <c r="A505" s="46">
        <v>502.0</v>
      </c>
      <c r="B505" s="193" t="s">
        <v>3154</v>
      </c>
      <c r="C505" s="248" t="s">
        <v>555</v>
      </c>
      <c r="D505" s="226"/>
      <c r="E505" s="267"/>
      <c r="F505" s="107" t="s">
        <v>3155</v>
      </c>
      <c r="G505" s="109" t="s">
        <v>3156</v>
      </c>
      <c r="H505" s="139" t="s">
        <v>3157</v>
      </c>
      <c r="I505" s="111" t="s">
        <v>372</v>
      </c>
      <c r="J505" s="70" t="s">
        <v>42</v>
      </c>
      <c r="K505" s="202"/>
      <c r="L505" s="202"/>
      <c r="M505" s="70" t="s">
        <v>42</v>
      </c>
      <c r="N505" s="201" t="s">
        <v>42</v>
      </c>
      <c r="O505" s="201" t="s">
        <v>42</v>
      </c>
      <c r="P505" s="70" t="s">
        <v>42</v>
      </c>
      <c r="Q505" s="70" t="s">
        <v>42</v>
      </c>
      <c r="R505" s="202"/>
      <c r="S505" s="70" t="s">
        <v>42</v>
      </c>
      <c r="T505" s="201" t="s">
        <v>42</v>
      </c>
      <c r="U505" s="201" t="s">
        <v>42</v>
      </c>
      <c r="V505" s="70" t="s">
        <v>42</v>
      </c>
      <c r="W505" s="202"/>
      <c r="X505" s="201" t="s">
        <v>42</v>
      </c>
      <c r="Y505" s="67"/>
      <c r="Z505" s="157"/>
      <c r="AA505" s="124"/>
      <c r="AB505" s="17"/>
      <c r="AC505" s="44"/>
      <c r="AD505" s="44"/>
      <c r="AE505" s="44"/>
    </row>
    <row r="506" ht="22.5" customHeight="1">
      <c r="A506" s="46">
        <v>503.0</v>
      </c>
      <c r="B506" s="114" t="s">
        <v>3158</v>
      </c>
      <c r="C506" s="248" t="s">
        <v>50</v>
      </c>
      <c r="D506" s="127" t="s">
        <v>3159</v>
      </c>
      <c r="E506" s="137" t="s">
        <v>639</v>
      </c>
      <c r="F506" s="107" t="s">
        <v>3160</v>
      </c>
      <c r="G506" s="109" t="str">
        <f>HYPERLINK("mailto:steve@raimonland.com","steve@raimonland.com")</f>
        <v>steve@raimonland.com</v>
      </c>
      <c r="H506" s="122" t="s">
        <v>3161</v>
      </c>
      <c r="I506" s="367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368"/>
      <c r="AA506" s="369"/>
      <c r="AB506" s="17"/>
      <c r="AC506" s="44"/>
      <c r="AD506" s="44"/>
      <c r="AE506" s="44"/>
    </row>
    <row r="507" ht="22.5" customHeight="1">
      <c r="A507" s="46">
        <v>504.0</v>
      </c>
      <c r="B507" s="114" t="s">
        <v>3162</v>
      </c>
      <c r="C507" s="135" t="s">
        <v>813</v>
      </c>
      <c r="D507" s="127" t="s">
        <v>3163</v>
      </c>
      <c r="E507" s="137" t="s">
        <v>1664</v>
      </c>
      <c r="F507" s="107" t="s">
        <v>3164</v>
      </c>
      <c r="G507" s="109" t="s">
        <v>3165</v>
      </c>
      <c r="H507" s="139" t="s">
        <v>3166</v>
      </c>
      <c r="I507" s="111" t="s">
        <v>917</v>
      </c>
      <c r="J507" s="70" t="s">
        <v>42</v>
      </c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157"/>
      <c r="AA507" s="124"/>
      <c r="AB507" s="17"/>
      <c r="AC507" s="44"/>
      <c r="AD507" s="44"/>
      <c r="AE507" s="44"/>
    </row>
    <row r="508" ht="22.5" customHeight="1">
      <c r="A508" s="46">
        <v>505.0</v>
      </c>
      <c r="B508" s="142" t="s">
        <v>3167</v>
      </c>
      <c r="C508" s="135" t="s">
        <v>34</v>
      </c>
      <c r="D508" s="104" t="s">
        <v>2947</v>
      </c>
      <c r="E508" s="137"/>
      <c r="F508" s="169" t="s">
        <v>3168</v>
      </c>
      <c r="G508" s="370" t="str">
        <f>HYPERLINK("mailto:plernpis.dome@hotmail.com","plernpis.dome@hotmail.com")</f>
        <v>plernpis.dome@hotmail.com</v>
      </c>
      <c r="H508" s="140" t="s">
        <v>3169</v>
      </c>
      <c r="I508" s="140" t="s">
        <v>855</v>
      </c>
      <c r="J508" s="70"/>
      <c r="K508" s="67"/>
      <c r="L508" s="70"/>
      <c r="M508" s="70"/>
      <c r="N508" s="70"/>
      <c r="O508" s="67"/>
      <c r="P508" s="70"/>
      <c r="Q508" s="70"/>
      <c r="R508" s="67"/>
      <c r="S508" s="70"/>
      <c r="T508" s="70"/>
      <c r="U508" s="70"/>
      <c r="V508" s="70"/>
      <c r="W508" s="67"/>
      <c r="X508" s="70"/>
      <c r="Y508" s="67"/>
      <c r="Z508" s="157"/>
      <c r="AA508" s="124"/>
      <c r="AB508" s="17"/>
      <c r="AC508" s="44"/>
      <c r="AD508" s="44"/>
      <c r="AE508" s="44"/>
    </row>
    <row r="509" ht="22.5" customHeight="1">
      <c r="A509" s="46">
        <v>506.0</v>
      </c>
      <c r="B509" s="173" t="s">
        <v>3170</v>
      </c>
      <c r="C509" s="248" t="s">
        <v>555</v>
      </c>
      <c r="D509" s="104" t="s">
        <v>3171</v>
      </c>
      <c r="E509" s="137" t="s">
        <v>3172</v>
      </c>
      <c r="F509" s="107" t="s">
        <v>3173</v>
      </c>
      <c r="G509" s="256" t="s">
        <v>3174</v>
      </c>
      <c r="H509" s="122" t="s">
        <v>3175</v>
      </c>
      <c r="I509" s="111" t="s">
        <v>447</v>
      </c>
      <c r="J509" s="70" t="s">
        <v>42</v>
      </c>
      <c r="K509" s="70" t="s">
        <v>42</v>
      </c>
      <c r="L509" s="67"/>
      <c r="M509" s="70" t="s">
        <v>42</v>
      </c>
      <c r="N509" s="70" t="s">
        <v>42</v>
      </c>
      <c r="O509" s="70" t="s">
        <v>42</v>
      </c>
      <c r="P509" s="70" t="s">
        <v>42</v>
      </c>
      <c r="Q509" s="70" t="s">
        <v>42</v>
      </c>
      <c r="R509" s="70" t="s">
        <v>42</v>
      </c>
      <c r="S509" s="70" t="s">
        <v>42</v>
      </c>
      <c r="T509" s="67"/>
      <c r="U509" s="67"/>
      <c r="V509" s="70" t="s">
        <v>42</v>
      </c>
      <c r="W509" s="67"/>
      <c r="X509" s="70" t="s">
        <v>42</v>
      </c>
      <c r="Y509" s="67"/>
      <c r="Z509" s="157"/>
      <c r="AA509" s="124"/>
      <c r="AB509" s="17"/>
      <c r="AC509" s="44"/>
      <c r="AD509" s="44"/>
      <c r="AE509" s="44"/>
    </row>
    <row r="510" ht="22.5" customHeight="1">
      <c r="A510" s="46">
        <v>507.0</v>
      </c>
      <c r="B510" s="114" t="s">
        <v>3176</v>
      </c>
      <c r="C510" s="135" t="s">
        <v>34</v>
      </c>
      <c r="D510" s="127" t="s">
        <v>3177</v>
      </c>
      <c r="E510" s="137" t="s">
        <v>329</v>
      </c>
      <c r="F510" s="107" t="s">
        <v>3178</v>
      </c>
      <c r="G510" s="121" t="s">
        <v>3179</v>
      </c>
      <c r="H510" s="139" t="s">
        <v>3180</v>
      </c>
      <c r="I510" s="111" t="s">
        <v>790</v>
      </c>
      <c r="J510" s="70" t="s">
        <v>42</v>
      </c>
      <c r="K510" s="67"/>
      <c r="L510" s="67"/>
      <c r="M510" s="70" t="s">
        <v>42</v>
      </c>
      <c r="N510" s="67"/>
      <c r="O510" s="67"/>
      <c r="P510" s="70" t="s">
        <v>42</v>
      </c>
      <c r="Q510" s="70" t="s">
        <v>42</v>
      </c>
      <c r="R510" s="67"/>
      <c r="S510" s="70" t="s">
        <v>42</v>
      </c>
      <c r="T510" s="67"/>
      <c r="U510" s="67"/>
      <c r="V510" s="70" t="s">
        <v>42</v>
      </c>
      <c r="W510" s="67"/>
      <c r="X510" s="67"/>
      <c r="Y510" s="67"/>
      <c r="Z510" s="157"/>
      <c r="AA510" s="124"/>
      <c r="AB510" s="17"/>
      <c r="AC510" s="44"/>
      <c r="AD510" s="44"/>
      <c r="AE510" s="44"/>
    </row>
    <row r="511" ht="22.5" customHeight="1">
      <c r="A511" s="46">
        <v>508.0</v>
      </c>
      <c r="B511" s="114" t="s">
        <v>3181</v>
      </c>
      <c r="C511" s="248" t="s">
        <v>555</v>
      </c>
      <c r="D511" s="127" t="s">
        <v>3182</v>
      </c>
      <c r="E511" s="137" t="s">
        <v>36</v>
      </c>
      <c r="F511" s="107" t="s">
        <v>3183</v>
      </c>
      <c r="G511" s="109" t="s">
        <v>3184</v>
      </c>
      <c r="H511" s="139" t="s">
        <v>3185</v>
      </c>
      <c r="I511" s="111" t="s">
        <v>929</v>
      </c>
      <c r="J511" s="70" t="s">
        <v>42</v>
      </c>
      <c r="K511" s="70" t="s">
        <v>42</v>
      </c>
      <c r="L511" s="67"/>
      <c r="M511" s="70" t="s">
        <v>42</v>
      </c>
      <c r="N511" s="67"/>
      <c r="O511" s="67"/>
      <c r="P511" s="70" t="s">
        <v>42</v>
      </c>
      <c r="Q511" s="70" t="s">
        <v>42</v>
      </c>
      <c r="R511" s="67"/>
      <c r="S511" s="70" t="s">
        <v>42</v>
      </c>
      <c r="T511" s="67"/>
      <c r="U511" s="67"/>
      <c r="V511" s="70" t="s">
        <v>42</v>
      </c>
      <c r="W511" s="67"/>
      <c r="X511" s="67"/>
      <c r="Y511" s="67"/>
      <c r="Z511" s="157"/>
      <c r="AA511" s="124"/>
      <c r="AB511" s="17"/>
      <c r="AC511" s="44"/>
      <c r="AD511" s="44"/>
      <c r="AE511" s="44"/>
    </row>
    <row r="512" ht="22.5" customHeight="1">
      <c r="A512" s="46">
        <v>509.0</v>
      </c>
      <c r="B512" s="114" t="s">
        <v>3186</v>
      </c>
      <c r="C512" s="135" t="s">
        <v>34</v>
      </c>
      <c r="D512" s="127" t="s">
        <v>3187</v>
      </c>
      <c r="E512" s="137"/>
      <c r="F512" s="107" t="s">
        <v>3188</v>
      </c>
      <c r="G512" s="109" t="s">
        <v>3189</v>
      </c>
      <c r="H512" s="122" t="s">
        <v>3190</v>
      </c>
      <c r="I512" s="111" t="s">
        <v>929</v>
      </c>
      <c r="J512" s="70" t="s">
        <v>42</v>
      </c>
      <c r="K512" s="70" t="s">
        <v>42</v>
      </c>
      <c r="L512" s="67"/>
      <c r="M512" s="70" t="s">
        <v>42</v>
      </c>
      <c r="N512" s="67"/>
      <c r="O512" s="67"/>
      <c r="P512" s="70" t="s">
        <v>42</v>
      </c>
      <c r="Q512" s="70" t="s">
        <v>42</v>
      </c>
      <c r="R512" s="67"/>
      <c r="S512" s="70" t="s">
        <v>42</v>
      </c>
      <c r="T512" s="67"/>
      <c r="U512" s="67"/>
      <c r="V512" s="70" t="s">
        <v>42</v>
      </c>
      <c r="W512" s="67"/>
      <c r="X512" s="67"/>
      <c r="Y512" s="67"/>
      <c r="Z512" s="157"/>
      <c r="AA512" s="124"/>
      <c r="AB512" s="17"/>
      <c r="AC512" s="44"/>
      <c r="AD512" s="44"/>
      <c r="AE512" s="44"/>
    </row>
    <row r="513" ht="22.5" customHeight="1">
      <c r="A513" s="46">
        <v>510.0</v>
      </c>
      <c r="B513" s="122" t="s">
        <v>3191</v>
      </c>
      <c r="C513" s="135" t="s">
        <v>319</v>
      </c>
      <c r="D513" s="104" t="s">
        <v>3192</v>
      </c>
      <c r="E513" s="137" t="s">
        <v>809</v>
      </c>
      <c r="F513" s="107" t="s">
        <v>3193</v>
      </c>
      <c r="G513" s="109" t="s">
        <v>3194</v>
      </c>
      <c r="H513" s="139" t="s">
        <v>3195</v>
      </c>
      <c r="I513" s="111" t="s">
        <v>16</v>
      </c>
      <c r="J513" s="67"/>
      <c r="K513" s="67"/>
      <c r="L513" s="67"/>
      <c r="M513" s="70" t="s">
        <v>42</v>
      </c>
      <c r="N513" s="67"/>
      <c r="O513" s="67"/>
      <c r="P513" s="70" t="s">
        <v>42</v>
      </c>
      <c r="Q513" s="70" t="s">
        <v>42</v>
      </c>
      <c r="R513" s="67"/>
      <c r="S513" s="67"/>
      <c r="T513" s="70" t="s">
        <v>42</v>
      </c>
      <c r="U513" s="67"/>
      <c r="V513" s="67"/>
      <c r="W513" s="67"/>
      <c r="X513" s="67"/>
      <c r="Y513" s="67"/>
      <c r="Z513" s="157"/>
      <c r="AA513" s="124"/>
      <c r="AB513" s="17"/>
      <c r="AC513" s="44"/>
      <c r="AD513" s="44"/>
      <c r="AE513" s="44"/>
    </row>
    <row r="514" ht="22.5" customHeight="1">
      <c r="A514" s="46">
        <v>511.0</v>
      </c>
      <c r="B514" s="114" t="s">
        <v>3196</v>
      </c>
      <c r="C514" s="248" t="s">
        <v>363</v>
      </c>
      <c r="D514" s="281" t="s">
        <v>3197</v>
      </c>
      <c r="E514" s="137" t="s">
        <v>36</v>
      </c>
      <c r="F514" s="169" t="s">
        <v>3198</v>
      </c>
      <c r="G514" s="177" t="s">
        <v>3199</v>
      </c>
      <c r="H514" s="139" t="s">
        <v>3200</v>
      </c>
      <c r="I514" s="111" t="s">
        <v>138</v>
      </c>
      <c r="J514" s="67"/>
      <c r="K514" s="67"/>
      <c r="L514" s="67"/>
      <c r="M514" s="70" t="s">
        <v>42</v>
      </c>
      <c r="N514" s="67"/>
      <c r="O514" s="67"/>
      <c r="P514" s="70" t="s">
        <v>42</v>
      </c>
      <c r="Q514" s="70" t="s">
        <v>42</v>
      </c>
      <c r="R514" s="67"/>
      <c r="S514" s="67"/>
      <c r="T514" s="70" t="s">
        <v>42</v>
      </c>
      <c r="U514" s="67"/>
      <c r="V514" s="67"/>
      <c r="W514" s="67"/>
      <c r="X514" s="67"/>
      <c r="Y514" s="67"/>
      <c r="Z514" s="157"/>
      <c r="AA514" s="124"/>
      <c r="AB514" s="17"/>
      <c r="AC514" s="44"/>
      <c r="AD514" s="44"/>
      <c r="AE514" s="44"/>
    </row>
    <row r="515" ht="22.5" customHeight="1">
      <c r="A515" s="46">
        <v>512.0</v>
      </c>
      <c r="B515" s="114" t="s">
        <v>3201</v>
      </c>
      <c r="C515" s="248" t="s">
        <v>50</v>
      </c>
      <c r="D515" s="127" t="s">
        <v>3202</v>
      </c>
      <c r="E515" s="117" t="s">
        <v>3203</v>
      </c>
      <c r="F515" s="107" t="s">
        <v>3204</v>
      </c>
      <c r="G515" s="109" t="str">
        <f>HYPERLINK("mailto:steve.tayler@reedhycalog.com","steve.tayler@reedhycalog.com")</f>
        <v>steve.tayler@reedhycalog.com</v>
      </c>
      <c r="H515" s="122" t="s">
        <v>3205</v>
      </c>
      <c r="I515" s="111" t="s">
        <v>427</v>
      </c>
      <c r="J515" s="70" t="s">
        <v>42</v>
      </c>
      <c r="K515" s="70" t="s">
        <v>42</v>
      </c>
      <c r="L515" s="67"/>
      <c r="M515" s="70" t="s">
        <v>42</v>
      </c>
      <c r="N515" s="70" t="s">
        <v>42</v>
      </c>
      <c r="O515" s="70" t="s">
        <v>42</v>
      </c>
      <c r="P515" s="70" t="s">
        <v>42</v>
      </c>
      <c r="Q515" s="70" t="s">
        <v>42</v>
      </c>
      <c r="R515" s="70" t="s">
        <v>42</v>
      </c>
      <c r="S515" s="70" t="s">
        <v>42</v>
      </c>
      <c r="T515" s="67"/>
      <c r="U515" s="67"/>
      <c r="V515" s="70" t="s">
        <v>42</v>
      </c>
      <c r="W515" s="67"/>
      <c r="X515" s="70" t="s">
        <v>42</v>
      </c>
      <c r="Y515" s="67"/>
      <c r="Z515" s="157"/>
      <c r="AA515" s="124"/>
      <c r="AB515" s="17"/>
      <c r="AC515" s="44"/>
      <c r="AD515" s="44"/>
      <c r="AE515" s="44"/>
    </row>
    <row r="516" ht="22.5" customHeight="1">
      <c r="A516" s="46">
        <v>513.0</v>
      </c>
      <c r="B516" s="114" t="s">
        <v>3206</v>
      </c>
      <c r="C516" s="248" t="s">
        <v>50</v>
      </c>
      <c r="D516" s="127" t="s">
        <v>3207</v>
      </c>
      <c r="E516" s="137" t="s">
        <v>321</v>
      </c>
      <c r="F516" s="107" t="s">
        <v>3208</v>
      </c>
      <c r="G516" s="109" t="str">
        <f>HYPERLINK("mailto:kevin@reipetroleum.com","kevin@reipetroleum.com")</f>
        <v>kevin@reipetroleum.com</v>
      </c>
      <c r="H516" s="122" t="s">
        <v>3209</v>
      </c>
      <c r="I516" s="111" t="s">
        <v>193</v>
      </c>
      <c r="J516" s="70" t="s">
        <v>42</v>
      </c>
      <c r="K516" s="70" t="s">
        <v>42</v>
      </c>
      <c r="L516" s="67"/>
      <c r="M516" s="70" t="s">
        <v>42</v>
      </c>
      <c r="N516" s="70" t="s">
        <v>42</v>
      </c>
      <c r="O516" s="70" t="s">
        <v>42</v>
      </c>
      <c r="P516" s="70" t="s">
        <v>42</v>
      </c>
      <c r="Q516" s="70" t="s">
        <v>42</v>
      </c>
      <c r="R516" s="70" t="s">
        <v>42</v>
      </c>
      <c r="S516" s="70" t="s">
        <v>42</v>
      </c>
      <c r="T516" s="67"/>
      <c r="U516" s="67"/>
      <c r="V516" s="70" t="s">
        <v>42</v>
      </c>
      <c r="W516" s="67"/>
      <c r="X516" s="70" t="s">
        <v>42</v>
      </c>
      <c r="Y516" s="67"/>
      <c r="Z516" s="157"/>
      <c r="AA516" s="124"/>
      <c r="AB516" s="17"/>
      <c r="AC516" s="44"/>
      <c r="AD516" s="44"/>
      <c r="AE516" s="44"/>
    </row>
    <row r="517" ht="22.5" customHeight="1">
      <c r="A517" s="46">
        <v>514.0</v>
      </c>
      <c r="B517" s="114" t="s">
        <v>3210</v>
      </c>
      <c r="C517" s="248" t="s">
        <v>50</v>
      </c>
      <c r="D517" s="104" t="s">
        <v>3211</v>
      </c>
      <c r="E517" s="117" t="s">
        <v>198</v>
      </c>
      <c r="F517" s="107" t="s">
        <v>3212</v>
      </c>
      <c r="G517" s="163" t="str">
        <f>HYPERLINK("mailto:recon@hsc.th.com","recon@hsc.th.com")</f>
        <v>recon@hsc.th.com</v>
      </c>
      <c r="H517" s="133" t="s">
        <v>3213</v>
      </c>
      <c r="I517" s="111" t="s">
        <v>790</v>
      </c>
      <c r="J517" s="70" t="s">
        <v>42</v>
      </c>
      <c r="K517" s="67"/>
      <c r="L517" s="67"/>
      <c r="M517" s="70" t="s">
        <v>42</v>
      </c>
      <c r="N517" s="67"/>
      <c r="O517" s="67"/>
      <c r="P517" s="70" t="s">
        <v>42</v>
      </c>
      <c r="Q517" s="70" t="s">
        <v>42</v>
      </c>
      <c r="R517" s="67"/>
      <c r="S517" s="70" t="s">
        <v>42</v>
      </c>
      <c r="T517" s="67"/>
      <c r="U517" s="67"/>
      <c r="V517" s="70" t="s">
        <v>42</v>
      </c>
      <c r="W517" s="67"/>
      <c r="X517" s="67"/>
      <c r="Y517" s="67"/>
      <c r="Z517" s="157"/>
      <c r="AA517" s="124"/>
      <c r="AB517" s="17"/>
      <c r="AC517" s="44"/>
      <c r="AD517" s="44"/>
      <c r="AE517" s="44"/>
    </row>
    <row r="518" ht="22.5" customHeight="1">
      <c r="A518" s="46">
        <v>515.0</v>
      </c>
      <c r="B518" s="250" t="s">
        <v>3214</v>
      </c>
      <c r="C518" s="248" t="s">
        <v>50</v>
      </c>
      <c r="D518" s="127" t="s">
        <v>3215</v>
      </c>
      <c r="E518" s="137" t="s">
        <v>292</v>
      </c>
      <c r="F518" s="107" t="s">
        <v>3216</v>
      </c>
      <c r="G518" s="109" t="str">
        <f>HYPERLINK("mailto:wally@rigdownhole.com","wally@rigdownhole.com")</f>
        <v>wally@rigdownhole.com</v>
      </c>
      <c r="H518" s="122" t="s">
        <v>3217</v>
      </c>
      <c r="I518" s="111" t="s">
        <v>193</v>
      </c>
      <c r="J518" s="70" t="s">
        <v>42</v>
      </c>
      <c r="K518" s="70" t="s">
        <v>42</v>
      </c>
      <c r="L518" s="67"/>
      <c r="M518" s="70" t="s">
        <v>42</v>
      </c>
      <c r="N518" s="70" t="s">
        <v>42</v>
      </c>
      <c r="O518" s="70" t="s">
        <v>42</v>
      </c>
      <c r="P518" s="70" t="s">
        <v>42</v>
      </c>
      <c r="Q518" s="70" t="s">
        <v>42</v>
      </c>
      <c r="R518" s="70" t="s">
        <v>42</v>
      </c>
      <c r="S518" s="70" t="s">
        <v>42</v>
      </c>
      <c r="T518" s="67"/>
      <c r="U518" s="67"/>
      <c r="V518" s="70" t="s">
        <v>42</v>
      </c>
      <c r="W518" s="67"/>
      <c r="X518" s="70" t="s">
        <v>42</v>
      </c>
      <c r="Y518" s="70" t="s">
        <v>42</v>
      </c>
      <c r="Z518" s="157"/>
      <c r="AA518" s="306"/>
      <c r="AB518" s="17"/>
      <c r="AC518" s="44"/>
      <c r="AD518" s="44"/>
      <c r="AE518" s="44"/>
    </row>
    <row r="519" ht="22.5" customHeight="1">
      <c r="A519" s="46">
        <v>516.0</v>
      </c>
      <c r="B519" s="114" t="s">
        <v>3218</v>
      </c>
      <c r="C519" s="248" t="s">
        <v>50</v>
      </c>
      <c r="D519" s="127" t="s">
        <v>3219</v>
      </c>
      <c r="E519" s="137" t="s">
        <v>512</v>
      </c>
      <c r="F519" s="107" t="s">
        <v>3220</v>
      </c>
      <c r="G519" s="155" t="s">
        <v>3221</v>
      </c>
      <c r="H519" s="139" t="s">
        <v>3222</v>
      </c>
      <c r="I519" s="111" t="s">
        <v>465</v>
      </c>
      <c r="J519" s="70" t="s">
        <v>42</v>
      </c>
      <c r="K519" s="67"/>
      <c r="L519" s="70" t="s">
        <v>42</v>
      </c>
      <c r="M519" s="70" t="s">
        <v>42</v>
      </c>
      <c r="N519" s="67"/>
      <c r="O519" s="67"/>
      <c r="P519" s="70" t="s">
        <v>42</v>
      </c>
      <c r="Q519" s="70" t="s">
        <v>42</v>
      </c>
      <c r="R519" s="67"/>
      <c r="S519" s="70" t="s">
        <v>42</v>
      </c>
      <c r="T519" s="67"/>
      <c r="U519" s="67"/>
      <c r="V519" s="70" t="s">
        <v>42</v>
      </c>
      <c r="W519" s="67"/>
      <c r="X519" s="67"/>
      <c r="Y519" s="67"/>
      <c r="Z519" s="157"/>
      <c r="AA519" s="124"/>
      <c r="AB519" s="17"/>
      <c r="AC519" s="44"/>
      <c r="AD519" s="44"/>
      <c r="AE519" s="44"/>
    </row>
    <row r="520" ht="22.5" customHeight="1">
      <c r="A520" s="46">
        <v>517.0</v>
      </c>
      <c r="B520" s="142" t="s">
        <v>3223</v>
      </c>
      <c r="C520" s="135" t="s">
        <v>34</v>
      </c>
      <c r="D520" s="104" t="s">
        <v>3224</v>
      </c>
      <c r="E520" s="117" t="s">
        <v>198</v>
      </c>
      <c r="F520" s="107" t="s">
        <v>3225</v>
      </c>
      <c r="G520" s="247" t="s">
        <v>3226</v>
      </c>
      <c r="H520" s="133" t="s">
        <v>3227</v>
      </c>
      <c r="I520" s="111" t="s">
        <v>347</v>
      </c>
      <c r="J520" s="70" t="s">
        <v>42</v>
      </c>
      <c r="K520" s="70" t="s">
        <v>42</v>
      </c>
      <c r="L520" s="67"/>
      <c r="M520" s="70" t="s">
        <v>42</v>
      </c>
      <c r="N520" s="67"/>
      <c r="O520" s="67"/>
      <c r="P520" s="70" t="s">
        <v>42</v>
      </c>
      <c r="Q520" s="70" t="s">
        <v>42</v>
      </c>
      <c r="R520" s="67"/>
      <c r="S520" s="70" t="s">
        <v>42</v>
      </c>
      <c r="T520" s="67"/>
      <c r="U520" s="67"/>
      <c r="V520" s="70" t="s">
        <v>42</v>
      </c>
      <c r="W520" s="67"/>
      <c r="X520" s="67"/>
      <c r="Y520" s="67"/>
      <c r="Z520" s="157"/>
      <c r="AA520" s="124"/>
      <c r="AB520" s="17"/>
      <c r="AC520" s="44"/>
      <c r="AD520" s="44"/>
      <c r="AE520" s="44"/>
    </row>
    <row r="521" ht="22.5" customHeight="1">
      <c r="A521" s="46">
        <v>518.0</v>
      </c>
      <c r="B521" s="142" t="s">
        <v>3228</v>
      </c>
      <c r="C521" s="248" t="s">
        <v>555</v>
      </c>
      <c r="D521" s="127" t="s">
        <v>3229</v>
      </c>
      <c r="E521" s="117" t="s">
        <v>3230</v>
      </c>
      <c r="F521" s="107" t="s">
        <v>3231</v>
      </c>
      <c r="G521" s="109" t="str">
        <f>HYPERLINK("mailto:rmsis@rmsthailand.com","rmsis@rmsthailand.com")</f>
        <v>rmsis@rmsthailand.com</v>
      </c>
      <c r="H521" s="122" t="s">
        <v>3232</v>
      </c>
      <c r="I521" s="111" t="s">
        <v>181</v>
      </c>
      <c r="J521" s="201" t="s">
        <v>42</v>
      </c>
      <c r="K521" s="202"/>
      <c r="L521" s="202"/>
      <c r="M521" s="201" t="s">
        <v>42</v>
      </c>
      <c r="N521" s="201" t="s">
        <v>42</v>
      </c>
      <c r="O521" s="201" t="s">
        <v>42</v>
      </c>
      <c r="P521" s="201" t="s">
        <v>42</v>
      </c>
      <c r="Q521" s="201" t="s">
        <v>42</v>
      </c>
      <c r="R521" s="202"/>
      <c r="S521" s="201" t="s">
        <v>42</v>
      </c>
      <c r="T521" s="201" t="s">
        <v>42</v>
      </c>
      <c r="U521" s="201" t="s">
        <v>42</v>
      </c>
      <c r="V521" s="201" t="s">
        <v>42</v>
      </c>
      <c r="W521" s="202"/>
      <c r="X521" s="201" t="s">
        <v>42</v>
      </c>
      <c r="Y521" s="67"/>
      <c r="Z521" s="157"/>
      <c r="AA521" s="124"/>
      <c r="AB521" s="17"/>
      <c r="AC521" s="44"/>
      <c r="AD521" s="44"/>
      <c r="AE521" s="44"/>
    </row>
    <row r="522" ht="22.5" customHeight="1">
      <c r="A522" s="46">
        <v>519.0</v>
      </c>
      <c r="B522" s="114" t="s">
        <v>3233</v>
      </c>
      <c r="C522" s="135" t="s">
        <v>34</v>
      </c>
      <c r="D522" s="226"/>
      <c r="E522" s="267"/>
      <c r="F522" s="107" t="s">
        <v>3234</v>
      </c>
      <c r="G522" s="109" t="s">
        <v>3235</v>
      </c>
      <c r="H522" s="139" t="s">
        <v>3236</v>
      </c>
      <c r="I522" s="111" t="s">
        <v>790</v>
      </c>
      <c r="J522" s="70" t="s">
        <v>42</v>
      </c>
      <c r="K522" s="67"/>
      <c r="L522" s="67"/>
      <c r="M522" s="70" t="s">
        <v>42</v>
      </c>
      <c r="N522" s="67"/>
      <c r="O522" s="67"/>
      <c r="P522" s="70" t="s">
        <v>42</v>
      </c>
      <c r="Q522" s="70" t="s">
        <v>42</v>
      </c>
      <c r="R522" s="67"/>
      <c r="S522" s="70" t="s">
        <v>42</v>
      </c>
      <c r="T522" s="67"/>
      <c r="U522" s="67"/>
      <c r="V522" s="70" t="s">
        <v>42</v>
      </c>
      <c r="W522" s="67"/>
      <c r="X522" s="67"/>
      <c r="Y522" s="67"/>
      <c r="Z522" s="157"/>
      <c r="AA522" s="124"/>
      <c r="AB522" s="17"/>
      <c r="AC522" s="44"/>
      <c r="AD522" s="44"/>
      <c r="AE522" s="44"/>
    </row>
    <row r="523" ht="22.5" customHeight="1">
      <c r="A523" s="46">
        <v>520.0</v>
      </c>
      <c r="B523" s="142" t="s">
        <v>3237</v>
      </c>
      <c r="C523" s="103" t="s">
        <v>50</v>
      </c>
      <c r="D523" s="104" t="s">
        <v>3238</v>
      </c>
      <c r="E523" s="117" t="s">
        <v>321</v>
      </c>
      <c r="F523" s="153" t="s">
        <v>3239</v>
      </c>
      <c r="G523" s="155" t="str">
        <f>HYPERLINK("mailto:rotary@excite.com","rotary@excite.com")</f>
        <v>rotary@excite.com</v>
      </c>
      <c r="H523" s="145" t="s">
        <v>3240</v>
      </c>
      <c r="I523" s="111" t="s">
        <v>1522</v>
      </c>
      <c r="J523" s="70" t="s">
        <v>42</v>
      </c>
      <c r="K523" s="70" t="s">
        <v>42</v>
      </c>
      <c r="L523" s="202"/>
      <c r="M523" s="70" t="s">
        <v>42</v>
      </c>
      <c r="N523" s="201" t="s">
        <v>42</v>
      </c>
      <c r="O523" s="201" t="s">
        <v>42</v>
      </c>
      <c r="P523" s="70" t="s">
        <v>42</v>
      </c>
      <c r="Q523" s="70" t="s">
        <v>42</v>
      </c>
      <c r="R523" s="70" t="s">
        <v>42</v>
      </c>
      <c r="S523" s="70" t="s">
        <v>42</v>
      </c>
      <c r="T523" s="70" t="s">
        <v>42</v>
      </c>
      <c r="U523" s="201" t="s">
        <v>42</v>
      </c>
      <c r="V523" s="201" t="s">
        <v>42</v>
      </c>
      <c r="W523" s="202"/>
      <c r="X523" s="201" t="s">
        <v>42</v>
      </c>
      <c r="Y523" s="67"/>
      <c r="Z523" s="157"/>
      <c r="AA523" s="124"/>
      <c r="AB523" s="17"/>
      <c r="AC523" s="44"/>
      <c r="AD523" s="44"/>
      <c r="AE523" s="44"/>
    </row>
    <row r="524" ht="22.5" customHeight="1">
      <c r="A524" s="46">
        <v>521.0</v>
      </c>
      <c r="B524" s="212" t="s">
        <v>3241</v>
      </c>
      <c r="C524" s="135" t="s">
        <v>34</v>
      </c>
      <c r="D524" s="127" t="s">
        <v>3242</v>
      </c>
      <c r="E524" s="117" t="s">
        <v>198</v>
      </c>
      <c r="F524" s="107" t="s">
        <v>3243</v>
      </c>
      <c r="G524" s="109" t="s">
        <v>3244</v>
      </c>
      <c r="H524" s="139" t="s">
        <v>3245</v>
      </c>
      <c r="I524" s="111" t="s">
        <v>1146</v>
      </c>
      <c r="J524" s="70" t="s">
        <v>42</v>
      </c>
      <c r="K524" s="67"/>
      <c r="L524" s="67"/>
      <c r="M524" s="70" t="s">
        <v>42</v>
      </c>
      <c r="N524" s="67"/>
      <c r="O524" s="67"/>
      <c r="P524" s="70" t="s">
        <v>42</v>
      </c>
      <c r="Q524" s="70" t="s">
        <v>42</v>
      </c>
      <c r="R524" s="67"/>
      <c r="S524" s="70" t="s">
        <v>42</v>
      </c>
      <c r="T524" s="67"/>
      <c r="U524" s="67"/>
      <c r="V524" s="70" t="s">
        <v>42</v>
      </c>
      <c r="W524" s="67"/>
      <c r="X524" s="67"/>
      <c r="Y524" s="67"/>
      <c r="Z524" s="157"/>
      <c r="AA524" s="124"/>
      <c r="AB524" s="17"/>
      <c r="AC524" s="44"/>
      <c r="AD524" s="44"/>
      <c r="AE524" s="44"/>
    </row>
    <row r="525" ht="22.5" customHeight="1">
      <c r="A525" s="46">
        <v>522.0</v>
      </c>
      <c r="B525" s="114" t="s">
        <v>3246</v>
      </c>
      <c r="C525" s="135" t="s">
        <v>813</v>
      </c>
      <c r="D525" s="104" t="s">
        <v>3247</v>
      </c>
      <c r="E525" s="117" t="s">
        <v>198</v>
      </c>
      <c r="F525" s="107" t="s">
        <v>3248</v>
      </c>
      <c r="G525" s="109" t="s">
        <v>3249</v>
      </c>
      <c r="H525" s="122" t="s">
        <v>3250</v>
      </c>
      <c r="I525" s="111" t="s">
        <v>41</v>
      </c>
      <c r="J525" s="70" t="s">
        <v>42</v>
      </c>
      <c r="K525" s="67"/>
      <c r="L525" s="67"/>
      <c r="M525" s="70" t="s">
        <v>42</v>
      </c>
      <c r="N525" s="67"/>
      <c r="O525" s="67"/>
      <c r="P525" s="70" t="s">
        <v>42</v>
      </c>
      <c r="Q525" s="70" t="s">
        <v>42</v>
      </c>
      <c r="R525" s="67"/>
      <c r="S525" s="67"/>
      <c r="T525" s="67"/>
      <c r="U525" s="67"/>
      <c r="V525" s="67"/>
      <c r="W525" s="67"/>
      <c r="X525" s="67"/>
      <c r="Y525" s="67"/>
      <c r="Z525" s="157"/>
      <c r="AA525" s="124"/>
      <c r="AB525" s="17"/>
      <c r="AC525" s="44"/>
      <c r="AD525" s="44"/>
      <c r="AE525" s="44"/>
    </row>
    <row r="526" ht="22.5" customHeight="1">
      <c r="A526" s="46">
        <v>523.0</v>
      </c>
      <c r="B526" s="114" t="s">
        <v>3251</v>
      </c>
      <c r="C526" s="135" t="s">
        <v>3252</v>
      </c>
      <c r="D526" s="127" t="s">
        <v>3253</v>
      </c>
      <c r="E526" s="117" t="s">
        <v>198</v>
      </c>
      <c r="F526" s="107" t="s">
        <v>3254</v>
      </c>
      <c r="G526" s="271" t="str">
        <f>HYPERLINK("mailto:rungruangsevice@hotmail.com","rungruangsevice@hotmail.com")</f>
        <v>rungruangsevice@hotmail.com</v>
      </c>
      <c r="H526" s="139" t="s">
        <v>3255</v>
      </c>
      <c r="I526" s="111" t="s">
        <v>41</v>
      </c>
      <c r="J526" s="70" t="s">
        <v>42</v>
      </c>
      <c r="K526" s="67"/>
      <c r="L526" s="67"/>
      <c r="M526" s="70" t="s">
        <v>42</v>
      </c>
      <c r="N526" s="67"/>
      <c r="O526" s="67"/>
      <c r="P526" s="70" t="s">
        <v>42</v>
      </c>
      <c r="Q526" s="70" t="s">
        <v>42</v>
      </c>
      <c r="R526" s="67"/>
      <c r="S526" s="67"/>
      <c r="T526" s="67"/>
      <c r="U526" s="67"/>
      <c r="V526" s="67"/>
      <c r="W526" s="67"/>
      <c r="X526" s="67"/>
      <c r="Y526" s="67"/>
      <c r="Z526" s="157"/>
      <c r="AA526" s="124"/>
      <c r="AB526" s="17"/>
      <c r="AC526" s="44"/>
      <c r="AD526" s="44"/>
      <c r="AE526" s="44"/>
    </row>
    <row r="527" ht="22.5" customHeight="1">
      <c r="A527" s="46">
        <v>524.0</v>
      </c>
      <c r="B527" s="114" t="s">
        <v>614</v>
      </c>
      <c r="C527" s="248" t="s">
        <v>50</v>
      </c>
      <c r="D527" s="226"/>
      <c r="E527" s="137"/>
      <c r="F527" s="107" t="s">
        <v>3256</v>
      </c>
      <c r="G527" s="109" t="s">
        <v>620</v>
      </c>
      <c r="H527" s="324"/>
      <c r="I527" s="111" t="s">
        <v>138</v>
      </c>
      <c r="J527" s="67"/>
      <c r="K527" s="67"/>
      <c r="L527" s="67"/>
      <c r="M527" s="70" t="s">
        <v>42</v>
      </c>
      <c r="N527" s="67"/>
      <c r="O527" s="67"/>
      <c r="P527" s="70" t="s">
        <v>42</v>
      </c>
      <c r="Q527" s="70" t="s">
        <v>42</v>
      </c>
      <c r="R527" s="67"/>
      <c r="S527" s="67"/>
      <c r="T527" s="70" t="s">
        <v>42</v>
      </c>
      <c r="U527" s="67"/>
      <c r="V527" s="67"/>
      <c r="W527" s="67"/>
      <c r="X527" s="67"/>
      <c r="Y527" s="67"/>
      <c r="Z527" s="157"/>
      <c r="AA527" s="124"/>
      <c r="AB527" s="17"/>
      <c r="AC527" s="44"/>
      <c r="AD527" s="44"/>
      <c r="AE527" s="44"/>
    </row>
    <row r="528" ht="22.5" customHeight="1">
      <c r="A528" s="46">
        <v>525.0</v>
      </c>
      <c r="B528" s="142" t="s">
        <v>3257</v>
      </c>
      <c r="C528" s="248" t="s">
        <v>50</v>
      </c>
      <c r="D528" s="127" t="s">
        <v>3258</v>
      </c>
      <c r="E528" s="137" t="s">
        <v>321</v>
      </c>
      <c r="F528" s="107" t="s">
        <v>3259</v>
      </c>
      <c r="G528" s="155" t="str">
        <f>HYPERLINK("mailto:rungnapa@rwan.asia","rungnapa@rwan.asia")</f>
        <v>rungnapa@rwan.asia</v>
      </c>
      <c r="H528" s="139" t="s">
        <v>3260</v>
      </c>
      <c r="I528" s="111" t="s">
        <v>1661</v>
      </c>
      <c r="J528" s="70" t="s">
        <v>42</v>
      </c>
      <c r="K528" s="67"/>
      <c r="L528" s="67"/>
      <c r="M528" s="70" t="s">
        <v>42</v>
      </c>
      <c r="N528" s="67"/>
      <c r="O528" s="67"/>
      <c r="P528" s="70" t="s">
        <v>42</v>
      </c>
      <c r="Q528" s="70" t="s">
        <v>42</v>
      </c>
      <c r="R528" s="67"/>
      <c r="S528" s="70" t="s">
        <v>42</v>
      </c>
      <c r="T528" s="70" t="s">
        <v>42</v>
      </c>
      <c r="U528" s="67"/>
      <c r="V528" s="70" t="s">
        <v>42</v>
      </c>
      <c r="W528" s="67"/>
      <c r="X528" s="67"/>
      <c r="Y528" s="67"/>
      <c r="Z528" s="157"/>
      <c r="AA528" s="124"/>
      <c r="AB528" s="17"/>
      <c r="AC528" s="44"/>
      <c r="AD528" s="44"/>
      <c r="AE528" s="44"/>
    </row>
    <row r="529" ht="22.5" customHeight="1">
      <c r="A529" s="46">
        <v>526.0</v>
      </c>
      <c r="B529" s="114" t="s">
        <v>3261</v>
      </c>
      <c r="C529" s="135" t="s">
        <v>82</v>
      </c>
      <c r="D529" s="127" t="s">
        <v>3262</v>
      </c>
      <c r="E529" s="137" t="s">
        <v>809</v>
      </c>
      <c r="F529" s="107" t="s">
        <v>3263</v>
      </c>
      <c r="G529" s="109" t="s">
        <v>3264</v>
      </c>
      <c r="H529" s="139" t="s">
        <v>3265</v>
      </c>
      <c r="I529" s="111" t="s">
        <v>929</v>
      </c>
      <c r="J529" s="70" t="s">
        <v>42</v>
      </c>
      <c r="K529" s="70" t="s">
        <v>42</v>
      </c>
      <c r="L529" s="67"/>
      <c r="M529" s="70" t="s">
        <v>42</v>
      </c>
      <c r="N529" s="67"/>
      <c r="O529" s="67"/>
      <c r="P529" s="70" t="s">
        <v>42</v>
      </c>
      <c r="Q529" s="70" t="s">
        <v>42</v>
      </c>
      <c r="R529" s="67"/>
      <c r="S529" s="70" t="s">
        <v>42</v>
      </c>
      <c r="T529" s="67"/>
      <c r="U529" s="67"/>
      <c r="V529" s="70" t="s">
        <v>42</v>
      </c>
      <c r="W529" s="67"/>
      <c r="X529" s="67"/>
      <c r="Y529" s="67"/>
      <c r="Z529" s="157"/>
      <c r="AA529" s="124"/>
      <c r="AB529" s="17"/>
      <c r="AC529" s="44"/>
      <c r="AD529" s="44"/>
      <c r="AE529" s="44"/>
    </row>
    <row r="530" ht="22.5" customHeight="1">
      <c r="A530" s="46">
        <v>527.0</v>
      </c>
      <c r="B530" s="114" t="s">
        <v>3266</v>
      </c>
      <c r="C530" s="135" t="s">
        <v>82</v>
      </c>
      <c r="D530" s="127" t="s">
        <v>3267</v>
      </c>
      <c r="E530" s="137"/>
      <c r="F530" s="107" t="s">
        <v>3268</v>
      </c>
      <c r="G530" s="109" t="s">
        <v>3269</v>
      </c>
      <c r="H530" s="111" t="s">
        <v>3270</v>
      </c>
      <c r="I530" s="111" t="s">
        <v>929</v>
      </c>
      <c r="J530" s="70" t="s">
        <v>42</v>
      </c>
      <c r="K530" s="70" t="s">
        <v>42</v>
      </c>
      <c r="L530" s="67"/>
      <c r="M530" s="70" t="s">
        <v>42</v>
      </c>
      <c r="N530" s="67"/>
      <c r="O530" s="67"/>
      <c r="P530" s="70" t="s">
        <v>42</v>
      </c>
      <c r="Q530" s="70" t="s">
        <v>42</v>
      </c>
      <c r="R530" s="67"/>
      <c r="S530" s="70" t="s">
        <v>42</v>
      </c>
      <c r="T530" s="67"/>
      <c r="U530" s="67"/>
      <c r="V530" s="70" t="s">
        <v>42</v>
      </c>
      <c r="W530" s="67"/>
      <c r="X530" s="67"/>
      <c r="Y530" s="67"/>
      <c r="Z530" s="157"/>
      <c r="AA530" s="124"/>
      <c r="AB530" s="17"/>
      <c r="AC530" s="44"/>
      <c r="AD530" s="44"/>
      <c r="AE530" s="44"/>
    </row>
    <row r="531" ht="22.5" customHeight="1">
      <c r="A531" s="46">
        <v>528.0</v>
      </c>
      <c r="B531" s="114" t="s">
        <v>3271</v>
      </c>
      <c r="C531" s="135" t="s">
        <v>528</v>
      </c>
      <c r="D531" s="104" t="s">
        <v>3272</v>
      </c>
      <c r="E531" s="117" t="s">
        <v>2212</v>
      </c>
      <c r="F531" s="107" t="s">
        <v>1688</v>
      </c>
      <c r="G531" s="247" t="s">
        <v>3273</v>
      </c>
      <c r="H531" s="111" t="s">
        <v>3274</v>
      </c>
      <c r="I531" s="111" t="s">
        <v>1199</v>
      </c>
      <c r="J531" s="70" t="s">
        <v>42</v>
      </c>
      <c r="K531" s="70" t="s">
        <v>42</v>
      </c>
      <c r="L531" s="70" t="s">
        <v>42</v>
      </c>
      <c r="M531" s="70" t="s">
        <v>42</v>
      </c>
      <c r="N531" s="67"/>
      <c r="O531" s="67"/>
      <c r="P531" s="70" t="s">
        <v>42</v>
      </c>
      <c r="Q531" s="70" t="s">
        <v>42</v>
      </c>
      <c r="R531" s="67"/>
      <c r="S531" s="70" t="s">
        <v>42</v>
      </c>
      <c r="T531" s="67"/>
      <c r="U531" s="67"/>
      <c r="V531" s="70" t="s">
        <v>42</v>
      </c>
      <c r="W531" s="67"/>
      <c r="X531" s="67"/>
      <c r="Y531" s="67"/>
      <c r="Z531" s="157"/>
      <c r="AA531" s="124"/>
      <c r="AB531" s="17"/>
      <c r="AC531" s="44"/>
      <c r="AD531" s="44"/>
      <c r="AE531" s="44"/>
    </row>
    <row r="532" ht="22.5" customHeight="1">
      <c r="A532" s="46">
        <v>529.0</v>
      </c>
      <c r="B532" s="249" t="s">
        <v>3275</v>
      </c>
      <c r="C532" s="248" t="s">
        <v>50</v>
      </c>
      <c r="D532" s="127" t="s">
        <v>3276</v>
      </c>
      <c r="E532" s="137" t="s">
        <v>3277</v>
      </c>
      <c r="F532" s="107" t="s">
        <v>3278</v>
      </c>
      <c r="G532" s="163" t="str">
        <f>HYPERLINK("mailto:sbmthail@ksc.th.com","sbmthail@ksc.th.com")</f>
        <v>sbmthail@ksc.th.com</v>
      </c>
      <c r="H532" s="133" t="s">
        <v>3279</v>
      </c>
      <c r="I532" s="111" t="s">
        <v>229</v>
      </c>
      <c r="J532" s="70" t="s">
        <v>42</v>
      </c>
      <c r="K532" s="67"/>
      <c r="L532" s="67"/>
      <c r="M532" s="70" t="s">
        <v>42</v>
      </c>
      <c r="N532" s="70" t="s">
        <v>42</v>
      </c>
      <c r="O532" s="67"/>
      <c r="P532" s="70" t="s">
        <v>42</v>
      </c>
      <c r="Q532" s="70" t="s">
        <v>42</v>
      </c>
      <c r="R532" s="67"/>
      <c r="S532" s="70" t="s">
        <v>42</v>
      </c>
      <c r="T532" s="70" t="s">
        <v>42</v>
      </c>
      <c r="U532" s="70" t="s">
        <v>42</v>
      </c>
      <c r="V532" s="70" t="s">
        <v>42</v>
      </c>
      <c r="W532" s="67"/>
      <c r="X532" s="70" t="s">
        <v>42</v>
      </c>
      <c r="Y532" s="67"/>
      <c r="Z532" s="157"/>
      <c r="AA532" s="124"/>
      <c r="AB532" s="17"/>
      <c r="AC532" s="44"/>
      <c r="AD532" s="44"/>
      <c r="AE532" s="44"/>
    </row>
    <row r="533" ht="22.5" customHeight="1">
      <c r="A533" s="46">
        <v>530.0</v>
      </c>
      <c r="B533" s="179" t="s">
        <v>3280</v>
      </c>
      <c r="C533" s="135" t="s">
        <v>82</v>
      </c>
      <c r="D533" s="127" t="s">
        <v>3281</v>
      </c>
      <c r="E533" s="137"/>
      <c r="F533" s="107" t="s">
        <v>3282</v>
      </c>
      <c r="G533" s="109" t="s">
        <v>3283</v>
      </c>
      <c r="H533" s="139" t="s">
        <v>3284</v>
      </c>
      <c r="I533" s="111" t="s">
        <v>790</v>
      </c>
      <c r="J533" s="70" t="s">
        <v>42</v>
      </c>
      <c r="K533" s="67"/>
      <c r="L533" s="67"/>
      <c r="M533" s="70" t="s">
        <v>42</v>
      </c>
      <c r="N533" s="67"/>
      <c r="O533" s="67"/>
      <c r="P533" s="70" t="s">
        <v>42</v>
      </c>
      <c r="Q533" s="70" t="s">
        <v>42</v>
      </c>
      <c r="R533" s="67"/>
      <c r="S533" s="70" t="s">
        <v>42</v>
      </c>
      <c r="T533" s="67"/>
      <c r="U533" s="67"/>
      <c r="V533" s="70" t="s">
        <v>42</v>
      </c>
      <c r="W533" s="67"/>
      <c r="X533" s="67"/>
      <c r="Y533" s="67"/>
      <c r="Z533" s="157"/>
      <c r="AA533" s="124"/>
      <c r="AB533" s="17"/>
      <c r="AC533" s="44"/>
      <c r="AD533" s="44"/>
      <c r="AE533" s="44"/>
    </row>
    <row r="534" ht="22.5" customHeight="1">
      <c r="A534" s="46">
        <v>531.0</v>
      </c>
      <c r="B534" s="114" t="s">
        <v>3285</v>
      </c>
      <c r="C534" s="248" t="s">
        <v>50</v>
      </c>
      <c r="D534" s="104" t="s">
        <v>3286</v>
      </c>
      <c r="E534" s="328" t="s">
        <v>3287</v>
      </c>
      <c r="F534" s="107" t="s">
        <v>3288</v>
      </c>
      <c r="G534" s="177" t="s">
        <v>3289</v>
      </c>
      <c r="H534" s="235" t="s">
        <v>3290</v>
      </c>
      <c r="I534" s="111" t="s">
        <v>835</v>
      </c>
      <c r="J534" s="70" t="s">
        <v>42</v>
      </c>
      <c r="K534" s="70" t="s">
        <v>42</v>
      </c>
      <c r="L534" s="67"/>
      <c r="M534" s="70" t="s">
        <v>42</v>
      </c>
      <c r="N534" s="70" t="s">
        <v>42</v>
      </c>
      <c r="O534" s="70" t="s">
        <v>42</v>
      </c>
      <c r="P534" s="70" t="s">
        <v>42</v>
      </c>
      <c r="Q534" s="70" t="s">
        <v>42</v>
      </c>
      <c r="R534" s="70" t="s">
        <v>42</v>
      </c>
      <c r="S534" s="70" t="s">
        <v>42</v>
      </c>
      <c r="T534" s="70" t="s">
        <v>42</v>
      </c>
      <c r="U534" s="70" t="s">
        <v>42</v>
      </c>
      <c r="V534" s="70" t="s">
        <v>42</v>
      </c>
      <c r="W534" s="67"/>
      <c r="X534" s="70" t="s">
        <v>42</v>
      </c>
      <c r="Y534" s="67"/>
      <c r="Z534" s="157"/>
      <c r="AA534" s="124"/>
      <c r="AB534" s="17"/>
      <c r="AC534" s="44"/>
      <c r="AD534" s="44"/>
      <c r="AE534" s="44"/>
    </row>
    <row r="535" ht="22.5" customHeight="1">
      <c r="A535" s="46">
        <v>532.0</v>
      </c>
      <c r="B535" s="142" t="s">
        <v>3291</v>
      </c>
      <c r="C535" s="135" t="s">
        <v>82</v>
      </c>
      <c r="D535" s="104" t="s">
        <v>3292</v>
      </c>
      <c r="E535" s="117" t="s">
        <v>292</v>
      </c>
      <c r="F535" s="371" t="s">
        <v>3293</v>
      </c>
      <c r="G535" s="372" t="s">
        <v>3294</v>
      </c>
      <c r="H535" s="373" t="s">
        <v>3295</v>
      </c>
      <c r="I535" s="111" t="s">
        <v>3296</v>
      </c>
      <c r="J535" s="70" t="s">
        <v>42</v>
      </c>
      <c r="K535" s="70" t="s">
        <v>42</v>
      </c>
      <c r="L535" s="67"/>
      <c r="M535" s="70" t="s">
        <v>42</v>
      </c>
      <c r="N535" s="70" t="s">
        <v>42</v>
      </c>
      <c r="O535" s="70" t="s">
        <v>42</v>
      </c>
      <c r="P535" s="70" t="s">
        <v>42</v>
      </c>
      <c r="Q535" s="70" t="s">
        <v>42</v>
      </c>
      <c r="R535" s="70" t="s">
        <v>42</v>
      </c>
      <c r="S535" s="70" t="s">
        <v>42</v>
      </c>
      <c r="T535" s="67"/>
      <c r="U535" s="67"/>
      <c r="V535" s="70" t="s">
        <v>42</v>
      </c>
      <c r="W535" s="67"/>
      <c r="X535" s="70" t="s">
        <v>42</v>
      </c>
      <c r="Y535" s="67"/>
      <c r="Z535" s="157"/>
      <c r="AA535" s="124"/>
      <c r="AB535" s="17"/>
      <c r="AC535" s="44"/>
      <c r="AD535" s="44"/>
      <c r="AE535" s="44"/>
    </row>
    <row r="536" ht="22.5" customHeight="1">
      <c r="A536" s="46">
        <v>533.0</v>
      </c>
      <c r="B536" s="114" t="s">
        <v>3297</v>
      </c>
      <c r="C536" s="135" t="s">
        <v>1245</v>
      </c>
      <c r="D536" s="104" t="s">
        <v>3298</v>
      </c>
      <c r="E536" s="137" t="s">
        <v>321</v>
      </c>
      <c r="F536" s="107" t="s">
        <v>3299</v>
      </c>
      <c r="G536" s="155" t="str">
        <f>HYPERLINK("mailto:vichan@prominent.co.th","vichan@prominent.co.th")</f>
        <v>vichan@prominent.co.th</v>
      </c>
      <c r="H536" s="122" t="s">
        <v>3300</v>
      </c>
      <c r="I536" s="111" t="s">
        <v>790</v>
      </c>
      <c r="J536" s="70" t="s">
        <v>42</v>
      </c>
      <c r="K536" s="67"/>
      <c r="L536" s="67"/>
      <c r="M536" s="70" t="s">
        <v>42</v>
      </c>
      <c r="N536" s="67"/>
      <c r="O536" s="67"/>
      <c r="P536" s="70" t="s">
        <v>42</v>
      </c>
      <c r="Q536" s="70" t="s">
        <v>42</v>
      </c>
      <c r="R536" s="67"/>
      <c r="S536" s="70" t="s">
        <v>42</v>
      </c>
      <c r="T536" s="67"/>
      <c r="U536" s="67"/>
      <c r="V536" s="70" t="s">
        <v>42</v>
      </c>
      <c r="W536" s="67"/>
      <c r="X536" s="67"/>
      <c r="Y536" s="67"/>
      <c r="Z536" s="157"/>
      <c r="AA536" s="124"/>
      <c r="AB536" s="17"/>
      <c r="AC536" s="44"/>
      <c r="AD536" s="44"/>
      <c r="AE536" s="44"/>
    </row>
    <row r="537" ht="22.5" customHeight="1">
      <c r="A537" s="46">
        <v>534.0</v>
      </c>
      <c r="B537" s="179" t="s">
        <v>3301</v>
      </c>
      <c r="C537" s="248" t="s">
        <v>363</v>
      </c>
      <c r="D537" s="292" t="s">
        <v>3302</v>
      </c>
      <c r="E537" s="292" t="s">
        <v>3303</v>
      </c>
      <c r="F537" s="288" t="s">
        <v>3304</v>
      </c>
      <c r="G537" s="158" t="s">
        <v>3305</v>
      </c>
      <c r="H537" s="309" t="s">
        <v>3306</v>
      </c>
      <c r="I537" s="183" t="s">
        <v>2582</v>
      </c>
      <c r="J537" s="70" t="s">
        <v>42</v>
      </c>
      <c r="K537" s="67"/>
      <c r="L537" s="67"/>
      <c r="M537" s="70" t="s">
        <v>42</v>
      </c>
      <c r="N537" s="70" t="s">
        <v>42</v>
      </c>
      <c r="O537" s="67"/>
      <c r="P537" s="70" t="s">
        <v>42</v>
      </c>
      <c r="Q537" s="70" t="s">
        <v>42</v>
      </c>
      <c r="R537" s="67"/>
      <c r="S537" s="70" t="s">
        <v>42</v>
      </c>
      <c r="T537" s="70" t="s">
        <v>42</v>
      </c>
      <c r="U537" s="70" t="s">
        <v>42</v>
      </c>
      <c r="V537" s="70" t="s">
        <v>42</v>
      </c>
      <c r="W537" s="67"/>
      <c r="X537" s="70" t="s">
        <v>42</v>
      </c>
      <c r="Y537" s="67"/>
      <c r="Z537" s="157"/>
      <c r="AA537" s="124"/>
      <c r="AB537" s="17"/>
      <c r="AC537" s="44"/>
      <c r="AD537" s="44"/>
      <c r="AE537" s="44"/>
    </row>
    <row r="538" ht="22.5" customHeight="1">
      <c r="A538" s="46">
        <v>535.0</v>
      </c>
      <c r="B538" s="114" t="s">
        <v>3307</v>
      </c>
      <c r="C538" s="248" t="s">
        <v>363</v>
      </c>
      <c r="D538" s="127" t="s">
        <v>3308</v>
      </c>
      <c r="E538" s="137"/>
      <c r="F538" s="107" t="s">
        <v>3309</v>
      </c>
      <c r="G538" s="109" t="s">
        <v>3310</v>
      </c>
      <c r="H538" s="133" t="s">
        <v>3311</v>
      </c>
      <c r="I538" s="111" t="s">
        <v>1288</v>
      </c>
      <c r="J538" s="70" t="s">
        <v>42</v>
      </c>
      <c r="K538" s="70" t="s">
        <v>42</v>
      </c>
      <c r="L538" s="67"/>
      <c r="M538" s="70" t="s">
        <v>42</v>
      </c>
      <c r="N538" s="67"/>
      <c r="O538" s="67"/>
      <c r="P538" s="70" t="s">
        <v>42</v>
      </c>
      <c r="Q538" s="70" t="s">
        <v>42</v>
      </c>
      <c r="R538" s="67"/>
      <c r="S538" s="70" t="s">
        <v>42</v>
      </c>
      <c r="T538" s="67"/>
      <c r="U538" s="67"/>
      <c r="V538" s="70" t="s">
        <v>42</v>
      </c>
      <c r="W538" s="67"/>
      <c r="X538" s="67"/>
      <c r="Y538" s="67"/>
      <c r="Z538" s="157"/>
      <c r="AA538" s="124"/>
      <c r="AB538" s="17"/>
      <c r="AC538" s="44"/>
      <c r="AD538" s="44"/>
      <c r="AE538" s="44"/>
    </row>
    <row r="539" ht="22.5" customHeight="1">
      <c r="A539" s="46">
        <v>536.0</v>
      </c>
      <c r="B539" s="114" t="s">
        <v>3312</v>
      </c>
      <c r="C539" s="248" t="s">
        <v>555</v>
      </c>
      <c r="D539" s="104" t="s">
        <v>3313</v>
      </c>
      <c r="E539" s="117" t="s">
        <v>36</v>
      </c>
      <c r="F539" s="153" t="s">
        <v>3314</v>
      </c>
      <c r="G539" s="301" t="str">
        <f>HYPERLINK("mailto:lilo_gogo@hotmail.com","lilo_gogo@hotmail.com")</f>
        <v>lilo_gogo@hotmail.com</v>
      </c>
      <c r="H539" s="122" t="s">
        <v>3315</v>
      </c>
      <c r="I539" s="111" t="s">
        <v>347</v>
      </c>
      <c r="J539" s="70" t="s">
        <v>42</v>
      </c>
      <c r="K539" s="70" t="s">
        <v>42</v>
      </c>
      <c r="L539" s="67"/>
      <c r="M539" s="70" t="s">
        <v>42</v>
      </c>
      <c r="N539" s="67"/>
      <c r="O539" s="67"/>
      <c r="P539" s="70" t="s">
        <v>42</v>
      </c>
      <c r="Q539" s="70" t="s">
        <v>42</v>
      </c>
      <c r="R539" s="67"/>
      <c r="S539" s="70" t="s">
        <v>42</v>
      </c>
      <c r="T539" s="67"/>
      <c r="U539" s="67"/>
      <c r="V539" s="70" t="s">
        <v>42</v>
      </c>
      <c r="W539" s="67"/>
      <c r="X539" s="67"/>
      <c r="Y539" s="67"/>
      <c r="Z539" s="157"/>
      <c r="AA539" s="124"/>
      <c r="AB539" s="17"/>
      <c r="AC539" s="44"/>
      <c r="AD539" s="44"/>
      <c r="AE539" s="44"/>
    </row>
    <row r="540" ht="22.5" customHeight="1">
      <c r="A540" s="46">
        <v>537.0</v>
      </c>
      <c r="B540" s="114" t="s">
        <v>3316</v>
      </c>
      <c r="C540" s="135" t="s">
        <v>528</v>
      </c>
      <c r="D540" s="127" t="s">
        <v>3317</v>
      </c>
      <c r="E540" s="137"/>
      <c r="F540" s="107" t="s">
        <v>3318</v>
      </c>
      <c r="G540" s="109" t="s">
        <v>3319</v>
      </c>
      <c r="H540" s="122" t="s">
        <v>3320</v>
      </c>
      <c r="I540" s="111" t="s">
        <v>1097</v>
      </c>
      <c r="J540" s="70" t="s">
        <v>42</v>
      </c>
      <c r="K540" s="70" t="s">
        <v>42</v>
      </c>
      <c r="L540" s="67"/>
      <c r="M540" s="70" t="s">
        <v>42</v>
      </c>
      <c r="N540" s="67"/>
      <c r="O540" s="67"/>
      <c r="P540" s="70" t="s">
        <v>42</v>
      </c>
      <c r="Q540" s="70" t="s">
        <v>42</v>
      </c>
      <c r="R540" s="67"/>
      <c r="S540" s="70" t="s">
        <v>42</v>
      </c>
      <c r="T540" s="67"/>
      <c r="U540" s="67"/>
      <c r="V540" s="70" t="s">
        <v>42</v>
      </c>
      <c r="W540" s="67"/>
      <c r="X540" s="67"/>
      <c r="Y540" s="67"/>
      <c r="Z540" s="157"/>
      <c r="AA540" s="124"/>
      <c r="AB540" s="17"/>
      <c r="AC540" s="44"/>
      <c r="AD540" s="44"/>
      <c r="AE540" s="44"/>
    </row>
    <row r="541" ht="22.5" customHeight="1">
      <c r="A541" s="46">
        <v>538.0</v>
      </c>
      <c r="B541" s="114" t="s">
        <v>3321</v>
      </c>
      <c r="C541" s="135" t="s">
        <v>813</v>
      </c>
      <c r="D541" s="127" t="s">
        <v>3322</v>
      </c>
      <c r="E541" s="117" t="s">
        <v>198</v>
      </c>
      <c r="F541" s="107" t="s">
        <v>3323</v>
      </c>
      <c r="G541" s="109" t="s">
        <v>3324</v>
      </c>
      <c r="H541" s="122" t="s">
        <v>3325</v>
      </c>
      <c r="I541" s="111" t="s">
        <v>465</v>
      </c>
      <c r="J541" s="70" t="s">
        <v>42</v>
      </c>
      <c r="K541" s="67"/>
      <c r="L541" s="70" t="s">
        <v>42</v>
      </c>
      <c r="M541" s="70" t="s">
        <v>42</v>
      </c>
      <c r="N541" s="67"/>
      <c r="O541" s="67"/>
      <c r="P541" s="70" t="s">
        <v>42</v>
      </c>
      <c r="Q541" s="70" t="s">
        <v>42</v>
      </c>
      <c r="R541" s="67"/>
      <c r="S541" s="70" t="s">
        <v>42</v>
      </c>
      <c r="T541" s="67"/>
      <c r="U541" s="67"/>
      <c r="V541" s="70" t="s">
        <v>42</v>
      </c>
      <c r="W541" s="67"/>
      <c r="X541" s="67"/>
      <c r="Y541" s="67"/>
      <c r="Z541" s="157"/>
      <c r="AA541" s="124"/>
      <c r="AB541" s="17"/>
      <c r="AC541" s="44"/>
      <c r="AD541" s="44"/>
      <c r="AE541" s="44"/>
    </row>
    <row r="542" ht="22.5" customHeight="1">
      <c r="A542" s="46">
        <v>539.0</v>
      </c>
      <c r="B542" s="114" t="s">
        <v>3326</v>
      </c>
      <c r="C542" s="135" t="s">
        <v>82</v>
      </c>
      <c r="D542" s="104" t="s">
        <v>3327</v>
      </c>
      <c r="E542" s="137" t="s">
        <v>292</v>
      </c>
      <c r="F542" s="107" t="s">
        <v>3328</v>
      </c>
      <c r="G542" s="109" t="s">
        <v>3329</v>
      </c>
      <c r="H542" s="122" t="s">
        <v>3330</v>
      </c>
      <c r="I542" s="111" t="s">
        <v>2383</v>
      </c>
      <c r="J542" s="70" t="s">
        <v>42</v>
      </c>
      <c r="K542" s="70" t="s">
        <v>42</v>
      </c>
      <c r="L542" s="67"/>
      <c r="M542" s="70" t="s">
        <v>42</v>
      </c>
      <c r="N542" s="67"/>
      <c r="O542" s="67"/>
      <c r="P542" s="70" t="s">
        <v>42</v>
      </c>
      <c r="Q542" s="70" t="s">
        <v>42</v>
      </c>
      <c r="R542" s="67"/>
      <c r="S542" s="70" t="s">
        <v>42</v>
      </c>
      <c r="T542" s="67"/>
      <c r="U542" s="67"/>
      <c r="V542" s="70" t="s">
        <v>42</v>
      </c>
      <c r="W542" s="67"/>
      <c r="X542" s="67"/>
      <c r="Y542" s="67"/>
      <c r="Z542" s="157"/>
      <c r="AA542" s="124"/>
      <c r="AB542" s="17"/>
      <c r="AC542" s="44"/>
      <c r="AD542" s="44"/>
      <c r="AE542" s="44"/>
    </row>
    <row r="543" ht="22.5" customHeight="1">
      <c r="A543" s="46">
        <v>540.0</v>
      </c>
      <c r="B543" s="142" t="s">
        <v>3331</v>
      </c>
      <c r="C543" s="135" t="s">
        <v>3332</v>
      </c>
      <c r="D543" s="127" t="s">
        <v>3333</v>
      </c>
      <c r="E543" s="137"/>
      <c r="F543" s="107" t="s">
        <v>3334</v>
      </c>
      <c r="G543" s="109" t="s">
        <v>3335</v>
      </c>
      <c r="H543" s="139" t="s">
        <v>3336</v>
      </c>
      <c r="I543" s="237" t="s">
        <v>2254</v>
      </c>
      <c r="J543" s="70" t="s">
        <v>42</v>
      </c>
      <c r="K543" s="67"/>
      <c r="L543" s="67"/>
      <c r="M543" s="70" t="s">
        <v>42</v>
      </c>
      <c r="N543" s="67"/>
      <c r="O543" s="67"/>
      <c r="P543" s="70" t="s">
        <v>42</v>
      </c>
      <c r="Q543" s="70" t="s">
        <v>42</v>
      </c>
      <c r="R543" s="67"/>
      <c r="S543" s="67"/>
      <c r="T543" s="67"/>
      <c r="U543" s="67"/>
      <c r="V543" s="67"/>
      <c r="W543" s="67"/>
      <c r="X543" s="67"/>
      <c r="Y543" s="67"/>
      <c r="Z543" s="157"/>
      <c r="AA543" s="124"/>
      <c r="AB543" s="17"/>
      <c r="AC543" s="44"/>
      <c r="AD543" s="44"/>
      <c r="AE543" s="44"/>
    </row>
    <row r="544" ht="22.5" customHeight="1">
      <c r="A544" s="46">
        <v>541.0</v>
      </c>
      <c r="B544" s="114" t="s">
        <v>3337</v>
      </c>
      <c r="C544" s="135" t="s">
        <v>82</v>
      </c>
      <c r="D544" s="104" t="s">
        <v>3338</v>
      </c>
      <c r="E544" s="117" t="s">
        <v>809</v>
      </c>
      <c r="F544" s="107" t="s">
        <v>3339</v>
      </c>
      <c r="G544" s="177" t="s">
        <v>3340</v>
      </c>
      <c r="H544" s="122" t="s">
        <v>3341</v>
      </c>
      <c r="I544" s="111" t="s">
        <v>929</v>
      </c>
      <c r="J544" s="70" t="s">
        <v>42</v>
      </c>
      <c r="K544" s="70" t="s">
        <v>42</v>
      </c>
      <c r="L544" s="67"/>
      <c r="M544" s="70" t="s">
        <v>42</v>
      </c>
      <c r="N544" s="67"/>
      <c r="O544" s="67"/>
      <c r="P544" s="70" t="s">
        <v>42</v>
      </c>
      <c r="Q544" s="70" t="s">
        <v>42</v>
      </c>
      <c r="R544" s="67"/>
      <c r="S544" s="70" t="s">
        <v>42</v>
      </c>
      <c r="T544" s="67"/>
      <c r="U544" s="67"/>
      <c r="V544" s="70" t="s">
        <v>42</v>
      </c>
      <c r="W544" s="67"/>
      <c r="X544" s="67"/>
      <c r="Y544" s="67"/>
      <c r="Z544" s="157"/>
      <c r="AA544" s="124"/>
      <c r="AB544" s="17"/>
      <c r="AC544" s="44"/>
      <c r="AD544" s="44"/>
      <c r="AE544" s="44"/>
    </row>
    <row r="545" ht="22.5" customHeight="1">
      <c r="A545" s="46">
        <v>542.0</v>
      </c>
      <c r="B545" s="179" t="s">
        <v>3342</v>
      </c>
      <c r="C545" s="248" t="s">
        <v>50</v>
      </c>
      <c r="D545" s="137" t="s">
        <v>3343</v>
      </c>
      <c r="E545" s="137"/>
      <c r="F545" s="288" t="s">
        <v>3344</v>
      </c>
      <c r="G545" s="109" t="str">
        <f>HYPERLINK("mailto:mkt_stp@hotmail.com","mkt_stp@hotmail.com")</f>
        <v>mkt_stp@hotmail.com</v>
      </c>
      <c r="H545" s="289" t="s">
        <v>3345</v>
      </c>
      <c r="I545" s="183" t="s">
        <v>193</v>
      </c>
      <c r="J545" s="70" t="s">
        <v>42</v>
      </c>
      <c r="K545" s="70" t="s">
        <v>42</v>
      </c>
      <c r="L545" s="67"/>
      <c r="M545" s="70" t="s">
        <v>42</v>
      </c>
      <c r="N545" s="70" t="s">
        <v>42</v>
      </c>
      <c r="O545" s="70" t="s">
        <v>42</v>
      </c>
      <c r="P545" s="70" t="s">
        <v>42</v>
      </c>
      <c r="Q545" s="70" t="s">
        <v>42</v>
      </c>
      <c r="R545" s="70" t="s">
        <v>42</v>
      </c>
      <c r="S545" s="70" t="s">
        <v>42</v>
      </c>
      <c r="T545" s="67"/>
      <c r="U545" s="67"/>
      <c r="V545" s="70" t="s">
        <v>42</v>
      </c>
      <c r="W545" s="67"/>
      <c r="X545" s="70" t="s">
        <v>42</v>
      </c>
      <c r="Y545" s="67"/>
      <c r="Z545" s="157"/>
      <c r="AA545" s="124"/>
      <c r="AB545" s="17"/>
      <c r="AC545" s="44"/>
      <c r="AD545" s="44"/>
      <c r="AE545" s="44"/>
    </row>
    <row r="546" ht="22.5" customHeight="1">
      <c r="A546" s="46">
        <v>543.0</v>
      </c>
      <c r="B546" s="114" t="s">
        <v>3346</v>
      </c>
      <c r="C546" s="135" t="s">
        <v>82</v>
      </c>
      <c r="D546" s="104" t="s">
        <v>3347</v>
      </c>
      <c r="E546" s="117" t="s">
        <v>36</v>
      </c>
      <c r="F546" s="107" t="s">
        <v>3348</v>
      </c>
      <c r="G546" s="109" t="s">
        <v>3349</v>
      </c>
      <c r="H546" s="139" t="s">
        <v>3350</v>
      </c>
      <c r="I546" s="237" t="s">
        <v>2254</v>
      </c>
      <c r="J546" s="70" t="s">
        <v>42</v>
      </c>
      <c r="K546" s="67"/>
      <c r="L546" s="67"/>
      <c r="M546" s="70" t="s">
        <v>42</v>
      </c>
      <c r="N546" s="67"/>
      <c r="O546" s="67"/>
      <c r="P546" s="70" t="s">
        <v>42</v>
      </c>
      <c r="Q546" s="70" t="s">
        <v>42</v>
      </c>
      <c r="R546" s="67"/>
      <c r="S546" s="67"/>
      <c r="T546" s="67"/>
      <c r="U546" s="67"/>
      <c r="V546" s="67"/>
      <c r="W546" s="67"/>
      <c r="X546" s="67"/>
      <c r="Y546" s="67"/>
      <c r="Z546" s="157"/>
      <c r="AA546" s="124"/>
      <c r="AB546" s="17"/>
      <c r="AC546" s="44"/>
      <c r="AD546" s="44"/>
      <c r="AE546" s="44"/>
    </row>
    <row r="547" ht="22.5" customHeight="1">
      <c r="A547" s="46">
        <v>544.0</v>
      </c>
      <c r="B547" s="114" t="s">
        <v>3351</v>
      </c>
      <c r="C547" s="135" t="s">
        <v>82</v>
      </c>
      <c r="D547" s="127" t="s">
        <v>3352</v>
      </c>
      <c r="E547" s="117" t="s">
        <v>5</v>
      </c>
      <c r="F547" s="107" t="s">
        <v>3353</v>
      </c>
      <c r="G547" s="158" t="s">
        <v>3354</v>
      </c>
      <c r="H547" s="139" t="s">
        <v>3355</v>
      </c>
      <c r="I547" s="111" t="s">
        <v>929</v>
      </c>
      <c r="J547" s="70" t="s">
        <v>42</v>
      </c>
      <c r="K547" s="70" t="s">
        <v>42</v>
      </c>
      <c r="L547" s="67"/>
      <c r="M547" s="70" t="s">
        <v>42</v>
      </c>
      <c r="N547" s="67"/>
      <c r="O547" s="67"/>
      <c r="P547" s="70" t="s">
        <v>42</v>
      </c>
      <c r="Q547" s="70" t="s">
        <v>42</v>
      </c>
      <c r="R547" s="67"/>
      <c r="S547" s="70" t="s">
        <v>42</v>
      </c>
      <c r="T547" s="67"/>
      <c r="U547" s="67"/>
      <c r="V547" s="70" t="s">
        <v>42</v>
      </c>
      <c r="W547" s="67"/>
      <c r="X547" s="67"/>
      <c r="Y547" s="67"/>
      <c r="Z547" s="157"/>
      <c r="AA547" s="124"/>
      <c r="AB547" s="17"/>
      <c r="AC547" s="44"/>
      <c r="AD547" s="44"/>
      <c r="AE547" s="44"/>
    </row>
    <row r="548" ht="22.5" customHeight="1">
      <c r="A548" s="46">
        <v>545.0</v>
      </c>
      <c r="B548" s="250" t="s">
        <v>3356</v>
      </c>
      <c r="C548" s="135" t="s">
        <v>528</v>
      </c>
      <c r="D548" s="127" t="s">
        <v>3357</v>
      </c>
      <c r="E548" s="137" t="s">
        <v>3358</v>
      </c>
      <c r="F548" s="107" t="s">
        <v>3359</v>
      </c>
      <c r="G548" s="109" t="str">
        <f>HYPERLINK("mailto:areephan.l@spm-plate.com","areephan.l@spm-plate.com")</f>
        <v>areephan.l@spm-plate.com</v>
      </c>
      <c r="H548" s="139" t="s">
        <v>3360</v>
      </c>
      <c r="I548" s="111" t="s">
        <v>3361</v>
      </c>
      <c r="J548" s="70" t="s">
        <v>42</v>
      </c>
      <c r="K548" s="202"/>
      <c r="L548" s="70" t="s">
        <v>42</v>
      </c>
      <c r="M548" s="70" t="s">
        <v>42</v>
      </c>
      <c r="N548" s="201" t="s">
        <v>42</v>
      </c>
      <c r="O548" s="201" t="s">
        <v>42</v>
      </c>
      <c r="P548" s="70" t="s">
        <v>42</v>
      </c>
      <c r="Q548" s="70" t="s">
        <v>42</v>
      </c>
      <c r="R548" s="202"/>
      <c r="S548" s="70" t="s">
        <v>42</v>
      </c>
      <c r="T548" s="201" t="s">
        <v>42</v>
      </c>
      <c r="U548" s="201" t="s">
        <v>42</v>
      </c>
      <c r="V548" s="70" t="s">
        <v>42</v>
      </c>
      <c r="W548" s="202"/>
      <c r="X548" s="201" t="s">
        <v>42</v>
      </c>
      <c r="Y548" s="67"/>
      <c r="Z548" s="157"/>
      <c r="AA548" s="124"/>
      <c r="AB548" s="17"/>
      <c r="AC548" s="44"/>
      <c r="AD548" s="44"/>
      <c r="AE548" s="44"/>
    </row>
    <row r="549" ht="22.5" customHeight="1">
      <c r="A549" s="46">
        <v>546.0</v>
      </c>
      <c r="B549" s="114" t="s">
        <v>3362</v>
      </c>
      <c r="C549" s="248" t="s">
        <v>50</v>
      </c>
      <c r="D549" s="104" t="s">
        <v>3363</v>
      </c>
      <c r="E549" s="117" t="s">
        <v>292</v>
      </c>
      <c r="F549" s="107" t="s">
        <v>3364</v>
      </c>
      <c r="G549" s="109" t="str">
        <f>HYPERLINK("mailto:wonglohakarn@yahoo.com","wonglohakarn@yahoo.com")</f>
        <v>wonglohakarn@yahoo.com</v>
      </c>
      <c r="H549" s="122" t="s">
        <v>3365</v>
      </c>
      <c r="I549" s="111" t="s">
        <v>157</v>
      </c>
      <c r="J549" s="67"/>
      <c r="K549" s="67"/>
      <c r="L549" s="67"/>
      <c r="M549" s="67"/>
      <c r="N549" s="67"/>
      <c r="O549" s="67"/>
      <c r="P549" s="70" t="s">
        <v>42</v>
      </c>
      <c r="Q549" s="70" t="s">
        <v>42</v>
      </c>
      <c r="R549" s="67"/>
      <c r="S549" s="70" t="s">
        <v>42</v>
      </c>
      <c r="T549" s="67"/>
      <c r="U549" s="67"/>
      <c r="V549" s="67"/>
      <c r="W549" s="67"/>
      <c r="X549" s="67"/>
      <c r="Y549" s="67"/>
      <c r="Z549" s="157"/>
      <c r="AA549" s="124"/>
      <c r="AB549" s="17"/>
      <c r="AC549" s="44"/>
      <c r="AD549" s="44"/>
      <c r="AE549" s="44"/>
    </row>
    <row r="550" ht="22.5" customHeight="1">
      <c r="A550" s="46">
        <v>547.0</v>
      </c>
      <c r="B550" s="245" t="s">
        <v>3366</v>
      </c>
      <c r="C550" s="248" t="s">
        <v>363</v>
      </c>
      <c r="D550" s="104" t="s">
        <v>3367</v>
      </c>
      <c r="E550" s="117" t="s">
        <v>5</v>
      </c>
      <c r="F550" s="107" t="s">
        <v>3368</v>
      </c>
      <c r="G550" s="121" t="s">
        <v>3369</v>
      </c>
      <c r="H550" s="139" t="s">
        <v>3370</v>
      </c>
      <c r="I550" s="111" t="s">
        <v>2116</v>
      </c>
      <c r="J550" s="70" t="s">
        <v>42</v>
      </c>
      <c r="K550" s="70" t="s">
        <v>42</v>
      </c>
      <c r="L550" s="67"/>
      <c r="M550" s="70" t="s">
        <v>42</v>
      </c>
      <c r="N550" s="67"/>
      <c r="O550" s="67"/>
      <c r="P550" s="70" t="s">
        <v>42</v>
      </c>
      <c r="Q550" s="70" t="s">
        <v>42</v>
      </c>
      <c r="R550" s="67"/>
      <c r="S550" s="70" t="s">
        <v>42</v>
      </c>
      <c r="T550" s="67"/>
      <c r="U550" s="67"/>
      <c r="V550" s="70" t="s">
        <v>42</v>
      </c>
      <c r="W550" s="67"/>
      <c r="X550" s="67"/>
      <c r="Y550" s="67"/>
      <c r="Z550" s="157"/>
      <c r="AA550" s="124"/>
      <c r="AB550" s="17"/>
      <c r="AC550" s="44"/>
      <c r="AD550" s="44"/>
      <c r="AE550" s="44"/>
    </row>
    <row r="551" ht="22.5" customHeight="1">
      <c r="A551" s="46">
        <v>548.0</v>
      </c>
      <c r="B551" s="114" t="s">
        <v>3371</v>
      </c>
      <c r="C551" s="248" t="s">
        <v>50</v>
      </c>
      <c r="D551" s="104" t="s">
        <v>3372</v>
      </c>
      <c r="E551" s="117" t="s">
        <v>198</v>
      </c>
      <c r="F551" s="107" t="s">
        <v>3373</v>
      </c>
      <c r="G551" s="163" t="str">
        <f>HYPERLINK("mailto:patcharee.prachaudom@saipem-eni.it","patcharee.prachaudom@saipem-eni.it")</f>
        <v>patcharee.prachaudom@saipem-eni.it</v>
      </c>
      <c r="H551" s="139" t="s">
        <v>3374</v>
      </c>
      <c r="I551" s="111" t="s">
        <v>895</v>
      </c>
      <c r="J551" s="70" t="s">
        <v>42</v>
      </c>
      <c r="K551" s="70" t="s">
        <v>42</v>
      </c>
      <c r="L551" s="67"/>
      <c r="M551" s="70" t="s">
        <v>42</v>
      </c>
      <c r="N551" s="70" t="s">
        <v>42</v>
      </c>
      <c r="O551" s="70" t="s">
        <v>42</v>
      </c>
      <c r="P551" s="70" t="s">
        <v>42</v>
      </c>
      <c r="Q551" s="70" t="s">
        <v>42</v>
      </c>
      <c r="R551" s="70" t="s">
        <v>42</v>
      </c>
      <c r="S551" s="70" t="s">
        <v>42</v>
      </c>
      <c r="T551" s="70" t="s">
        <v>42</v>
      </c>
      <c r="U551" s="70" t="s">
        <v>42</v>
      </c>
      <c r="V551" s="70" t="s">
        <v>42</v>
      </c>
      <c r="W551" s="67"/>
      <c r="X551" s="70" t="s">
        <v>42</v>
      </c>
      <c r="Y551" s="67"/>
      <c r="Z551" s="157"/>
      <c r="AA551" s="124"/>
      <c r="AB551" s="17"/>
      <c r="AC551" s="44"/>
      <c r="AD551" s="44"/>
      <c r="AE551" s="44"/>
    </row>
    <row r="552" ht="22.5" customHeight="1">
      <c r="A552" s="46">
        <v>549.0</v>
      </c>
      <c r="B552" s="114" t="s">
        <v>3375</v>
      </c>
      <c r="C552" s="135" t="s">
        <v>82</v>
      </c>
      <c r="D552" s="127" t="s">
        <v>3376</v>
      </c>
      <c r="E552" s="117" t="s">
        <v>36</v>
      </c>
      <c r="F552" s="107" t="s">
        <v>3377</v>
      </c>
      <c r="G552" s="109" t="str">
        <f>HYPERLINK("mailto:auhinter@hotmail.com","auhinter@hotmail.com")</f>
        <v>auhinter@hotmail.com</v>
      </c>
      <c r="H552" s="122" t="s">
        <v>3378</v>
      </c>
      <c r="I552" s="111" t="s">
        <v>2383</v>
      </c>
      <c r="J552" s="70" t="s">
        <v>42</v>
      </c>
      <c r="K552" s="70" t="s">
        <v>42</v>
      </c>
      <c r="L552" s="67"/>
      <c r="M552" s="70" t="s">
        <v>42</v>
      </c>
      <c r="N552" s="67"/>
      <c r="O552" s="67"/>
      <c r="P552" s="70" t="s">
        <v>42</v>
      </c>
      <c r="Q552" s="70" t="s">
        <v>42</v>
      </c>
      <c r="R552" s="67"/>
      <c r="S552" s="70" t="s">
        <v>42</v>
      </c>
      <c r="T552" s="67"/>
      <c r="U552" s="67"/>
      <c r="V552" s="70" t="s">
        <v>42</v>
      </c>
      <c r="W552" s="67"/>
      <c r="X552" s="67"/>
      <c r="Y552" s="67"/>
      <c r="Z552" s="157"/>
      <c r="AA552" s="124"/>
      <c r="AB552" s="17"/>
      <c r="AC552" s="44"/>
      <c r="AD552" s="44"/>
      <c r="AE552" s="44"/>
    </row>
    <row r="553" ht="22.5" customHeight="1">
      <c r="A553" s="46">
        <v>550.0</v>
      </c>
      <c r="B553" s="114" t="s">
        <v>3379</v>
      </c>
      <c r="C553" s="374" t="s">
        <v>3380</v>
      </c>
      <c r="D553" s="104" t="s">
        <v>3381</v>
      </c>
      <c r="E553" s="117" t="s">
        <v>198</v>
      </c>
      <c r="F553" s="107" t="s">
        <v>3382</v>
      </c>
      <c r="G553" s="177" t="s">
        <v>3383</v>
      </c>
      <c r="H553" s="111" t="s">
        <v>3384</v>
      </c>
      <c r="I553" s="111" t="s">
        <v>157</v>
      </c>
      <c r="J553" s="67"/>
      <c r="K553" s="67"/>
      <c r="L553" s="67"/>
      <c r="M553" s="67"/>
      <c r="N553" s="67"/>
      <c r="O553" s="67"/>
      <c r="P553" s="70" t="s">
        <v>42</v>
      </c>
      <c r="Q553" s="70" t="s">
        <v>42</v>
      </c>
      <c r="R553" s="67"/>
      <c r="S553" s="70" t="s">
        <v>42</v>
      </c>
      <c r="T553" s="67"/>
      <c r="U553" s="67"/>
      <c r="V553" s="67"/>
      <c r="W553" s="67"/>
      <c r="X553" s="67"/>
      <c r="Y553" s="67"/>
      <c r="Z553" s="157"/>
      <c r="AA553" s="124"/>
      <c r="AB553" s="17"/>
      <c r="AC553" s="44"/>
      <c r="AD553" s="44"/>
      <c r="AE553" s="44"/>
    </row>
    <row r="554" ht="22.5" customHeight="1">
      <c r="A554" s="46">
        <v>551.0</v>
      </c>
      <c r="B554" s="114" t="s">
        <v>3385</v>
      </c>
      <c r="C554" s="248" t="s">
        <v>50</v>
      </c>
      <c r="D554" s="104" t="s">
        <v>3386</v>
      </c>
      <c r="E554" s="117" t="s">
        <v>3387</v>
      </c>
      <c r="F554" s="107" t="s">
        <v>3388</v>
      </c>
      <c r="G554" s="155" t="s">
        <v>3389</v>
      </c>
      <c r="H554" s="252" t="s">
        <v>3390</v>
      </c>
      <c r="I554" s="111" t="s">
        <v>628</v>
      </c>
      <c r="J554" s="70" t="s">
        <v>42</v>
      </c>
      <c r="K554" s="67"/>
      <c r="L554" s="70" t="s">
        <v>42</v>
      </c>
      <c r="M554" s="70" t="s">
        <v>42</v>
      </c>
      <c r="N554" s="67"/>
      <c r="O554" s="67"/>
      <c r="P554" s="70" t="s">
        <v>42</v>
      </c>
      <c r="Q554" s="70" t="s">
        <v>42</v>
      </c>
      <c r="R554" s="67"/>
      <c r="S554" s="67"/>
      <c r="T554" s="70" t="s">
        <v>42</v>
      </c>
      <c r="U554" s="67"/>
      <c r="V554" s="70" t="s">
        <v>42</v>
      </c>
      <c r="W554" s="67"/>
      <c r="X554" s="67"/>
      <c r="Y554" s="67"/>
      <c r="Z554" s="157"/>
      <c r="AA554" s="124"/>
      <c r="AB554" s="17"/>
      <c r="AC554" s="44"/>
      <c r="AD554" s="44"/>
      <c r="AE554" s="44"/>
    </row>
    <row r="555" ht="22.5" customHeight="1">
      <c r="A555" s="46">
        <v>552.0</v>
      </c>
      <c r="B555" s="114" t="s">
        <v>3391</v>
      </c>
      <c r="C555" s="248" t="s">
        <v>50</v>
      </c>
      <c r="D555" s="127" t="s">
        <v>3392</v>
      </c>
      <c r="E555" s="117" t="s">
        <v>36</v>
      </c>
      <c r="F555" s="107" t="s">
        <v>3393</v>
      </c>
      <c r="G555" s="109" t="s">
        <v>3394</v>
      </c>
      <c r="H555" s="139" t="s">
        <v>3395</v>
      </c>
      <c r="I555" s="111" t="s">
        <v>157</v>
      </c>
      <c r="J555" s="67"/>
      <c r="K555" s="67"/>
      <c r="L555" s="67"/>
      <c r="M555" s="67"/>
      <c r="N555" s="67"/>
      <c r="O555" s="67"/>
      <c r="P555" s="70" t="s">
        <v>42</v>
      </c>
      <c r="Q555" s="70" t="s">
        <v>42</v>
      </c>
      <c r="R555" s="67"/>
      <c r="S555" s="70" t="s">
        <v>42</v>
      </c>
      <c r="T555" s="67"/>
      <c r="U555" s="67"/>
      <c r="V555" s="67"/>
      <c r="W555" s="67"/>
      <c r="X555" s="67"/>
      <c r="Y555" s="67"/>
      <c r="Z555" s="157"/>
      <c r="AA555" s="124"/>
      <c r="AB555" s="17"/>
      <c r="AC555" s="44"/>
      <c r="AD555" s="44"/>
      <c r="AE555" s="44"/>
    </row>
    <row r="556" ht="22.5" customHeight="1">
      <c r="A556" s="46">
        <v>553.0</v>
      </c>
      <c r="B556" s="114" t="s">
        <v>3396</v>
      </c>
      <c r="C556" s="248" t="s">
        <v>50</v>
      </c>
      <c r="D556" s="104" t="s">
        <v>3397</v>
      </c>
      <c r="E556" s="137" t="s">
        <v>321</v>
      </c>
      <c r="F556" s="107" t="s">
        <v>3398</v>
      </c>
      <c r="G556" s="177" t="str">
        <f>HYPERLINK("mailto:purchasing@sangthai.co.th","purchasing@sangthai.co.th")</f>
        <v>purchasing@sangthai.co.th</v>
      </c>
      <c r="H556" s="139" t="s">
        <v>3399</v>
      </c>
      <c r="I556" s="111" t="s">
        <v>2008</v>
      </c>
      <c r="J556" s="70" t="s">
        <v>42</v>
      </c>
      <c r="K556" s="67"/>
      <c r="L556" s="67"/>
      <c r="M556" s="70" t="s">
        <v>42</v>
      </c>
      <c r="N556" s="70" t="s">
        <v>42</v>
      </c>
      <c r="O556" s="67"/>
      <c r="P556" s="70" t="s">
        <v>42</v>
      </c>
      <c r="Q556" s="70" t="s">
        <v>42</v>
      </c>
      <c r="R556" s="67"/>
      <c r="S556" s="70" t="s">
        <v>42</v>
      </c>
      <c r="T556" s="70" t="s">
        <v>42</v>
      </c>
      <c r="U556" s="70" t="s">
        <v>42</v>
      </c>
      <c r="V556" s="70" t="s">
        <v>42</v>
      </c>
      <c r="W556" s="67"/>
      <c r="X556" s="70" t="s">
        <v>42</v>
      </c>
      <c r="Y556" s="67"/>
      <c r="Z556" s="157"/>
      <c r="AA556" s="124"/>
      <c r="AB556" s="17"/>
      <c r="AC556" s="44"/>
      <c r="AD556" s="44"/>
      <c r="AE556" s="44"/>
    </row>
    <row r="557" ht="22.5" customHeight="1">
      <c r="A557" s="46">
        <v>554.0</v>
      </c>
      <c r="B557" s="114" t="s">
        <v>3400</v>
      </c>
      <c r="C557" s="135" t="s">
        <v>82</v>
      </c>
      <c r="D557" s="127" t="s">
        <v>3401</v>
      </c>
      <c r="E557" s="137" t="s">
        <v>321</v>
      </c>
      <c r="F557" s="107" t="s">
        <v>3402</v>
      </c>
      <c r="G557" s="109" t="s">
        <v>3403</v>
      </c>
      <c r="H557" s="133" t="s">
        <v>3404</v>
      </c>
      <c r="I557" s="237" t="s">
        <v>855</v>
      </c>
      <c r="J557" s="70" t="s">
        <v>42</v>
      </c>
      <c r="K557" s="67"/>
      <c r="L557" s="67"/>
      <c r="M557" s="70" t="s">
        <v>42</v>
      </c>
      <c r="N557" s="67"/>
      <c r="O557" s="67"/>
      <c r="P557" s="70" t="s">
        <v>42</v>
      </c>
      <c r="Q557" s="70" t="s">
        <v>42</v>
      </c>
      <c r="R557" s="67"/>
      <c r="S557" s="67"/>
      <c r="T557" s="67"/>
      <c r="U557" s="67"/>
      <c r="V557" s="67"/>
      <c r="W557" s="67"/>
      <c r="X557" s="67"/>
      <c r="Y557" s="67"/>
      <c r="Z557" s="157"/>
      <c r="AA557" s="124"/>
      <c r="AB557" s="17"/>
      <c r="AC557" s="44"/>
      <c r="AD557" s="44"/>
      <c r="AE557" s="44"/>
    </row>
    <row r="558" ht="22.5" customHeight="1">
      <c r="A558" s="46">
        <v>555.0</v>
      </c>
      <c r="B558" s="142" t="s">
        <v>3405</v>
      </c>
      <c r="C558" s="248" t="s">
        <v>363</v>
      </c>
      <c r="D558" s="294" t="s">
        <v>3406</v>
      </c>
      <c r="E558" s="137"/>
      <c r="F558" s="107" t="s">
        <v>3407</v>
      </c>
      <c r="G558" s="109" t="s">
        <v>3408</v>
      </c>
      <c r="H558" s="139" t="s">
        <v>3409</v>
      </c>
      <c r="I558" s="111" t="s">
        <v>807</v>
      </c>
      <c r="J558" s="70" t="s">
        <v>42</v>
      </c>
      <c r="K558" s="70" t="s">
        <v>42</v>
      </c>
      <c r="L558" s="67"/>
      <c r="M558" s="70" t="s">
        <v>42</v>
      </c>
      <c r="N558" s="70" t="s">
        <v>42</v>
      </c>
      <c r="O558" s="70" t="s">
        <v>42</v>
      </c>
      <c r="P558" s="70" t="s">
        <v>42</v>
      </c>
      <c r="Q558" s="70" t="s">
        <v>42</v>
      </c>
      <c r="R558" s="70" t="s">
        <v>42</v>
      </c>
      <c r="S558" s="70" t="s">
        <v>42</v>
      </c>
      <c r="T558" s="70" t="s">
        <v>42</v>
      </c>
      <c r="U558" s="70" t="s">
        <v>42</v>
      </c>
      <c r="V558" s="70" t="s">
        <v>42</v>
      </c>
      <c r="W558" s="67"/>
      <c r="X558" s="70" t="s">
        <v>42</v>
      </c>
      <c r="Y558" s="67"/>
      <c r="Z558" s="157"/>
      <c r="AA558" s="124"/>
      <c r="AB558" s="17"/>
      <c r="AC558" s="44"/>
      <c r="AD558" s="44"/>
      <c r="AE558" s="44"/>
    </row>
    <row r="559" ht="22.5" customHeight="1">
      <c r="A559" s="46">
        <v>556.0</v>
      </c>
      <c r="B559" s="114" t="s">
        <v>3410</v>
      </c>
      <c r="C559" s="135" t="s">
        <v>82</v>
      </c>
      <c r="D559" s="127" t="s">
        <v>3411</v>
      </c>
      <c r="E559" s="105" t="s">
        <v>682</v>
      </c>
      <c r="F559" s="107" t="s">
        <v>3412</v>
      </c>
      <c r="G559" s="109" t="str">
        <f>HYPERLINK("mailto:jacob.kim@sarens.com","jacob.kim@sarens.com")</f>
        <v>jacob.kim@sarens.com</v>
      </c>
      <c r="H559" s="122" t="s">
        <v>3413</v>
      </c>
      <c r="I559" s="111" t="s">
        <v>3414</v>
      </c>
      <c r="J559" s="70" t="s">
        <v>42</v>
      </c>
      <c r="K559" s="70" t="s">
        <v>42</v>
      </c>
      <c r="L559" s="67"/>
      <c r="M559" s="70" t="s">
        <v>42</v>
      </c>
      <c r="N559" s="67"/>
      <c r="O559" s="67"/>
      <c r="P559" s="70" t="s">
        <v>42</v>
      </c>
      <c r="Q559" s="70" t="s">
        <v>42</v>
      </c>
      <c r="R559" s="67"/>
      <c r="S559" s="70" t="s">
        <v>42</v>
      </c>
      <c r="T559" s="67"/>
      <c r="U559" s="67"/>
      <c r="V559" s="70" t="s">
        <v>42</v>
      </c>
      <c r="W559" s="67"/>
      <c r="X559" s="67"/>
      <c r="Y559" s="67"/>
      <c r="Z559" s="157"/>
      <c r="AA559" s="124"/>
      <c r="AB559" s="17"/>
      <c r="AC559" s="44"/>
      <c r="AD559" s="44"/>
      <c r="AE559" s="44"/>
    </row>
    <row r="560" ht="22.5" customHeight="1">
      <c r="A560" s="46">
        <v>557.0</v>
      </c>
      <c r="B560" s="173" t="s">
        <v>3415</v>
      </c>
      <c r="C560" s="135" t="s">
        <v>34</v>
      </c>
      <c r="D560" s="127" t="s">
        <v>3416</v>
      </c>
      <c r="E560" s="137" t="s">
        <v>3417</v>
      </c>
      <c r="F560" s="107" t="s">
        <v>3418</v>
      </c>
      <c r="G560" s="109" t="str">
        <f>HYPERLINK("mailto:a.manning@swdengineering.com","a.manning@swdengineering.com")</f>
        <v>a.manning@swdengineering.com</v>
      </c>
      <c r="H560" s="122" t="s">
        <v>3419</v>
      </c>
      <c r="I560" s="111" t="s">
        <v>790</v>
      </c>
      <c r="J560" s="70" t="s">
        <v>42</v>
      </c>
      <c r="K560" s="67"/>
      <c r="L560" s="67"/>
      <c r="M560" s="70" t="s">
        <v>42</v>
      </c>
      <c r="N560" s="67"/>
      <c r="O560" s="67"/>
      <c r="P560" s="70" t="s">
        <v>42</v>
      </c>
      <c r="Q560" s="70" t="s">
        <v>42</v>
      </c>
      <c r="R560" s="67"/>
      <c r="S560" s="70" t="s">
        <v>42</v>
      </c>
      <c r="T560" s="67"/>
      <c r="U560" s="67"/>
      <c r="V560" s="70" t="s">
        <v>42</v>
      </c>
      <c r="W560" s="67"/>
      <c r="X560" s="67"/>
      <c r="Y560" s="67"/>
      <c r="Z560" s="157"/>
      <c r="AA560" s="124"/>
      <c r="AB560" s="17"/>
      <c r="AC560" s="44"/>
      <c r="AD560" s="44"/>
      <c r="AE560" s="44"/>
    </row>
    <row r="561" ht="22.5" customHeight="1">
      <c r="A561" s="46">
        <v>558.0</v>
      </c>
      <c r="B561" s="193" t="s">
        <v>3420</v>
      </c>
      <c r="C561" s="135" t="s">
        <v>319</v>
      </c>
      <c r="D561" s="127" t="s">
        <v>3421</v>
      </c>
      <c r="E561" s="137" t="s">
        <v>1240</v>
      </c>
      <c r="F561" s="107" t="s">
        <v>3422</v>
      </c>
      <c r="G561" s="177" t="s">
        <v>3423</v>
      </c>
      <c r="H561" s="111" t="s">
        <v>3424</v>
      </c>
      <c r="I561" s="111" t="s">
        <v>157</v>
      </c>
      <c r="J561" s="67"/>
      <c r="K561" s="67"/>
      <c r="L561" s="67"/>
      <c r="M561" s="67"/>
      <c r="N561" s="67"/>
      <c r="O561" s="67"/>
      <c r="P561" s="70" t="s">
        <v>42</v>
      </c>
      <c r="Q561" s="70" t="s">
        <v>42</v>
      </c>
      <c r="R561" s="67"/>
      <c r="S561" s="70" t="s">
        <v>42</v>
      </c>
      <c r="T561" s="67"/>
      <c r="U561" s="67"/>
      <c r="V561" s="67"/>
      <c r="W561" s="67"/>
      <c r="X561" s="67"/>
      <c r="Y561" s="67"/>
      <c r="Z561" s="157"/>
      <c r="AA561" s="124"/>
      <c r="AB561" s="17"/>
      <c r="AC561" s="44"/>
      <c r="AD561" s="44"/>
      <c r="AE561" s="44"/>
    </row>
    <row r="562" ht="22.5" customHeight="1">
      <c r="A562" s="46">
        <v>559.0</v>
      </c>
      <c r="B562" s="175" t="s">
        <v>3425</v>
      </c>
      <c r="C562" s="375" t="s">
        <v>2700</v>
      </c>
      <c r="D562" s="104" t="s">
        <v>3426</v>
      </c>
      <c r="E562" s="117" t="s">
        <v>198</v>
      </c>
      <c r="F562" s="169" t="s">
        <v>3427</v>
      </c>
      <c r="G562" s="376" t="s">
        <v>3428</v>
      </c>
      <c r="H562" s="140" t="s">
        <v>3429</v>
      </c>
      <c r="I562" s="140" t="s">
        <v>3430</v>
      </c>
      <c r="J562" s="201"/>
      <c r="K562" s="201"/>
      <c r="L562" s="202"/>
      <c r="M562" s="201"/>
      <c r="N562" s="202"/>
      <c r="O562" s="202"/>
      <c r="P562" s="201"/>
      <c r="Q562" s="201"/>
      <c r="R562" s="202"/>
      <c r="S562" s="201"/>
      <c r="T562" s="202"/>
      <c r="U562" s="202"/>
      <c r="V562" s="201"/>
      <c r="W562" s="202"/>
      <c r="X562" s="202"/>
      <c r="Y562" s="202"/>
      <c r="Z562" s="377"/>
      <c r="AA562" s="204"/>
      <c r="AB562" s="17"/>
      <c r="AC562" s="44"/>
      <c r="AD562" s="44"/>
      <c r="AE562" s="44"/>
    </row>
    <row r="563" ht="22.5" customHeight="1">
      <c r="A563" s="46">
        <v>560.0</v>
      </c>
      <c r="B563" s="114" t="s">
        <v>3431</v>
      </c>
      <c r="C563" s="248" t="s">
        <v>50</v>
      </c>
      <c r="D563" s="378" t="s">
        <v>3432</v>
      </c>
      <c r="E563" s="292" t="s">
        <v>3433</v>
      </c>
      <c r="F563" s="302" t="s">
        <v>3434</v>
      </c>
      <c r="G563" s="158" t="s">
        <v>3435</v>
      </c>
      <c r="H563" s="335" t="s">
        <v>3436</v>
      </c>
      <c r="I563" s="111" t="s">
        <v>427</v>
      </c>
      <c r="J563" s="70" t="s">
        <v>42</v>
      </c>
      <c r="K563" s="70" t="s">
        <v>42</v>
      </c>
      <c r="L563" s="67"/>
      <c r="M563" s="70" t="s">
        <v>42</v>
      </c>
      <c r="N563" s="70" t="s">
        <v>42</v>
      </c>
      <c r="O563" s="70" t="s">
        <v>42</v>
      </c>
      <c r="P563" s="70" t="s">
        <v>42</v>
      </c>
      <c r="Q563" s="70" t="s">
        <v>42</v>
      </c>
      <c r="R563" s="70" t="s">
        <v>42</v>
      </c>
      <c r="S563" s="70" t="s">
        <v>42</v>
      </c>
      <c r="T563" s="67"/>
      <c r="U563" s="67"/>
      <c r="V563" s="70" t="s">
        <v>42</v>
      </c>
      <c r="W563" s="67"/>
      <c r="X563" s="70" t="s">
        <v>42</v>
      </c>
      <c r="Y563" s="67"/>
      <c r="Z563" s="274" t="s">
        <v>42</v>
      </c>
      <c r="AA563" s="124"/>
      <c r="AB563" s="17"/>
      <c r="AC563" s="44"/>
      <c r="AD563" s="44"/>
      <c r="AE563" s="44"/>
    </row>
    <row r="564" ht="22.5" customHeight="1">
      <c r="A564" s="46">
        <v>561.0</v>
      </c>
      <c r="B564" s="179" t="s">
        <v>3437</v>
      </c>
      <c r="C564" s="248" t="s">
        <v>50</v>
      </c>
      <c r="D564" s="127" t="s">
        <v>3438</v>
      </c>
      <c r="E564" s="137" t="s">
        <v>3439</v>
      </c>
      <c r="F564" s="107" t="s">
        <v>3440</v>
      </c>
      <c r="G564" s="109" t="str">
        <f>HYPERLINK("mailto:Shiranwongweera@slb.com","Shiranwongweera@slb.com")</f>
        <v>Shiranwongweera@slb.com</v>
      </c>
      <c r="H564" s="122" t="s">
        <v>3441</v>
      </c>
      <c r="I564" s="111" t="s">
        <v>427</v>
      </c>
      <c r="J564" s="70" t="s">
        <v>42</v>
      </c>
      <c r="K564" s="70" t="s">
        <v>42</v>
      </c>
      <c r="L564" s="67"/>
      <c r="M564" s="70" t="s">
        <v>42</v>
      </c>
      <c r="N564" s="70" t="s">
        <v>42</v>
      </c>
      <c r="O564" s="70" t="s">
        <v>42</v>
      </c>
      <c r="P564" s="70" t="s">
        <v>42</v>
      </c>
      <c r="Q564" s="70" t="s">
        <v>42</v>
      </c>
      <c r="R564" s="70" t="s">
        <v>42</v>
      </c>
      <c r="S564" s="70" t="s">
        <v>42</v>
      </c>
      <c r="T564" s="67"/>
      <c r="U564" s="67"/>
      <c r="V564" s="70" t="s">
        <v>42</v>
      </c>
      <c r="W564" s="67"/>
      <c r="X564" s="70" t="s">
        <v>42</v>
      </c>
      <c r="Y564" s="67"/>
      <c r="Z564" s="157"/>
      <c r="AA564" s="124"/>
      <c r="AB564" s="17"/>
      <c r="AC564" s="44"/>
      <c r="AD564" s="44"/>
      <c r="AE564" s="44"/>
    </row>
    <row r="565" ht="22.5" customHeight="1">
      <c r="A565" s="46">
        <v>562.0</v>
      </c>
      <c r="B565" s="193" t="s">
        <v>3442</v>
      </c>
      <c r="C565" s="248" t="s">
        <v>363</v>
      </c>
      <c r="D565" s="127" t="s">
        <v>3443</v>
      </c>
      <c r="E565" s="137" t="s">
        <v>3444</v>
      </c>
      <c r="F565" s="107" t="s">
        <v>3445</v>
      </c>
      <c r="G565" s="109" t="str">
        <f>HYPERLINK("mailto:noppadon@scientificdrilling.co.th","noppadon@scientificdrilling.co.th")</f>
        <v>noppadon@scientificdrilling.co.th</v>
      </c>
      <c r="H565" s="139" t="s">
        <v>3446</v>
      </c>
      <c r="I565" s="111" t="s">
        <v>427</v>
      </c>
      <c r="J565" s="70" t="s">
        <v>42</v>
      </c>
      <c r="K565" s="70" t="s">
        <v>42</v>
      </c>
      <c r="L565" s="67"/>
      <c r="M565" s="70" t="s">
        <v>42</v>
      </c>
      <c r="N565" s="70" t="s">
        <v>42</v>
      </c>
      <c r="O565" s="70" t="s">
        <v>42</v>
      </c>
      <c r="P565" s="70" t="s">
        <v>42</v>
      </c>
      <c r="Q565" s="70" t="s">
        <v>42</v>
      </c>
      <c r="R565" s="70" t="s">
        <v>42</v>
      </c>
      <c r="S565" s="70" t="s">
        <v>42</v>
      </c>
      <c r="T565" s="67"/>
      <c r="U565" s="67"/>
      <c r="V565" s="70" t="s">
        <v>42</v>
      </c>
      <c r="W565" s="67"/>
      <c r="X565" s="70" t="s">
        <v>42</v>
      </c>
      <c r="Y565" s="67"/>
      <c r="Z565" s="157"/>
      <c r="AA565" s="124"/>
      <c r="AB565" s="17"/>
      <c r="AC565" s="44"/>
      <c r="AD565" s="44"/>
      <c r="AE565" s="44"/>
    </row>
    <row r="566" ht="22.5" customHeight="1">
      <c r="A566" s="46">
        <v>563.0</v>
      </c>
      <c r="B566" s="114" t="s">
        <v>3447</v>
      </c>
      <c r="C566" s="248" t="s">
        <v>1260</v>
      </c>
      <c r="D566" s="104" t="s">
        <v>3448</v>
      </c>
      <c r="E566" s="117" t="s">
        <v>3449</v>
      </c>
      <c r="F566" s="107" t="s">
        <v>3450</v>
      </c>
      <c r="G566" s="379" t="str">
        <f>HYPERLINK("Scomi.Oiltools.(Thailand)@gmail.com 
warisa.v@th.scomioitools.com","Scomi.Oiltools.(Thailand)@gmail.com 
warisa.v@th.scomioitools.com")</f>
        <v>Scomi.Oiltools.(Thailand)@gmail.com 
warisa.v@th.scomioitools.com</v>
      </c>
      <c r="H566" s="139" t="s">
        <v>3451</v>
      </c>
      <c r="I566" s="111" t="s">
        <v>427</v>
      </c>
      <c r="J566" s="70" t="s">
        <v>42</v>
      </c>
      <c r="K566" s="70" t="s">
        <v>42</v>
      </c>
      <c r="L566" s="67"/>
      <c r="M566" s="70" t="s">
        <v>42</v>
      </c>
      <c r="N566" s="70" t="s">
        <v>42</v>
      </c>
      <c r="O566" s="70" t="s">
        <v>42</v>
      </c>
      <c r="P566" s="70" t="s">
        <v>42</v>
      </c>
      <c r="Q566" s="70" t="s">
        <v>42</v>
      </c>
      <c r="R566" s="70" t="s">
        <v>42</v>
      </c>
      <c r="S566" s="70" t="s">
        <v>42</v>
      </c>
      <c r="T566" s="67"/>
      <c r="U566" s="67"/>
      <c r="V566" s="70" t="s">
        <v>42</v>
      </c>
      <c r="W566" s="67"/>
      <c r="X566" s="70" t="s">
        <v>42</v>
      </c>
      <c r="Y566" s="67"/>
      <c r="Z566" s="157"/>
      <c r="AA566" s="124"/>
      <c r="AB566" s="17"/>
      <c r="AC566" s="44"/>
      <c r="AD566" s="44"/>
      <c r="AE566" s="44"/>
    </row>
    <row r="567" ht="22.5" customHeight="1">
      <c r="A567" s="46">
        <v>564.0</v>
      </c>
      <c r="B567" s="114" t="s">
        <v>3452</v>
      </c>
      <c r="C567" s="248" t="s">
        <v>3453</v>
      </c>
      <c r="D567" s="104" t="s">
        <v>3454</v>
      </c>
      <c r="E567" s="117" t="s">
        <v>3455</v>
      </c>
      <c r="F567" s="107" t="s">
        <v>3456</v>
      </c>
      <c r="G567" s="158" t="s">
        <v>3457</v>
      </c>
      <c r="H567" s="122" t="s">
        <v>3458</v>
      </c>
      <c r="I567" s="111" t="s">
        <v>344</v>
      </c>
      <c r="J567" s="70" t="s">
        <v>42</v>
      </c>
      <c r="K567" s="70" t="s">
        <v>42</v>
      </c>
      <c r="L567" s="70" t="s">
        <v>42</v>
      </c>
      <c r="M567" s="70" t="s">
        <v>42</v>
      </c>
      <c r="N567" s="67"/>
      <c r="O567" s="67"/>
      <c r="P567" s="70" t="s">
        <v>42</v>
      </c>
      <c r="Q567" s="70" t="s">
        <v>42</v>
      </c>
      <c r="R567" s="67"/>
      <c r="S567" s="70" t="s">
        <v>42</v>
      </c>
      <c r="T567" s="67"/>
      <c r="U567" s="67"/>
      <c r="V567" s="70" t="s">
        <v>42</v>
      </c>
      <c r="W567" s="67"/>
      <c r="X567" s="67"/>
      <c r="Y567" s="67"/>
      <c r="Z567" s="157"/>
      <c r="AA567" s="124"/>
      <c r="AB567" s="17"/>
      <c r="AC567" s="44"/>
      <c r="AD567" s="44"/>
      <c r="AE567" s="44"/>
    </row>
    <row r="568" ht="22.5" customHeight="1">
      <c r="A568" s="46">
        <v>565.0</v>
      </c>
      <c r="B568" s="114" t="s">
        <v>3459</v>
      </c>
      <c r="C568" s="135" t="s">
        <v>1245</v>
      </c>
      <c r="D568" s="226" t="s">
        <v>99</v>
      </c>
      <c r="E568" s="286"/>
      <c r="F568" s="107" t="s">
        <v>3460</v>
      </c>
      <c r="G568" s="109" t="s">
        <v>3461</v>
      </c>
      <c r="H568" s="139" t="s">
        <v>3462</v>
      </c>
      <c r="I568" s="111" t="s">
        <v>2383</v>
      </c>
      <c r="J568" s="70" t="s">
        <v>42</v>
      </c>
      <c r="K568" s="70" t="s">
        <v>42</v>
      </c>
      <c r="L568" s="67"/>
      <c r="M568" s="70" t="s">
        <v>42</v>
      </c>
      <c r="N568" s="67"/>
      <c r="O568" s="67"/>
      <c r="P568" s="70" t="s">
        <v>42</v>
      </c>
      <c r="Q568" s="70" t="s">
        <v>42</v>
      </c>
      <c r="R568" s="67"/>
      <c r="S568" s="70" t="s">
        <v>42</v>
      </c>
      <c r="T568" s="67"/>
      <c r="U568" s="67"/>
      <c r="V568" s="70" t="s">
        <v>42</v>
      </c>
      <c r="W568" s="67"/>
      <c r="X568" s="67"/>
      <c r="Y568" s="67"/>
      <c r="Z568" s="157"/>
      <c r="AA568" s="124"/>
      <c r="AB568" s="17"/>
      <c r="AC568" s="44"/>
      <c r="AD568" s="44"/>
      <c r="AE568" s="44"/>
    </row>
    <row r="569" ht="22.5" customHeight="1">
      <c r="A569" s="46">
        <v>566.0</v>
      </c>
      <c r="B569" s="114" t="s">
        <v>3463</v>
      </c>
      <c r="C569" s="248" t="s">
        <v>483</v>
      </c>
      <c r="D569" s="104" t="s">
        <v>3464</v>
      </c>
      <c r="E569" s="117" t="s">
        <v>3465</v>
      </c>
      <c r="F569" s="107" t="s">
        <v>3466</v>
      </c>
      <c r="G569" s="155" t="s">
        <v>3467</v>
      </c>
      <c r="H569" s="122" t="s">
        <v>3468</v>
      </c>
      <c r="I569" s="111" t="s">
        <v>917</v>
      </c>
      <c r="J569" s="70" t="s">
        <v>42</v>
      </c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157"/>
      <c r="AA569" s="124"/>
      <c r="AB569" s="17"/>
      <c r="AC569" s="44"/>
      <c r="AD569" s="44"/>
      <c r="AE569" s="44"/>
    </row>
    <row r="570" ht="22.5" customHeight="1">
      <c r="A570" s="46">
        <v>567.0</v>
      </c>
      <c r="B570" s="193" t="s">
        <v>3469</v>
      </c>
      <c r="C570" s="248" t="s">
        <v>483</v>
      </c>
      <c r="D570" s="127" t="s">
        <v>3470</v>
      </c>
      <c r="E570" s="137" t="s">
        <v>682</v>
      </c>
      <c r="F570" s="107" t="s">
        <v>3471</v>
      </c>
      <c r="G570" s="109" t="str">
        <f>HYPERLINK("mailto:cpintu@ses.ckor.com","cpintu@ses.ckor.com")</f>
        <v>cpintu@ses.ckor.com</v>
      </c>
      <c r="H570" s="139" t="s">
        <v>3472</v>
      </c>
      <c r="I570" s="111" t="s">
        <v>331</v>
      </c>
      <c r="J570" s="70" t="s">
        <v>42</v>
      </c>
      <c r="K570" s="70" t="s">
        <v>42</v>
      </c>
      <c r="L570" s="202"/>
      <c r="M570" s="70" t="s">
        <v>42</v>
      </c>
      <c r="N570" s="70" t="s">
        <v>42</v>
      </c>
      <c r="O570" s="70" t="s">
        <v>42</v>
      </c>
      <c r="P570" s="70" t="s">
        <v>42</v>
      </c>
      <c r="Q570" s="70" t="s">
        <v>42</v>
      </c>
      <c r="R570" s="70" t="s">
        <v>42</v>
      </c>
      <c r="S570" s="70" t="s">
        <v>42</v>
      </c>
      <c r="T570" s="201" t="s">
        <v>42</v>
      </c>
      <c r="U570" s="201" t="s">
        <v>42</v>
      </c>
      <c r="V570" s="70" t="s">
        <v>42</v>
      </c>
      <c r="W570" s="67"/>
      <c r="X570" s="70" t="s">
        <v>42</v>
      </c>
      <c r="Y570" s="67"/>
      <c r="Z570" s="157"/>
      <c r="AA570" s="124"/>
      <c r="AB570" s="17"/>
      <c r="AC570" s="44"/>
      <c r="AD570" s="44"/>
      <c r="AE570" s="44"/>
    </row>
    <row r="571" ht="22.5" customHeight="1">
      <c r="A571" s="46">
        <v>568.0</v>
      </c>
      <c r="B571" s="194" t="s">
        <v>3473</v>
      </c>
      <c r="C571" s="380" t="s">
        <v>363</v>
      </c>
      <c r="D571" s="104" t="s">
        <v>3474</v>
      </c>
      <c r="E571" s="117" t="s">
        <v>3475</v>
      </c>
      <c r="F571" s="197" t="s">
        <v>3476</v>
      </c>
      <c r="G571" s="163" t="s">
        <v>3477</v>
      </c>
      <c r="H571" s="200" t="s">
        <v>3478</v>
      </c>
      <c r="I571" s="140" t="s">
        <v>807</v>
      </c>
      <c r="J571" s="201" t="s">
        <v>42</v>
      </c>
      <c r="K571" s="201" t="s">
        <v>42</v>
      </c>
      <c r="L571" s="202"/>
      <c r="M571" s="201" t="s">
        <v>42</v>
      </c>
      <c r="N571" s="201" t="s">
        <v>42</v>
      </c>
      <c r="O571" s="201" t="s">
        <v>42</v>
      </c>
      <c r="P571" s="201" t="s">
        <v>42</v>
      </c>
      <c r="Q571" s="201" t="s">
        <v>42</v>
      </c>
      <c r="R571" s="201" t="s">
        <v>42</v>
      </c>
      <c r="S571" s="201" t="s">
        <v>42</v>
      </c>
      <c r="T571" s="201" t="s">
        <v>42</v>
      </c>
      <c r="U571" s="201" t="s">
        <v>42</v>
      </c>
      <c r="V571" s="201" t="s">
        <v>42</v>
      </c>
      <c r="W571" s="202"/>
      <c r="X571" s="201" t="s">
        <v>42</v>
      </c>
      <c r="Y571" s="202"/>
      <c r="Z571" s="377"/>
      <c r="AA571" s="204"/>
      <c r="AB571" s="17"/>
      <c r="AC571" s="44"/>
      <c r="AD571" s="44"/>
      <c r="AE571" s="44"/>
    </row>
    <row r="572" ht="22.5" customHeight="1">
      <c r="A572" s="46">
        <v>569.0</v>
      </c>
      <c r="B572" s="114" t="s">
        <v>3479</v>
      </c>
      <c r="C572" s="248" t="s">
        <v>50</v>
      </c>
      <c r="D572" s="104" t="s">
        <v>3480</v>
      </c>
      <c r="E572" s="137" t="s">
        <v>321</v>
      </c>
      <c r="F572" s="107" t="s">
        <v>3481</v>
      </c>
      <c r="G572" s="155" t="s">
        <v>3482</v>
      </c>
      <c r="H572" s="139" t="s">
        <v>3483</v>
      </c>
      <c r="I572" s="111" t="s">
        <v>917</v>
      </c>
      <c r="J572" s="70" t="s">
        <v>42</v>
      </c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157"/>
      <c r="AA572" s="124"/>
      <c r="AB572" s="246"/>
      <c r="AC572" s="207"/>
      <c r="AD572" s="207"/>
      <c r="AE572" s="207"/>
    </row>
    <row r="573" ht="22.5" customHeight="1">
      <c r="A573" s="46">
        <v>570.0</v>
      </c>
      <c r="B573" s="114" t="s">
        <v>3484</v>
      </c>
      <c r="C573" s="135" t="s">
        <v>502</v>
      </c>
      <c r="D573" s="104" t="s">
        <v>3485</v>
      </c>
      <c r="E573" s="117" t="s">
        <v>292</v>
      </c>
      <c r="F573" s="169" t="s">
        <v>3486</v>
      </c>
      <c r="G573" s="163" t="str">
        <f>HYPERLINK("mailto:seaweld@seaweldeng.com","seaweld@seaweldeng.com")</f>
        <v>seaweld@seaweldeng.com</v>
      </c>
      <c r="H573" s="140" t="s">
        <v>3487</v>
      </c>
      <c r="I573" s="111" t="s">
        <v>1146</v>
      </c>
      <c r="J573" s="70" t="s">
        <v>42</v>
      </c>
      <c r="K573" s="67"/>
      <c r="L573" s="67"/>
      <c r="M573" s="70" t="s">
        <v>42</v>
      </c>
      <c r="N573" s="67"/>
      <c r="O573" s="67"/>
      <c r="P573" s="70" t="s">
        <v>42</v>
      </c>
      <c r="Q573" s="70" t="s">
        <v>42</v>
      </c>
      <c r="R573" s="67"/>
      <c r="S573" s="70" t="s">
        <v>42</v>
      </c>
      <c r="T573" s="67"/>
      <c r="U573" s="67"/>
      <c r="V573" s="70" t="s">
        <v>42</v>
      </c>
      <c r="W573" s="67"/>
      <c r="X573" s="67"/>
      <c r="Y573" s="67"/>
      <c r="Z573" s="157"/>
      <c r="AA573" s="124"/>
      <c r="AB573" s="17"/>
      <c r="AC573" s="44"/>
      <c r="AD573" s="44"/>
      <c r="AE573" s="44"/>
    </row>
    <row r="574" ht="22.5" customHeight="1">
      <c r="A574" s="46">
        <v>571.0</v>
      </c>
      <c r="B574" s="114" t="s">
        <v>3488</v>
      </c>
      <c r="C574" s="248" t="s">
        <v>363</v>
      </c>
      <c r="D574" s="104" t="s">
        <v>3489</v>
      </c>
      <c r="E574" s="117" t="s">
        <v>3475</v>
      </c>
      <c r="F574" s="169" t="s">
        <v>3490</v>
      </c>
      <c r="G574" s="251"/>
      <c r="H574" s="139" t="s">
        <v>3491</v>
      </c>
      <c r="I574" s="111" t="s">
        <v>807</v>
      </c>
      <c r="J574" s="70" t="s">
        <v>42</v>
      </c>
      <c r="K574" s="70" t="s">
        <v>42</v>
      </c>
      <c r="L574" s="67"/>
      <c r="M574" s="70" t="s">
        <v>42</v>
      </c>
      <c r="N574" s="70" t="s">
        <v>42</v>
      </c>
      <c r="O574" s="70" t="s">
        <v>42</v>
      </c>
      <c r="P574" s="70" t="s">
        <v>42</v>
      </c>
      <c r="Q574" s="70" t="s">
        <v>42</v>
      </c>
      <c r="R574" s="70" t="s">
        <v>42</v>
      </c>
      <c r="S574" s="70" t="s">
        <v>42</v>
      </c>
      <c r="T574" s="70" t="s">
        <v>42</v>
      </c>
      <c r="U574" s="70" t="s">
        <v>42</v>
      </c>
      <c r="V574" s="70" t="s">
        <v>42</v>
      </c>
      <c r="W574" s="67"/>
      <c r="X574" s="70" t="s">
        <v>42</v>
      </c>
      <c r="Y574" s="67"/>
      <c r="Z574" s="157"/>
      <c r="AA574" s="124"/>
      <c r="AB574" s="17"/>
      <c r="AC574" s="44"/>
      <c r="AD574" s="44"/>
      <c r="AE574" s="44"/>
    </row>
    <row r="575" ht="22.5" customHeight="1">
      <c r="A575" s="46">
        <v>572.0</v>
      </c>
      <c r="B575" s="114" t="s">
        <v>3492</v>
      </c>
      <c r="C575" s="135" t="s">
        <v>82</v>
      </c>
      <c r="D575" s="127" t="s">
        <v>3493</v>
      </c>
      <c r="E575" s="286" t="s">
        <v>198</v>
      </c>
      <c r="F575" s="107" t="s">
        <v>3494</v>
      </c>
      <c r="G575" s="109" t="s">
        <v>3495</v>
      </c>
      <c r="H575" s="139" t="s">
        <v>3496</v>
      </c>
      <c r="I575" s="111" t="s">
        <v>2383</v>
      </c>
      <c r="J575" s="70" t="s">
        <v>42</v>
      </c>
      <c r="K575" s="70" t="s">
        <v>42</v>
      </c>
      <c r="L575" s="67"/>
      <c r="M575" s="70" t="s">
        <v>42</v>
      </c>
      <c r="N575" s="67"/>
      <c r="O575" s="67"/>
      <c r="P575" s="70" t="s">
        <v>42</v>
      </c>
      <c r="Q575" s="70" t="s">
        <v>42</v>
      </c>
      <c r="R575" s="67"/>
      <c r="S575" s="70" t="s">
        <v>42</v>
      </c>
      <c r="T575" s="67"/>
      <c r="U575" s="67"/>
      <c r="V575" s="70" t="s">
        <v>42</v>
      </c>
      <c r="W575" s="67"/>
      <c r="X575" s="67"/>
      <c r="Y575" s="67"/>
      <c r="Z575" s="157"/>
      <c r="AA575" s="124"/>
      <c r="AB575" s="17"/>
      <c r="AC575" s="44"/>
      <c r="AD575" s="44"/>
      <c r="AE575" s="44"/>
    </row>
    <row r="576" ht="22.5" customHeight="1">
      <c r="A576" s="46">
        <v>573.0</v>
      </c>
      <c r="B576" s="114" t="s">
        <v>3497</v>
      </c>
      <c r="C576" s="248" t="s">
        <v>363</v>
      </c>
      <c r="D576" s="175" t="s">
        <v>3498</v>
      </c>
      <c r="E576" s="137"/>
      <c r="F576" s="107" t="s">
        <v>3499</v>
      </c>
      <c r="G576" s="243" t="s">
        <v>3500</v>
      </c>
      <c r="H576" s="133" t="s">
        <v>3501</v>
      </c>
      <c r="I576" s="111" t="s">
        <v>3502</v>
      </c>
      <c r="J576" s="67"/>
      <c r="K576" s="67"/>
      <c r="L576" s="67"/>
      <c r="M576" s="70" t="s">
        <v>42</v>
      </c>
      <c r="N576" s="67"/>
      <c r="O576" s="67"/>
      <c r="P576" s="70" t="s">
        <v>42</v>
      </c>
      <c r="Q576" s="70" t="s">
        <v>42</v>
      </c>
      <c r="R576" s="67"/>
      <c r="S576" s="67"/>
      <c r="T576" s="70" t="s">
        <v>42</v>
      </c>
      <c r="U576" s="67"/>
      <c r="V576" s="67"/>
      <c r="W576" s="67"/>
      <c r="X576" s="67"/>
      <c r="Y576" s="67"/>
      <c r="Z576" s="157"/>
      <c r="AA576" s="124"/>
      <c r="AB576" s="17"/>
      <c r="AC576" s="44"/>
      <c r="AD576" s="44"/>
      <c r="AE576" s="44"/>
    </row>
    <row r="577" ht="22.5" customHeight="1">
      <c r="A577" s="46">
        <v>574.0</v>
      </c>
      <c r="B577" s="212" t="s">
        <v>3503</v>
      </c>
      <c r="C577" s="375" t="s">
        <v>50</v>
      </c>
      <c r="D577" s="266" t="s">
        <v>3504</v>
      </c>
      <c r="E577" s="117" t="s">
        <v>292</v>
      </c>
      <c r="F577" s="169" t="s">
        <v>3505</v>
      </c>
      <c r="G577" s="251"/>
      <c r="H577" s="140" t="s">
        <v>3506</v>
      </c>
      <c r="I577" s="111" t="s">
        <v>703</v>
      </c>
      <c r="J577" s="70" t="s">
        <v>42</v>
      </c>
      <c r="K577" s="70" t="s">
        <v>42</v>
      </c>
      <c r="L577" s="67"/>
      <c r="M577" s="70" t="s">
        <v>42</v>
      </c>
      <c r="N577" s="70" t="s">
        <v>42</v>
      </c>
      <c r="O577" s="67"/>
      <c r="P577" s="70" t="s">
        <v>42</v>
      </c>
      <c r="Q577" s="70" t="s">
        <v>42</v>
      </c>
      <c r="R577" s="70" t="s">
        <v>42</v>
      </c>
      <c r="S577" s="70" t="s">
        <v>42</v>
      </c>
      <c r="T577" s="70" t="s">
        <v>42</v>
      </c>
      <c r="U577" s="70" t="s">
        <v>42</v>
      </c>
      <c r="V577" s="70" t="s">
        <v>42</v>
      </c>
      <c r="W577" s="70"/>
      <c r="X577" s="70" t="s">
        <v>42</v>
      </c>
      <c r="Y577" s="67"/>
      <c r="Z577" s="157"/>
      <c r="AA577" s="124"/>
      <c r="AB577" s="17"/>
      <c r="AC577" s="44"/>
      <c r="AD577" s="44"/>
      <c r="AE577" s="44"/>
    </row>
    <row r="578" ht="22.5" customHeight="1">
      <c r="A578" s="46">
        <v>575.0</v>
      </c>
      <c r="B578" s="114" t="s">
        <v>3507</v>
      </c>
      <c r="C578" s="375" t="s">
        <v>50</v>
      </c>
      <c r="D578" s="127" t="s">
        <v>3508</v>
      </c>
      <c r="E578" s="117" t="s">
        <v>198</v>
      </c>
      <c r="F578" s="302" t="s">
        <v>3509</v>
      </c>
      <c r="G578" s="158" t="s">
        <v>3510</v>
      </c>
      <c r="H578" s="122" t="s">
        <v>3511</v>
      </c>
      <c r="I578" s="111" t="s">
        <v>347</v>
      </c>
      <c r="J578" s="70" t="s">
        <v>42</v>
      </c>
      <c r="K578" s="70" t="s">
        <v>42</v>
      </c>
      <c r="L578" s="67"/>
      <c r="M578" s="70" t="s">
        <v>42</v>
      </c>
      <c r="N578" s="67"/>
      <c r="O578" s="67"/>
      <c r="P578" s="70" t="s">
        <v>42</v>
      </c>
      <c r="Q578" s="70" t="s">
        <v>42</v>
      </c>
      <c r="R578" s="67"/>
      <c r="S578" s="70" t="s">
        <v>42</v>
      </c>
      <c r="T578" s="67"/>
      <c r="U578" s="67"/>
      <c r="V578" s="70" t="s">
        <v>42</v>
      </c>
      <c r="W578" s="67"/>
      <c r="X578" s="67"/>
      <c r="Y578" s="67"/>
      <c r="Z578" s="157"/>
      <c r="AA578" s="124"/>
      <c r="AB578" s="17"/>
      <c r="AC578" s="44"/>
      <c r="AD578" s="44"/>
      <c r="AE578" s="44"/>
    </row>
    <row r="579" ht="22.5" customHeight="1">
      <c r="A579" s="46">
        <v>576.0</v>
      </c>
      <c r="B579" s="212" t="s">
        <v>3512</v>
      </c>
      <c r="C579" s="248" t="s">
        <v>50</v>
      </c>
      <c r="D579" s="104" t="s">
        <v>3513</v>
      </c>
      <c r="E579" s="117" t="s">
        <v>3514</v>
      </c>
      <c r="F579" s="107" t="s">
        <v>3515</v>
      </c>
      <c r="G579" s="256" t="s">
        <v>3516</v>
      </c>
      <c r="H579" s="111" t="s">
        <v>3517</v>
      </c>
      <c r="I579" s="111" t="s">
        <v>703</v>
      </c>
      <c r="J579" s="70" t="s">
        <v>42</v>
      </c>
      <c r="K579" s="70" t="s">
        <v>42</v>
      </c>
      <c r="L579" s="67"/>
      <c r="M579" s="70" t="s">
        <v>42</v>
      </c>
      <c r="N579" s="70" t="s">
        <v>42</v>
      </c>
      <c r="O579" s="67"/>
      <c r="P579" s="70" t="s">
        <v>42</v>
      </c>
      <c r="Q579" s="70" t="s">
        <v>42</v>
      </c>
      <c r="R579" s="70" t="s">
        <v>42</v>
      </c>
      <c r="S579" s="70" t="s">
        <v>42</v>
      </c>
      <c r="T579" s="70" t="s">
        <v>42</v>
      </c>
      <c r="U579" s="70" t="s">
        <v>42</v>
      </c>
      <c r="V579" s="70" t="s">
        <v>42</v>
      </c>
      <c r="W579" s="70"/>
      <c r="X579" s="70" t="s">
        <v>42</v>
      </c>
      <c r="Y579" s="67"/>
      <c r="Z579" s="157"/>
      <c r="AA579" s="124"/>
      <c r="AB579" s="17"/>
      <c r="AC579" s="44"/>
      <c r="AD579" s="44"/>
      <c r="AE579" s="44"/>
    </row>
    <row r="580" ht="22.5" customHeight="1">
      <c r="A580" s="46">
        <v>577.0</v>
      </c>
      <c r="B580" s="193" t="s">
        <v>3518</v>
      </c>
      <c r="C580" s="135" t="s">
        <v>34</v>
      </c>
      <c r="D580" s="104" t="s">
        <v>3519</v>
      </c>
      <c r="E580" s="117" t="s">
        <v>274</v>
      </c>
      <c r="F580" s="107" t="s">
        <v>3520</v>
      </c>
      <c r="G580" s="155" t="s">
        <v>3521</v>
      </c>
      <c r="H580" s="139" t="s">
        <v>3522</v>
      </c>
      <c r="I580" s="111" t="s">
        <v>3523</v>
      </c>
      <c r="J580" s="70" t="s">
        <v>42</v>
      </c>
      <c r="K580" s="67"/>
      <c r="L580" s="70" t="s">
        <v>42</v>
      </c>
      <c r="M580" s="70" t="s">
        <v>42</v>
      </c>
      <c r="N580" s="67"/>
      <c r="O580" s="67"/>
      <c r="P580" s="70" t="s">
        <v>42</v>
      </c>
      <c r="Q580" s="70" t="s">
        <v>42</v>
      </c>
      <c r="R580" s="67"/>
      <c r="S580" s="67"/>
      <c r="T580" s="67"/>
      <c r="U580" s="67"/>
      <c r="V580" s="70" t="s">
        <v>42</v>
      </c>
      <c r="W580" s="67"/>
      <c r="X580" s="67"/>
      <c r="Y580" s="67"/>
      <c r="Z580" s="157"/>
      <c r="AA580" s="124"/>
      <c r="AB580" s="17"/>
      <c r="AC580" s="44"/>
      <c r="AD580" s="44"/>
      <c r="AE580" s="44"/>
    </row>
    <row r="581" ht="22.5" customHeight="1">
      <c r="A581" s="46">
        <v>578.0</v>
      </c>
      <c r="B581" s="114" t="s">
        <v>3524</v>
      </c>
      <c r="C581" s="248" t="s">
        <v>50</v>
      </c>
      <c r="D581" s="127" t="s">
        <v>3525</v>
      </c>
      <c r="E581" s="137" t="s">
        <v>115</v>
      </c>
      <c r="F581" s="107" t="s">
        <v>3526</v>
      </c>
      <c r="G581" s="109" t="str">
        <f>HYPERLINK("mailto:bee@shipshapegroup.com","bee@shipshapegroup.com")</f>
        <v>bee@shipshapegroup.com</v>
      </c>
      <c r="H581" s="122" t="s">
        <v>3527</v>
      </c>
      <c r="I581" s="111" t="s">
        <v>3528</v>
      </c>
      <c r="J581" s="70" t="s">
        <v>42</v>
      </c>
      <c r="K581" s="70" t="s">
        <v>42</v>
      </c>
      <c r="L581" s="202"/>
      <c r="M581" s="70" t="s">
        <v>42</v>
      </c>
      <c r="N581" s="70" t="s">
        <v>42</v>
      </c>
      <c r="O581" s="70" t="s">
        <v>42</v>
      </c>
      <c r="P581" s="70" t="s">
        <v>42</v>
      </c>
      <c r="Q581" s="70" t="s">
        <v>42</v>
      </c>
      <c r="R581" s="70" t="s">
        <v>42</v>
      </c>
      <c r="S581" s="70" t="s">
        <v>42</v>
      </c>
      <c r="T581" s="201" t="s">
        <v>42</v>
      </c>
      <c r="U581" s="201" t="s">
        <v>42</v>
      </c>
      <c r="V581" s="70" t="s">
        <v>42</v>
      </c>
      <c r="W581" s="67"/>
      <c r="X581" s="70" t="s">
        <v>42</v>
      </c>
      <c r="Y581" s="70" t="s">
        <v>42</v>
      </c>
      <c r="Z581" s="157"/>
      <c r="AA581" s="306" t="s">
        <v>3529</v>
      </c>
      <c r="AB581" s="17"/>
      <c r="AC581" s="44"/>
      <c r="AD581" s="44"/>
      <c r="AE581" s="44"/>
    </row>
    <row r="582" ht="22.5" customHeight="1">
      <c r="A582" s="46">
        <v>579.0</v>
      </c>
      <c r="B582" s="114" t="s">
        <v>3530</v>
      </c>
      <c r="C582" s="135" t="s">
        <v>82</v>
      </c>
      <c r="D582" s="127" t="s">
        <v>3531</v>
      </c>
      <c r="E582" s="137" t="s">
        <v>292</v>
      </c>
      <c r="F582" s="107" t="s">
        <v>3532</v>
      </c>
      <c r="G582" s="109" t="str">
        <f>HYPERLINK("mailto:saichol@shiptech-supply.com","saichol@shiptech-supply.com")</f>
        <v>saichol@shiptech-supply.com</v>
      </c>
      <c r="H582" s="122" t="s">
        <v>3533</v>
      </c>
      <c r="I582" s="111" t="s">
        <v>3534</v>
      </c>
      <c r="J582" s="70" t="s">
        <v>42</v>
      </c>
      <c r="K582" s="67"/>
      <c r="L582" s="67"/>
      <c r="M582" s="70" t="s">
        <v>42</v>
      </c>
      <c r="N582" s="70" t="s">
        <v>42</v>
      </c>
      <c r="O582" s="67"/>
      <c r="P582" s="70" t="s">
        <v>42</v>
      </c>
      <c r="Q582" s="70" t="s">
        <v>42</v>
      </c>
      <c r="R582" s="67"/>
      <c r="S582" s="70" t="s">
        <v>42</v>
      </c>
      <c r="T582" s="70" t="s">
        <v>42</v>
      </c>
      <c r="U582" s="70" t="s">
        <v>42</v>
      </c>
      <c r="V582" s="70" t="s">
        <v>42</v>
      </c>
      <c r="W582" s="67"/>
      <c r="X582" s="70" t="s">
        <v>42</v>
      </c>
      <c r="Y582" s="67"/>
      <c r="Z582" s="157"/>
      <c r="AA582" s="124"/>
      <c r="AB582" s="17"/>
      <c r="AC582" s="44"/>
      <c r="AD582" s="44"/>
      <c r="AE582" s="44"/>
    </row>
    <row r="583" ht="22.5" customHeight="1">
      <c r="A583" s="46">
        <v>580.0</v>
      </c>
      <c r="B583" s="114" t="s">
        <v>3535</v>
      </c>
      <c r="C583" s="135" t="s">
        <v>813</v>
      </c>
      <c r="D583" s="104" t="s">
        <v>3536</v>
      </c>
      <c r="E583" s="117" t="s">
        <v>198</v>
      </c>
      <c r="F583" s="107" t="s">
        <v>3537</v>
      </c>
      <c r="G583" s="177" t="str">
        <f>HYPERLINK("mailto:info@siamfastener.com","info@siamfastener.com")</f>
        <v>info@siamfastener.com</v>
      </c>
      <c r="H583" s="261" t="s">
        <v>3538</v>
      </c>
      <c r="I583" s="111" t="s">
        <v>347</v>
      </c>
      <c r="J583" s="70" t="s">
        <v>42</v>
      </c>
      <c r="K583" s="70" t="s">
        <v>42</v>
      </c>
      <c r="L583" s="67"/>
      <c r="M583" s="70" t="s">
        <v>42</v>
      </c>
      <c r="N583" s="67"/>
      <c r="O583" s="67"/>
      <c r="P583" s="70" t="s">
        <v>42</v>
      </c>
      <c r="Q583" s="70" t="s">
        <v>42</v>
      </c>
      <c r="R583" s="67"/>
      <c r="S583" s="70" t="s">
        <v>42</v>
      </c>
      <c r="T583" s="67"/>
      <c r="U583" s="67"/>
      <c r="V583" s="70" t="s">
        <v>42</v>
      </c>
      <c r="W583" s="67"/>
      <c r="X583" s="67"/>
      <c r="Y583" s="67"/>
      <c r="Z583" s="157"/>
      <c r="AA583" s="124"/>
      <c r="AB583" s="17"/>
      <c r="AC583" s="44"/>
      <c r="AD583" s="44"/>
      <c r="AE583" s="44"/>
    </row>
    <row r="584" ht="22.5" customHeight="1">
      <c r="A584" s="46">
        <v>581.0</v>
      </c>
      <c r="B584" s="114" t="s">
        <v>3539</v>
      </c>
      <c r="C584" s="248" t="s">
        <v>50</v>
      </c>
      <c r="D584" s="127" t="s">
        <v>3540</v>
      </c>
      <c r="E584" s="137" t="s">
        <v>3541</v>
      </c>
      <c r="F584" s="107" t="s">
        <v>3542</v>
      </c>
      <c r="G584" s="177" t="s">
        <v>3543</v>
      </c>
      <c r="H584" s="139" t="s">
        <v>3544</v>
      </c>
      <c r="I584" s="111" t="s">
        <v>917</v>
      </c>
      <c r="J584" s="70" t="s">
        <v>42</v>
      </c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157"/>
      <c r="AA584" s="124"/>
      <c r="AB584" s="17"/>
      <c r="AC584" s="44"/>
      <c r="AD584" s="44"/>
      <c r="AE584" s="44"/>
    </row>
    <row r="585" ht="22.5" customHeight="1">
      <c r="A585" s="46">
        <v>582.0</v>
      </c>
      <c r="B585" s="114" t="s">
        <v>3545</v>
      </c>
      <c r="C585" s="248" t="s">
        <v>50</v>
      </c>
      <c r="D585" s="281" t="s">
        <v>3546</v>
      </c>
      <c r="E585" s="292" t="s">
        <v>3547</v>
      </c>
      <c r="F585" s="107" t="s">
        <v>3548</v>
      </c>
      <c r="G585" s="283" t="str">
        <f>HYPERLINK("mailto:nushikawa_somei@moeco.co.jp","nushikawa_somei@moeco.co.jp
minobe_masayuki@moeco.co.jp")</f>
        <v>nushikawa_somei@moeco.co.jp
minobe_masayuki@moeco.co.jp</v>
      </c>
      <c r="H585" s="122" t="s">
        <v>3549</v>
      </c>
      <c r="I585" s="111" t="s">
        <v>703</v>
      </c>
      <c r="J585" s="70" t="s">
        <v>42</v>
      </c>
      <c r="K585" s="70" t="s">
        <v>42</v>
      </c>
      <c r="L585" s="67"/>
      <c r="M585" s="70" t="s">
        <v>42</v>
      </c>
      <c r="N585" s="70" t="s">
        <v>42</v>
      </c>
      <c r="O585" s="67"/>
      <c r="P585" s="70" t="s">
        <v>42</v>
      </c>
      <c r="Q585" s="70" t="s">
        <v>42</v>
      </c>
      <c r="R585" s="70" t="s">
        <v>42</v>
      </c>
      <c r="S585" s="70" t="s">
        <v>42</v>
      </c>
      <c r="T585" s="70" t="s">
        <v>42</v>
      </c>
      <c r="U585" s="70" t="s">
        <v>42</v>
      </c>
      <c r="V585" s="70" t="s">
        <v>42</v>
      </c>
      <c r="W585" s="70"/>
      <c r="X585" s="70" t="s">
        <v>42</v>
      </c>
      <c r="Y585" s="67"/>
      <c r="Z585" s="157"/>
      <c r="AA585" s="124"/>
      <c r="AB585" s="17"/>
      <c r="AC585" s="44"/>
      <c r="AD585" s="44"/>
      <c r="AE585" s="44"/>
    </row>
    <row r="586" ht="22.5" customHeight="1">
      <c r="A586" s="46">
        <v>583.0</v>
      </c>
      <c r="B586" s="114" t="s">
        <v>3550</v>
      </c>
      <c r="C586" s="248" t="s">
        <v>50</v>
      </c>
      <c r="D586" s="104" t="s">
        <v>3551</v>
      </c>
      <c r="E586" s="137" t="s">
        <v>1693</v>
      </c>
      <c r="F586" s="107" t="s">
        <v>3552</v>
      </c>
      <c r="G586" s="109" t="s">
        <v>3553</v>
      </c>
      <c r="H586" s="133" t="s">
        <v>3554</v>
      </c>
      <c r="I586" s="111" t="s">
        <v>193</v>
      </c>
      <c r="J586" s="70" t="s">
        <v>42</v>
      </c>
      <c r="K586" s="70" t="s">
        <v>42</v>
      </c>
      <c r="L586" s="67"/>
      <c r="M586" s="70" t="s">
        <v>42</v>
      </c>
      <c r="N586" s="70" t="s">
        <v>42</v>
      </c>
      <c r="O586" s="70" t="s">
        <v>42</v>
      </c>
      <c r="P586" s="70" t="s">
        <v>42</v>
      </c>
      <c r="Q586" s="70" t="s">
        <v>42</v>
      </c>
      <c r="R586" s="70" t="s">
        <v>42</v>
      </c>
      <c r="S586" s="70" t="s">
        <v>42</v>
      </c>
      <c r="T586" s="67"/>
      <c r="U586" s="67"/>
      <c r="V586" s="70" t="s">
        <v>42</v>
      </c>
      <c r="W586" s="67"/>
      <c r="X586" s="70" t="s">
        <v>42</v>
      </c>
      <c r="Y586" s="67"/>
      <c r="Z586" s="157"/>
      <c r="AA586" s="124"/>
      <c r="AB586" s="17"/>
      <c r="AC586" s="44"/>
      <c r="AD586" s="44"/>
      <c r="AE586" s="44"/>
    </row>
    <row r="587" ht="22.5" customHeight="1">
      <c r="A587" s="46">
        <v>584.0</v>
      </c>
      <c r="B587" s="114" t="s">
        <v>3555</v>
      </c>
      <c r="C587" s="248" t="s">
        <v>469</v>
      </c>
      <c r="D587" s="127" t="s">
        <v>3556</v>
      </c>
      <c r="E587" s="137" t="s">
        <v>3557</v>
      </c>
      <c r="F587" s="107" t="s">
        <v>3558</v>
      </c>
      <c r="G587" s="109" t="s">
        <v>3559</v>
      </c>
      <c r="H587" s="122" t="s">
        <v>3560</v>
      </c>
      <c r="I587" s="111" t="s">
        <v>138</v>
      </c>
      <c r="J587" s="67"/>
      <c r="K587" s="67"/>
      <c r="L587" s="67"/>
      <c r="M587" s="70" t="s">
        <v>42</v>
      </c>
      <c r="N587" s="67"/>
      <c r="O587" s="67"/>
      <c r="P587" s="70" t="s">
        <v>42</v>
      </c>
      <c r="Q587" s="70" t="s">
        <v>42</v>
      </c>
      <c r="R587" s="67"/>
      <c r="S587" s="67"/>
      <c r="T587" s="70" t="s">
        <v>42</v>
      </c>
      <c r="U587" s="67"/>
      <c r="V587" s="67"/>
      <c r="W587" s="67"/>
      <c r="X587" s="67"/>
      <c r="Y587" s="67"/>
      <c r="Z587" s="157"/>
      <c r="AA587" s="124"/>
      <c r="AB587" s="17"/>
      <c r="AC587" s="44"/>
      <c r="AD587" s="44"/>
      <c r="AE587" s="44"/>
    </row>
    <row r="588" ht="22.5" customHeight="1">
      <c r="A588" s="46">
        <v>585.0</v>
      </c>
      <c r="B588" s="114" t="s">
        <v>3561</v>
      </c>
      <c r="C588" s="248" t="s">
        <v>50</v>
      </c>
      <c r="D588" s="104" t="s">
        <v>3562</v>
      </c>
      <c r="E588" s="117" t="s">
        <v>3563</v>
      </c>
      <c r="F588" s="107" t="s">
        <v>3564</v>
      </c>
      <c r="G588" s="158" t="s">
        <v>3565</v>
      </c>
      <c r="H588" s="235" t="s">
        <v>3566</v>
      </c>
      <c r="I588" s="111" t="s">
        <v>917</v>
      </c>
      <c r="J588" s="70" t="s">
        <v>42</v>
      </c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157"/>
      <c r="AA588" s="124"/>
      <c r="AB588" s="17"/>
      <c r="AC588" s="44"/>
      <c r="AD588" s="44"/>
      <c r="AE588" s="44"/>
    </row>
    <row r="589" ht="22.5" customHeight="1">
      <c r="A589" s="46">
        <v>586.0</v>
      </c>
      <c r="B589" s="142" t="s">
        <v>3567</v>
      </c>
      <c r="C589" s="248" t="s">
        <v>363</v>
      </c>
      <c r="D589" s="104" t="s">
        <v>3568</v>
      </c>
      <c r="E589" s="137" t="s">
        <v>3569</v>
      </c>
      <c r="F589" s="107" t="s">
        <v>3570</v>
      </c>
      <c r="G589" s="109" t="str">
        <f>HYPERLINK("mailto:siamhydraulic@csloxinfo.com","siamhydraulic@csloxinfo.com")</f>
        <v>siamhydraulic@csloxinfo.com</v>
      </c>
      <c r="H589" s="139" t="s">
        <v>3571</v>
      </c>
      <c r="I589" s="111" t="s">
        <v>778</v>
      </c>
      <c r="J589" s="70" t="s">
        <v>42</v>
      </c>
      <c r="K589" s="70" t="s">
        <v>42</v>
      </c>
      <c r="L589" s="202"/>
      <c r="M589" s="70" t="s">
        <v>42</v>
      </c>
      <c r="N589" s="70" t="s">
        <v>42</v>
      </c>
      <c r="O589" s="70" t="s">
        <v>42</v>
      </c>
      <c r="P589" s="70" t="s">
        <v>42</v>
      </c>
      <c r="Q589" s="70" t="s">
        <v>42</v>
      </c>
      <c r="R589" s="70" t="s">
        <v>42</v>
      </c>
      <c r="S589" s="70" t="s">
        <v>42</v>
      </c>
      <c r="T589" s="201" t="s">
        <v>42</v>
      </c>
      <c r="U589" s="201" t="s">
        <v>42</v>
      </c>
      <c r="V589" s="70" t="s">
        <v>42</v>
      </c>
      <c r="W589" s="67"/>
      <c r="X589" s="70" t="s">
        <v>42</v>
      </c>
      <c r="Y589" s="67"/>
      <c r="Z589" s="157"/>
      <c r="AA589" s="124"/>
      <c r="AB589" s="17"/>
      <c r="AC589" s="44"/>
      <c r="AD589" s="44"/>
      <c r="AE589" s="44"/>
    </row>
    <row r="590" ht="22.5" customHeight="1">
      <c r="A590" s="46">
        <v>587.0</v>
      </c>
      <c r="B590" s="114" t="s">
        <v>3572</v>
      </c>
      <c r="C590" s="135" t="s">
        <v>483</v>
      </c>
      <c r="D590" s="104" t="s">
        <v>3573</v>
      </c>
      <c r="E590" s="117" t="s">
        <v>292</v>
      </c>
      <c r="F590" s="107" t="s">
        <v>3574</v>
      </c>
      <c r="G590" s="155" t="s">
        <v>3575</v>
      </c>
      <c r="H590" s="111" t="s">
        <v>3576</v>
      </c>
      <c r="I590" s="111" t="s">
        <v>427</v>
      </c>
      <c r="J590" s="70" t="s">
        <v>42</v>
      </c>
      <c r="K590" s="70" t="s">
        <v>42</v>
      </c>
      <c r="L590" s="67"/>
      <c r="M590" s="70" t="s">
        <v>42</v>
      </c>
      <c r="N590" s="70" t="s">
        <v>42</v>
      </c>
      <c r="O590" s="70" t="s">
        <v>42</v>
      </c>
      <c r="P590" s="70" t="s">
        <v>42</v>
      </c>
      <c r="Q590" s="70" t="s">
        <v>42</v>
      </c>
      <c r="R590" s="70" t="s">
        <v>42</v>
      </c>
      <c r="S590" s="70" t="s">
        <v>42</v>
      </c>
      <c r="T590" s="67"/>
      <c r="U590" s="67"/>
      <c r="V590" s="70" t="s">
        <v>42</v>
      </c>
      <c r="W590" s="67"/>
      <c r="X590" s="70" t="s">
        <v>42</v>
      </c>
      <c r="Y590" s="67"/>
      <c r="Z590" s="157"/>
      <c r="AA590" s="124"/>
      <c r="AB590" s="17"/>
      <c r="AC590" s="44"/>
      <c r="AD590" s="44"/>
      <c r="AE590" s="44"/>
    </row>
    <row r="591" ht="22.5" customHeight="1">
      <c r="A591" s="46">
        <v>588.0</v>
      </c>
      <c r="B591" s="314" t="s">
        <v>3577</v>
      </c>
      <c r="C591" s="375" t="s">
        <v>50</v>
      </c>
      <c r="D591" s="104" t="s">
        <v>3578</v>
      </c>
      <c r="E591" s="137"/>
      <c r="F591" s="169" t="s">
        <v>3579</v>
      </c>
      <c r="G591" s="163" t="str">
        <f>HYPERLINK("mailto:busayar22@yahoo.com","busayar22@yahoo.com")</f>
        <v>busayar22@yahoo.com</v>
      </c>
      <c r="H591" s="104" t="s">
        <v>3580</v>
      </c>
      <c r="I591" s="140"/>
      <c r="J591" s="201"/>
      <c r="K591" s="202"/>
      <c r="L591" s="202"/>
      <c r="M591" s="201"/>
      <c r="N591" s="202"/>
      <c r="O591" s="202"/>
      <c r="P591" s="201"/>
      <c r="Q591" s="201"/>
      <c r="R591" s="202"/>
      <c r="S591" s="201"/>
      <c r="T591" s="202"/>
      <c r="U591" s="202"/>
      <c r="V591" s="201"/>
      <c r="W591" s="202"/>
      <c r="X591" s="202"/>
      <c r="Y591" s="202"/>
      <c r="Z591" s="377"/>
      <c r="AA591" s="204"/>
      <c r="AB591" s="17"/>
      <c r="AC591" s="44"/>
      <c r="AD591" s="44"/>
      <c r="AE591" s="44"/>
    </row>
    <row r="592" ht="22.5" customHeight="1">
      <c r="A592" s="46">
        <v>589.0</v>
      </c>
      <c r="B592" s="193" t="s">
        <v>3581</v>
      </c>
      <c r="C592" s="248" t="s">
        <v>50</v>
      </c>
      <c r="D592" s="127" t="s">
        <v>3582</v>
      </c>
      <c r="E592" s="137" t="s">
        <v>321</v>
      </c>
      <c r="F592" s="107" t="s">
        <v>3583</v>
      </c>
      <c r="G592" s="109" t="s">
        <v>3584</v>
      </c>
      <c r="H592" s="139" t="s">
        <v>3585</v>
      </c>
      <c r="I592" s="111" t="s">
        <v>16</v>
      </c>
      <c r="J592" s="67"/>
      <c r="K592" s="67"/>
      <c r="L592" s="67"/>
      <c r="M592" s="70" t="s">
        <v>42</v>
      </c>
      <c r="N592" s="67"/>
      <c r="O592" s="67"/>
      <c r="P592" s="70" t="s">
        <v>42</v>
      </c>
      <c r="Q592" s="70" t="s">
        <v>42</v>
      </c>
      <c r="R592" s="67"/>
      <c r="S592" s="67"/>
      <c r="T592" s="70" t="s">
        <v>42</v>
      </c>
      <c r="U592" s="67"/>
      <c r="V592" s="67"/>
      <c r="W592" s="67"/>
      <c r="X592" s="67"/>
      <c r="Y592" s="67"/>
      <c r="Z592" s="157"/>
      <c r="AA592" s="124"/>
      <c r="AB592" s="17"/>
      <c r="AC592" s="44"/>
      <c r="AD592" s="44"/>
      <c r="AE592" s="44"/>
    </row>
    <row r="593" ht="22.5" customHeight="1">
      <c r="A593" s="46">
        <v>590.0</v>
      </c>
      <c r="B593" s="179" t="s">
        <v>3586</v>
      </c>
      <c r="C593" s="135" t="s">
        <v>850</v>
      </c>
      <c r="D593" s="127" t="s">
        <v>3587</v>
      </c>
      <c r="E593" s="137" t="s">
        <v>292</v>
      </c>
      <c r="F593" s="107" t="s">
        <v>3588</v>
      </c>
      <c r="G593" s="109" t="str">
        <f>HYPERLINK("mailto:rathtam@sigmaen.co.th","rathtam@sigmaen.co.th")</f>
        <v>rathtam@sigmaen.co.th</v>
      </c>
      <c r="H593" s="122" t="s">
        <v>3589</v>
      </c>
      <c r="I593" s="111" t="s">
        <v>344</v>
      </c>
      <c r="J593" s="70" t="s">
        <v>42</v>
      </c>
      <c r="K593" s="70" t="s">
        <v>42</v>
      </c>
      <c r="L593" s="70" t="s">
        <v>42</v>
      </c>
      <c r="M593" s="70" t="s">
        <v>42</v>
      </c>
      <c r="N593" s="67"/>
      <c r="O593" s="67"/>
      <c r="P593" s="70" t="s">
        <v>42</v>
      </c>
      <c r="Q593" s="70" t="s">
        <v>42</v>
      </c>
      <c r="R593" s="67"/>
      <c r="S593" s="70" t="s">
        <v>42</v>
      </c>
      <c r="T593" s="67"/>
      <c r="U593" s="67"/>
      <c r="V593" s="70" t="s">
        <v>42</v>
      </c>
      <c r="W593" s="67"/>
      <c r="X593" s="67"/>
      <c r="Y593" s="67"/>
      <c r="Z593" s="157"/>
      <c r="AA593" s="124"/>
      <c r="AB593" s="17"/>
      <c r="AC593" s="44"/>
      <c r="AD593" s="44"/>
      <c r="AE593" s="44"/>
    </row>
    <row r="594" ht="22.5" customHeight="1">
      <c r="A594" s="46">
        <v>591.0</v>
      </c>
      <c r="B594" s="114" t="s">
        <v>3590</v>
      </c>
      <c r="C594" s="135" t="s">
        <v>82</v>
      </c>
      <c r="D594" s="226"/>
      <c r="E594" s="137"/>
      <c r="F594" s="107" t="s">
        <v>3591</v>
      </c>
      <c r="G594" s="109" t="s">
        <v>3592</v>
      </c>
      <c r="H594" s="111" t="s">
        <v>3593</v>
      </c>
      <c r="I594" s="237" t="s">
        <v>2254</v>
      </c>
      <c r="J594" s="70" t="s">
        <v>42</v>
      </c>
      <c r="K594" s="67"/>
      <c r="L594" s="67"/>
      <c r="M594" s="70" t="s">
        <v>42</v>
      </c>
      <c r="N594" s="67"/>
      <c r="O594" s="67"/>
      <c r="P594" s="70" t="s">
        <v>42</v>
      </c>
      <c r="Q594" s="70" t="s">
        <v>42</v>
      </c>
      <c r="R594" s="67"/>
      <c r="S594" s="67"/>
      <c r="T594" s="67"/>
      <c r="U594" s="67"/>
      <c r="V594" s="67"/>
      <c r="W594" s="67"/>
      <c r="X594" s="67"/>
      <c r="Y594" s="67"/>
      <c r="Z594" s="157"/>
      <c r="AA594" s="124"/>
      <c r="AB594" s="17"/>
      <c r="AC594" s="44"/>
      <c r="AD594" s="44"/>
      <c r="AE594" s="44"/>
    </row>
    <row r="595" ht="22.5" customHeight="1">
      <c r="A595" s="46">
        <v>592.0</v>
      </c>
      <c r="B595" s="114" t="s">
        <v>3594</v>
      </c>
      <c r="C595" s="135" t="s">
        <v>82</v>
      </c>
      <c r="D595" s="127" t="s">
        <v>3595</v>
      </c>
      <c r="E595" s="137" t="s">
        <v>292</v>
      </c>
      <c r="F595" s="107" t="s">
        <v>3596</v>
      </c>
      <c r="G595" s="121" t="s">
        <v>3597</v>
      </c>
      <c r="H595" s="139" t="s">
        <v>3598</v>
      </c>
      <c r="I595" s="111" t="s">
        <v>229</v>
      </c>
      <c r="J595" s="70" t="s">
        <v>42</v>
      </c>
      <c r="K595" s="67"/>
      <c r="L595" s="67"/>
      <c r="M595" s="70" t="s">
        <v>42</v>
      </c>
      <c r="N595" s="70" t="s">
        <v>42</v>
      </c>
      <c r="O595" s="67"/>
      <c r="P595" s="70" t="s">
        <v>42</v>
      </c>
      <c r="Q595" s="70" t="s">
        <v>42</v>
      </c>
      <c r="R595" s="67"/>
      <c r="S595" s="70" t="s">
        <v>42</v>
      </c>
      <c r="T595" s="70" t="s">
        <v>42</v>
      </c>
      <c r="U595" s="70" t="s">
        <v>42</v>
      </c>
      <c r="V595" s="70" t="s">
        <v>42</v>
      </c>
      <c r="W595" s="67"/>
      <c r="X595" s="70" t="s">
        <v>42</v>
      </c>
      <c r="Y595" s="67"/>
      <c r="Z595" s="157"/>
      <c r="AA595" s="124"/>
      <c r="AB595" s="17"/>
      <c r="AC595" s="44"/>
      <c r="AD595" s="44"/>
      <c r="AE595" s="44"/>
    </row>
    <row r="596" ht="22.5" customHeight="1">
      <c r="A596" s="46">
        <v>593.0</v>
      </c>
      <c r="B596" s="114" t="s">
        <v>3599</v>
      </c>
      <c r="C596" s="248" t="s">
        <v>1260</v>
      </c>
      <c r="D596" s="127" t="s">
        <v>3600</v>
      </c>
      <c r="E596" s="137" t="s">
        <v>3601</v>
      </c>
      <c r="F596" s="107" t="s">
        <v>3602</v>
      </c>
      <c r="G596" s="251"/>
      <c r="H596" s="133" t="s">
        <v>3603</v>
      </c>
      <c r="I596" s="111" t="s">
        <v>703</v>
      </c>
      <c r="J596" s="70" t="s">
        <v>42</v>
      </c>
      <c r="K596" s="70" t="s">
        <v>42</v>
      </c>
      <c r="L596" s="67"/>
      <c r="M596" s="70" t="s">
        <v>42</v>
      </c>
      <c r="N596" s="70" t="s">
        <v>42</v>
      </c>
      <c r="O596" s="67"/>
      <c r="P596" s="70" t="s">
        <v>42</v>
      </c>
      <c r="Q596" s="70" t="s">
        <v>42</v>
      </c>
      <c r="R596" s="70" t="s">
        <v>42</v>
      </c>
      <c r="S596" s="70" t="s">
        <v>42</v>
      </c>
      <c r="T596" s="70" t="s">
        <v>42</v>
      </c>
      <c r="U596" s="70" t="s">
        <v>42</v>
      </c>
      <c r="V596" s="70" t="s">
        <v>42</v>
      </c>
      <c r="W596" s="70"/>
      <c r="X596" s="70" t="s">
        <v>42</v>
      </c>
      <c r="Y596" s="67"/>
      <c r="Z596" s="157"/>
      <c r="AA596" s="124"/>
      <c r="AB596" s="17"/>
      <c r="AC596" s="44"/>
      <c r="AD596" s="44"/>
      <c r="AE596" s="44"/>
    </row>
    <row r="597" ht="22.5" customHeight="1">
      <c r="A597" s="46">
        <v>594.0</v>
      </c>
      <c r="B597" s="284" t="s">
        <v>3604</v>
      </c>
      <c r="C597" s="135" t="s">
        <v>3605</v>
      </c>
      <c r="D597" s="127" t="s">
        <v>3606</v>
      </c>
      <c r="E597" s="117" t="s">
        <v>3607</v>
      </c>
      <c r="F597" s="107" t="s">
        <v>3608</v>
      </c>
      <c r="G597" s="177" t="s">
        <v>3609</v>
      </c>
      <c r="H597" s="235" t="s">
        <v>3610</v>
      </c>
      <c r="I597" s="111" t="s">
        <v>465</v>
      </c>
      <c r="J597" s="70" t="s">
        <v>42</v>
      </c>
      <c r="K597" s="67"/>
      <c r="L597" s="70" t="s">
        <v>42</v>
      </c>
      <c r="M597" s="70" t="s">
        <v>42</v>
      </c>
      <c r="N597" s="67"/>
      <c r="O597" s="67"/>
      <c r="P597" s="70" t="s">
        <v>42</v>
      </c>
      <c r="Q597" s="70" t="s">
        <v>42</v>
      </c>
      <c r="R597" s="67"/>
      <c r="S597" s="70" t="s">
        <v>42</v>
      </c>
      <c r="T597" s="67"/>
      <c r="U597" s="67"/>
      <c r="V597" s="70" t="s">
        <v>42</v>
      </c>
      <c r="W597" s="67"/>
      <c r="X597" s="67"/>
      <c r="Y597" s="67"/>
      <c r="Z597" s="157"/>
      <c r="AA597" s="124"/>
      <c r="AB597" s="17"/>
      <c r="AC597" s="44"/>
      <c r="AD597" s="44"/>
      <c r="AE597" s="44"/>
    </row>
    <row r="598" ht="22.5" customHeight="1">
      <c r="A598" s="46">
        <v>595.0</v>
      </c>
      <c r="B598" s="212" t="s">
        <v>3611</v>
      </c>
      <c r="C598" s="248" t="s">
        <v>50</v>
      </c>
      <c r="D598" s="127" t="s">
        <v>3612</v>
      </c>
      <c r="E598" s="137" t="s">
        <v>3613</v>
      </c>
      <c r="F598" s="107" t="s">
        <v>3614</v>
      </c>
      <c r="G598" s="109" t="str">
        <f>HYPERLINK("mailto:tudalinthai@gmail.com","tudalinthai@gmail.com")</f>
        <v>tudalinthai@gmail.com</v>
      </c>
      <c r="H598" s="122" t="s">
        <v>3615</v>
      </c>
      <c r="I598" s="111" t="s">
        <v>807</v>
      </c>
      <c r="J598" s="70" t="s">
        <v>42</v>
      </c>
      <c r="K598" s="70" t="s">
        <v>42</v>
      </c>
      <c r="L598" s="67"/>
      <c r="M598" s="70" t="s">
        <v>42</v>
      </c>
      <c r="N598" s="70" t="s">
        <v>42</v>
      </c>
      <c r="O598" s="70" t="s">
        <v>42</v>
      </c>
      <c r="P598" s="70" t="s">
        <v>42</v>
      </c>
      <c r="Q598" s="70" t="s">
        <v>42</v>
      </c>
      <c r="R598" s="70" t="s">
        <v>42</v>
      </c>
      <c r="S598" s="70" t="s">
        <v>42</v>
      </c>
      <c r="T598" s="70" t="s">
        <v>42</v>
      </c>
      <c r="U598" s="70" t="s">
        <v>42</v>
      </c>
      <c r="V598" s="70" t="s">
        <v>42</v>
      </c>
      <c r="W598" s="67"/>
      <c r="X598" s="70" t="s">
        <v>42</v>
      </c>
      <c r="Y598" s="67"/>
      <c r="Z598" s="157"/>
      <c r="AA598" s="124"/>
      <c r="AB598" s="17"/>
      <c r="AC598" s="44"/>
      <c r="AD598" s="44"/>
      <c r="AE598" s="44"/>
    </row>
    <row r="599" ht="22.5" customHeight="1">
      <c r="A599" s="46">
        <v>596.0</v>
      </c>
      <c r="B599" s="114" t="s">
        <v>3616</v>
      </c>
      <c r="C599" s="248" t="s">
        <v>555</v>
      </c>
      <c r="D599" s="104" t="s">
        <v>3617</v>
      </c>
      <c r="E599" s="137" t="s">
        <v>3618</v>
      </c>
      <c r="F599" s="107" t="s">
        <v>3619</v>
      </c>
      <c r="G599" s="109" t="str">
        <f>HYPERLINK("mailto:niruchaxp@gmail.com","niruchaxp@gmail.com")</f>
        <v>niruchaxp@gmail.com</v>
      </c>
      <c r="H599" s="190" t="s">
        <v>3620</v>
      </c>
      <c r="I599" s="111" t="s">
        <v>3621</v>
      </c>
      <c r="J599" s="67"/>
      <c r="K599" s="67"/>
      <c r="L599" s="67"/>
      <c r="M599" s="70" t="s">
        <v>42</v>
      </c>
      <c r="N599" s="67"/>
      <c r="O599" s="67"/>
      <c r="P599" s="70" t="s">
        <v>42</v>
      </c>
      <c r="Q599" s="70" t="s">
        <v>42</v>
      </c>
      <c r="R599" s="67"/>
      <c r="S599" s="70" t="s">
        <v>42</v>
      </c>
      <c r="T599" s="70" t="s">
        <v>42</v>
      </c>
      <c r="U599" s="67"/>
      <c r="V599" s="67"/>
      <c r="W599" s="67"/>
      <c r="X599" s="67"/>
      <c r="Y599" s="67"/>
      <c r="Z599" s="157"/>
      <c r="AA599" s="124"/>
      <c r="AB599" s="17"/>
      <c r="AC599" s="44"/>
      <c r="AD599" s="44"/>
      <c r="AE599" s="44"/>
    </row>
    <row r="600" ht="22.5" customHeight="1">
      <c r="A600" s="46">
        <v>597.0</v>
      </c>
      <c r="B600" s="114" t="s">
        <v>3622</v>
      </c>
      <c r="C600" s="135" t="s">
        <v>813</v>
      </c>
      <c r="D600" s="104" t="s">
        <v>3623</v>
      </c>
      <c r="E600" s="117" t="s">
        <v>36</v>
      </c>
      <c r="F600" s="107" t="s">
        <v>3624</v>
      </c>
      <c r="G600" s="177" t="s">
        <v>3625</v>
      </c>
      <c r="H600" s="190" t="s">
        <v>3626</v>
      </c>
      <c r="I600" s="237" t="s">
        <v>2254</v>
      </c>
      <c r="J600" s="70" t="s">
        <v>42</v>
      </c>
      <c r="K600" s="67"/>
      <c r="L600" s="67"/>
      <c r="M600" s="70" t="s">
        <v>42</v>
      </c>
      <c r="N600" s="67"/>
      <c r="O600" s="67"/>
      <c r="P600" s="70" t="s">
        <v>42</v>
      </c>
      <c r="Q600" s="70" t="s">
        <v>42</v>
      </c>
      <c r="R600" s="67"/>
      <c r="S600" s="67"/>
      <c r="T600" s="67"/>
      <c r="U600" s="67"/>
      <c r="V600" s="67"/>
      <c r="W600" s="67"/>
      <c r="X600" s="67"/>
      <c r="Y600" s="67"/>
      <c r="Z600" s="157"/>
      <c r="AA600" s="124"/>
      <c r="AB600" s="17"/>
      <c r="AC600" s="44"/>
      <c r="AD600" s="44"/>
      <c r="AE600" s="44"/>
    </row>
    <row r="601" ht="22.5" customHeight="1">
      <c r="A601" s="46">
        <v>598.0</v>
      </c>
      <c r="B601" s="250" t="s">
        <v>3627</v>
      </c>
      <c r="C601" s="248" t="s">
        <v>50</v>
      </c>
      <c r="D601" s="104" t="s">
        <v>3628</v>
      </c>
      <c r="E601" s="276" t="s">
        <v>3629</v>
      </c>
      <c r="F601" s="107" t="s">
        <v>3630</v>
      </c>
      <c r="G601" s="264" t="s">
        <v>3631</v>
      </c>
      <c r="H601" s="234" t="s">
        <v>3632</v>
      </c>
      <c r="I601" s="111" t="s">
        <v>16</v>
      </c>
      <c r="J601" s="67"/>
      <c r="K601" s="67"/>
      <c r="L601" s="67"/>
      <c r="M601" s="70" t="s">
        <v>42</v>
      </c>
      <c r="N601" s="67"/>
      <c r="O601" s="67"/>
      <c r="P601" s="70" t="s">
        <v>42</v>
      </c>
      <c r="Q601" s="70" t="s">
        <v>42</v>
      </c>
      <c r="R601" s="67"/>
      <c r="S601" s="67"/>
      <c r="T601" s="70" t="s">
        <v>42</v>
      </c>
      <c r="U601" s="67"/>
      <c r="V601" s="67"/>
      <c r="W601" s="67"/>
      <c r="X601" s="67"/>
      <c r="Y601" s="67"/>
      <c r="Z601" s="157"/>
      <c r="AA601" s="124"/>
      <c r="AB601" s="17"/>
      <c r="AC601" s="44"/>
      <c r="AD601" s="44"/>
      <c r="AE601" s="44"/>
    </row>
    <row r="602" ht="22.5" customHeight="1">
      <c r="A602" s="46">
        <v>599.0</v>
      </c>
      <c r="B602" s="250" t="s">
        <v>3627</v>
      </c>
      <c r="C602" s="248" t="s">
        <v>555</v>
      </c>
      <c r="D602" s="104" t="s">
        <v>3633</v>
      </c>
      <c r="E602" s="276" t="s">
        <v>3629</v>
      </c>
      <c r="F602" s="107" t="s">
        <v>3634</v>
      </c>
      <c r="G602" s="264" t="s">
        <v>3635</v>
      </c>
      <c r="H602" s="122" t="s">
        <v>3636</v>
      </c>
      <c r="I602" s="111" t="s">
        <v>16</v>
      </c>
      <c r="J602" s="67"/>
      <c r="K602" s="67"/>
      <c r="L602" s="67"/>
      <c r="M602" s="70" t="s">
        <v>42</v>
      </c>
      <c r="N602" s="67"/>
      <c r="O602" s="67"/>
      <c r="P602" s="70" t="s">
        <v>42</v>
      </c>
      <c r="Q602" s="70" t="s">
        <v>42</v>
      </c>
      <c r="R602" s="67"/>
      <c r="S602" s="67"/>
      <c r="T602" s="70" t="s">
        <v>42</v>
      </c>
      <c r="U602" s="67"/>
      <c r="V602" s="67"/>
      <c r="W602" s="67"/>
      <c r="X602" s="67"/>
      <c r="Y602" s="67"/>
      <c r="Z602" s="157"/>
      <c r="AA602" s="124"/>
      <c r="AB602" s="17"/>
      <c r="AC602" s="44"/>
      <c r="AD602" s="44"/>
      <c r="AE602" s="44"/>
    </row>
    <row r="603" ht="22.5" customHeight="1">
      <c r="A603" s="46">
        <v>600.0</v>
      </c>
      <c r="B603" s="114" t="s">
        <v>3637</v>
      </c>
      <c r="C603" s="248" t="s">
        <v>555</v>
      </c>
      <c r="D603" s="104" t="s">
        <v>3638</v>
      </c>
      <c r="E603" s="117" t="s">
        <v>3639</v>
      </c>
      <c r="F603" s="107" t="s">
        <v>3640</v>
      </c>
      <c r="G603" s="247" t="s">
        <v>3641</v>
      </c>
      <c r="H603" s="122" t="s">
        <v>3642</v>
      </c>
      <c r="I603" s="111" t="s">
        <v>16</v>
      </c>
      <c r="J603" s="67"/>
      <c r="K603" s="67"/>
      <c r="L603" s="67"/>
      <c r="M603" s="70" t="s">
        <v>42</v>
      </c>
      <c r="N603" s="67"/>
      <c r="O603" s="67"/>
      <c r="P603" s="70" t="s">
        <v>42</v>
      </c>
      <c r="Q603" s="70" t="s">
        <v>42</v>
      </c>
      <c r="R603" s="67"/>
      <c r="S603" s="67"/>
      <c r="T603" s="70" t="s">
        <v>42</v>
      </c>
      <c r="U603" s="67"/>
      <c r="V603" s="67"/>
      <c r="W603" s="67"/>
      <c r="X603" s="67"/>
      <c r="Y603" s="67"/>
      <c r="Z603" s="157"/>
      <c r="AA603" s="124"/>
      <c r="AB603" s="17"/>
      <c r="AC603" s="44"/>
      <c r="AD603" s="44"/>
      <c r="AE603" s="44"/>
    </row>
    <row r="604" ht="22.5" customHeight="1">
      <c r="A604" s="46">
        <v>601.0</v>
      </c>
      <c r="B604" s="142" t="s">
        <v>3643</v>
      </c>
      <c r="C604" s="135" t="s">
        <v>319</v>
      </c>
      <c r="D604" s="104" t="s">
        <v>3644</v>
      </c>
      <c r="E604" s="117" t="s">
        <v>5</v>
      </c>
      <c r="F604" s="107" t="s">
        <v>3645</v>
      </c>
      <c r="G604" s="109" t="s">
        <v>3646</v>
      </c>
      <c r="H604" s="139" t="s">
        <v>3647</v>
      </c>
      <c r="I604" s="111" t="s">
        <v>303</v>
      </c>
      <c r="J604" s="70" t="s">
        <v>42</v>
      </c>
      <c r="K604" s="67"/>
      <c r="L604" s="70" t="s">
        <v>42</v>
      </c>
      <c r="M604" s="70" t="s">
        <v>42</v>
      </c>
      <c r="N604" s="67"/>
      <c r="O604" s="67"/>
      <c r="P604" s="70" t="s">
        <v>42</v>
      </c>
      <c r="Q604" s="70" t="s">
        <v>42</v>
      </c>
      <c r="R604" s="67"/>
      <c r="S604" s="70" t="s">
        <v>42</v>
      </c>
      <c r="T604" s="67"/>
      <c r="U604" s="67"/>
      <c r="V604" s="70" t="s">
        <v>42</v>
      </c>
      <c r="W604" s="67"/>
      <c r="X604" s="67"/>
      <c r="Y604" s="67"/>
      <c r="Z604" s="157"/>
      <c r="AA604" s="124"/>
      <c r="AB604" s="17"/>
      <c r="AC604" s="44"/>
      <c r="AD604" s="44"/>
      <c r="AE604" s="44"/>
    </row>
    <row r="605" ht="22.5" customHeight="1">
      <c r="A605" s="46">
        <v>602.0</v>
      </c>
      <c r="B605" s="114" t="s">
        <v>3648</v>
      </c>
      <c r="C605" s="135" t="s">
        <v>82</v>
      </c>
      <c r="D605" s="127" t="s">
        <v>3649</v>
      </c>
      <c r="E605" s="137" t="s">
        <v>827</v>
      </c>
      <c r="F605" s="107" t="s">
        <v>3650</v>
      </c>
      <c r="G605" s="283" t="s">
        <v>3651</v>
      </c>
      <c r="H605" s="139" t="s">
        <v>3652</v>
      </c>
      <c r="I605" s="111" t="s">
        <v>347</v>
      </c>
      <c r="J605" s="70" t="s">
        <v>42</v>
      </c>
      <c r="K605" s="70" t="s">
        <v>42</v>
      </c>
      <c r="L605" s="67"/>
      <c r="M605" s="70" t="s">
        <v>42</v>
      </c>
      <c r="N605" s="67"/>
      <c r="O605" s="67"/>
      <c r="P605" s="70" t="s">
        <v>42</v>
      </c>
      <c r="Q605" s="70" t="s">
        <v>42</v>
      </c>
      <c r="R605" s="67"/>
      <c r="S605" s="70" t="s">
        <v>42</v>
      </c>
      <c r="T605" s="67"/>
      <c r="U605" s="67"/>
      <c r="V605" s="70" t="s">
        <v>42</v>
      </c>
      <c r="W605" s="67"/>
      <c r="X605" s="67"/>
      <c r="Y605" s="67"/>
      <c r="Z605" s="157"/>
      <c r="AA605" s="124"/>
      <c r="AB605" s="17"/>
      <c r="AC605" s="44"/>
      <c r="AD605" s="44"/>
      <c r="AE605" s="44"/>
    </row>
    <row r="606" ht="22.5" customHeight="1">
      <c r="A606" s="46">
        <v>603.0</v>
      </c>
      <c r="B606" s="114" t="s">
        <v>3653</v>
      </c>
      <c r="C606" s="135" t="s">
        <v>34</v>
      </c>
      <c r="D606" s="127" t="s">
        <v>3654</v>
      </c>
      <c r="E606" s="137" t="s">
        <v>36</v>
      </c>
      <c r="F606" s="107" t="s">
        <v>3655</v>
      </c>
      <c r="G606" s="109" t="s">
        <v>3656</v>
      </c>
      <c r="H606" s="133" t="s">
        <v>3657</v>
      </c>
      <c r="I606" s="111" t="s">
        <v>2383</v>
      </c>
      <c r="J606" s="70" t="s">
        <v>42</v>
      </c>
      <c r="K606" s="70" t="s">
        <v>42</v>
      </c>
      <c r="L606" s="67"/>
      <c r="M606" s="70" t="s">
        <v>42</v>
      </c>
      <c r="N606" s="67"/>
      <c r="O606" s="67"/>
      <c r="P606" s="70" t="s">
        <v>42</v>
      </c>
      <c r="Q606" s="70" t="s">
        <v>42</v>
      </c>
      <c r="R606" s="67"/>
      <c r="S606" s="70" t="s">
        <v>42</v>
      </c>
      <c r="T606" s="67"/>
      <c r="U606" s="67"/>
      <c r="V606" s="70" t="s">
        <v>42</v>
      </c>
      <c r="W606" s="67"/>
      <c r="X606" s="67"/>
      <c r="Y606" s="67"/>
      <c r="Z606" s="157"/>
      <c r="AA606" s="124"/>
      <c r="AB606" s="17"/>
      <c r="AC606" s="44"/>
      <c r="AD606" s="44"/>
      <c r="AE606" s="44"/>
    </row>
    <row r="607" ht="22.5" customHeight="1">
      <c r="A607" s="46">
        <v>604.0</v>
      </c>
      <c r="B607" s="114" t="s">
        <v>3658</v>
      </c>
      <c r="C607" s="248" t="s">
        <v>502</v>
      </c>
      <c r="D607" s="244" t="s">
        <v>3659</v>
      </c>
      <c r="E607" s="137"/>
      <c r="F607" s="107" t="s">
        <v>3660</v>
      </c>
      <c r="G607" s="155" t="s">
        <v>3661</v>
      </c>
      <c r="H607" s="133" t="s">
        <v>3662</v>
      </c>
      <c r="I607" s="111" t="s">
        <v>807</v>
      </c>
      <c r="J607" s="70" t="s">
        <v>42</v>
      </c>
      <c r="K607" s="70" t="s">
        <v>42</v>
      </c>
      <c r="L607" s="67"/>
      <c r="M607" s="70" t="s">
        <v>42</v>
      </c>
      <c r="N607" s="70" t="s">
        <v>42</v>
      </c>
      <c r="O607" s="70" t="s">
        <v>42</v>
      </c>
      <c r="P607" s="70" t="s">
        <v>42</v>
      </c>
      <c r="Q607" s="70" t="s">
        <v>42</v>
      </c>
      <c r="R607" s="70" t="s">
        <v>42</v>
      </c>
      <c r="S607" s="70" t="s">
        <v>42</v>
      </c>
      <c r="T607" s="70" t="s">
        <v>42</v>
      </c>
      <c r="U607" s="70" t="s">
        <v>42</v>
      </c>
      <c r="V607" s="70" t="s">
        <v>42</v>
      </c>
      <c r="W607" s="67"/>
      <c r="X607" s="70" t="s">
        <v>42</v>
      </c>
      <c r="Y607" s="67"/>
      <c r="Z607" s="157"/>
      <c r="AA607" s="124"/>
      <c r="AB607" s="17"/>
      <c r="AC607" s="44"/>
      <c r="AD607" s="44"/>
      <c r="AE607" s="44"/>
    </row>
    <row r="608" ht="22.5" customHeight="1">
      <c r="A608" s="46">
        <v>605.0</v>
      </c>
      <c r="B608" s="114" t="s">
        <v>3663</v>
      </c>
      <c r="C608" s="375" t="s">
        <v>50</v>
      </c>
      <c r="D608" s="104" t="s">
        <v>3664</v>
      </c>
      <c r="E608" s="137" t="s">
        <v>292</v>
      </c>
      <c r="F608" s="107" t="s">
        <v>3665</v>
      </c>
      <c r="G608" s="198" t="s">
        <v>3666</v>
      </c>
      <c r="H608" s="133" t="s">
        <v>3667</v>
      </c>
      <c r="I608" s="111" t="s">
        <v>229</v>
      </c>
      <c r="J608" s="70" t="s">
        <v>42</v>
      </c>
      <c r="K608" s="67"/>
      <c r="L608" s="67"/>
      <c r="M608" s="70" t="s">
        <v>42</v>
      </c>
      <c r="N608" s="70" t="s">
        <v>42</v>
      </c>
      <c r="O608" s="67"/>
      <c r="P608" s="70" t="s">
        <v>42</v>
      </c>
      <c r="Q608" s="70" t="s">
        <v>42</v>
      </c>
      <c r="R608" s="67"/>
      <c r="S608" s="70" t="s">
        <v>42</v>
      </c>
      <c r="T608" s="70" t="s">
        <v>42</v>
      </c>
      <c r="U608" s="70" t="s">
        <v>42</v>
      </c>
      <c r="V608" s="70" t="s">
        <v>42</v>
      </c>
      <c r="W608" s="67"/>
      <c r="X608" s="70" t="s">
        <v>42</v>
      </c>
      <c r="Y608" s="67"/>
      <c r="Z608" s="157"/>
      <c r="AA608" s="124"/>
      <c r="AB608" s="17"/>
      <c r="AC608" s="44"/>
      <c r="AD608" s="44"/>
      <c r="AE608" s="44"/>
    </row>
    <row r="609" ht="22.5" customHeight="1">
      <c r="A609" s="46">
        <v>606.0</v>
      </c>
      <c r="B609" s="193" t="s">
        <v>3668</v>
      </c>
      <c r="C609" s="135" t="s">
        <v>34</v>
      </c>
      <c r="D609" s="127" t="s">
        <v>3669</v>
      </c>
      <c r="E609" s="137" t="s">
        <v>809</v>
      </c>
      <c r="F609" s="288" t="s">
        <v>3670</v>
      </c>
      <c r="G609" s="109" t="str">
        <f>HYPERLINK("mailto:surapong.watchara@smr-automotive.com","surapong.watchara@smr-automotive.com")</f>
        <v>surapong.watchara@smr-automotive.com</v>
      </c>
      <c r="H609" s="289" t="s">
        <v>3671</v>
      </c>
      <c r="I609" s="111" t="s">
        <v>158</v>
      </c>
      <c r="J609" s="70" t="s">
        <v>42</v>
      </c>
      <c r="K609" s="67"/>
      <c r="L609" s="70" t="s">
        <v>42</v>
      </c>
      <c r="M609" s="70" t="s">
        <v>42</v>
      </c>
      <c r="N609" s="67"/>
      <c r="O609" s="67"/>
      <c r="P609" s="70" t="s">
        <v>42</v>
      </c>
      <c r="Q609" s="70" t="s">
        <v>42</v>
      </c>
      <c r="R609" s="67"/>
      <c r="S609" s="67"/>
      <c r="T609" s="67"/>
      <c r="U609" s="67"/>
      <c r="V609" s="70" t="s">
        <v>42</v>
      </c>
      <c r="W609" s="67"/>
      <c r="X609" s="67"/>
      <c r="Y609" s="381" t="s">
        <v>3672</v>
      </c>
      <c r="Z609" s="157"/>
      <c r="AA609" s="124"/>
      <c r="AB609" s="17"/>
      <c r="AC609" s="44"/>
      <c r="AD609" s="44"/>
      <c r="AE609" s="44"/>
    </row>
    <row r="610" ht="22.5" customHeight="1">
      <c r="A610" s="46">
        <v>607.0</v>
      </c>
      <c r="B610" s="175" t="s">
        <v>3673</v>
      </c>
      <c r="C610" s="375" t="s">
        <v>34</v>
      </c>
      <c r="D610" s="226" t="s">
        <v>99</v>
      </c>
      <c r="E610" s="267"/>
      <c r="F610" s="197" t="s">
        <v>3674</v>
      </c>
      <c r="G610" s="109" t="s">
        <v>3675</v>
      </c>
      <c r="H610" s="382" t="s">
        <v>3676</v>
      </c>
      <c r="I610" s="111" t="s">
        <v>347</v>
      </c>
      <c r="J610" s="70" t="s">
        <v>42</v>
      </c>
      <c r="K610" s="70" t="s">
        <v>42</v>
      </c>
      <c r="L610" s="67"/>
      <c r="M610" s="70" t="s">
        <v>42</v>
      </c>
      <c r="N610" s="67"/>
      <c r="O610" s="67"/>
      <c r="P610" s="70" t="s">
        <v>42</v>
      </c>
      <c r="Q610" s="70" t="s">
        <v>42</v>
      </c>
      <c r="R610" s="67"/>
      <c r="S610" s="70" t="s">
        <v>42</v>
      </c>
      <c r="T610" s="67"/>
      <c r="U610" s="67"/>
      <c r="V610" s="70" t="s">
        <v>42</v>
      </c>
      <c r="W610" s="67"/>
      <c r="X610" s="67"/>
      <c r="Y610" s="67"/>
      <c r="Z610" s="157"/>
      <c r="AA610" s="124"/>
      <c r="AB610" s="17"/>
      <c r="AC610" s="44"/>
      <c r="AD610" s="44"/>
      <c r="AE610" s="44"/>
    </row>
    <row r="611" ht="22.5" customHeight="1">
      <c r="A611" s="46">
        <v>608.0</v>
      </c>
      <c r="B611" s="114" t="s">
        <v>3677</v>
      </c>
      <c r="C611" s="135" t="s">
        <v>2966</v>
      </c>
      <c r="D611" s="127" t="s">
        <v>3678</v>
      </c>
      <c r="E611" s="137" t="s">
        <v>36</v>
      </c>
      <c r="F611" s="107" t="s">
        <v>3679</v>
      </c>
      <c r="G611" s="109" t="s">
        <v>3680</v>
      </c>
      <c r="H611" s="122" t="s">
        <v>3681</v>
      </c>
      <c r="I611" s="237" t="s">
        <v>2254</v>
      </c>
      <c r="J611" s="70" t="s">
        <v>42</v>
      </c>
      <c r="K611" s="67"/>
      <c r="L611" s="67"/>
      <c r="M611" s="70" t="s">
        <v>42</v>
      </c>
      <c r="N611" s="67"/>
      <c r="O611" s="67"/>
      <c r="P611" s="70" t="s">
        <v>42</v>
      </c>
      <c r="Q611" s="70" t="s">
        <v>42</v>
      </c>
      <c r="R611" s="67"/>
      <c r="S611" s="67"/>
      <c r="T611" s="67"/>
      <c r="U611" s="67"/>
      <c r="V611" s="67"/>
      <c r="W611" s="67"/>
      <c r="X611" s="67"/>
      <c r="Y611" s="67"/>
      <c r="Z611" s="157"/>
      <c r="AA611" s="124"/>
      <c r="AB611" s="17"/>
      <c r="AC611" s="44"/>
      <c r="AD611" s="44"/>
      <c r="AE611" s="44"/>
    </row>
    <row r="612" ht="22.5" customHeight="1">
      <c r="A612" s="46">
        <v>609.0</v>
      </c>
      <c r="B612" s="114" t="s">
        <v>3682</v>
      </c>
      <c r="C612" s="248" t="s">
        <v>3683</v>
      </c>
      <c r="D612" s="104" t="s">
        <v>3684</v>
      </c>
      <c r="E612" s="117" t="s">
        <v>3685</v>
      </c>
      <c r="F612" s="107" t="s">
        <v>3686</v>
      </c>
      <c r="G612" s="155" t="s">
        <v>3687</v>
      </c>
      <c r="H612" s="122" t="s">
        <v>3688</v>
      </c>
      <c r="I612" s="111" t="s">
        <v>317</v>
      </c>
      <c r="J612" s="70" t="s">
        <v>42</v>
      </c>
      <c r="K612" s="202"/>
      <c r="L612" s="70" t="s">
        <v>42</v>
      </c>
      <c r="M612" s="70" t="s">
        <v>42</v>
      </c>
      <c r="N612" s="201" t="s">
        <v>42</v>
      </c>
      <c r="O612" s="201" t="s">
        <v>42</v>
      </c>
      <c r="P612" s="70" t="s">
        <v>42</v>
      </c>
      <c r="Q612" s="70" t="s">
        <v>42</v>
      </c>
      <c r="R612" s="202"/>
      <c r="S612" s="201" t="s">
        <v>42</v>
      </c>
      <c r="T612" s="201" t="s">
        <v>42</v>
      </c>
      <c r="U612" s="201" t="s">
        <v>42</v>
      </c>
      <c r="V612" s="70" t="s">
        <v>42</v>
      </c>
      <c r="W612" s="202"/>
      <c r="X612" s="201" t="s">
        <v>42</v>
      </c>
      <c r="Y612" s="67"/>
      <c r="Z612" s="157"/>
      <c r="AA612" s="124"/>
      <c r="AB612" s="17"/>
      <c r="AC612" s="44"/>
      <c r="AD612" s="44"/>
      <c r="AE612" s="44"/>
    </row>
    <row r="613" ht="22.5" customHeight="1">
      <c r="A613" s="46">
        <v>610.0</v>
      </c>
      <c r="B613" s="114" t="s">
        <v>3689</v>
      </c>
      <c r="C613" s="375" t="s">
        <v>363</v>
      </c>
      <c r="D613" s="127" t="s">
        <v>3690</v>
      </c>
      <c r="E613" s="137" t="s">
        <v>1551</v>
      </c>
      <c r="F613" s="107" t="s">
        <v>3691</v>
      </c>
      <c r="G613" s="109" t="str">
        <f>HYPERLINK("mailto:songkhla.9@gmail.com","songkhla.9@gmail.com")</f>
        <v>songkhla.9@gmail.com</v>
      </c>
      <c r="H613" s="122" t="s">
        <v>3692</v>
      </c>
      <c r="I613" s="111" t="s">
        <v>427</v>
      </c>
      <c r="J613" s="70" t="s">
        <v>42</v>
      </c>
      <c r="K613" s="70" t="s">
        <v>42</v>
      </c>
      <c r="L613" s="67"/>
      <c r="M613" s="70" t="s">
        <v>42</v>
      </c>
      <c r="N613" s="70" t="s">
        <v>42</v>
      </c>
      <c r="O613" s="70" t="s">
        <v>42</v>
      </c>
      <c r="P613" s="70" t="s">
        <v>42</v>
      </c>
      <c r="Q613" s="70" t="s">
        <v>42</v>
      </c>
      <c r="R613" s="70" t="s">
        <v>42</v>
      </c>
      <c r="S613" s="70" t="s">
        <v>42</v>
      </c>
      <c r="T613" s="67"/>
      <c r="U613" s="67"/>
      <c r="V613" s="70" t="s">
        <v>42</v>
      </c>
      <c r="W613" s="67"/>
      <c r="X613" s="70" t="s">
        <v>42</v>
      </c>
      <c r="Y613" s="67"/>
      <c r="Z613" s="157"/>
      <c r="AA613" s="124"/>
      <c r="AB613" s="17"/>
      <c r="AC613" s="44"/>
      <c r="AD613" s="44"/>
      <c r="AE613" s="44"/>
    </row>
    <row r="614" ht="22.5" customHeight="1">
      <c r="A614" s="46">
        <v>611.0</v>
      </c>
      <c r="B614" s="179" t="s">
        <v>3693</v>
      </c>
      <c r="C614" s="248" t="s">
        <v>363</v>
      </c>
      <c r="D614" s="127" t="s">
        <v>3694</v>
      </c>
      <c r="E614" s="137" t="s">
        <v>2266</v>
      </c>
      <c r="F614" s="107" t="s">
        <v>3695</v>
      </c>
      <c r="G614" s="109" t="str">
        <f>HYPERLINK("mailto:leroux@spinteng.com","leroux@spinteng.com")</f>
        <v>leroux@spinteng.com</v>
      </c>
      <c r="H614" s="122" t="s">
        <v>3696</v>
      </c>
      <c r="I614" s="111" t="s">
        <v>790</v>
      </c>
      <c r="J614" s="70" t="s">
        <v>42</v>
      </c>
      <c r="K614" s="67"/>
      <c r="L614" s="67"/>
      <c r="M614" s="70" t="s">
        <v>42</v>
      </c>
      <c r="N614" s="67"/>
      <c r="O614" s="67"/>
      <c r="P614" s="70" t="s">
        <v>42</v>
      </c>
      <c r="Q614" s="70" t="s">
        <v>42</v>
      </c>
      <c r="R614" s="67"/>
      <c r="S614" s="70" t="s">
        <v>42</v>
      </c>
      <c r="T614" s="67"/>
      <c r="U614" s="67"/>
      <c r="V614" s="70" t="s">
        <v>42</v>
      </c>
      <c r="W614" s="67"/>
      <c r="X614" s="67"/>
      <c r="Y614" s="67"/>
      <c r="Z614" s="157"/>
      <c r="AA614" s="124"/>
      <c r="AB614" s="17"/>
      <c r="AC614" s="44"/>
      <c r="AD614" s="44"/>
      <c r="AE614" s="44"/>
    </row>
    <row r="615" ht="22.5" customHeight="1">
      <c r="A615" s="46">
        <v>612.0</v>
      </c>
      <c r="B615" s="114" t="s">
        <v>3697</v>
      </c>
      <c r="C615" s="135" t="s">
        <v>82</v>
      </c>
      <c r="D615" s="127" t="s">
        <v>3698</v>
      </c>
      <c r="E615" s="137" t="s">
        <v>321</v>
      </c>
      <c r="F615" s="107" t="s">
        <v>3699</v>
      </c>
      <c r="G615" s="109" t="str">
        <f>HYPERLINK("mailto:sten.oleson@spryasiagroup.com","sten.oleson@spryasiagroup.com  ")</f>
        <v>sten.oleson@spryasiagroup.com  </v>
      </c>
      <c r="H615" s="139" t="s">
        <v>3700</v>
      </c>
      <c r="I615" s="111" t="s">
        <v>3701</v>
      </c>
      <c r="J615" s="70" t="s">
        <v>42</v>
      </c>
      <c r="K615" s="70" t="s">
        <v>42</v>
      </c>
      <c r="L615" s="67"/>
      <c r="M615" s="70" t="s">
        <v>42</v>
      </c>
      <c r="N615" s="70" t="s">
        <v>42</v>
      </c>
      <c r="O615" s="70" t="s">
        <v>42</v>
      </c>
      <c r="P615" s="70" t="s">
        <v>42</v>
      </c>
      <c r="Q615" s="70" t="s">
        <v>42</v>
      </c>
      <c r="R615" s="70" t="s">
        <v>42</v>
      </c>
      <c r="S615" s="70" t="s">
        <v>42</v>
      </c>
      <c r="T615" s="67"/>
      <c r="U615" s="67"/>
      <c r="V615" s="70" t="s">
        <v>42</v>
      </c>
      <c r="W615" s="67"/>
      <c r="X615" s="70" t="s">
        <v>42</v>
      </c>
      <c r="Y615" s="67"/>
      <c r="Z615" s="157"/>
      <c r="AA615" s="124"/>
      <c r="AB615" s="17"/>
      <c r="AC615" s="44"/>
      <c r="AD615" s="44"/>
      <c r="AE615" s="44"/>
    </row>
    <row r="616" ht="22.5" customHeight="1">
      <c r="A616" s="46">
        <v>613.0</v>
      </c>
      <c r="B616" s="193" t="s">
        <v>3702</v>
      </c>
      <c r="C616" s="248" t="s">
        <v>50</v>
      </c>
      <c r="D616" s="104" t="s">
        <v>3703</v>
      </c>
      <c r="E616" s="117" t="s">
        <v>321</v>
      </c>
      <c r="F616" s="107" t="s">
        <v>3704</v>
      </c>
      <c r="G616" s="155" t="s">
        <v>3705</v>
      </c>
      <c r="H616" s="122" t="s">
        <v>3706</v>
      </c>
      <c r="I616" s="111" t="s">
        <v>3707</v>
      </c>
      <c r="J616" s="70" t="s">
        <v>42</v>
      </c>
      <c r="K616" s="70" t="s">
        <v>42</v>
      </c>
      <c r="L616" s="202"/>
      <c r="M616" s="70" t="s">
        <v>42</v>
      </c>
      <c r="N616" s="70" t="s">
        <v>42</v>
      </c>
      <c r="O616" s="70" t="s">
        <v>42</v>
      </c>
      <c r="P616" s="70" t="s">
        <v>42</v>
      </c>
      <c r="Q616" s="70" t="s">
        <v>42</v>
      </c>
      <c r="R616" s="70" t="s">
        <v>42</v>
      </c>
      <c r="S616" s="70" t="s">
        <v>42</v>
      </c>
      <c r="T616" s="201" t="s">
        <v>42</v>
      </c>
      <c r="U616" s="201" t="s">
        <v>42</v>
      </c>
      <c r="V616" s="70" t="s">
        <v>42</v>
      </c>
      <c r="W616" s="67"/>
      <c r="X616" s="70" t="s">
        <v>42</v>
      </c>
      <c r="Y616" s="67"/>
      <c r="Z616" s="157"/>
      <c r="AA616" s="124"/>
      <c r="AB616" s="17"/>
      <c r="AC616" s="44"/>
      <c r="AD616" s="44"/>
      <c r="AE616" s="44"/>
    </row>
    <row r="617" ht="22.5" customHeight="1">
      <c r="A617" s="46">
        <v>614.0</v>
      </c>
      <c r="B617" s="114" t="s">
        <v>3708</v>
      </c>
      <c r="C617" s="135" t="s">
        <v>34</v>
      </c>
      <c r="D617" s="127" t="s">
        <v>3709</v>
      </c>
      <c r="E617" s="137"/>
      <c r="F617" s="107" t="s">
        <v>3710</v>
      </c>
      <c r="G617" s="155" t="str">
        <f>HYPERLINK("mailto:info@srinavaporn.com","info@srinavaporn.com")</f>
        <v>info@srinavaporn.com</v>
      </c>
      <c r="H617" s="122" t="s">
        <v>3711</v>
      </c>
      <c r="I617" s="111" t="s">
        <v>157</v>
      </c>
      <c r="J617" s="67"/>
      <c r="K617" s="67"/>
      <c r="L617" s="67"/>
      <c r="M617" s="67"/>
      <c r="N617" s="67"/>
      <c r="O617" s="67"/>
      <c r="P617" s="70" t="s">
        <v>42</v>
      </c>
      <c r="Q617" s="70" t="s">
        <v>42</v>
      </c>
      <c r="R617" s="67"/>
      <c r="S617" s="70" t="s">
        <v>42</v>
      </c>
      <c r="T617" s="67"/>
      <c r="U617" s="67"/>
      <c r="V617" s="67"/>
      <c r="W617" s="67"/>
      <c r="X617" s="67"/>
      <c r="Y617" s="67"/>
      <c r="Z617" s="157"/>
      <c r="AA617" s="124"/>
      <c r="AB617" s="17"/>
      <c r="AC617" s="44"/>
      <c r="AD617" s="44"/>
      <c r="AE617" s="44"/>
    </row>
    <row r="618" ht="22.5" customHeight="1">
      <c r="A618" s="46">
        <v>615.0</v>
      </c>
      <c r="B618" s="142" t="s">
        <v>3712</v>
      </c>
      <c r="C618" s="248" t="s">
        <v>3683</v>
      </c>
      <c r="D618" s="294" t="s">
        <v>3713</v>
      </c>
      <c r="E618" s="137"/>
      <c r="F618" s="107" t="s">
        <v>3714</v>
      </c>
      <c r="G618" s="109" t="s">
        <v>3715</v>
      </c>
      <c r="H618" s="140" t="s">
        <v>3716</v>
      </c>
      <c r="I618" s="237" t="s">
        <v>2254</v>
      </c>
      <c r="J618" s="70" t="s">
        <v>42</v>
      </c>
      <c r="K618" s="67"/>
      <c r="L618" s="67"/>
      <c r="M618" s="70" t="s">
        <v>42</v>
      </c>
      <c r="N618" s="67"/>
      <c r="O618" s="67"/>
      <c r="P618" s="70" t="s">
        <v>42</v>
      </c>
      <c r="Q618" s="70" t="s">
        <v>42</v>
      </c>
      <c r="R618" s="67"/>
      <c r="S618" s="67"/>
      <c r="T618" s="67"/>
      <c r="U618" s="67"/>
      <c r="V618" s="67"/>
      <c r="W618" s="67"/>
      <c r="X618" s="67"/>
      <c r="Y618" s="67"/>
      <c r="Z618" s="157"/>
      <c r="AA618" s="124"/>
      <c r="AB618" s="17"/>
      <c r="AC618" s="44"/>
      <c r="AD618" s="44"/>
      <c r="AE618" s="44"/>
    </row>
    <row r="619" ht="22.5" customHeight="1">
      <c r="A619" s="46">
        <v>616.0</v>
      </c>
      <c r="B619" s="212" t="s">
        <v>3717</v>
      </c>
      <c r="C619" s="135" t="s">
        <v>82</v>
      </c>
      <c r="D619" s="133" t="s">
        <v>3718</v>
      </c>
      <c r="E619" s="117" t="s">
        <v>3719</v>
      </c>
      <c r="F619" s="107" t="s">
        <v>3720</v>
      </c>
      <c r="G619" s="109" t="s">
        <v>3721</v>
      </c>
      <c r="H619" s="122" t="s">
        <v>3722</v>
      </c>
      <c r="I619" s="111" t="s">
        <v>790</v>
      </c>
      <c r="J619" s="70" t="s">
        <v>42</v>
      </c>
      <c r="K619" s="67"/>
      <c r="L619" s="67"/>
      <c r="M619" s="70" t="s">
        <v>42</v>
      </c>
      <c r="N619" s="67"/>
      <c r="O619" s="67"/>
      <c r="P619" s="70" t="s">
        <v>42</v>
      </c>
      <c r="Q619" s="70" t="s">
        <v>42</v>
      </c>
      <c r="R619" s="67"/>
      <c r="S619" s="70" t="s">
        <v>42</v>
      </c>
      <c r="T619" s="67"/>
      <c r="U619" s="67"/>
      <c r="V619" s="70" t="s">
        <v>42</v>
      </c>
      <c r="W619" s="67"/>
      <c r="X619" s="67"/>
      <c r="Y619" s="67"/>
      <c r="Z619" s="157"/>
      <c r="AA619" s="124"/>
      <c r="AB619" s="17"/>
      <c r="AC619" s="44"/>
      <c r="AD619" s="44"/>
      <c r="AE619" s="44"/>
    </row>
    <row r="620" ht="22.5" customHeight="1">
      <c r="A620" s="46">
        <v>617.0</v>
      </c>
      <c r="B620" s="114" t="s">
        <v>3723</v>
      </c>
      <c r="C620" s="135" t="s">
        <v>82</v>
      </c>
      <c r="D620" s="226"/>
      <c r="E620" s="267"/>
      <c r="F620" s="107" t="s">
        <v>3724</v>
      </c>
      <c r="G620" s="109" t="s">
        <v>3725</v>
      </c>
      <c r="H620" s="139" t="s">
        <v>3726</v>
      </c>
      <c r="I620" s="111" t="s">
        <v>929</v>
      </c>
      <c r="J620" s="70" t="s">
        <v>42</v>
      </c>
      <c r="K620" s="70" t="s">
        <v>42</v>
      </c>
      <c r="L620" s="67"/>
      <c r="M620" s="70" t="s">
        <v>42</v>
      </c>
      <c r="N620" s="67"/>
      <c r="O620" s="67"/>
      <c r="P620" s="70" t="s">
        <v>42</v>
      </c>
      <c r="Q620" s="70" t="s">
        <v>42</v>
      </c>
      <c r="R620" s="67"/>
      <c r="S620" s="70" t="s">
        <v>42</v>
      </c>
      <c r="T620" s="67"/>
      <c r="U620" s="67"/>
      <c r="V620" s="70" t="s">
        <v>42</v>
      </c>
      <c r="W620" s="67"/>
      <c r="X620" s="67"/>
      <c r="Y620" s="67"/>
      <c r="Z620" s="157"/>
      <c r="AA620" s="124"/>
      <c r="AB620" s="17"/>
      <c r="AC620" s="44"/>
      <c r="AD620" s="44"/>
      <c r="AE620" s="44"/>
    </row>
    <row r="621" ht="22.5" customHeight="1">
      <c r="A621" s="46">
        <v>618.0</v>
      </c>
      <c r="B621" s="114" t="s">
        <v>3727</v>
      </c>
      <c r="C621" s="248" t="s">
        <v>50</v>
      </c>
      <c r="D621" s="104" t="s">
        <v>3728</v>
      </c>
      <c r="E621" s="117" t="s">
        <v>3729</v>
      </c>
      <c r="F621" s="107" t="s">
        <v>3730</v>
      </c>
      <c r="G621" s="283" t="s">
        <v>3731</v>
      </c>
      <c r="H621" s="122" t="s">
        <v>3732</v>
      </c>
      <c r="I621" s="111" t="s">
        <v>2008</v>
      </c>
      <c r="J621" s="70" t="s">
        <v>42</v>
      </c>
      <c r="K621" s="67"/>
      <c r="L621" s="67"/>
      <c r="M621" s="70" t="s">
        <v>42</v>
      </c>
      <c r="N621" s="70" t="s">
        <v>42</v>
      </c>
      <c r="O621" s="67"/>
      <c r="P621" s="70" t="s">
        <v>42</v>
      </c>
      <c r="Q621" s="70" t="s">
        <v>42</v>
      </c>
      <c r="R621" s="67"/>
      <c r="S621" s="70" t="s">
        <v>42</v>
      </c>
      <c r="T621" s="70" t="s">
        <v>42</v>
      </c>
      <c r="U621" s="70" t="s">
        <v>42</v>
      </c>
      <c r="V621" s="70" t="s">
        <v>42</v>
      </c>
      <c r="W621" s="67"/>
      <c r="X621" s="70" t="s">
        <v>42</v>
      </c>
      <c r="Y621" s="67"/>
      <c r="Z621" s="157"/>
      <c r="AA621" s="124"/>
      <c r="AB621" s="17"/>
      <c r="AC621" s="44"/>
      <c r="AD621" s="44"/>
      <c r="AE621" s="44"/>
    </row>
    <row r="622" ht="22.5" customHeight="1">
      <c r="A622" s="46">
        <v>619.0</v>
      </c>
      <c r="B622" s="114" t="s">
        <v>3733</v>
      </c>
      <c r="C622" s="135" t="s">
        <v>2080</v>
      </c>
      <c r="D622" s="127" t="s">
        <v>3734</v>
      </c>
      <c r="E622" s="137"/>
      <c r="F622" s="107" t="s">
        <v>3735</v>
      </c>
      <c r="G622" s="109" t="str">
        <f>HYPERLINK("mailto:katechai@ssggrating.com","katechai@ssggrating.com")</f>
        <v>katechai@ssggrating.com</v>
      </c>
      <c r="H622" s="133" t="s">
        <v>3736</v>
      </c>
      <c r="I622" s="111" t="s">
        <v>924</v>
      </c>
      <c r="J622" s="70" t="s">
        <v>42</v>
      </c>
      <c r="K622" s="202"/>
      <c r="L622" s="202"/>
      <c r="M622" s="70" t="s">
        <v>42</v>
      </c>
      <c r="N622" s="201" t="s">
        <v>42</v>
      </c>
      <c r="O622" s="201" t="s">
        <v>42</v>
      </c>
      <c r="P622" s="70" t="s">
        <v>42</v>
      </c>
      <c r="Q622" s="70" t="s">
        <v>42</v>
      </c>
      <c r="R622" s="202"/>
      <c r="S622" s="70" t="s">
        <v>42</v>
      </c>
      <c r="T622" s="201" t="s">
        <v>42</v>
      </c>
      <c r="U622" s="201" t="s">
        <v>42</v>
      </c>
      <c r="V622" s="70" t="s">
        <v>42</v>
      </c>
      <c r="W622" s="202"/>
      <c r="X622" s="201" t="s">
        <v>42</v>
      </c>
      <c r="Y622" s="67"/>
      <c r="Z622" s="157"/>
      <c r="AA622" s="124"/>
      <c r="AB622" s="17"/>
      <c r="AC622" s="44"/>
      <c r="AD622" s="44"/>
      <c r="AE622" s="44"/>
    </row>
    <row r="623" ht="22.5" customHeight="1">
      <c r="A623" s="46">
        <v>620.0</v>
      </c>
      <c r="B623" s="114" t="s">
        <v>3737</v>
      </c>
      <c r="C623" s="383" t="s">
        <v>3738</v>
      </c>
      <c r="D623" s="127" t="s">
        <v>3739</v>
      </c>
      <c r="E623" s="137" t="s">
        <v>321</v>
      </c>
      <c r="F623" s="107" t="s">
        <v>3740</v>
      </c>
      <c r="G623" s="177" t="s">
        <v>3741</v>
      </c>
      <c r="H623" s="111" t="s">
        <v>3742</v>
      </c>
      <c r="I623" s="111" t="s">
        <v>790</v>
      </c>
      <c r="J623" s="70" t="s">
        <v>42</v>
      </c>
      <c r="K623" s="70" t="s">
        <v>42</v>
      </c>
      <c r="L623" s="67"/>
      <c r="M623" s="70" t="s">
        <v>42</v>
      </c>
      <c r="N623" s="67"/>
      <c r="O623" s="67"/>
      <c r="P623" s="70" t="s">
        <v>42</v>
      </c>
      <c r="Q623" s="70" t="s">
        <v>42</v>
      </c>
      <c r="R623" s="67"/>
      <c r="S623" s="70" t="s">
        <v>42</v>
      </c>
      <c r="T623" s="67"/>
      <c r="U623" s="67"/>
      <c r="V623" s="70" t="s">
        <v>42</v>
      </c>
      <c r="W623" s="67"/>
      <c r="X623" s="67"/>
      <c r="Y623" s="67"/>
      <c r="Z623" s="157"/>
      <c r="AA623" s="124"/>
      <c r="AB623" s="17"/>
      <c r="AC623" s="44"/>
      <c r="AD623" s="44"/>
      <c r="AE623" s="44"/>
    </row>
    <row r="624" ht="22.5" customHeight="1">
      <c r="A624" s="46">
        <v>621.0</v>
      </c>
      <c r="B624" s="142" t="s">
        <v>3743</v>
      </c>
      <c r="C624" s="103" t="s">
        <v>850</v>
      </c>
      <c r="D624" s="104" t="s">
        <v>3744</v>
      </c>
      <c r="E624" s="117" t="s">
        <v>329</v>
      </c>
      <c r="F624" s="153" t="s">
        <v>3745</v>
      </c>
      <c r="G624" s="155" t="str">
        <f>HYPERLINK("mailto:toshio.ando@sbdinc.com","toshio.ando@sbdinc.com")</f>
        <v>toshio.ando@sbdinc.com</v>
      </c>
      <c r="H624" s="145" t="s">
        <v>3746</v>
      </c>
      <c r="I624" s="111" t="s">
        <v>317</v>
      </c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157"/>
      <c r="AA624" s="124"/>
      <c r="AB624" s="17"/>
      <c r="AC624" s="44"/>
      <c r="AD624" s="44"/>
      <c r="AE624" s="44"/>
    </row>
    <row r="625" ht="22.5" customHeight="1">
      <c r="A625" s="46">
        <v>622.0</v>
      </c>
      <c r="B625" s="212" t="s">
        <v>3747</v>
      </c>
      <c r="C625" s="248" t="s">
        <v>555</v>
      </c>
      <c r="D625" s="104" t="s">
        <v>3748</v>
      </c>
      <c r="E625" s="117" t="s">
        <v>329</v>
      </c>
      <c r="F625" s="107" t="s">
        <v>570</v>
      </c>
      <c r="G625" s="319" t="str">
        <f>HYPERLINK("mailto:puriwatjrp@hotmail.com","puriwatjrp@hotmail.com")</f>
        <v>puriwatjrp@hotmail.com</v>
      </c>
      <c r="H625" s="122" t="s">
        <v>3749</v>
      </c>
      <c r="I625" s="111" t="s">
        <v>59</v>
      </c>
      <c r="J625" s="70" t="s">
        <v>42</v>
      </c>
      <c r="K625" s="70" t="s">
        <v>42</v>
      </c>
      <c r="L625" s="67"/>
      <c r="M625" s="70" t="s">
        <v>42</v>
      </c>
      <c r="N625" s="70" t="s">
        <v>42</v>
      </c>
      <c r="O625" s="70" t="s">
        <v>42</v>
      </c>
      <c r="P625" s="70" t="s">
        <v>42</v>
      </c>
      <c r="Q625" s="70" t="s">
        <v>42</v>
      </c>
      <c r="R625" s="70" t="s">
        <v>42</v>
      </c>
      <c r="S625" s="70" t="s">
        <v>42</v>
      </c>
      <c r="T625" s="67"/>
      <c r="U625" s="67"/>
      <c r="V625" s="70" t="s">
        <v>42</v>
      </c>
      <c r="W625" s="67"/>
      <c r="X625" s="70" t="s">
        <v>42</v>
      </c>
      <c r="Y625" s="67"/>
      <c r="Z625" s="157"/>
      <c r="AA625" s="124"/>
      <c r="AB625" s="17"/>
      <c r="AC625" s="44"/>
      <c r="AD625" s="44"/>
      <c r="AE625" s="44"/>
    </row>
    <row r="626" ht="22.5" customHeight="1">
      <c r="A626" s="384">
        <v>623.0</v>
      </c>
      <c r="B626" s="385" t="s">
        <v>3750</v>
      </c>
      <c r="C626" s="386" t="s">
        <v>34</v>
      </c>
      <c r="D626" s="387"/>
      <c r="E626" s="388"/>
      <c r="F626" s="389" t="s">
        <v>3751</v>
      </c>
      <c r="G626" s="390"/>
      <c r="H626" s="391" t="s">
        <v>3752</v>
      </c>
      <c r="I626" s="392" t="s">
        <v>158</v>
      </c>
      <c r="J626" s="393" t="s">
        <v>42</v>
      </c>
      <c r="K626" s="394"/>
      <c r="L626" s="393" t="s">
        <v>42</v>
      </c>
      <c r="M626" s="393" t="s">
        <v>42</v>
      </c>
      <c r="N626" s="394"/>
      <c r="O626" s="394"/>
      <c r="P626" s="393" t="s">
        <v>42</v>
      </c>
      <c r="Q626" s="393" t="s">
        <v>42</v>
      </c>
      <c r="R626" s="394"/>
      <c r="S626" s="394"/>
      <c r="T626" s="394"/>
      <c r="U626" s="394"/>
      <c r="V626" s="393" t="s">
        <v>42</v>
      </c>
      <c r="W626" s="394"/>
      <c r="X626" s="394"/>
      <c r="Y626" s="394"/>
      <c r="Z626" s="395"/>
      <c r="AA626" s="396"/>
      <c r="AB626" s="397"/>
      <c r="AC626" s="398"/>
      <c r="AD626" s="398"/>
      <c r="AE626" s="398"/>
    </row>
    <row r="627" ht="22.5" customHeight="1">
      <c r="A627" s="46">
        <v>624.0</v>
      </c>
      <c r="B627" s="114" t="s">
        <v>3753</v>
      </c>
      <c r="C627" s="135" t="s">
        <v>82</v>
      </c>
      <c r="D627" s="104" t="s">
        <v>3016</v>
      </c>
      <c r="E627" s="117" t="s">
        <v>3754</v>
      </c>
      <c r="F627" s="107" t="s">
        <v>3755</v>
      </c>
      <c r="G627" s="109" t="s">
        <v>3756</v>
      </c>
      <c r="H627" s="139" t="s">
        <v>3757</v>
      </c>
      <c r="I627" s="111" t="s">
        <v>465</v>
      </c>
      <c r="J627" s="70" t="s">
        <v>42</v>
      </c>
      <c r="K627" s="67"/>
      <c r="L627" s="70" t="s">
        <v>42</v>
      </c>
      <c r="M627" s="70" t="s">
        <v>42</v>
      </c>
      <c r="N627" s="67"/>
      <c r="O627" s="67"/>
      <c r="P627" s="70" t="s">
        <v>42</v>
      </c>
      <c r="Q627" s="70" t="s">
        <v>42</v>
      </c>
      <c r="R627" s="67"/>
      <c r="S627" s="70" t="s">
        <v>42</v>
      </c>
      <c r="T627" s="67"/>
      <c r="U627" s="67"/>
      <c r="V627" s="70" t="s">
        <v>42</v>
      </c>
      <c r="W627" s="67"/>
      <c r="X627" s="67"/>
      <c r="Y627" s="67"/>
      <c r="Z627" s="157"/>
      <c r="AA627" s="124"/>
      <c r="AB627" s="17"/>
      <c r="AC627" s="44"/>
      <c r="AD627" s="44"/>
      <c r="AE627" s="44"/>
    </row>
    <row r="628" ht="22.5" customHeight="1">
      <c r="A628" s="46">
        <v>625.0</v>
      </c>
      <c r="B628" s="114" t="s">
        <v>3758</v>
      </c>
      <c r="C628" s="248" t="s">
        <v>3759</v>
      </c>
      <c r="D628" s="104" t="s">
        <v>3760</v>
      </c>
      <c r="E628" s="117" t="s">
        <v>832</v>
      </c>
      <c r="F628" s="107" t="s">
        <v>3761</v>
      </c>
      <c r="G628" s="121" t="str">
        <f>HYPERLINK("mailto:info@stepoiltools.com","info@stepoiltools.com")</f>
        <v>info@stepoiltools.com</v>
      </c>
      <c r="H628" s="139" t="s">
        <v>3762</v>
      </c>
      <c r="I628" s="111" t="s">
        <v>427</v>
      </c>
      <c r="J628" s="70" t="s">
        <v>42</v>
      </c>
      <c r="K628" s="70" t="s">
        <v>42</v>
      </c>
      <c r="L628" s="67"/>
      <c r="M628" s="70" t="s">
        <v>42</v>
      </c>
      <c r="N628" s="70" t="s">
        <v>42</v>
      </c>
      <c r="O628" s="70" t="s">
        <v>42</v>
      </c>
      <c r="P628" s="70" t="s">
        <v>42</v>
      </c>
      <c r="Q628" s="70" t="s">
        <v>42</v>
      </c>
      <c r="R628" s="70" t="s">
        <v>42</v>
      </c>
      <c r="S628" s="70" t="s">
        <v>42</v>
      </c>
      <c r="T628" s="67"/>
      <c r="U628" s="67"/>
      <c r="V628" s="70" t="s">
        <v>42</v>
      </c>
      <c r="W628" s="67"/>
      <c r="X628" s="70" t="s">
        <v>42</v>
      </c>
      <c r="Y628" s="67"/>
      <c r="Z628" s="157"/>
      <c r="AA628" s="124"/>
      <c r="AB628" s="17"/>
      <c r="AC628" s="44"/>
      <c r="AD628" s="44"/>
      <c r="AE628" s="44"/>
    </row>
    <row r="629" ht="22.5" customHeight="1">
      <c r="A629" s="46">
        <v>626.0</v>
      </c>
      <c r="B629" s="114" t="s">
        <v>3763</v>
      </c>
      <c r="C629" s="135" t="s">
        <v>34</v>
      </c>
      <c r="D629" s="104" t="s">
        <v>3764</v>
      </c>
      <c r="E629" s="117" t="s">
        <v>3765</v>
      </c>
      <c r="F629" s="107" t="s">
        <v>3766</v>
      </c>
      <c r="G629" s="247" t="s">
        <v>3767</v>
      </c>
      <c r="H629" s="133" t="s">
        <v>3768</v>
      </c>
      <c r="I629" s="111" t="s">
        <v>1189</v>
      </c>
      <c r="J629" s="70" t="s">
        <v>42</v>
      </c>
      <c r="K629" s="67"/>
      <c r="L629" s="67"/>
      <c r="M629" s="70" t="s">
        <v>42</v>
      </c>
      <c r="N629" s="67"/>
      <c r="O629" s="67"/>
      <c r="P629" s="70" t="s">
        <v>42</v>
      </c>
      <c r="Q629" s="70" t="s">
        <v>42</v>
      </c>
      <c r="R629" s="67"/>
      <c r="S629" s="70" t="s">
        <v>42</v>
      </c>
      <c r="T629" s="67"/>
      <c r="U629" s="67"/>
      <c r="V629" s="70" t="s">
        <v>42</v>
      </c>
      <c r="W629" s="67"/>
      <c r="X629" s="67"/>
      <c r="Y629" s="67"/>
      <c r="Z629" s="157"/>
      <c r="AA629" s="124"/>
      <c r="AB629" s="17"/>
      <c r="AC629" s="44"/>
      <c r="AD629" s="44"/>
      <c r="AE629" s="44"/>
    </row>
    <row r="630" ht="22.5" customHeight="1">
      <c r="A630" s="46">
        <v>627.0</v>
      </c>
      <c r="B630" s="212" t="s">
        <v>3769</v>
      </c>
      <c r="C630" s="248" t="s">
        <v>50</v>
      </c>
      <c r="D630" s="104" t="s">
        <v>3770</v>
      </c>
      <c r="E630" s="117" t="s">
        <v>5</v>
      </c>
      <c r="F630" s="107" t="s">
        <v>3771</v>
      </c>
      <c r="G630" s="121" t="str">
        <f>HYPERLINK("mailto:subsuwan@hotmail.com","subsuwan@hotmail.com")</f>
        <v>subsuwan@hotmail.com</v>
      </c>
      <c r="H630" s="139" t="s">
        <v>3772</v>
      </c>
      <c r="I630" s="111" t="s">
        <v>344</v>
      </c>
      <c r="J630" s="70" t="s">
        <v>42</v>
      </c>
      <c r="K630" s="70" t="s">
        <v>42</v>
      </c>
      <c r="L630" s="70" t="s">
        <v>42</v>
      </c>
      <c r="M630" s="70" t="s">
        <v>42</v>
      </c>
      <c r="N630" s="67"/>
      <c r="O630" s="67"/>
      <c r="P630" s="70" t="s">
        <v>42</v>
      </c>
      <c r="Q630" s="70" t="s">
        <v>42</v>
      </c>
      <c r="R630" s="67"/>
      <c r="S630" s="70" t="s">
        <v>42</v>
      </c>
      <c r="T630" s="67"/>
      <c r="U630" s="67"/>
      <c r="V630" s="70" t="s">
        <v>42</v>
      </c>
      <c r="W630" s="67"/>
      <c r="X630" s="67"/>
      <c r="Y630" s="67"/>
      <c r="Z630" s="157"/>
      <c r="AA630" s="124"/>
      <c r="AB630" s="17"/>
      <c r="AC630" s="44"/>
      <c r="AD630" s="44"/>
      <c r="AE630" s="44"/>
    </row>
    <row r="631" ht="22.5" customHeight="1">
      <c r="A631" s="46">
        <v>628.0</v>
      </c>
      <c r="B631" s="114" t="s">
        <v>3773</v>
      </c>
      <c r="C631" s="248" t="s">
        <v>50</v>
      </c>
      <c r="D631" s="127" t="s">
        <v>3774</v>
      </c>
      <c r="E631" s="137" t="s">
        <v>712</v>
      </c>
      <c r="F631" s="107" t="s">
        <v>3775</v>
      </c>
      <c r="G631" s="109" t="s">
        <v>3776</v>
      </c>
      <c r="H631" s="133" t="s">
        <v>3777</v>
      </c>
      <c r="I631" s="111" t="s">
        <v>157</v>
      </c>
      <c r="J631" s="67"/>
      <c r="K631" s="67"/>
      <c r="L631" s="67"/>
      <c r="M631" s="67"/>
      <c r="N631" s="67"/>
      <c r="O631" s="67"/>
      <c r="P631" s="70" t="s">
        <v>42</v>
      </c>
      <c r="Q631" s="70" t="s">
        <v>42</v>
      </c>
      <c r="R631" s="67"/>
      <c r="S631" s="70" t="s">
        <v>42</v>
      </c>
      <c r="T631" s="67"/>
      <c r="U631" s="67"/>
      <c r="V631" s="67"/>
      <c r="W631" s="67"/>
      <c r="X631" s="67"/>
      <c r="Y631" s="67"/>
      <c r="Z631" s="157"/>
      <c r="AA631" s="124"/>
      <c r="AB631" s="17"/>
      <c r="AC631" s="44"/>
      <c r="AD631" s="44"/>
      <c r="AE631" s="44"/>
    </row>
    <row r="632" ht="22.5" customHeight="1">
      <c r="A632" s="46">
        <v>629.0</v>
      </c>
      <c r="B632" s="173" t="s">
        <v>3778</v>
      </c>
      <c r="C632" s="135" t="s">
        <v>82</v>
      </c>
      <c r="D632" s="127" t="s">
        <v>3779</v>
      </c>
      <c r="E632" s="137" t="s">
        <v>3780</v>
      </c>
      <c r="F632" s="107" t="s">
        <v>3781</v>
      </c>
      <c r="G632" s="177" t="s">
        <v>3782</v>
      </c>
      <c r="H632" s="190" t="s">
        <v>3783</v>
      </c>
      <c r="I632" s="111" t="s">
        <v>2383</v>
      </c>
      <c r="J632" s="70" t="s">
        <v>42</v>
      </c>
      <c r="K632" s="70" t="s">
        <v>42</v>
      </c>
      <c r="L632" s="67"/>
      <c r="M632" s="70" t="s">
        <v>42</v>
      </c>
      <c r="N632" s="67"/>
      <c r="O632" s="67"/>
      <c r="P632" s="70" t="s">
        <v>42</v>
      </c>
      <c r="Q632" s="70" t="s">
        <v>42</v>
      </c>
      <c r="R632" s="67"/>
      <c r="S632" s="70" t="s">
        <v>42</v>
      </c>
      <c r="T632" s="67"/>
      <c r="U632" s="67"/>
      <c r="V632" s="70" t="s">
        <v>42</v>
      </c>
      <c r="W632" s="67"/>
      <c r="X632" s="67"/>
      <c r="Y632" s="67"/>
      <c r="Z632" s="157"/>
      <c r="AA632" s="124"/>
      <c r="AB632" s="17"/>
      <c r="AC632" s="44"/>
      <c r="AD632" s="44"/>
      <c r="AE632" s="44"/>
    </row>
    <row r="633" ht="22.5" customHeight="1">
      <c r="A633" s="46">
        <v>630.0</v>
      </c>
      <c r="B633" s="245" t="s">
        <v>3784</v>
      </c>
      <c r="C633" s="375" t="s">
        <v>50</v>
      </c>
      <c r="D633" s="127" t="s">
        <v>3785</v>
      </c>
      <c r="E633" s="137" t="s">
        <v>3786</v>
      </c>
      <c r="F633" s="107" t="s">
        <v>3787</v>
      </c>
      <c r="G633" s="109" t="s">
        <v>3788</v>
      </c>
      <c r="H633" s="122" t="s">
        <v>3789</v>
      </c>
      <c r="I633" s="111" t="s">
        <v>427</v>
      </c>
      <c r="J633" s="70" t="s">
        <v>42</v>
      </c>
      <c r="K633" s="70" t="s">
        <v>42</v>
      </c>
      <c r="L633" s="67"/>
      <c r="M633" s="70" t="s">
        <v>42</v>
      </c>
      <c r="N633" s="70" t="s">
        <v>42</v>
      </c>
      <c r="O633" s="70" t="s">
        <v>42</v>
      </c>
      <c r="P633" s="70" t="s">
        <v>42</v>
      </c>
      <c r="Q633" s="70" t="s">
        <v>42</v>
      </c>
      <c r="R633" s="70" t="s">
        <v>42</v>
      </c>
      <c r="S633" s="70" t="s">
        <v>42</v>
      </c>
      <c r="T633" s="67"/>
      <c r="U633" s="67"/>
      <c r="V633" s="70" t="s">
        <v>42</v>
      </c>
      <c r="W633" s="67"/>
      <c r="X633" s="70" t="s">
        <v>42</v>
      </c>
      <c r="Y633" s="67"/>
      <c r="Z633" s="157"/>
      <c r="AA633" s="124"/>
      <c r="AB633" s="17"/>
      <c r="AC633" s="44"/>
      <c r="AD633" s="44"/>
      <c r="AE633" s="44"/>
    </row>
    <row r="634" ht="22.5" customHeight="1">
      <c r="A634" s="46">
        <v>631.0</v>
      </c>
      <c r="B634" s="114" t="s">
        <v>3790</v>
      </c>
      <c r="C634" s="375" t="s">
        <v>1127</v>
      </c>
      <c r="D634" s="104" t="s">
        <v>3791</v>
      </c>
      <c r="E634" s="117" t="s">
        <v>198</v>
      </c>
      <c r="F634" s="107" t="s">
        <v>3792</v>
      </c>
      <c r="G634" s="109" t="s">
        <v>3793</v>
      </c>
      <c r="H634" s="139" t="s">
        <v>3794</v>
      </c>
      <c r="I634" s="237" t="s">
        <v>2254</v>
      </c>
      <c r="J634" s="70" t="s">
        <v>42</v>
      </c>
      <c r="K634" s="67"/>
      <c r="L634" s="67"/>
      <c r="M634" s="70" t="s">
        <v>42</v>
      </c>
      <c r="N634" s="67"/>
      <c r="O634" s="67"/>
      <c r="P634" s="70" t="s">
        <v>42</v>
      </c>
      <c r="Q634" s="70" t="s">
        <v>42</v>
      </c>
      <c r="R634" s="67"/>
      <c r="S634" s="67"/>
      <c r="T634" s="67"/>
      <c r="U634" s="67"/>
      <c r="V634" s="67"/>
      <c r="W634" s="67"/>
      <c r="X634" s="67"/>
      <c r="Y634" s="67"/>
      <c r="Z634" s="157"/>
      <c r="AA634" s="124"/>
      <c r="AB634" s="17"/>
      <c r="AC634" s="44"/>
      <c r="AD634" s="44"/>
      <c r="AE634" s="44"/>
    </row>
    <row r="635" ht="22.5" customHeight="1">
      <c r="A635" s="46">
        <v>632.0</v>
      </c>
      <c r="B635" s="193" t="s">
        <v>3795</v>
      </c>
      <c r="C635" s="135" t="s">
        <v>34</v>
      </c>
      <c r="D635" s="127" t="s">
        <v>3796</v>
      </c>
      <c r="E635" s="137" t="s">
        <v>198</v>
      </c>
      <c r="F635" s="107" t="s">
        <v>3797</v>
      </c>
      <c r="G635" s="109" t="str">
        <f>HYPERLINK("mailto:ses-manat@hotmail.co.th","ses-manat@hotmail.co.th")</f>
        <v>ses-manat@hotmail.co.th</v>
      </c>
      <c r="H635" s="122" t="s">
        <v>3798</v>
      </c>
      <c r="I635" s="111" t="s">
        <v>929</v>
      </c>
      <c r="J635" s="70" t="s">
        <v>42</v>
      </c>
      <c r="K635" s="70" t="s">
        <v>42</v>
      </c>
      <c r="L635" s="67"/>
      <c r="M635" s="70" t="s">
        <v>42</v>
      </c>
      <c r="N635" s="67"/>
      <c r="O635" s="67"/>
      <c r="P635" s="70" t="s">
        <v>42</v>
      </c>
      <c r="Q635" s="70" t="s">
        <v>42</v>
      </c>
      <c r="R635" s="67"/>
      <c r="S635" s="70" t="s">
        <v>42</v>
      </c>
      <c r="T635" s="67"/>
      <c r="U635" s="67"/>
      <c r="V635" s="70" t="s">
        <v>42</v>
      </c>
      <c r="W635" s="67"/>
      <c r="X635" s="67"/>
      <c r="Y635" s="67"/>
      <c r="Z635" s="157"/>
      <c r="AA635" s="124"/>
      <c r="AB635" s="17"/>
      <c r="AC635" s="44"/>
      <c r="AD635" s="44"/>
      <c r="AE635" s="44"/>
    </row>
    <row r="636" ht="22.5" customHeight="1">
      <c r="A636" s="46">
        <v>633.0</v>
      </c>
      <c r="B636" s="193" t="s">
        <v>3799</v>
      </c>
      <c r="C636" s="135" t="s">
        <v>850</v>
      </c>
      <c r="D636" s="226" t="s">
        <v>99</v>
      </c>
      <c r="E636" s="267"/>
      <c r="F636" s="107" t="s">
        <v>3800</v>
      </c>
      <c r="G636" s="109" t="s">
        <v>3801</v>
      </c>
      <c r="H636" s="289" t="s">
        <v>3802</v>
      </c>
      <c r="I636" s="111" t="s">
        <v>347</v>
      </c>
      <c r="J636" s="70" t="s">
        <v>42</v>
      </c>
      <c r="K636" s="70" t="s">
        <v>42</v>
      </c>
      <c r="L636" s="67"/>
      <c r="M636" s="70" t="s">
        <v>42</v>
      </c>
      <c r="N636" s="67"/>
      <c r="O636" s="67"/>
      <c r="P636" s="70" t="s">
        <v>42</v>
      </c>
      <c r="Q636" s="70" t="s">
        <v>42</v>
      </c>
      <c r="R636" s="67"/>
      <c r="S636" s="70" t="s">
        <v>42</v>
      </c>
      <c r="T636" s="67"/>
      <c r="U636" s="67"/>
      <c r="V636" s="70" t="s">
        <v>42</v>
      </c>
      <c r="W636" s="67"/>
      <c r="X636" s="67"/>
      <c r="Y636" s="67"/>
      <c r="Z636" s="157"/>
      <c r="AA636" s="124"/>
      <c r="AB636" s="17"/>
      <c r="AC636" s="44"/>
      <c r="AD636" s="44"/>
      <c r="AE636" s="44"/>
    </row>
    <row r="637" ht="22.5" customHeight="1">
      <c r="A637" s="46">
        <v>634.0</v>
      </c>
      <c r="B637" s="114" t="s">
        <v>3803</v>
      </c>
      <c r="C637" s="248" t="s">
        <v>50</v>
      </c>
      <c r="D637" s="127" t="s">
        <v>3804</v>
      </c>
      <c r="E637" s="137" t="s">
        <v>321</v>
      </c>
      <c r="F637" s="107" t="s">
        <v>3805</v>
      </c>
      <c r="G637" s="177" t="s">
        <v>3806</v>
      </c>
      <c r="H637" s="122" t="s">
        <v>3807</v>
      </c>
      <c r="I637" s="111" t="s">
        <v>138</v>
      </c>
      <c r="J637" s="67"/>
      <c r="K637" s="67"/>
      <c r="L637" s="67"/>
      <c r="M637" s="70" t="s">
        <v>42</v>
      </c>
      <c r="N637" s="67"/>
      <c r="O637" s="67"/>
      <c r="P637" s="70" t="s">
        <v>42</v>
      </c>
      <c r="Q637" s="70" t="s">
        <v>42</v>
      </c>
      <c r="R637" s="67"/>
      <c r="S637" s="67"/>
      <c r="T637" s="70" t="s">
        <v>42</v>
      </c>
      <c r="U637" s="67"/>
      <c r="V637" s="67"/>
      <c r="W637" s="67"/>
      <c r="X637" s="67"/>
      <c r="Y637" s="67"/>
      <c r="Z637" s="157"/>
      <c r="AA637" s="124"/>
      <c r="AB637" s="17"/>
      <c r="AC637" s="44"/>
      <c r="AD637" s="44"/>
      <c r="AE637" s="44"/>
    </row>
    <row r="638" ht="22.5" customHeight="1">
      <c r="A638" s="46">
        <v>635.0</v>
      </c>
      <c r="B638" s="114" t="s">
        <v>3803</v>
      </c>
      <c r="C638" s="248" t="s">
        <v>363</v>
      </c>
      <c r="D638" s="127" t="s">
        <v>3804</v>
      </c>
      <c r="E638" s="137" t="s">
        <v>321</v>
      </c>
      <c r="F638" s="107" t="s">
        <v>3805</v>
      </c>
      <c r="G638" s="283" t="s">
        <v>3808</v>
      </c>
      <c r="H638" s="122" t="s">
        <v>3809</v>
      </c>
      <c r="I638" s="111" t="s">
        <v>138</v>
      </c>
      <c r="J638" s="67"/>
      <c r="K638" s="67"/>
      <c r="L638" s="67"/>
      <c r="M638" s="70" t="s">
        <v>42</v>
      </c>
      <c r="N638" s="67"/>
      <c r="O638" s="67"/>
      <c r="P638" s="70" t="s">
        <v>42</v>
      </c>
      <c r="Q638" s="70" t="s">
        <v>42</v>
      </c>
      <c r="R638" s="67"/>
      <c r="S638" s="67"/>
      <c r="T638" s="70" t="s">
        <v>42</v>
      </c>
      <c r="U638" s="67"/>
      <c r="V638" s="67"/>
      <c r="W638" s="67"/>
      <c r="X638" s="67"/>
      <c r="Y638" s="67"/>
      <c r="Z638" s="157"/>
      <c r="AA638" s="124"/>
      <c r="AB638" s="17"/>
      <c r="AC638" s="44"/>
      <c r="AD638" s="44"/>
      <c r="AE638" s="44"/>
    </row>
    <row r="639" ht="22.5" customHeight="1">
      <c r="A639" s="46">
        <v>636.0</v>
      </c>
      <c r="B639" s="114" t="s">
        <v>3810</v>
      </c>
      <c r="C639" s="135" t="s">
        <v>34</v>
      </c>
      <c r="D639" s="127" t="s">
        <v>3811</v>
      </c>
      <c r="E639" s="137" t="s">
        <v>512</v>
      </c>
      <c r="F639" s="107" t="s">
        <v>3812</v>
      </c>
      <c r="G639" s="121" t="str">
        <f>HYPERLINK("mailto:gbailey@suretank.com","gbailey@suretank.com")</f>
        <v>gbailey@suretank.com</v>
      </c>
      <c r="H639" s="122" t="s">
        <v>3813</v>
      </c>
      <c r="I639" s="111" t="s">
        <v>790</v>
      </c>
      <c r="J639" s="70" t="s">
        <v>42</v>
      </c>
      <c r="K639" s="67"/>
      <c r="L639" s="67"/>
      <c r="M639" s="70" t="s">
        <v>42</v>
      </c>
      <c r="N639" s="67"/>
      <c r="O639" s="67"/>
      <c r="P639" s="70" t="s">
        <v>42</v>
      </c>
      <c r="Q639" s="70" t="s">
        <v>42</v>
      </c>
      <c r="R639" s="67"/>
      <c r="S639" s="70" t="s">
        <v>42</v>
      </c>
      <c r="T639" s="67"/>
      <c r="U639" s="67"/>
      <c r="V639" s="70" t="s">
        <v>42</v>
      </c>
      <c r="W639" s="67"/>
      <c r="X639" s="67"/>
      <c r="Y639" s="67"/>
      <c r="Z639" s="157"/>
      <c r="AA639" s="124"/>
      <c r="AB639" s="17"/>
      <c r="AC639" s="44"/>
      <c r="AD639" s="44"/>
      <c r="AE639" s="44"/>
    </row>
    <row r="640" ht="22.5" customHeight="1">
      <c r="A640" s="46">
        <v>637.0</v>
      </c>
      <c r="B640" s="114" t="s">
        <v>3814</v>
      </c>
      <c r="C640" s="135" t="s">
        <v>2132</v>
      </c>
      <c r="D640" s="104" t="s">
        <v>3815</v>
      </c>
      <c r="E640" s="137"/>
      <c r="F640" s="107" t="s">
        <v>3816</v>
      </c>
      <c r="G640" s="109" t="s">
        <v>3817</v>
      </c>
      <c r="H640" s="139" t="s">
        <v>3818</v>
      </c>
      <c r="I640" s="111" t="s">
        <v>2116</v>
      </c>
      <c r="J640" s="70" t="s">
        <v>42</v>
      </c>
      <c r="K640" s="70" t="s">
        <v>42</v>
      </c>
      <c r="L640" s="67"/>
      <c r="M640" s="70" t="s">
        <v>42</v>
      </c>
      <c r="N640" s="67"/>
      <c r="O640" s="67"/>
      <c r="P640" s="70" t="s">
        <v>42</v>
      </c>
      <c r="Q640" s="70" t="s">
        <v>42</v>
      </c>
      <c r="R640" s="67"/>
      <c r="S640" s="70" t="s">
        <v>42</v>
      </c>
      <c r="T640" s="67"/>
      <c r="U640" s="67"/>
      <c r="V640" s="70" t="s">
        <v>42</v>
      </c>
      <c r="W640" s="67"/>
      <c r="X640" s="67"/>
      <c r="Y640" s="67"/>
      <c r="Z640" s="157"/>
      <c r="AA640" s="124"/>
      <c r="AB640" s="17"/>
      <c r="AC640" s="44"/>
      <c r="AD640" s="44"/>
      <c r="AE640" s="44"/>
    </row>
    <row r="641" ht="22.5" customHeight="1">
      <c r="A641" s="46">
        <v>638.0</v>
      </c>
      <c r="B641" s="114" t="s">
        <v>3819</v>
      </c>
      <c r="C641" s="135" t="s">
        <v>34</v>
      </c>
      <c r="D641" s="127" t="s">
        <v>3820</v>
      </c>
      <c r="E641" s="137" t="s">
        <v>3821</v>
      </c>
      <c r="F641" s="107" t="s">
        <v>3822</v>
      </c>
      <c r="G641" s="109" t="str">
        <f>HYPERLINK("mailto:sales@suteegrp.com","sales@suteegrp.com")</f>
        <v>sales@suteegrp.com</v>
      </c>
      <c r="H641" s="122" t="s">
        <v>3823</v>
      </c>
      <c r="I641" s="111" t="s">
        <v>790</v>
      </c>
      <c r="J641" s="70" t="s">
        <v>42</v>
      </c>
      <c r="K641" s="67"/>
      <c r="L641" s="67"/>
      <c r="M641" s="70" t="s">
        <v>42</v>
      </c>
      <c r="N641" s="67"/>
      <c r="O641" s="67"/>
      <c r="P641" s="70" t="s">
        <v>42</v>
      </c>
      <c r="Q641" s="70" t="s">
        <v>42</v>
      </c>
      <c r="R641" s="67"/>
      <c r="S641" s="70" t="s">
        <v>42</v>
      </c>
      <c r="T641" s="67"/>
      <c r="U641" s="67"/>
      <c r="V641" s="70" t="s">
        <v>42</v>
      </c>
      <c r="W641" s="67"/>
      <c r="X641" s="67"/>
      <c r="Y641" s="67"/>
      <c r="Z641" s="157"/>
      <c r="AA641" s="124"/>
      <c r="AB641" s="17"/>
      <c r="AC641" s="44"/>
      <c r="AD641" s="44"/>
      <c r="AE641" s="44"/>
    </row>
    <row r="642" ht="22.5" customHeight="1">
      <c r="A642" s="46">
        <v>639.0</v>
      </c>
      <c r="B642" s="114" t="s">
        <v>3824</v>
      </c>
      <c r="C642" s="248" t="s">
        <v>363</v>
      </c>
      <c r="D642" s="104" t="s">
        <v>3825</v>
      </c>
      <c r="E642" s="117" t="s">
        <v>682</v>
      </c>
      <c r="F642" s="107" t="s">
        <v>3826</v>
      </c>
      <c r="G642" s="155" t="s">
        <v>3827</v>
      </c>
      <c r="H642" s="122" t="s">
        <v>3828</v>
      </c>
      <c r="I642" s="111" t="s">
        <v>41</v>
      </c>
      <c r="J642" s="70" t="s">
        <v>42</v>
      </c>
      <c r="K642" s="67"/>
      <c r="L642" s="67"/>
      <c r="M642" s="70" t="s">
        <v>42</v>
      </c>
      <c r="N642" s="67"/>
      <c r="O642" s="67"/>
      <c r="P642" s="70" t="s">
        <v>42</v>
      </c>
      <c r="Q642" s="70" t="s">
        <v>42</v>
      </c>
      <c r="R642" s="67"/>
      <c r="S642" s="67"/>
      <c r="T642" s="67"/>
      <c r="U642" s="67"/>
      <c r="V642" s="67"/>
      <c r="W642" s="67"/>
      <c r="X642" s="67"/>
      <c r="Y642" s="67"/>
      <c r="Z642" s="157"/>
      <c r="AA642" s="124"/>
      <c r="AB642" s="17"/>
      <c r="AC642" s="44"/>
      <c r="AD642" s="44"/>
      <c r="AE642" s="44"/>
    </row>
    <row r="643" ht="22.5" customHeight="1">
      <c r="A643" s="46">
        <v>640.0</v>
      </c>
      <c r="B643" s="114" t="s">
        <v>3829</v>
      </c>
      <c r="C643" s="248" t="s">
        <v>363</v>
      </c>
      <c r="D643" s="127" t="s">
        <v>3830</v>
      </c>
      <c r="E643" s="137" t="s">
        <v>292</v>
      </c>
      <c r="F643" s="107" t="s">
        <v>3831</v>
      </c>
      <c r="G643" s="109" t="str">
        <f>HYPERLINK("mailto:mikef@mmsvs.com","mikef@mmsvs.com")</f>
        <v>mikef@mmsvs.com</v>
      </c>
      <c r="H643" s="122" t="s">
        <v>3832</v>
      </c>
      <c r="I643" s="111" t="s">
        <v>790</v>
      </c>
      <c r="J643" s="70" t="s">
        <v>42</v>
      </c>
      <c r="K643" s="67"/>
      <c r="L643" s="67"/>
      <c r="M643" s="70" t="s">
        <v>42</v>
      </c>
      <c r="N643" s="67"/>
      <c r="O643" s="67"/>
      <c r="P643" s="70" t="s">
        <v>42</v>
      </c>
      <c r="Q643" s="70" t="s">
        <v>42</v>
      </c>
      <c r="R643" s="67"/>
      <c r="S643" s="70" t="s">
        <v>42</v>
      </c>
      <c r="T643" s="67"/>
      <c r="U643" s="67"/>
      <c r="V643" s="70" t="s">
        <v>42</v>
      </c>
      <c r="W643" s="67"/>
      <c r="X643" s="67"/>
      <c r="Y643" s="67"/>
      <c r="Z643" s="157"/>
      <c r="AA643" s="124"/>
      <c r="AB643" s="17"/>
      <c r="AC643" s="44"/>
      <c r="AD643" s="44"/>
      <c r="AE643" s="44"/>
    </row>
    <row r="644" ht="22.5" customHeight="1">
      <c r="A644" s="46">
        <v>641.0</v>
      </c>
      <c r="B644" s="142" t="s">
        <v>3833</v>
      </c>
      <c r="C644" s="248" t="s">
        <v>880</v>
      </c>
      <c r="D644" s="104" t="s">
        <v>3834</v>
      </c>
      <c r="E644" s="117" t="s">
        <v>198</v>
      </c>
      <c r="F644" s="197" t="s">
        <v>3835</v>
      </c>
      <c r="G644" s="163" t="s">
        <v>3836</v>
      </c>
      <c r="H644" s="133" t="s">
        <v>3837</v>
      </c>
      <c r="I644" s="111" t="s">
        <v>929</v>
      </c>
      <c r="J644" s="70" t="s">
        <v>42</v>
      </c>
      <c r="K644" s="70" t="s">
        <v>42</v>
      </c>
      <c r="L644" s="67"/>
      <c r="M644" s="70" t="s">
        <v>42</v>
      </c>
      <c r="N644" s="67"/>
      <c r="O644" s="67"/>
      <c r="P644" s="70" t="s">
        <v>42</v>
      </c>
      <c r="Q644" s="70" t="s">
        <v>42</v>
      </c>
      <c r="R644" s="67"/>
      <c r="S644" s="70" t="s">
        <v>42</v>
      </c>
      <c r="T644" s="67"/>
      <c r="U644" s="67"/>
      <c r="V644" s="70" t="s">
        <v>42</v>
      </c>
      <c r="W644" s="67"/>
      <c r="X644" s="67"/>
      <c r="Y644" s="67"/>
      <c r="Z644" s="157"/>
      <c r="AA644" s="124"/>
      <c r="AB644" s="17"/>
      <c r="AC644" s="44"/>
      <c r="AD644" s="44"/>
      <c r="AE644" s="44"/>
    </row>
    <row r="645" ht="22.5" customHeight="1">
      <c r="A645" s="46">
        <v>642.0</v>
      </c>
      <c r="B645" s="114" t="s">
        <v>3838</v>
      </c>
      <c r="C645" s="248" t="s">
        <v>363</v>
      </c>
      <c r="D645" s="226"/>
      <c r="E645" s="267"/>
      <c r="F645" s="107" t="s">
        <v>3839</v>
      </c>
      <c r="G645" s="163" t="str">
        <f>HYPERLINK("mailto:mmskl@mmsvs.com","mmskl@mmsvs.com")</f>
        <v>mmskl@mmsvs.com</v>
      </c>
      <c r="H645" s="139" t="s">
        <v>3840</v>
      </c>
      <c r="I645" s="111" t="s">
        <v>1097</v>
      </c>
      <c r="J645" s="70" t="s">
        <v>42</v>
      </c>
      <c r="K645" s="70" t="s">
        <v>42</v>
      </c>
      <c r="L645" s="67"/>
      <c r="M645" s="70" t="s">
        <v>42</v>
      </c>
      <c r="N645" s="67"/>
      <c r="O645" s="67"/>
      <c r="P645" s="70" t="s">
        <v>42</v>
      </c>
      <c r="Q645" s="70" t="s">
        <v>42</v>
      </c>
      <c r="R645" s="67"/>
      <c r="S645" s="70" t="s">
        <v>42</v>
      </c>
      <c r="T645" s="67"/>
      <c r="U645" s="67"/>
      <c r="V645" s="70" t="s">
        <v>42</v>
      </c>
      <c r="W645" s="67"/>
      <c r="X645" s="67"/>
      <c r="Y645" s="67"/>
      <c r="Z645" s="157"/>
      <c r="AA645" s="124"/>
      <c r="AB645" s="17"/>
      <c r="AC645" s="44"/>
      <c r="AD645" s="44"/>
      <c r="AE645" s="44"/>
    </row>
    <row r="646" ht="22.5" customHeight="1">
      <c r="A646" s="46">
        <v>643.0</v>
      </c>
      <c r="B646" s="114" t="s">
        <v>3841</v>
      </c>
      <c r="C646" s="248" t="s">
        <v>50</v>
      </c>
      <c r="D646" s="104" t="s">
        <v>3842</v>
      </c>
      <c r="E646" s="117" t="s">
        <v>809</v>
      </c>
      <c r="F646" s="107" t="s">
        <v>3843</v>
      </c>
      <c r="G646" s="247" t="s">
        <v>3844</v>
      </c>
      <c r="H646" s="133" t="s">
        <v>3845</v>
      </c>
      <c r="I646" s="111" t="s">
        <v>3846</v>
      </c>
      <c r="J646" s="70" t="s">
        <v>42</v>
      </c>
      <c r="K646" s="70" t="s">
        <v>42</v>
      </c>
      <c r="L646" s="67"/>
      <c r="M646" s="70" t="s">
        <v>42</v>
      </c>
      <c r="N646" s="67"/>
      <c r="O646" s="67"/>
      <c r="P646" s="70" t="s">
        <v>42</v>
      </c>
      <c r="Q646" s="70" t="s">
        <v>42</v>
      </c>
      <c r="R646" s="67"/>
      <c r="S646" s="70" t="s">
        <v>42</v>
      </c>
      <c r="T646" s="67"/>
      <c r="U646" s="67"/>
      <c r="V646" s="70" t="s">
        <v>42</v>
      </c>
      <c r="W646" s="67"/>
      <c r="X646" s="67"/>
      <c r="Y646" s="67"/>
      <c r="Z646" s="157"/>
      <c r="AA646" s="124"/>
      <c r="AB646" s="17"/>
      <c r="AC646" s="44"/>
      <c r="AD646" s="44"/>
      <c r="AE646" s="44"/>
    </row>
    <row r="647" ht="22.5" customHeight="1">
      <c r="A647" s="46">
        <v>644.0</v>
      </c>
      <c r="B647" s="114" t="s">
        <v>3847</v>
      </c>
      <c r="C647" s="248" t="s">
        <v>363</v>
      </c>
      <c r="D647" s="127" t="s">
        <v>3848</v>
      </c>
      <c r="E647" s="137"/>
      <c r="F647" s="288" t="s">
        <v>3849</v>
      </c>
      <c r="G647" s="109" t="str">
        <f>HYPERLINK("mailto:synergydbe@outlook.com","synergydbe@outlook.com")</f>
        <v>synergydbe@outlook.com</v>
      </c>
      <c r="H647" s="399" t="s">
        <v>3850</v>
      </c>
      <c r="I647" s="111" t="s">
        <v>929</v>
      </c>
      <c r="J647" s="70" t="s">
        <v>42</v>
      </c>
      <c r="K647" s="70" t="s">
        <v>42</v>
      </c>
      <c r="L647" s="67"/>
      <c r="M647" s="70" t="s">
        <v>42</v>
      </c>
      <c r="N647" s="67"/>
      <c r="O647" s="67"/>
      <c r="P647" s="70" t="s">
        <v>42</v>
      </c>
      <c r="Q647" s="70" t="s">
        <v>42</v>
      </c>
      <c r="R647" s="67"/>
      <c r="S647" s="70" t="s">
        <v>42</v>
      </c>
      <c r="T647" s="67"/>
      <c r="U647" s="67"/>
      <c r="V647" s="70" t="s">
        <v>42</v>
      </c>
      <c r="W647" s="67"/>
      <c r="X647" s="67"/>
      <c r="Y647" s="67"/>
      <c r="Z647" s="157"/>
      <c r="AA647" s="124"/>
      <c r="AB647" s="17"/>
      <c r="AC647" s="44"/>
      <c r="AD647" s="44"/>
      <c r="AE647" s="44"/>
    </row>
    <row r="648" ht="22.5" customHeight="1">
      <c r="A648" s="46">
        <v>645.0</v>
      </c>
      <c r="B648" s="114" t="s">
        <v>3851</v>
      </c>
      <c r="C648" s="135" t="s">
        <v>528</v>
      </c>
      <c r="D648" s="127" t="s">
        <v>3852</v>
      </c>
      <c r="E648" s="117" t="s">
        <v>5</v>
      </c>
      <c r="F648" s="107" t="s">
        <v>3853</v>
      </c>
      <c r="G648" s="177" t="str">
        <f>HYPERLINK("mailto:bandhit@trexsteel.com","bandhit@trexsteel.com")</f>
        <v>bandhit@trexsteel.com</v>
      </c>
      <c r="H648" s="111" t="s">
        <v>3854</v>
      </c>
      <c r="I648" s="111" t="s">
        <v>465</v>
      </c>
      <c r="J648" s="70" t="s">
        <v>42</v>
      </c>
      <c r="K648" s="67"/>
      <c r="L648" s="70" t="s">
        <v>42</v>
      </c>
      <c r="M648" s="70" t="s">
        <v>42</v>
      </c>
      <c r="N648" s="67"/>
      <c r="O648" s="67"/>
      <c r="P648" s="70" t="s">
        <v>42</v>
      </c>
      <c r="Q648" s="70" t="s">
        <v>42</v>
      </c>
      <c r="R648" s="67"/>
      <c r="S648" s="70" t="s">
        <v>42</v>
      </c>
      <c r="T648" s="67"/>
      <c r="U648" s="67"/>
      <c r="V648" s="70" t="s">
        <v>42</v>
      </c>
      <c r="W648" s="67"/>
      <c r="X648" s="67"/>
      <c r="Y648" s="67"/>
      <c r="Z648" s="157"/>
      <c r="AA648" s="124"/>
      <c r="AB648" s="17"/>
      <c r="AC648" s="44"/>
      <c r="AD648" s="44"/>
      <c r="AE648" s="44"/>
    </row>
    <row r="649" ht="22.5" customHeight="1">
      <c r="A649" s="46">
        <v>646.0</v>
      </c>
      <c r="B649" s="142" t="s">
        <v>3855</v>
      </c>
      <c r="C649" s="135" t="s">
        <v>3856</v>
      </c>
      <c r="D649" s="226"/>
      <c r="E649" s="267"/>
      <c r="F649" s="107" t="s">
        <v>3857</v>
      </c>
      <c r="G649" s="109" t="s">
        <v>3858</v>
      </c>
      <c r="H649" s="190" t="s">
        <v>3859</v>
      </c>
      <c r="I649" s="111" t="s">
        <v>2383</v>
      </c>
      <c r="J649" s="70" t="s">
        <v>42</v>
      </c>
      <c r="K649" s="70" t="s">
        <v>42</v>
      </c>
      <c r="L649" s="67"/>
      <c r="M649" s="70" t="s">
        <v>42</v>
      </c>
      <c r="N649" s="67"/>
      <c r="O649" s="67"/>
      <c r="P649" s="70" t="s">
        <v>42</v>
      </c>
      <c r="Q649" s="70" t="s">
        <v>42</v>
      </c>
      <c r="R649" s="67"/>
      <c r="S649" s="70" t="s">
        <v>42</v>
      </c>
      <c r="T649" s="67"/>
      <c r="U649" s="67"/>
      <c r="V649" s="70" t="s">
        <v>42</v>
      </c>
      <c r="W649" s="67"/>
      <c r="X649" s="67"/>
      <c r="Y649" s="67"/>
      <c r="Z649" s="157"/>
      <c r="AA649" s="124"/>
      <c r="AB649" s="17"/>
      <c r="AC649" s="44"/>
      <c r="AD649" s="44"/>
      <c r="AE649" s="44"/>
    </row>
    <row r="650" ht="22.5" customHeight="1">
      <c r="A650" s="46">
        <v>647.0</v>
      </c>
      <c r="B650" s="114" t="s">
        <v>3860</v>
      </c>
      <c r="C650" s="248" t="s">
        <v>50</v>
      </c>
      <c r="D650" s="127" t="s">
        <v>3861</v>
      </c>
      <c r="E650" s="117" t="s">
        <v>321</v>
      </c>
      <c r="F650" s="107" t="s">
        <v>3862</v>
      </c>
      <c r="G650" s="177" t="s">
        <v>3863</v>
      </c>
      <c r="H650" s="190" t="s">
        <v>3864</v>
      </c>
      <c r="I650" s="111" t="s">
        <v>59</v>
      </c>
      <c r="J650" s="70" t="s">
        <v>42</v>
      </c>
      <c r="K650" s="70" t="s">
        <v>42</v>
      </c>
      <c r="L650" s="67"/>
      <c r="M650" s="70" t="s">
        <v>42</v>
      </c>
      <c r="N650" s="70" t="s">
        <v>42</v>
      </c>
      <c r="O650" s="70" t="s">
        <v>42</v>
      </c>
      <c r="P650" s="70" t="s">
        <v>42</v>
      </c>
      <c r="Q650" s="70" t="s">
        <v>42</v>
      </c>
      <c r="R650" s="70" t="s">
        <v>42</v>
      </c>
      <c r="S650" s="70" t="s">
        <v>42</v>
      </c>
      <c r="T650" s="67"/>
      <c r="U650" s="67"/>
      <c r="V650" s="70" t="s">
        <v>42</v>
      </c>
      <c r="W650" s="67"/>
      <c r="X650" s="70" t="s">
        <v>42</v>
      </c>
      <c r="Y650" s="67"/>
      <c r="Z650" s="157"/>
      <c r="AA650" s="124"/>
      <c r="AB650" s="17"/>
      <c r="AC650" s="44"/>
      <c r="AD650" s="44"/>
      <c r="AE650" s="44"/>
    </row>
    <row r="651" ht="22.5" customHeight="1">
      <c r="A651" s="46">
        <v>648.0</v>
      </c>
      <c r="B651" s="114" t="s">
        <v>3865</v>
      </c>
      <c r="C651" s="248" t="s">
        <v>555</v>
      </c>
      <c r="D651" s="127" t="s">
        <v>3866</v>
      </c>
      <c r="E651" s="137"/>
      <c r="F651" s="107" t="s">
        <v>3867</v>
      </c>
      <c r="G651" s="109" t="s">
        <v>3868</v>
      </c>
      <c r="H651" s="145" t="s">
        <v>3869</v>
      </c>
      <c r="I651" s="111" t="s">
        <v>3870</v>
      </c>
      <c r="J651" s="70" t="s">
        <v>42</v>
      </c>
      <c r="K651" s="70" t="s">
        <v>42</v>
      </c>
      <c r="L651" s="67"/>
      <c r="M651" s="70" t="s">
        <v>42</v>
      </c>
      <c r="N651" s="70" t="s">
        <v>42</v>
      </c>
      <c r="O651" s="70" t="s">
        <v>42</v>
      </c>
      <c r="P651" s="70" t="s">
        <v>42</v>
      </c>
      <c r="Q651" s="70" t="s">
        <v>42</v>
      </c>
      <c r="R651" s="70" t="s">
        <v>42</v>
      </c>
      <c r="S651" s="70" t="s">
        <v>42</v>
      </c>
      <c r="T651" s="70" t="s">
        <v>42</v>
      </c>
      <c r="U651" s="70" t="s">
        <v>42</v>
      </c>
      <c r="V651" s="70" t="s">
        <v>42</v>
      </c>
      <c r="W651" s="67"/>
      <c r="X651" s="70" t="s">
        <v>42</v>
      </c>
      <c r="Y651" s="67"/>
      <c r="Z651" s="157"/>
      <c r="AA651" s="124"/>
      <c r="AB651" s="17"/>
      <c r="AC651" s="44"/>
      <c r="AD651" s="44"/>
      <c r="AE651" s="44"/>
    </row>
    <row r="652" ht="66.75" customHeight="1">
      <c r="A652" s="46">
        <v>649.0</v>
      </c>
      <c r="B652" s="114" t="s">
        <v>3871</v>
      </c>
      <c r="C652" s="135" t="s">
        <v>502</v>
      </c>
      <c r="D652" s="133" t="s">
        <v>3872</v>
      </c>
      <c r="E652" s="117" t="s">
        <v>3873</v>
      </c>
      <c r="F652" s="153" t="s">
        <v>3874</v>
      </c>
      <c r="G652" s="155" t="s">
        <v>3875</v>
      </c>
      <c r="H652" s="145" t="s">
        <v>3876</v>
      </c>
      <c r="I652" s="111" t="s">
        <v>317</v>
      </c>
      <c r="J652" s="70" t="s">
        <v>42</v>
      </c>
      <c r="K652" s="202"/>
      <c r="L652" s="70" t="s">
        <v>42</v>
      </c>
      <c r="M652" s="70" t="s">
        <v>42</v>
      </c>
      <c r="N652" s="201" t="s">
        <v>42</v>
      </c>
      <c r="O652" s="201" t="s">
        <v>42</v>
      </c>
      <c r="P652" s="70" t="s">
        <v>42</v>
      </c>
      <c r="Q652" s="70" t="s">
        <v>42</v>
      </c>
      <c r="R652" s="202"/>
      <c r="S652" s="201" t="s">
        <v>42</v>
      </c>
      <c r="T652" s="201" t="s">
        <v>42</v>
      </c>
      <c r="U652" s="201" t="s">
        <v>42</v>
      </c>
      <c r="V652" s="70" t="s">
        <v>42</v>
      </c>
      <c r="W652" s="202"/>
      <c r="X652" s="201" t="s">
        <v>42</v>
      </c>
      <c r="Y652" s="67"/>
      <c r="Z652" s="157"/>
      <c r="AA652" s="124"/>
      <c r="AB652" s="17"/>
      <c r="AC652" s="44"/>
      <c r="AD652" s="44"/>
      <c r="AE652" s="44"/>
    </row>
    <row r="653" ht="22.5" customHeight="1">
      <c r="A653" s="46">
        <v>650.0</v>
      </c>
      <c r="B653" s="142" t="s">
        <v>3877</v>
      </c>
      <c r="C653" s="248" t="s">
        <v>50</v>
      </c>
      <c r="D653" s="104" t="s">
        <v>3878</v>
      </c>
      <c r="E653" s="137" t="s">
        <v>321</v>
      </c>
      <c r="F653" s="107" t="s">
        <v>3879</v>
      </c>
      <c r="G653" s="109" t="s">
        <v>3880</v>
      </c>
      <c r="H653" s="133" t="s">
        <v>3881</v>
      </c>
      <c r="I653" s="111" t="s">
        <v>917</v>
      </c>
      <c r="J653" s="70" t="s">
        <v>42</v>
      </c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157"/>
      <c r="AA653" s="124"/>
      <c r="AB653" s="17"/>
      <c r="AC653" s="44"/>
      <c r="AD653" s="44"/>
      <c r="AE653" s="44"/>
    </row>
    <row r="654" ht="22.5" customHeight="1">
      <c r="A654" s="46">
        <v>651.0</v>
      </c>
      <c r="B654" s="142" t="s">
        <v>3882</v>
      </c>
      <c r="C654" s="248" t="s">
        <v>50</v>
      </c>
      <c r="D654" s="127" t="s">
        <v>3883</v>
      </c>
      <c r="E654" s="137"/>
      <c r="F654" s="107" t="s">
        <v>3884</v>
      </c>
      <c r="G654" s="177" t="s">
        <v>3885</v>
      </c>
      <c r="H654" s="145" t="s">
        <v>3886</v>
      </c>
      <c r="I654" s="111" t="s">
        <v>333</v>
      </c>
      <c r="J654" s="70" t="s">
        <v>42</v>
      </c>
      <c r="K654" s="202"/>
      <c r="L654" s="70" t="s">
        <v>42</v>
      </c>
      <c r="M654" s="70" t="s">
        <v>42</v>
      </c>
      <c r="N654" s="201" t="s">
        <v>42</v>
      </c>
      <c r="O654" s="201" t="s">
        <v>42</v>
      </c>
      <c r="P654" s="70" t="s">
        <v>42</v>
      </c>
      <c r="Q654" s="70" t="s">
        <v>42</v>
      </c>
      <c r="R654" s="202"/>
      <c r="S654" s="201" t="s">
        <v>42</v>
      </c>
      <c r="T654" s="201" t="s">
        <v>42</v>
      </c>
      <c r="U654" s="201" t="s">
        <v>42</v>
      </c>
      <c r="V654" s="70" t="s">
        <v>42</v>
      </c>
      <c r="W654" s="202"/>
      <c r="X654" s="201" t="s">
        <v>42</v>
      </c>
      <c r="Y654" s="67"/>
      <c r="Z654" s="157"/>
      <c r="AA654" s="124"/>
      <c r="AB654" s="17"/>
      <c r="AC654" s="44"/>
      <c r="AD654" s="44"/>
      <c r="AE654" s="44"/>
    </row>
    <row r="655" ht="22.5" customHeight="1">
      <c r="A655" s="46">
        <v>652.0</v>
      </c>
      <c r="B655" s="193" t="s">
        <v>3887</v>
      </c>
      <c r="C655" s="135" t="s">
        <v>3888</v>
      </c>
      <c r="D655" s="104" t="s">
        <v>3889</v>
      </c>
      <c r="E655" s="117" t="s">
        <v>321</v>
      </c>
      <c r="F655" s="107" t="s">
        <v>3890</v>
      </c>
      <c r="G655" s="163" t="str">
        <f>HYPERLINK("mailto:tanasit_bkk@hotmail.com","tanasit_bkk@hotmail.com")</f>
        <v>tanasit_bkk@hotmail.com</v>
      </c>
      <c r="H655" s="122" t="s">
        <v>3891</v>
      </c>
      <c r="I655" s="237" t="s">
        <v>2254</v>
      </c>
      <c r="J655" s="70" t="s">
        <v>42</v>
      </c>
      <c r="K655" s="67"/>
      <c r="L655" s="67"/>
      <c r="M655" s="70" t="s">
        <v>42</v>
      </c>
      <c r="N655" s="67"/>
      <c r="O655" s="67"/>
      <c r="P655" s="70" t="s">
        <v>42</v>
      </c>
      <c r="Q655" s="70" t="s">
        <v>42</v>
      </c>
      <c r="R655" s="67"/>
      <c r="S655" s="67"/>
      <c r="T655" s="67"/>
      <c r="U655" s="67"/>
      <c r="V655" s="67"/>
      <c r="W655" s="67"/>
      <c r="X655" s="67"/>
      <c r="Y655" s="67"/>
      <c r="Z655" s="157"/>
      <c r="AA655" s="124"/>
      <c r="AB655" s="17"/>
      <c r="AC655" s="44"/>
      <c r="AD655" s="44"/>
      <c r="AE655" s="44"/>
    </row>
    <row r="656" ht="22.5" customHeight="1">
      <c r="A656" s="46">
        <v>653.0</v>
      </c>
      <c r="B656" s="114" t="s">
        <v>3892</v>
      </c>
      <c r="C656" s="135" t="s">
        <v>813</v>
      </c>
      <c r="D656" s="104" t="s">
        <v>3893</v>
      </c>
      <c r="E656" s="117" t="s">
        <v>36</v>
      </c>
      <c r="F656" s="107" t="s">
        <v>3894</v>
      </c>
      <c r="G656" s="400" t="s">
        <v>3895</v>
      </c>
      <c r="H656" s="145" t="s">
        <v>3896</v>
      </c>
      <c r="I656" s="111" t="s">
        <v>157</v>
      </c>
      <c r="J656" s="67"/>
      <c r="K656" s="67"/>
      <c r="L656" s="67"/>
      <c r="M656" s="67"/>
      <c r="N656" s="67"/>
      <c r="O656" s="67"/>
      <c r="P656" s="70" t="s">
        <v>42</v>
      </c>
      <c r="Q656" s="70" t="s">
        <v>42</v>
      </c>
      <c r="R656" s="67"/>
      <c r="S656" s="70" t="s">
        <v>42</v>
      </c>
      <c r="T656" s="67"/>
      <c r="U656" s="67"/>
      <c r="V656" s="67"/>
      <c r="W656" s="67"/>
      <c r="X656" s="67"/>
      <c r="Y656" s="67"/>
      <c r="Z656" s="157"/>
      <c r="AA656" s="124"/>
      <c r="AB656" s="17"/>
      <c r="AC656" s="44"/>
      <c r="AD656" s="44"/>
      <c r="AE656" s="44"/>
    </row>
    <row r="657" ht="22.5" customHeight="1">
      <c r="A657" s="46">
        <v>654.0</v>
      </c>
      <c r="B657" s="114" t="s">
        <v>3897</v>
      </c>
      <c r="C657" s="135" t="s">
        <v>3898</v>
      </c>
      <c r="D657" s="226"/>
      <c r="E657" s="137"/>
      <c r="F657" s="107" t="s">
        <v>3899</v>
      </c>
      <c r="G657" s="109" t="str">
        <f>HYPERLINK("mailto:target.move.thailand@gmail.com","target.move.thailand@gmail.com")</f>
        <v>target.move.thailand@gmail.com</v>
      </c>
      <c r="H657" s="122" t="s">
        <v>3900</v>
      </c>
      <c r="I657" s="111" t="s">
        <v>41</v>
      </c>
      <c r="J657" s="70" t="s">
        <v>42</v>
      </c>
      <c r="K657" s="67"/>
      <c r="L657" s="67"/>
      <c r="M657" s="70" t="s">
        <v>42</v>
      </c>
      <c r="N657" s="67"/>
      <c r="O657" s="67"/>
      <c r="P657" s="70" t="s">
        <v>42</v>
      </c>
      <c r="Q657" s="70" t="s">
        <v>42</v>
      </c>
      <c r="R657" s="67"/>
      <c r="S657" s="67"/>
      <c r="T657" s="67"/>
      <c r="U657" s="67"/>
      <c r="V657" s="67"/>
      <c r="W657" s="67"/>
      <c r="X657" s="67"/>
      <c r="Y657" s="67"/>
      <c r="Z657" s="157"/>
      <c r="AA657" s="124"/>
      <c r="AB657" s="17"/>
      <c r="AC657" s="44"/>
      <c r="AD657" s="44"/>
      <c r="AE657" s="44"/>
    </row>
    <row r="658" ht="22.5" customHeight="1">
      <c r="A658" s="46">
        <v>655.0</v>
      </c>
      <c r="B658" s="142" t="s">
        <v>3901</v>
      </c>
      <c r="C658" s="248" t="s">
        <v>50</v>
      </c>
      <c r="D658" s="127" t="s">
        <v>3902</v>
      </c>
      <c r="E658" s="137" t="s">
        <v>3903</v>
      </c>
      <c r="F658" s="107" t="s">
        <v>3904</v>
      </c>
      <c r="G658" s="155" t="s">
        <v>3905</v>
      </c>
      <c r="H658" s="111" t="s">
        <v>3906</v>
      </c>
      <c r="I658" s="111" t="s">
        <v>703</v>
      </c>
      <c r="J658" s="70" t="s">
        <v>42</v>
      </c>
      <c r="K658" s="70" t="s">
        <v>42</v>
      </c>
      <c r="L658" s="67"/>
      <c r="M658" s="70" t="s">
        <v>42</v>
      </c>
      <c r="N658" s="70" t="s">
        <v>42</v>
      </c>
      <c r="O658" s="67"/>
      <c r="P658" s="70" t="s">
        <v>42</v>
      </c>
      <c r="Q658" s="70" t="s">
        <v>42</v>
      </c>
      <c r="R658" s="70" t="s">
        <v>42</v>
      </c>
      <c r="S658" s="70" t="s">
        <v>42</v>
      </c>
      <c r="T658" s="70" t="s">
        <v>42</v>
      </c>
      <c r="U658" s="70" t="s">
        <v>42</v>
      </c>
      <c r="V658" s="70" t="s">
        <v>42</v>
      </c>
      <c r="W658" s="70"/>
      <c r="X658" s="70" t="s">
        <v>42</v>
      </c>
      <c r="Y658" s="67"/>
      <c r="Z658" s="157"/>
      <c r="AA658" s="124"/>
      <c r="AB658" s="17"/>
      <c r="AC658" s="44"/>
      <c r="AD658" s="44"/>
      <c r="AE658" s="44"/>
    </row>
    <row r="659" ht="22.5" customHeight="1">
      <c r="A659" s="46">
        <v>656.0</v>
      </c>
      <c r="B659" s="114" t="s">
        <v>3907</v>
      </c>
      <c r="C659" s="135" t="s">
        <v>1245</v>
      </c>
      <c r="D659" s="127" t="s">
        <v>3908</v>
      </c>
      <c r="E659" s="137"/>
      <c r="F659" s="107" t="s">
        <v>3909</v>
      </c>
      <c r="G659" s="109" t="s">
        <v>3910</v>
      </c>
      <c r="H659" s="122" t="s">
        <v>3911</v>
      </c>
      <c r="I659" s="237" t="s">
        <v>855</v>
      </c>
      <c r="J659" s="70" t="s">
        <v>42</v>
      </c>
      <c r="K659" s="67"/>
      <c r="L659" s="67"/>
      <c r="M659" s="70" t="s">
        <v>42</v>
      </c>
      <c r="N659" s="67"/>
      <c r="O659" s="67"/>
      <c r="P659" s="70" t="s">
        <v>42</v>
      </c>
      <c r="Q659" s="70" t="s">
        <v>42</v>
      </c>
      <c r="R659" s="67"/>
      <c r="S659" s="67"/>
      <c r="T659" s="67"/>
      <c r="U659" s="67"/>
      <c r="V659" s="67"/>
      <c r="W659" s="67"/>
      <c r="X659" s="67"/>
      <c r="Y659" s="67"/>
      <c r="Z659" s="157"/>
      <c r="AA659" s="124"/>
      <c r="AB659" s="17"/>
      <c r="AC659" s="44"/>
      <c r="AD659" s="44"/>
      <c r="AE659" s="44"/>
    </row>
    <row r="660" ht="22.5" customHeight="1">
      <c r="A660" s="46">
        <v>657.0</v>
      </c>
      <c r="B660" s="114" t="s">
        <v>3912</v>
      </c>
      <c r="C660" s="135" t="s">
        <v>694</v>
      </c>
      <c r="D660" s="127" t="s">
        <v>3913</v>
      </c>
      <c r="E660" s="137" t="s">
        <v>2293</v>
      </c>
      <c r="F660" s="107" t="s">
        <v>3914</v>
      </c>
      <c r="G660" s="109" t="str">
        <f>HYPERLINK("mailto:required_tng@hotmail.com","required_tng@hotmail.com")</f>
        <v>required_tng@hotmail.com</v>
      </c>
      <c r="H660" s="122" t="s">
        <v>3915</v>
      </c>
      <c r="I660" s="111" t="s">
        <v>16</v>
      </c>
      <c r="J660" s="67"/>
      <c r="K660" s="67"/>
      <c r="L660" s="67"/>
      <c r="M660" s="70" t="s">
        <v>42</v>
      </c>
      <c r="N660" s="67"/>
      <c r="O660" s="67"/>
      <c r="P660" s="70" t="s">
        <v>42</v>
      </c>
      <c r="Q660" s="70" t="s">
        <v>42</v>
      </c>
      <c r="R660" s="67"/>
      <c r="S660" s="67"/>
      <c r="T660" s="70" t="s">
        <v>42</v>
      </c>
      <c r="U660" s="67"/>
      <c r="V660" s="67"/>
      <c r="W660" s="67"/>
      <c r="X660" s="67"/>
      <c r="Y660" s="67"/>
      <c r="Z660" s="157"/>
      <c r="AA660" s="124"/>
      <c r="AB660" s="17"/>
      <c r="AC660" s="44"/>
      <c r="AD660" s="44"/>
      <c r="AE660" s="44"/>
    </row>
    <row r="661" ht="22.5" customHeight="1">
      <c r="A661" s="46">
        <v>658.0</v>
      </c>
      <c r="B661" s="114" t="s">
        <v>3916</v>
      </c>
      <c r="C661" s="135" t="s">
        <v>82</v>
      </c>
      <c r="D661" s="127" t="s">
        <v>3917</v>
      </c>
      <c r="E661" s="137" t="s">
        <v>512</v>
      </c>
      <c r="F661" s="107" t="s">
        <v>3918</v>
      </c>
      <c r="G661" s="109" t="s">
        <v>3919</v>
      </c>
      <c r="H661" s="122" t="s">
        <v>3920</v>
      </c>
      <c r="I661" s="111" t="s">
        <v>924</v>
      </c>
      <c r="J661" s="70" t="s">
        <v>42</v>
      </c>
      <c r="K661" s="202"/>
      <c r="L661" s="202"/>
      <c r="M661" s="70" t="s">
        <v>42</v>
      </c>
      <c r="N661" s="201" t="s">
        <v>42</v>
      </c>
      <c r="O661" s="201" t="s">
        <v>42</v>
      </c>
      <c r="P661" s="70" t="s">
        <v>42</v>
      </c>
      <c r="Q661" s="70" t="s">
        <v>42</v>
      </c>
      <c r="R661" s="202"/>
      <c r="S661" s="70" t="s">
        <v>42</v>
      </c>
      <c r="T661" s="201" t="s">
        <v>42</v>
      </c>
      <c r="U661" s="201" t="s">
        <v>42</v>
      </c>
      <c r="V661" s="70" t="s">
        <v>42</v>
      </c>
      <c r="W661" s="202"/>
      <c r="X661" s="201" t="s">
        <v>42</v>
      </c>
      <c r="Y661" s="67"/>
      <c r="Z661" s="157"/>
      <c r="AA661" s="124"/>
      <c r="AB661" s="17"/>
      <c r="AC661" s="44"/>
      <c r="AD661" s="44"/>
      <c r="AE661" s="44"/>
    </row>
    <row r="662" ht="22.5" customHeight="1">
      <c r="A662" s="46">
        <v>659.0</v>
      </c>
      <c r="B662" s="142" t="s">
        <v>3921</v>
      </c>
      <c r="C662" s="135" t="s">
        <v>1369</v>
      </c>
      <c r="D662" s="104" t="s">
        <v>3922</v>
      </c>
      <c r="E662" s="117" t="s">
        <v>3923</v>
      </c>
      <c r="F662" s="107" t="s">
        <v>3924</v>
      </c>
      <c r="G662" s="247" t="s">
        <v>3925</v>
      </c>
      <c r="H662" s="139" t="s">
        <v>3926</v>
      </c>
      <c r="I662" s="111" t="s">
        <v>569</v>
      </c>
      <c r="J662" s="70" t="s">
        <v>42</v>
      </c>
      <c r="K662" s="70" t="s">
        <v>42</v>
      </c>
      <c r="L662" s="70" t="s">
        <v>42</v>
      </c>
      <c r="M662" s="70" t="s">
        <v>42</v>
      </c>
      <c r="N662" s="70" t="s">
        <v>42</v>
      </c>
      <c r="O662" s="70" t="s">
        <v>42</v>
      </c>
      <c r="P662" s="70" t="s">
        <v>42</v>
      </c>
      <c r="Q662" s="70" t="s">
        <v>42</v>
      </c>
      <c r="R662" s="70" t="s">
        <v>42</v>
      </c>
      <c r="S662" s="70" t="s">
        <v>42</v>
      </c>
      <c r="T662" s="67"/>
      <c r="U662" s="67"/>
      <c r="V662" s="70" t="s">
        <v>42</v>
      </c>
      <c r="W662" s="67"/>
      <c r="X662" s="70" t="s">
        <v>42</v>
      </c>
      <c r="Y662" s="67"/>
      <c r="Z662" s="157"/>
      <c r="AA662" s="124"/>
      <c r="AB662" s="17"/>
      <c r="AC662" s="44"/>
      <c r="AD662" s="44"/>
      <c r="AE662" s="44"/>
    </row>
    <row r="663" ht="22.5" customHeight="1">
      <c r="A663" s="46">
        <v>660.0</v>
      </c>
      <c r="B663" s="114" t="s">
        <v>3927</v>
      </c>
      <c r="C663" s="135" t="s">
        <v>34</v>
      </c>
      <c r="D663" s="104" t="s">
        <v>3928</v>
      </c>
      <c r="E663" s="117" t="s">
        <v>198</v>
      </c>
      <c r="F663" s="107" t="s">
        <v>3929</v>
      </c>
      <c r="G663" s="109" t="str">
        <f>HYPERLINK("mailto:info@technohub.co.th","info@technohub.co.th")</f>
        <v>info@technohub.co.th</v>
      </c>
      <c r="H663" s="139" t="s">
        <v>3930</v>
      </c>
      <c r="I663" s="111" t="s">
        <v>929</v>
      </c>
      <c r="J663" s="70" t="s">
        <v>42</v>
      </c>
      <c r="K663" s="70" t="s">
        <v>42</v>
      </c>
      <c r="L663" s="67"/>
      <c r="M663" s="70" t="s">
        <v>42</v>
      </c>
      <c r="N663" s="67"/>
      <c r="O663" s="67"/>
      <c r="P663" s="70" t="s">
        <v>42</v>
      </c>
      <c r="Q663" s="70" t="s">
        <v>42</v>
      </c>
      <c r="R663" s="67"/>
      <c r="S663" s="70" t="s">
        <v>42</v>
      </c>
      <c r="T663" s="67"/>
      <c r="U663" s="67"/>
      <c r="V663" s="70" t="s">
        <v>42</v>
      </c>
      <c r="W663" s="67"/>
      <c r="X663" s="67"/>
      <c r="Y663" s="67"/>
      <c r="Z663" s="157"/>
      <c r="AA663" s="124"/>
      <c r="AB663" s="17"/>
      <c r="AC663" s="44"/>
      <c r="AD663" s="44"/>
      <c r="AE663" s="44"/>
    </row>
    <row r="664" ht="22.5" customHeight="1">
      <c r="A664" s="46">
        <v>661.0</v>
      </c>
      <c r="B664" s="250" t="s">
        <v>3931</v>
      </c>
      <c r="C664" s="248" t="s">
        <v>50</v>
      </c>
      <c r="D664" s="226"/>
      <c r="E664" s="137" t="s">
        <v>1312</v>
      </c>
      <c r="F664" s="107" t="s">
        <v>3932</v>
      </c>
      <c r="G664" s="109" t="s">
        <v>3933</v>
      </c>
      <c r="H664" s="133" t="s">
        <v>3934</v>
      </c>
      <c r="I664" s="111" t="s">
        <v>3935</v>
      </c>
      <c r="J664" s="70" t="s">
        <v>42</v>
      </c>
      <c r="K664" s="202"/>
      <c r="L664" s="202"/>
      <c r="M664" s="70" t="s">
        <v>42</v>
      </c>
      <c r="N664" s="201" t="s">
        <v>42</v>
      </c>
      <c r="O664" s="201" t="s">
        <v>42</v>
      </c>
      <c r="P664" s="70" t="s">
        <v>42</v>
      </c>
      <c r="Q664" s="70" t="s">
        <v>42</v>
      </c>
      <c r="R664" s="202"/>
      <c r="S664" s="70" t="s">
        <v>42</v>
      </c>
      <c r="T664" s="201" t="s">
        <v>42</v>
      </c>
      <c r="U664" s="201" t="s">
        <v>42</v>
      </c>
      <c r="V664" s="70" t="s">
        <v>42</v>
      </c>
      <c r="W664" s="202"/>
      <c r="X664" s="201" t="s">
        <v>42</v>
      </c>
      <c r="Y664" s="67"/>
      <c r="Z664" s="157"/>
      <c r="AA664" s="124"/>
      <c r="AB664" s="17"/>
      <c r="AC664" s="44"/>
      <c r="AD664" s="44"/>
      <c r="AE664" s="44"/>
    </row>
    <row r="665" ht="22.5" customHeight="1">
      <c r="A665" s="46">
        <v>662.0</v>
      </c>
      <c r="B665" s="114" t="s">
        <v>3936</v>
      </c>
      <c r="C665" s="248" t="s">
        <v>50</v>
      </c>
      <c r="D665" s="226"/>
      <c r="E665" s="137"/>
      <c r="F665" s="107" t="s">
        <v>3937</v>
      </c>
      <c r="G665" s="109" t="s">
        <v>3938</v>
      </c>
      <c r="H665" s="139" t="s">
        <v>3939</v>
      </c>
      <c r="I665" s="111" t="s">
        <v>1511</v>
      </c>
      <c r="J665" s="70" t="s">
        <v>42</v>
      </c>
      <c r="K665" s="70" t="s">
        <v>42</v>
      </c>
      <c r="L665" s="70" t="s">
        <v>42</v>
      </c>
      <c r="M665" s="70" t="s">
        <v>42</v>
      </c>
      <c r="N665" s="70" t="s">
        <v>42</v>
      </c>
      <c r="O665" s="70" t="s">
        <v>42</v>
      </c>
      <c r="P665" s="70" t="s">
        <v>42</v>
      </c>
      <c r="Q665" s="70" t="s">
        <v>42</v>
      </c>
      <c r="R665" s="70" t="s">
        <v>42</v>
      </c>
      <c r="S665" s="70" t="s">
        <v>42</v>
      </c>
      <c r="T665" s="201" t="s">
        <v>42</v>
      </c>
      <c r="U665" s="201" t="s">
        <v>42</v>
      </c>
      <c r="V665" s="70" t="s">
        <v>42</v>
      </c>
      <c r="W665" s="202"/>
      <c r="X665" s="70" t="s">
        <v>42</v>
      </c>
      <c r="Y665" s="67"/>
      <c r="Z665" s="157"/>
      <c r="AA665" s="124"/>
      <c r="AB665" s="17"/>
      <c r="AC665" s="44"/>
      <c r="AD665" s="44"/>
      <c r="AE665" s="44"/>
    </row>
    <row r="666" ht="22.5" customHeight="1">
      <c r="A666" s="46">
        <v>663.0</v>
      </c>
      <c r="B666" s="114" t="s">
        <v>3940</v>
      </c>
      <c r="C666" s="135" t="s">
        <v>1723</v>
      </c>
      <c r="D666" s="378" t="s">
        <v>3941</v>
      </c>
      <c r="E666" s="137" t="s">
        <v>3942</v>
      </c>
      <c r="F666" s="317" t="s">
        <v>3943</v>
      </c>
      <c r="G666" s="109" t="str">
        <f>HYPERLINK("mailto:ekkarin.r@tesco-engineers.com","ekkarin.r@tesco-engineers.com")</f>
        <v>ekkarin.r@tesco-engineers.com</v>
      </c>
      <c r="H666" s="114" t="s">
        <v>3944</v>
      </c>
      <c r="I666" s="111" t="s">
        <v>447</v>
      </c>
      <c r="J666" s="70" t="s">
        <v>42</v>
      </c>
      <c r="K666" s="70" t="s">
        <v>42</v>
      </c>
      <c r="L666" s="67"/>
      <c r="M666" s="70" t="s">
        <v>42</v>
      </c>
      <c r="N666" s="70" t="s">
        <v>42</v>
      </c>
      <c r="O666" s="70" t="s">
        <v>42</v>
      </c>
      <c r="P666" s="70" t="s">
        <v>42</v>
      </c>
      <c r="Q666" s="70" t="s">
        <v>42</v>
      </c>
      <c r="R666" s="70" t="s">
        <v>42</v>
      </c>
      <c r="S666" s="70" t="s">
        <v>42</v>
      </c>
      <c r="T666" s="67"/>
      <c r="U666" s="67"/>
      <c r="V666" s="70" t="s">
        <v>42</v>
      </c>
      <c r="W666" s="67"/>
      <c r="X666" s="70" t="s">
        <v>42</v>
      </c>
      <c r="Y666" s="67"/>
      <c r="Z666" s="157"/>
      <c r="AA666" s="124"/>
      <c r="AB666" s="17"/>
      <c r="AC666" s="44"/>
      <c r="AD666" s="44"/>
      <c r="AE666" s="44"/>
    </row>
    <row r="667" ht="22.5" customHeight="1">
      <c r="A667" s="46">
        <v>664.0</v>
      </c>
      <c r="B667" s="114" t="s">
        <v>3945</v>
      </c>
      <c r="C667" s="248" t="s">
        <v>483</v>
      </c>
      <c r="D667" s="281" t="s">
        <v>3946</v>
      </c>
      <c r="E667" s="137" t="s">
        <v>3947</v>
      </c>
      <c r="F667" s="107" t="s">
        <v>3948</v>
      </c>
      <c r="G667" s="283" t="str">
        <f>HYPERLINK("mailto:kthspedding@hotmail.com","kthspedding@hotmail.com
workshop@csloxinfo.com")</f>
        <v>kthspedding@hotmail.com
workshop@csloxinfo.com</v>
      </c>
      <c r="H667" s="122" t="s">
        <v>3949</v>
      </c>
      <c r="I667" s="111" t="s">
        <v>790</v>
      </c>
      <c r="J667" s="70" t="s">
        <v>42</v>
      </c>
      <c r="K667" s="67"/>
      <c r="L667" s="67"/>
      <c r="M667" s="70" t="s">
        <v>42</v>
      </c>
      <c r="N667" s="67"/>
      <c r="O667" s="67"/>
      <c r="P667" s="70" t="s">
        <v>42</v>
      </c>
      <c r="Q667" s="70" t="s">
        <v>42</v>
      </c>
      <c r="R667" s="67"/>
      <c r="S667" s="70" t="s">
        <v>42</v>
      </c>
      <c r="T667" s="67"/>
      <c r="U667" s="67"/>
      <c r="V667" s="70" t="s">
        <v>42</v>
      </c>
      <c r="W667" s="67"/>
      <c r="X667" s="67"/>
      <c r="Y667" s="67"/>
      <c r="Z667" s="157"/>
      <c r="AA667" s="124"/>
      <c r="AB667" s="17"/>
      <c r="AC667" s="44"/>
      <c r="AD667" s="44"/>
      <c r="AE667" s="44"/>
    </row>
    <row r="668" ht="22.5" customHeight="1">
      <c r="A668" s="46">
        <v>665.0</v>
      </c>
      <c r="B668" s="142" t="s">
        <v>3950</v>
      </c>
      <c r="C668" s="248" t="s">
        <v>50</v>
      </c>
      <c r="D668" s="266" t="s">
        <v>3951</v>
      </c>
      <c r="E668" s="117" t="s">
        <v>3952</v>
      </c>
      <c r="F668" s="107" t="s">
        <v>3953</v>
      </c>
      <c r="G668" s="109" t="s">
        <v>3954</v>
      </c>
      <c r="H668" s="139" t="s">
        <v>3955</v>
      </c>
      <c r="I668" s="111" t="s">
        <v>3956</v>
      </c>
      <c r="J668" s="201" t="s">
        <v>42</v>
      </c>
      <c r="K668" s="202"/>
      <c r="L668" s="202"/>
      <c r="M668" s="201" t="s">
        <v>42</v>
      </c>
      <c r="N668" s="201" t="s">
        <v>42</v>
      </c>
      <c r="O668" s="201" t="s">
        <v>42</v>
      </c>
      <c r="P668" s="201" t="s">
        <v>42</v>
      </c>
      <c r="Q668" s="201" t="s">
        <v>42</v>
      </c>
      <c r="R668" s="202"/>
      <c r="S668" s="201" t="s">
        <v>42</v>
      </c>
      <c r="T668" s="201" t="s">
        <v>42</v>
      </c>
      <c r="U668" s="201" t="s">
        <v>42</v>
      </c>
      <c r="V668" s="201" t="s">
        <v>42</v>
      </c>
      <c r="W668" s="202"/>
      <c r="X668" s="201" t="s">
        <v>42</v>
      </c>
      <c r="Y668" s="67"/>
      <c r="Z668" s="157"/>
      <c r="AA668" s="124"/>
      <c r="AB668" s="17"/>
      <c r="AC668" s="44"/>
      <c r="AD668" s="44"/>
      <c r="AE668" s="44"/>
    </row>
    <row r="669" ht="22.5" customHeight="1">
      <c r="A669" s="46">
        <v>666.0</v>
      </c>
      <c r="B669" s="142" t="s">
        <v>3957</v>
      </c>
      <c r="C669" s="248" t="s">
        <v>555</v>
      </c>
      <c r="D669" s="226" t="s">
        <v>99</v>
      </c>
      <c r="E669" s="137"/>
      <c r="F669" s="107" t="s">
        <v>3958</v>
      </c>
      <c r="G669" s="109" t="s">
        <v>3959</v>
      </c>
      <c r="H669" s="122" t="s">
        <v>3960</v>
      </c>
      <c r="I669" s="111" t="s">
        <v>790</v>
      </c>
      <c r="J669" s="70" t="s">
        <v>42</v>
      </c>
      <c r="K669" s="67"/>
      <c r="L669" s="67"/>
      <c r="M669" s="70" t="s">
        <v>42</v>
      </c>
      <c r="N669" s="67"/>
      <c r="O669" s="67"/>
      <c r="P669" s="70" t="s">
        <v>42</v>
      </c>
      <c r="Q669" s="70" t="s">
        <v>42</v>
      </c>
      <c r="R669" s="67"/>
      <c r="S669" s="70" t="s">
        <v>42</v>
      </c>
      <c r="T669" s="67"/>
      <c r="U669" s="67"/>
      <c r="V669" s="70" t="s">
        <v>42</v>
      </c>
      <c r="W669" s="67"/>
      <c r="X669" s="67"/>
      <c r="Y669" s="67"/>
      <c r="Z669" s="157"/>
      <c r="AA669" s="124"/>
      <c r="AB669" s="17"/>
      <c r="AC669" s="44"/>
      <c r="AD669" s="44"/>
      <c r="AE669" s="44"/>
    </row>
    <row r="670" ht="22.5" customHeight="1">
      <c r="A670" s="46">
        <v>667.0</v>
      </c>
      <c r="B670" s="142" t="s">
        <v>3961</v>
      </c>
      <c r="C670" s="135" t="s">
        <v>813</v>
      </c>
      <c r="D670" s="104" t="s">
        <v>3962</v>
      </c>
      <c r="E670" s="117" t="s">
        <v>198</v>
      </c>
      <c r="F670" s="107" t="s">
        <v>3963</v>
      </c>
      <c r="G670" s="155" t="str">
        <f>HYPERLINK("mailto:info@tcm1989.com","info@tcm1989.com")</f>
        <v>info@tcm1989.com</v>
      </c>
      <c r="H670" s="122" t="s">
        <v>3964</v>
      </c>
      <c r="I670" s="111" t="s">
        <v>1097</v>
      </c>
      <c r="J670" s="70" t="s">
        <v>42</v>
      </c>
      <c r="K670" s="70" t="s">
        <v>42</v>
      </c>
      <c r="L670" s="67"/>
      <c r="M670" s="70" t="s">
        <v>42</v>
      </c>
      <c r="N670" s="67"/>
      <c r="O670" s="67"/>
      <c r="P670" s="70" t="s">
        <v>42</v>
      </c>
      <c r="Q670" s="70" t="s">
        <v>42</v>
      </c>
      <c r="R670" s="67"/>
      <c r="S670" s="70" t="s">
        <v>42</v>
      </c>
      <c r="T670" s="67"/>
      <c r="U670" s="67"/>
      <c r="V670" s="70" t="s">
        <v>42</v>
      </c>
      <c r="W670" s="67"/>
      <c r="X670" s="67"/>
      <c r="Y670" s="67"/>
      <c r="Z670" s="157"/>
      <c r="AA670" s="124"/>
      <c r="AB670" s="17"/>
      <c r="AC670" s="44"/>
      <c r="AD670" s="44"/>
      <c r="AE670" s="44"/>
    </row>
    <row r="671" ht="22.5" customHeight="1">
      <c r="A671" s="46">
        <v>668.0</v>
      </c>
      <c r="B671" s="249" t="s">
        <v>3965</v>
      </c>
      <c r="C671" s="248" t="s">
        <v>50</v>
      </c>
      <c r="D671" s="127" t="s">
        <v>3966</v>
      </c>
      <c r="E671" s="137"/>
      <c r="F671" s="288" t="s">
        <v>3967</v>
      </c>
      <c r="G671" s="109" t="str">
        <f>HYPERLINK("mailto:thaitcm@yahoo.com","thaitcm@yahoo.com")</f>
        <v>thaitcm@yahoo.com</v>
      </c>
      <c r="H671" s="327" t="s">
        <v>3968</v>
      </c>
      <c r="I671" s="111" t="s">
        <v>929</v>
      </c>
      <c r="J671" s="70" t="s">
        <v>42</v>
      </c>
      <c r="K671" s="70" t="s">
        <v>42</v>
      </c>
      <c r="L671" s="67"/>
      <c r="M671" s="70" t="s">
        <v>42</v>
      </c>
      <c r="N671" s="67"/>
      <c r="O671" s="67"/>
      <c r="P671" s="70" t="s">
        <v>42</v>
      </c>
      <c r="Q671" s="70" t="s">
        <v>42</v>
      </c>
      <c r="R671" s="67"/>
      <c r="S671" s="70" t="s">
        <v>42</v>
      </c>
      <c r="T671" s="67"/>
      <c r="U671" s="67"/>
      <c r="V671" s="70" t="s">
        <v>42</v>
      </c>
      <c r="W671" s="67"/>
      <c r="X671" s="67"/>
      <c r="Y671" s="67"/>
      <c r="Z671" s="157"/>
      <c r="AA671" s="124"/>
      <c r="AB671" s="17"/>
      <c r="AC671" s="44"/>
      <c r="AD671" s="44"/>
      <c r="AE671" s="44"/>
    </row>
    <row r="672" ht="22.5" customHeight="1">
      <c r="A672" s="46">
        <v>669.0</v>
      </c>
      <c r="B672" s="250" t="s">
        <v>3969</v>
      </c>
      <c r="C672" s="135" t="s">
        <v>34</v>
      </c>
      <c r="D672" s="241" t="s">
        <v>3970</v>
      </c>
      <c r="E672" s="117" t="s">
        <v>177</v>
      </c>
      <c r="F672" s="107" t="s">
        <v>3971</v>
      </c>
      <c r="G672" s="158" t="s">
        <v>3972</v>
      </c>
      <c r="H672" s="122" t="s">
        <v>3671</v>
      </c>
      <c r="I672" s="111" t="s">
        <v>157</v>
      </c>
      <c r="J672" s="67"/>
      <c r="K672" s="67"/>
      <c r="L672" s="67"/>
      <c r="M672" s="67"/>
      <c r="N672" s="67"/>
      <c r="O672" s="67"/>
      <c r="P672" s="70" t="s">
        <v>42</v>
      </c>
      <c r="Q672" s="70" t="s">
        <v>42</v>
      </c>
      <c r="R672" s="67"/>
      <c r="S672" s="70" t="s">
        <v>42</v>
      </c>
      <c r="T672" s="67"/>
      <c r="U672" s="67"/>
      <c r="V672" s="67"/>
      <c r="W672" s="67"/>
      <c r="X672" s="67"/>
      <c r="Y672" s="67"/>
      <c r="Z672" s="157"/>
      <c r="AA672" s="124"/>
      <c r="AB672" s="17"/>
      <c r="AC672" s="44"/>
      <c r="AD672" s="44"/>
      <c r="AE672" s="44"/>
    </row>
    <row r="673" ht="22.5" customHeight="1">
      <c r="A673" s="46">
        <v>670.0</v>
      </c>
      <c r="B673" s="142" t="s">
        <v>3973</v>
      </c>
      <c r="C673" s="248" t="s">
        <v>555</v>
      </c>
      <c r="D673" s="127" t="s">
        <v>3974</v>
      </c>
      <c r="E673" s="137"/>
      <c r="F673" s="107" t="s">
        <v>3975</v>
      </c>
      <c r="G673" s="177" t="s">
        <v>3976</v>
      </c>
      <c r="H673" s="122" t="s">
        <v>3977</v>
      </c>
      <c r="I673" s="111" t="s">
        <v>3978</v>
      </c>
      <c r="J673" s="70" t="s">
        <v>42</v>
      </c>
      <c r="K673" s="202"/>
      <c r="L673" s="70" t="s">
        <v>42</v>
      </c>
      <c r="M673" s="70" t="s">
        <v>42</v>
      </c>
      <c r="N673" s="201" t="s">
        <v>42</v>
      </c>
      <c r="O673" s="201" t="s">
        <v>42</v>
      </c>
      <c r="P673" s="70" t="s">
        <v>42</v>
      </c>
      <c r="Q673" s="70" t="s">
        <v>42</v>
      </c>
      <c r="R673" s="202"/>
      <c r="S673" s="70" t="s">
        <v>42</v>
      </c>
      <c r="T673" s="201" t="s">
        <v>42</v>
      </c>
      <c r="U673" s="201" t="s">
        <v>42</v>
      </c>
      <c r="V673" s="70" t="s">
        <v>42</v>
      </c>
      <c r="W673" s="202"/>
      <c r="X673" s="201" t="s">
        <v>42</v>
      </c>
      <c r="Y673" s="67"/>
      <c r="Z673" s="157"/>
      <c r="AA673" s="124"/>
      <c r="AB673" s="17"/>
      <c r="AC673" s="44"/>
      <c r="AD673" s="44"/>
      <c r="AE673" s="44"/>
    </row>
    <row r="674" ht="22.5" customHeight="1">
      <c r="A674" s="46">
        <v>671.0</v>
      </c>
      <c r="B674" s="142" t="s">
        <v>3979</v>
      </c>
      <c r="C674" s="135" t="s">
        <v>34</v>
      </c>
      <c r="D674" s="104" t="s">
        <v>3980</v>
      </c>
      <c r="E674" s="137" t="s">
        <v>3981</v>
      </c>
      <c r="F674" s="107" t="s">
        <v>3982</v>
      </c>
      <c r="G674" s="109" t="s">
        <v>3983</v>
      </c>
      <c r="H674" s="122" t="s">
        <v>3984</v>
      </c>
      <c r="I674" s="401" t="s">
        <v>3985</v>
      </c>
      <c r="J674" s="70" t="s">
        <v>42</v>
      </c>
      <c r="K674" s="67"/>
      <c r="L674" s="67"/>
      <c r="M674" s="70" t="s">
        <v>42</v>
      </c>
      <c r="N674" s="67"/>
      <c r="O674" s="67"/>
      <c r="P674" s="70" t="s">
        <v>42</v>
      </c>
      <c r="Q674" s="70" t="s">
        <v>42</v>
      </c>
      <c r="R674" s="67"/>
      <c r="S674" s="70" t="s">
        <v>42</v>
      </c>
      <c r="T674" s="67"/>
      <c r="U674" s="67"/>
      <c r="V674" s="70" t="s">
        <v>42</v>
      </c>
      <c r="W674" s="67"/>
      <c r="X674" s="67"/>
      <c r="Y674" s="67"/>
      <c r="Z674" s="157"/>
      <c r="AA674" s="124"/>
      <c r="AB674" s="17"/>
      <c r="AC674" s="44"/>
      <c r="AD674" s="44"/>
      <c r="AE674" s="44"/>
    </row>
    <row r="675" ht="22.5" customHeight="1">
      <c r="A675" s="46">
        <v>672.0</v>
      </c>
      <c r="B675" s="212" t="s">
        <v>3986</v>
      </c>
      <c r="C675" s="248" t="s">
        <v>50</v>
      </c>
      <c r="D675" s="104" t="s">
        <v>3987</v>
      </c>
      <c r="E675" s="137" t="s">
        <v>321</v>
      </c>
      <c r="F675" s="107" t="s">
        <v>3988</v>
      </c>
      <c r="G675" s="109" t="s">
        <v>3989</v>
      </c>
      <c r="H675" s="139" t="s">
        <v>3990</v>
      </c>
      <c r="I675" s="111" t="s">
        <v>229</v>
      </c>
      <c r="J675" s="70" t="s">
        <v>42</v>
      </c>
      <c r="K675" s="67"/>
      <c r="L675" s="67"/>
      <c r="M675" s="70" t="s">
        <v>42</v>
      </c>
      <c r="N675" s="70" t="s">
        <v>42</v>
      </c>
      <c r="O675" s="67"/>
      <c r="P675" s="70" t="s">
        <v>42</v>
      </c>
      <c r="Q675" s="70" t="s">
        <v>42</v>
      </c>
      <c r="R675" s="67"/>
      <c r="S675" s="70" t="s">
        <v>42</v>
      </c>
      <c r="T675" s="70" t="s">
        <v>42</v>
      </c>
      <c r="U675" s="70" t="s">
        <v>42</v>
      </c>
      <c r="V675" s="70" t="s">
        <v>42</v>
      </c>
      <c r="W675" s="67"/>
      <c r="X675" s="70" t="s">
        <v>42</v>
      </c>
      <c r="Y675" s="67"/>
      <c r="Z675" s="157"/>
      <c r="AA675" s="124"/>
      <c r="AB675" s="17"/>
      <c r="AC675" s="44"/>
      <c r="AD675" s="44"/>
      <c r="AE675" s="44"/>
    </row>
    <row r="676" ht="22.5" customHeight="1">
      <c r="A676" s="46">
        <v>673.0</v>
      </c>
      <c r="B676" s="142" t="s">
        <v>3991</v>
      </c>
      <c r="C676" s="135" t="s">
        <v>82</v>
      </c>
      <c r="D676" s="104" t="s">
        <v>3992</v>
      </c>
      <c r="E676" s="137" t="s">
        <v>3993</v>
      </c>
      <c r="F676" s="107" t="s">
        <v>3994</v>
      </c>
      <c r="G676" s="109" t="s">
        <v>3995</v>
      </c>
      <c r="H676" s="133" t="s">
        <v>3996</v>
      </c>
      <c r="I676" s="111" t="s">
        <v>790</v>
      </c>
      <c r="J676" s="70" t="s">
        <v>42</v>
      </c>
      <c r="K676" s="67"/>
      <c r="L676" s="67"/>
      <c r="M676" s="70" t="s">
        <v>42</v>
      </c>
      <c r="N676" s="67"/>
      <c r="O676" s="67"/>
      <c r="P676" s="70" t="s">
        <v>42</v>
      </c>
      <c r="Q676" s="70" t="s">
        <v>42</v>
      </c>
      <c r="R676" s="67"/>
      <c r="S676" s="70" t="s">
        <v>42</v>
      </c>
      <c r="T676" s="67"/>
      <c r="U676" s="67"/>
      <c r="V676" s="70" t="s">
        <v>42</v>
      </c>
      <c r="W676" s="67"/>
      <c r="X676" s="67"/>
      <c r="Y676" s="67"/>
      <c r="Z676" s="157"/>
      <c r="AA676" s="124"/>
      <c r="AB676" s="17"/>
      <c r="AC676" s="44"/>
      <c r="AD676" s="44"/>
      <c r="AE676" s="44"/>
    </row>
    <row r="677" ht="22.5" customHeight="1">
      <c r="A677" s="46">
        <v>674.0</v>
      </c>
      <c r="B677" s="142" t="s">
        <v>3997</v>
      </c>
      <c r="C677" s="135" t="s">
        <v>813</v>
      </c>
      <c r="D677" s="226"/>
      <c r="E677" s="137"/>
      <c r="F677" s="107" t="s">
        <v>3998</v>
      </c>
      <c r="G677" s="109" t="str">
        <f>HYPERLINK("mailto:thai_kamayo@yahoo.com","thai_kamayo@yahoo.com")</f>
        <v>thai_kamayo@yahoo.com</v>
      </c>
      <c r="H677" s="139" t="s">
        <v>3999</v>
      </c>
      <c r="I677" s="111" t="s">
        <v>2116</v>
      </c>
      <c r="J677" s="70" t="s">
        <v>42</v>
      </c>
      <c r="K677" s="70" t="s">
        <v>42</v>
      </c>
      <c r="L677" s="67"/>
      <c r="M677" s="70" t="s">
        <v>42</v>
      </c>
      <c r="N677" s="67"/>
      <c r="O677" s="67"/>
      <c r="P677" s="70" t="s">
        <v>42</v>
      </c>
      <c r="Q677" s="70" t="s">
        <v>42</v>
      </c>
      <c r="R677" s="67"/>
      <c r="S677" s="70" t="s">
        <v>42</v>
      </c>
      <c r="T677" s="67"/>
      <c r="U677" s="67"/>
      <c r="V677" s="70" t="s">
        <v>42</v>
      </c>
      <c r="W677" s="67"/>
      <c r="X677" s="67"/>
      <c r="Y677" s="67"/>
      <c r="Z677" s="157"/>
      <c r="AA677" s="124"/>
      <c r="AB677" s="17"/>
      <c r="AC677" s="44"/>
      <c r="AD677" s="44"/>
      <c r="AE677" s="44"/>
    </row>
    <row r="678" ht="22.5" customHeight="1">
      <c r="A678" s="46">
        <v>675.0</v>
      </c>
      <c r="B678" s="142" t="s">
        <v>4000</v>
      </c>
      <c r="C678" s="135" t="s">
        <v>34</v>
      </c>
      <c r="D678" s="226"/>
      <c r="E678" s="137" t="s">
        <v>1312</v>
      </c>
      <c r="F678" s="107" t="s">
        <v>4001</v>
      </c>
      <c r="G678" s="109" t="s">
        <v>4002</v>
      </c>
      <c r="H678" s="139" t="s">
        <v>4003</v>
      </c>
      <c r="I678" s="111" t="s">
        <v>157</v>
      </c>
      <c r="J678" s="67"/>
      <c r="K678" s="67"/>
      <c r="L678" s="67"/>
      <c r="M678" s="67"/>
      <c r="N678" s="67"/>
      <c r="O678" s="67"/>
      <c r="P678" s="70" t="s">
        <v>42</v>
      </c>
      <c r="Q678" s="70" t="s">
        <v>42</v>
      </c>
      <c r="R678" s="67"/>
      <c r="S678" s="70" t="s">
        <v>42</v>
      </c>
      <c r="T678" s="67"/>
      <c r="U678" s="67"/>
      <c r="V678" s="67"/>
      <c r="W678" s="67"/>
      <c r="X678" s="67"/>
      <c r="Y678" s="67"/>
      <c r="Z678" s="157"/>
      <c r="AA678" s="124"/>
      <c r="AB678" s="17"/>
      <c r="AC678" s="44"/>
      <c r="AD678" s="44"/>
      <c r="AE678" s="44"/>
    </row>
    <row r="679" ht="22.5" customHeight="1">
      <c r="A679" s="46">
        <v>676.0</v>
      </c>
      <c r="B679" s="142" t="s">
        <v>4004</v>
      </c>
      <c r="C679" s="248" t="s">
        <v>50</v>
      </c>
      <c r="D679" s="104" t="s">
        <v>4005</v>
      </c>
      <c r="E679" s="137" t="s">
        <v>321</v>
      </c>
      <c r="F679" s="107" t="s">
        <v>4006</v>
      </c>
      <c r="G679" s="109" t="s">
        <v>4007</v>
      </c>
      <c r="H679" s="133" t="s">
        <v>4008</v>
      </c>
      <c r="I679" s="111" t="s">
        <v>4009</v>
      </c>
      <c r="J679" s="70" t="s">
        <v>42</v>
      </c>
      <c r="K679" s="70" t="s">
        <v>42</v>
      </c>
      <c r="L679" s="67"/>
      <c r="M679" s="70" t="s">
        <v>42</v>
      </c>
      <c r="N679" s="67"/>
      <c r="O679" s="67"/>
      <c r="P679" s="70" t="s">
        <v>42</v>
      </c>
      <c r="Q679" s="70" t="s">
        <v>42</v>
      </c>
      <c r="R679" s="67"/>
      <c r="S679" s="70" t="s">
        <v>42</v>
      </c>
      <c r="T679" s="67"/>
      <c r="U679" s="67"/>
      <c r="V679" s="70" t="s">
        <v>42</v>
      </c>
      <c r="W679" s="67"/>
      <c r="X679" s="67"/>
      <c r="Y679" s="67"/>
      <c r="Z679" s="157"/>
      <c r="AA679" s="124"/>
      <c r="AB679" s="17"/>
      <c r="AC679" s="44"/>
      <c r="AD679" s="44"/>
      <c r="AE679" s="44"/>
    </row>
    <row r="680" ht="22.5" customHeight="1">
      <c r="A680" s="46">
        <v>677.0</v>
      </c>
      <c r="B680" s="250" t="s">
        <v>4010</v>
      </c>
      <c r="C680" s="135" t="s">
        <v>34</v>
      </c>
      <c r="D680" s="104" t="s">
        <v>4011</v>
      </c>
      <c r="E680" s="137"/>
      <c r="F680" s="107" t="s">
        <v>4012</v>
      </c>
      <c r="G680" s="243" t="s">
        <v>4013</v>
      </c>
      <c r="H680" s="139" t="s">
        <v>4014</v>
      </c>
      <c r="I680" s="111" t="s">
        <v>347</v>
      </c>
      <c r="J680" s="70" t="s">
        <v>42</v>
      </c>
      <c r="K680" s="70" t="s">
        <v>42</v>
      </c>
      <c r="L680" s="67"/>
      <c r="M680" s="70" t="s">
        <v>42</v>
      </c>
      <c r="N680" s="67"/>
      <c r="O680" s="67"/>
      <c r="P680" s="70" t="s">
        <v>42</v>
      </c>
      <c r="Q680" s="70" t="s">
        <v>42</v>
      </c>
      <c r="R680" s="67"/>
      <c r="S680" s="70" t="s">
        <v>42</v>
      </c>
      <c r="T680" s="67"/>
      <c r="U680" s="67"/>
      <c r="V680" s="70" t="s">
        <v>42</v>
      </c>
      <c r="W680" s="67"/>
      <c r="X680" s="67"/>
      <c r="Y680" s="67"/>
      <c r="Z680" s="157"/>
      <c r="AA680" s="124"/>
      <c r="AB680" s="17"/>
      <c r="AC680" s="44"/>
      <c r="AD680" s="44"/>
      <c r="AE680" s="44"/>
    </row>
    <row r="681" ht="22.5" customHeight="1">
      <c r="A681" s="46">
        <v>678.0</v>
      </c>
      <c r="B681" s="142" t="s">
        <v>4015</v>
      </c>
      <c r="C681" s="135" t="s">
        <v>1260</v>
      </c>
      <c r="D681" s="104" t="s">
        <v>4016</v>
      </c>
      <c r="E681" s="137" t="s">
        <v>321</v>
      </c>
      <c r="F681" s="107" t="s">
        <v>4017</v>
      </c>
      <c r="G681" s="109" t="str">
        <f>HYPERLINK("mailto:engineering@maruken.co.th","engineering@maruken.co.th")</f>
        <v>engineering@maruken.co.th</v>
      </c>
      <c r="H681" s="122" t="s">
        <v>4018</v>
      </c>
      <c r="I681" s="111" t="s">
        <v>790</v>
      </c>
      <c r="J681" s="70" t="s">
        <v>42</v>
      </c>
      <c r="K681" s="67"/>
      <c r="L681" s="67"/>
      <c r="M681" s="70" t="s">
        <v>42</v>
      </c>
      <c r="N681" s="67"/>
      <c r="O681" s="67"/>
      <c r="P681" s="70" t="s">
        <v>42</v>
      </c>
      <c r="Q681" s="70" t="s">
        <v>42</v>
      </c>
      <c r="R681" s="67"/>
      <c r="S681" s="70" t="s">
        <v>42</v>
      </c>
      <c r="T681" s="67"/>
      <c r="U681" s="67"/>
      <c r="V681" s="70" t="s">
        <v>42</v>
      </c>
      <c r="W681" s="67"/>
      <c r="X681" s="67"/>
      <c r="Y681" s="67"/>
      <c r="Z681" s="157"/>
      <c r="AA681" s="124"/>
      <c r="AB681" s="17"/>
      <c r="AC681" s="44"/>
      <c r="AD681" s="44"/>
      <c r="AE681" s="44"/>
    </row>
    <row r="682" ht="22.5" customHeight="1">
      <c r="A682" s="46">
        <v>679.0</v>
      </c>
      <c r="B682" s="142" t="s">
        <v>4019</v>
      </c>
      <c r="C682" s="135" t="s">
        <v>2966</v>
      </c>
      <c r="D682" s="104" t="s">
        <v>4020</v>
      </c>
      <c r="E682" s="137"/>
      <c r="F682" s="107" t="s">
        <v>4021</v>
      </c>
      <c r="G682" s="243" t="s">
        <v>4022</v>
      </c>
      <c r="H682" s="122" t="s">
        <v>4023</v>
      </c>
      <c r="I682" s="111" t="s">
        <v>465</v>
      </c>
      <c r="J682" s="70" t="s">
        <v>42</v>
      </c>
      <c r="K682" s="67"/>
      <c r="L682" s="70" t="s">
        <v>42</v>
      </c>
      <c r="M682" s="70" t="s">
        <v>42</v>
      </c>
      <c r="N682" s="67"/>
      <c r="O682" s="67"/>
      <c r="P682" s="70" t="s">
        <v>42</v>
      </c>
      <c r="Q682" s="70" t="s">
        <v>42</v>
      </c>
      <c r="R682" s="67"/>
      <c r="S682" s="70" t="s">
        <v>42</v>
      </c>
      <c r="T682" s="67"/>
      <c r="U682" s="67"/>
      <c r="V682" s="70" t="s">
        <v>42</v>
      </c>
      <c r="W682" s="67"/>
      <c r="X682" s="67"/>
      <c r="Y682" s="67"/>
      <c r="Z682" s="157"/>
      <c r="AA682" s="124"/>
      <c r="AB682" s="17"/>
      <c r="AC682" s="44"/>
      <c r="AD682" s="44"/>
      <c r="AE682" s="44"/>
    </row>
    <row r="683" ht="22.5" customHeight="1">
      <c r="A683" s="46">
        <v>680.0</v>
      </c>
      <c r="B683" s="212" t="s">
        <v>4024</v>
      </c>
      <c r="C683" s="380" t="s">
        <v>3759</v>
      </c>
      <c r="D683" s="104" t="s">
        <v>4025</v>
      </c>
      <c r="E683" s="117" t="s">
        <v>4026</v>
      </c>
      <c r="F683" s="169" t="s">
        <v>4027</v>
      </c>
      <c r="G683" s="177" t="s">
        <v>4028</v>
      </c>
      <c r="H683" s="200" t="s">
        <v>4029</v>
      </c>
      <c r="I683" s="111" t="s">
        <v>878</v>
      </c>
      <c r="J683" s="70" t="s">
        <v>42</v>
      </c>
      <c r="K683" s="70" t="s">
        <v>42</v>
      </c>
      <c r="L683" s="67"/>
      <c r="M683" s="70" t="s">
        <v>42</v>
      </c>
      <c r="N683" s="70" t="s">
        <v>42</v>
      </c>
      <c r="O683" s="70" t="s">
        <v>42</v>
      </c>
      <c r="P683" s="70" t="s">
        <v>42</v>
      </c>
      <c r="Q683" s="70" t="s">
        <v>42</v>
      </c>
      <c r="R683" s="70" t="s">
        <v>42</v>
      </c>
      <c r="S683" s="70" t="s">
        <v>42</v>
      </c>
      <c r="T683" s="70"/>
      <c r="U683" s="67"/>
      <c r="V683" s="70" t="s">
        <v>42</v>
      </c>
      <c r="W683" s="67"/>
      <c r="X683" s="70" t="s">
        <v>42</v>
      </c>
      <c r="Y683" s="67"/>
      <c r="Z683" s="157"/>
      <c r="AA683" s="124"/>
      <c r="AB683" s="17"/>
      <c r="AC683" s="44"/>
      <c r="AD683" s="44"/>
      <c r="AE683" s="44"/>
    </row>
    <row r="684" ht="22.5" customHeight="1">
      <c r="A684" s="46">
        <v>681.0</v>
      </c>
      <c r="B684" s="250" t="s">
        <v>4030</v>
      </c>
      <c r="C684" s="248" t="s">
        <v>555</v>
      </c>
      <c r="D684" s="104" t="s">
        <v>4031</v>
      </c>
      <c r="E684" s="117" t="s">
        <v>4032</v>
      </c>
      <c r="F684" s="107" t="s">
        <v>4033</v>
      </c>
      <c r="G684" s="109" t="s">
        <v>4034</v>
      </c>
      <c r="H684" s="122" t="s">
        <v>4035</v>
      </c>
      <c r="I684" s="111" t="s">
        <v>138</v>
      </c>
      <c r="J684" s="67"/>
      <c r="K684" s="67"/>
      <c r="L684" s="67"/>
      <c r="M684" s="70" t="s">
        <v>42</v>
      </c>
      <c r="N684" s="67"/>
      <c r="O684" s="67"/>
      <c r="P684" s="70" t="s">
        <v>42</v>
      </c>
      <c r="Q684" s="70" t="s">
        <v>42</v>
      </c>
      <c r="R684" s="67"/>
      <c r="S684" s="67"/>
      <c r="T684" s="70" t="s">
        <v>42</v>
      </c>
      <c r="U684" s="67"/>
      <c r="V684" s="67"/>
      <c r="W684" s="67"/>
      <c r="X684" s="67"/>
      <c r="Y684" s="67"/>
      <c r="Z684" s="157"/>
      <c r="AA684" s="124"/>
      <c r="AB684" s="17"/>
      <c r="AC684" s="44"/>
      <c r="AD684" s="44"/>
      <c r="AE684" s="44"/>
    </row>
    <row r="685" ht="22.5" customHeight="1">
      <c r="A685" s="46">
        <v>682.0</v>
      </c>
      <c r="B685" s="402" t="s">
        <v>4036</v>
      </c>
      <c r="C685" s="115" t="s">
        <v>483</v>
      </c>
      <c r="D685" s="127" t="s">
        <v>4037</v>
      </c>
      <c r="E685" s="137" t="s">
        <v>321</v>
      </c>
      <c r="F685" s="153" t="s">
        <v>4038</v>
      </c>
      <c r="G685" s="109" t="str">
        <f>HYPERLINK("mailto:klahan@toms.co.th","klahan@toms.co.th")</f>
        <v>klahan@toms.co.th</v>
      </c>
      <c r="H685" s="122" t="s">
        <v>4039</v>
      </c>
      <c r="I685" s="111" t="s">
        <v>1097</v>
      </c>
      <c r="J685" s="70" t="s">
        <v>42</v>
      </c>
      <c r="K685" s="70" t="s">
        <v>42</v>
      </c>
      <c r="L685" s="67"/>
      <c r="M685" s="70" t="s">
        <v>42</v>
      </c>
      <c r="N685" s="67"/>
      <c r="O685" s="67"/>
      <c r="P685" s="70" t="s">
        <v>42</v>
      </c>
      <c r="Q685" s="70" t="s">
        <v>42</v>
      </c>
      <c r="R685" s="67"/>
      <c r="S685" s="70" t="s">
        <v>42</v>
      </c>
      <c r="T685" s="67"/>
      <c r="U685" s="67"/>
      <c r="V685" s="70" t="s">
        <v>42</v>
      </c>
      <c r="W685" s="67"/>
      <c r="X685" s="67"/>
      <c r="Y685" s="67"/>
      <c r="Z685" s="157"/>
      <c r="AA685" s="124"/>
      <c r="AB685" s="17"/>
      <c r="AC685" s="44"/>
      <c r="AD685" s="44"/>
      <c r="AE685" s="44"/>
    </row>
    <row r="686" ht="22.5" customHeight="1">
      <c r="A686" s="46">
        <v>683.0</v>
      </c>
      <c r="B686" s="142" t="s">
        <v>4040</v>
      </c>
      <c r="C686" s="248" t="s">
        <v>50</v>
      </c>
      <c r="D686" s="127" t="s">
        <v>4041</v>
      </c>
      <c r="E686" s="137" t="s">
        <v>4042</v>
      </c>
      <c r="F686" s="107" t="s">
        <v>4043</v>
      </c>
      <c r="G686" s="109" t="s">
        <v>4044</v>
      </c>
      <c r="H686" s="133" t="s">
        <v>4045</v>
      </c>
      <c r="I686" s="111" t="s">
        <v>790</v>
      </c>
      <c r="J686" s="70" t="s">
        <v>42</v>
      </c>
      <c r="K686" s="70" t="s">
        <v>42</v>
      </c>
      <c r="L686" s="67"/>
      <c r="M686" s="70" t="s">
        <v>42</v>
      </c>
      <c r="N686" s="70" t="s">
        <v>42</v>
      </c>
      <c r="O686" s="70" t="s">
        <v>42</v>
      </c>
      <c r="P686" s="70" t="s">
        <v>42</v>
      </c>
      <c r="Q686" s="70" t="s">
        <v>42</v>
      </c>
      <c r="R686" s="70" t="s">
        <v>42</v>
      </c>
      <c r="S686" s="70" t="s">
        <v>42</v>
      </c>
      <c r="T686" s="67"/>
      <c r="U686" s="67"/>
      <c r="V686" s="70" t="s">
        <v>42</v>
      </c>
      <c r="W686" s="67"/>
      <c r="X686" s="70" t="s">
        <v>42</v>
      </c>
      <c r="Y686" s="67"/>
      <c r="Z686" s="157"/>
      <c r="AA686" s="124"/>
      <c r="AB686" s="17"/>
      <c r="AC686" s="44"/>
      <c r="AD686" s="44"/>
      <c r="AE686" s="44"/>
    </row>
    <row r="687" ht="22.5" customHeight="1">
      <c r="A687" s="46">
        <v>684.0</v>
      </c>
      <c r="B687" s="142" t="s">
        <v>4046</v>
      </c>
      <c r="C687" s="135" t="s">
        <v>2966</v>
      </c>
      <c r="D687" s="127" t="s">
        <v>4047</v>
      </c>
      <c r="E687" s="137"/>
      <c r="F687" s="107" t="s">
        <v>4048</v>
      </c>
      <c r="G687" s="109" t="str">
        <f>HYPERLINK("mailto:pedro.c@paudiothailand.com","pedro.c@paudiothailand.com")</f>
        <v>pedro.c@paudiothailand.com</v>
      </c>
      <c r="H687" s="139" t="s">
        <v>4049</v>
      </c>
      <c r="I687" s="111" t="s">
        <v>790</v>
      </c>
      <c r="J687" s="70" t="s">
        <v>42</v>
      </c>
      <c r="K687" s="67"/>
      <c r="L687" s="67"/>
      <c r="M687" s="70" t="s">
        <v>42</v>
      </c>
      <c r="N687" s="67"/>
      <c r="O687" s="67"/>
      <c r="P687" s="70" t="s">
        <v>42</v>
      </c>
      <c r="Q687" s="70" t="s">
        <v>42</v>
      </c>
      <c r="R687" s="67"/>
      <c r="S687" s="70" t="s">
        <v>42</v>
      </c>
      <c r="T687" s="67"/>
      <c r="U687" s="67"/>
      <c r="V687" s="70" t="s">
        <v>42</v>
      </c>
      <c r="W687" s="67"/>
      <c r="X687" s="67"/>
      <c r="Y687" s="67"/>
      <c r="Z687" s="157"/>
      <c r="AA687" s="124"/>
      <c r="AB687" s="17"/>
      <c r="AC687" s="44"/>
      <c r="AD687" s="44"/>
      <c r="AE687" s="44"/>
    </row>
    <row r="688" ht="22.5" customHeight="1">
      <c r="A688" s="46">
        <v>685.0</v>
      </c>
      <c r="B688" s="142" t="s">
        <v>4050</v>
      </c>
      <c r="C688" s="135" t="s">
        <v>319</v>
      </c>
      <c r="D688" s="187" t="s">
        <v>4051</v>
      </c>
      <c r="E688" s="299" t="s">
        <v>3719</v>
      </c>
      <c r="F688" s="107" t="s">
        <v>4052</v>
      </c>
      <c r="G688" s="158" t="str">
        <f>HYPERLINK("mailto:trel@thai-rotary.com","trel@thai-rotary.com")</f>
        <v>trel@thai-rotary.com</v>
      </c>
      <c r="H688" s="122" t="s">
        <v>4053</v>
      </c>
      <c r="I688" s="111" t="s">
        <v>447</v>
      </c>
      <c r="J688" s="70" t="s">
        <v>42</v>
      </c>
      <c r="K688" s="70" t="s">
        <v>42</v>
      </c>
      <c r="L688" s="67"/>
      <c r="M688" s="70" t="s">
        <v>42</v>
      </c>
      <c r="N688" s="70" t="s">
        <v>42</v>
      </c>
      <c r="O688" s="70" t="s">
        <v>42</v>
      </c>
      <c r="P688" s="70" t="s">
        <v>42</v>
      </c>
      <c r="Q688" s="70" t="s">
        <v>42</v>
      </c>
      <c r="R688" s="70" t="s">
        <v>42</v>
      </c>
      <c r="S688" s="70" t="s">
        <v>42</v>
      </c>
      <c r="T688" s="67"/>
      <c r="U688" s="67"/>
      <c r="V688" s="70" t="s">
        <v>42</v>
      </c>
      <c r="W688" s="67"/>
      <c r="X688" s="70" t="s">
        <v>42</v>
      </c>
      <c r="Y688" s="67"/>
      <c r="Z688" s="157"/>
      <c r="AA688" s="124"/>
      <c r="AB688" s="17"/>
      <c r="AC688" s="44"/>
      <c r="AD688" s="44"/>
      <c r="AE688" s="44"/>
    </row>
    <row r="689" ht="22.5" customHeight="1">
      <c r="A689" s="46">
        <v>686.0</v>
      </c>
      <c r="B689" s="142" t="s">
        <v>4054</v>
      </c>
      <c r="C689" s="135" t="s">
        <v>4055</v>
      </c>
      <c r="D689" s="403"/>
      <c r="E689" s="137"/>
      <c r="F689" s="317" t="s">
        <v>4056</v>
      </c>
      <c r="G689" s="251"/>
      <c r="H689" s="139" t="s">
        <v>4057</v>
      </c>
      <c r="I689" s="111" t="s">
        <v>465</v>
      </c>
      <c r="J689" s="70" t="s">
        <v>42</v>
      </c>
      <c r="K689" s="67"/>
      <c r="L689" s="67"/>
      <c r="M689" s="70" t="s">
        <v>42</v>
      </c>
      <c r="N689" s="67"/>
      <c r="O689" s="67"/>
      <c r="P689" s="70" t="s">
        <v>42</v>
      </c>
      <c r="Q689" s="70" t="s">
        <v>42</v>
      </c>
      <c r="R689" s="67"/>
      <c r="S689" s="70" t="s">
        <v>42</v>
      </c>
      <c r="T689" s="67"/>
      <c r="U689" s="67"/>
      <c r="V689" s="70" t="s">
        <v>42</v>
      </c>
      <c r="W689" s="67"/>
      <c r="X689" s="67"/>
      <c r="Y689" s="67"/>
      <c r="Z689" s="157"/>
      <c r="AA689" s="124"/>
      <c r="AB689" s="17"/>
      <c r="AC689" s="44"/>
      <c r="AD689" s="44"/>
      <c r="AE689" s="44"/>
    </row>
    <row r="690" ht="22.5" customHeight="1">
      <c r="A690" s="46">
        <v>687.0</v>
      </c>
      <c r="B690" s="142" t="s">
        <v>4058</v>
      </c>
      <c r="C690" s="135" t="s">
        <v>82</v>
      </c>
      <c r="D690" s="226"/>
      <c r="E690" s="117" t="s">
        <v>4059</v>
      </c>
      <c r="F690" s="107" t="s">
        <v>4060</v>
      </c>
      <c r="G690" s="158" t="s">
        <v>4061</v>
      </c>
      <c r="H690" s="133" t="s">
        <v>4062</v>
      </c>
      <c r="I690" s="111" t="s">
        <v>2455</v>
      </c>
      <c r="J690" s="70" t="s">
        <v>42</v>
      </c>
      <c r="K690" s="70" t="s">
        <v>42</v>
      </c>
      <c r="L690" s="202"/>
      <c r="M690" s="70" t="s">
        <v>42</v>
      </c>
      <c r="N690" s="70" t="s">
        <v>42</v>
      </c>
      <c r="O690" s="70" t="s">
        <v>42</v>
      </c>
      <c r="P690" s="70" t="s">
        <v>42</v>
      </c>
      <c r="Q690" s="70" t="s">
        <v>42</v>
      </c>
      <c r="R690" s="70" t="s">
        <v>42</v>
      </c>
      <c r="S690" s="70" t="s">
        <v>42</v>
      </c>
      <c r="T690" s="201" t="s">
        <v>42</v>
      </c>
      <c r="U690" s="201" t="s">
        <v>42</v>
      </c>
      <c r="V690" s="70" t="s">
        <v>42</v>
      </c>
      <c r="W690" s="67"/>
      <c r="X690" s="70" t="s">
        <v>42</v>
      </c>
      <c r="Y690" s="67"/>
      <c r="Z690" s="157"/>
      <c r="AA690" s="124"/>
      <c r="AB690" s="17"/>
      <c r="AC690" s="44"/>
      <c r="AD690" s="44"/>
      <c r="AE690" s="44"/>
    </row>
    <row r="691" ht="22.5" customHeight="1">
      <c r="A691" s="46">
        <v>688.0</v>
      </c>
      <c r="B691" s="142" t="s">
        <v>4063</v>
      </c>
      <c r="C691" s="248" t="s">
        <v>50</v>
      </c>
      <c r="D691" s="104" t="s">
        <v>4064</v>
      </c>
      <c r="E691" s="137" t="s">
        <v>321</v>
      </c>
      <c r="F691" s="107" t="s">
        <v>4065</v>
      </c>
      <c r="G691" s="109" t="str">
        <f>HYPERLINK("mailto:info@thaitakada.co.th","info@thaitakada.co.th")</f>
        <v>info@thaitakada.co.th</v>
      </c>
      <c r="H691" s="139" t="s">
        <v>4066</v>
      </c>
      <c r="I691" s="111" t="s">
        <v>790</v>
      </c>
      <c r="J691" s="70" t="s">
        <v>42</v>
      </c>
      <c r="K691" s="67"/>
      <c r="L691" s="67"/>
      <c r="M691" s="70" t="s">
        <v>42</v>
      </c>
      <c r="N691" s="67"/>
      <c r="O691" s="67"/>
      <c r="P691" s="70" t="s">
        <v>42</v>
      </c>
      <c r="Q691" s="70" t="s">
        <v>42</v>
      </c>
      <c r="R691" s="67"/>
      <c r="S691" s="70" t="s">
        <v>42</v>
      </c>
      <c r="T691" s="67"/>
      <c r="U691" s="67"/>
      <c r="V691" s="70" t="s">
        <v>42</v>
      </c>
      <c r="W691" s="67"/>
      <c r="X691" s="67"/>
      <c r="Y691" s="67"/>
      <c r="Z691" s="157"/>
      <c r="AA691" s="124"/>
      <c r="AB691" s="17"/>
      <c r="AC691" s="44"/>
      <c r="AD691" s="44"/>
      <c r="AE691" s="44"/>
    </row>
    <row r="692" ht="22.5" customHeight="1">
      <c r="A692" s="46">
        <v>689.0</v>
      </c>
      <c r="B692" s="142" t="s">
        <v>4067</v>
      </c>
      <c r="C692" s="248" t="s">
        <v>555</v>
      </c>
      <c r="D692" s="127" t="s">
        <v>4068</v>
      </c>
      <c r="E692" s="137" t="s">
        <v>4069</v>
      </c>
      <c r="F692" s="107" t="s">
        <v>4070</v>
      </c>
      <c r="G692" s="109" t="str">
        <f>HYPERLINK("mailto:veeraphon.t@thaitank.com","veeraphon.t@thaitank.com")</f>
        <v>veeraphon.t@thaitank.com</v>
      </c>
      <c r="H692" s="122" t="s">
        <v>4071</v>
      </c>
      <c r="I692" s="111" t="s">
        <v>181</v>
      </c>
      <c r="J692" s="201" t="s">
        <v>42</v>
      </c>
      <c r="K692" s="202"/>
      <c r="L692" s="202"/>
      <c r="M692" s="201" t="s">
        <v>42</v>
      </c>
      <c r="N692" s="201" t="s">
        <v>42</v>
      </c>
      <c r="O692" s="201" t="s">
        <v>42</v>
      </c>
      <c r="P692" s="201" t="s">
        <v>42</v>
      </c>
      <c r="Q692" s="201" t="s">
        <v>42</v>
      </c>
      <c r="R692" s="202"/>
      <c r="S692" s="201" t="s">
        <v>42</v>
      </c>
      <c r="T692" s="201" t="s">
        <v>42</v>
      </c>
      <c r="U692" s="201" t="s">
        <v>42</v>
      </c>
      <c r="V692" s="201" t="s">
        <v>42</v>
      </c>
      <c r="W692" s="202"/>
      <c r="X692" s="201" t="s">
        <v>42</v>
      </c>
      <c r="Y692" s="67"/>
      <c r="Z692" s="157"/>
      <c r="AA692" s="124"/>
      <c r="AB692" s="17"/>
      <c r="AC692" s="44"/>
      <c r="AD692" s="44"/>
      <c r="AE692" s="44"/>
    </row>
    <row r="693" ht="22.5" customHeight="1">
      <c r="A693" s="46">
        <v>690.0</v>
      </c>
      <c r="B693" s="142" t="s">
        <v>4072</v>
      </c>
      <c r="C693" s="135" t="s">
        <v>82</v>
      </c>
      <c r="D693" s="104" t="s">
        <v>4073</v>
      </c>
      <c r="E693" s="137" t="s">
        <v>4074</v>
      </c>
      <c r="F693" s="107" t="s">
        <v>4075</v>
      </c>
      <c r="G693" s="109" t="str">
        <f>HYPERLINK("mailto:jessada@ttmdthailand.com","jessada@ttmdthailand.com")</f>
        <v>jessada@ttmdthailand.com</v>
      </c>
      <c r="H693" s="122" t="s">
        <v>4076</v>
      </c>
      <c r="I693" s="111" t="s">
        <v>347</v>
      </c>
      <c r="J693" s="70" t="s">
        <v>42</v>
      </c>
      <c r="K693" s="70" t="s">
        <v>42</v>
      </c>
      <c r="L693" s="67"/>
      <c r="M693" s="70" t="s">
        <v>42</v>
      </c>
      <c r="N693" s="67"/>
      <c r="O693" s="67"/>
      <c r="P693" s="70" t="s">
        <v>42</v>
      </c>
      <c r="Q693" s="70" t="s">
        <v>42</v>
      </c>
      <c r="R693" s="67"/>
      <c r="S693" s="70" t="s">
        <v>42</v>
      </c>
      <c r="T693" s="67"/>
      <c r="U693" s="67"/>
      <c r="V693" s="70" t="s">
        <v>42</v>
      </c>
      <c r="W693" s="67"/>
      <c r="X693" s="67"/>
      <c r="Y693" s="67"/>
      <c r="Z693" s="157"/>
      <c r="AA693" s="124"/>
      <c r="AB693" s="17"/>
      <c r="AC693" s="44"/>
      <c r="AD693" s="44"/>
      <c r="AE693" s="44"/>
    </row>
    <row r="694" ht="22.5" customHeight="1">
      <c r="A694" s="46">
        <v>691.0</v>
      </c>
      <c r="B694" s="142" t="s">
        <v>4077</v>
      </c>
      <c r="C694" s="135" t="s">
        <v>82</v>
      </c>
      <c r="D694" s="294" t="s">
        <v>4078</v>
      </c>
      <c r="E694" s="137"/>
      <c r="F694" s="169" t="s">
        <v>4079</v>
      </c>
      <c r="G694" s="121" t="str">
        <f>HYPERLINK("mailto:ttt.siam@yahoo.com","ttt.siam@yahoo.com")</f>
        <v>ttt.siam@yahoo.com</v>
      </c>
      <c r="H694" s="140" t="s">
        <v>4080</v>
      </c>
      <c r="I694" s="111" t="s">
        <v>4081</v>
      </c>
      <c r="J694" s="70" t="s">
        <v>42</v>
      </c>
      <c r="K694" s="70" t="s">
        <v>42</v>
      </c>
      <c r="L694" s="67"/>
      <c r="M694" s="70" t="s">
        <v>42</v>
      </c>
      <c r="N694" s="70" t="s">
        <v>42</v>
      </c>
      <c r="O694" s="70" t="s">
        <v>42</v>
      </c>
      <c r="P694" s="70" t="s">
        <v>42</v>
      </c>
      <c r="Q694" s="70" t="s">
        <v>42</v>
      </c>
      <c r="R694" s="70" t="s">
        <v>42</v>
      </c>
      <c r="S694" s="70" t="s">
        <v>42</v>
      </c>
      <c r="T694" s="67"/>
      <c r="U694" s="67"/>
      <c r="V694" s="70" t="s">
        <v>42</v>
      </c>
      <c r="W694" s="67"/>
      <c r="X694" s="70" t="s">
        <v>42</v>
      </c>
      <c r="Y694" s="67"/>
      <c r="Z694" s="157"/>
      <c r="AA694" s="124"/>
      <c r="AB694" s="17"/>
      <c r="AC694" s="44"/>
      <c r="AD694" s="44"/>
      <c r="AE694" s="44"/>
    </row>
    <row r="695" ht="22.5" customHeight="1">
      <c r="A695" s="46">
        <v>692.0</v>
      </c>
      <c r="B695" s="142" t="s">
        <v>4082</v>
      </c>
      <c r="C695" s="135" t="s">
        <v>813</v>
      </c>
      <c r="D695" s="226"/>
      <c r="E695" s="137"/>
      <c r="F695" s="107" t="s">
        <v>4083</v>
      </c>
      <c r="G695" s="109" t="s">
        <v>4084</v>
      </c>
      <c r="H695" s="139" t="s">
        <v>4085</v>
      </c>
      <c r="I695" s="111" t="s">
        <v>465</v>
      </c>
      <c r="J695" s="70" t="s">
        <v>42</v>
      </c>
      <c r="K695" s="67"/>
      <c r="L695" s="70" t="s">
        <v>42</v>
      </c>
      <c r="M695" s="70" t="s">
        <v>42</v>
      </c>
      <c r="N695" s="67"/>
      <c r="O695" s="67"/>
      <c r="P695" s="70" t="s">
        <v>42</v>
      </c>
      <c r="Q695" s="70" t="s">
        <v>42</v>
      </c>
      <c r="R695" s="67"/>
      <c r="S695" s="70" t="s">
        <v>42</v>
      </c>
      <c r="T695" s="67"/>
      <c r="U695" s="67"/>
      <c r="V695" s="70" t="s">
        <v>42</v>
      </c>
      <c r="W695" s="67"/>
      <c r="X695" s="67"/>
      <c r="Y695" s="67"/>
      <c r="Z695" s="157"/>
      <c r="AA695" s="124"/>
      <c r="AB695" s="17"/>
      <c r="AC695" s="44"/>
      <c r="AD695" s="44"/>
      <c r="AE695" s="44"/>
    </row>
    <row r="696" ht="22.5" customHeight="1">
      <c r="A696" s="46">
        <v>693.0</v>
      </c>
      <c r="B696" s="212" t="s">
        <v>4086</v>
      </c>
      <c r="C696" s="135" t="s">
        <v>34</v>
      </c>
      <c r="D696" s="104" t="s">
        <v>4087</v>
      </c>
      <c r="E696" s="137" t="s">
        <v>4088</v>
      </c>
      <c r="F696" s="107" t="s">
        <v>4089</v>
      </c>
      <c r="G696" s="247" t="s">
        <v>4090</v>
      </c>
      <c r="H696" s="139" t="s">
        <v>4091</v>
      </c>
      <c r="I696" s="111" t="s">
        <v>333</v>
      </c>
      <c r="J696" s="70" t="s">
        <v>42</v>
      </c>
      <c r="K696" s="202"/>
      <c r="L696" s="70" t="s">
        <v>42</v>
      </c>
      <c r="M696" s="70" t="s">
        <v>42</v>
      </c>
      <c r="N696" s="201" t="s">
        <v>42</v>
      </c>
      <c r="O696" s="201" t="s">
        <v>42</v>
      </c>
      <c r="P696" s="70" t="s">
        <v>42</v>
      </c>
      <c r="Q696" s="70" t="s">
        <v>42</v>
      </c>
      <c r="R696" s="202"/>
      <c r="S696" s="201" t="s">
        <v>42</v>
      </c>
      <c r="T696" s="201" t="s">
        <v>42</v>
      </c>
      <c r="U696" s="201" t="s">
        <v>42</v>
      </c>
      <c r="V696" s="70" t="s">
        <v>42</v>
      </c>
      <c r="W696" s="202"/>
      <c r="X696" s="201" t="s">
        <v>42</v>
      </c>
      <c r="Y696" s="67"/>
      <c r="Z696" s="157"/>
      <c r="AA696" s="124"/>
      <c r="AB696" s="17"/>
      <c r="AC696" s="44"/>
      <c r="AD696" s="44"/>
      <c r="AE696" s="44"/>
    </row>
    <row r="697" ht="22.5" customHeight="1">
      <c r="A697" s="46">
        <v>694.0</v>
      </c>
      <c r="B697" s="310" t="s">
        <v>4092</v>
      </c>
      <c r="C697" s="135" t="s">
        <v>34</v>
      </c>
      <c r="D697" s="104" t="s">
        <v>4093</v>
      </c>
      <c r="E697" s="137"/>
      <c r="F697" s="107" t="s">
        <v>4094</v>
      </c>
      <c r="G697" s="247" t="s">
        <v>4095</v>
      </c>
      <c r="H697" s="133" t="s">
        <v>4096</v>
      </c>
      <c r="I697" s="111" t="s">
        <v>4097</v>
      </c>
      <c r="J697" s="70" t="s">
        <v>42</v>
      </c>
      <c r="K697" s="70" t="s">
        <v>42</v>
      </c>
      <c r="L697" s="70" t="s">
        <v>42</v>
      </c>
      <c r="M697" s="70" t="s">
        <v>42</v>
      </c>
      <c r="N697" s="70" t="s">
        <v>42</v>
      </c>
      <c r="O697" s="70" t="s">
        <v>42</v>
      </c>
      <c r="P697" s="70" t="s">
        <v>42</v>
      </c>
      <c r="Q697" s="70" t="s">
        <v>42</v>
      </c>
      <c r="R697" s="70" t="s">
        <v>42</v>
      </c>
      <c r="S697" s="70" t="s">
        <v>42</v>
      </c>
      <c r="T697" s="201" t="s">
        <v>42</v>
      </c>
      <c r="U697" s="201" t="s">
        <v>42</v>
      </c>
      <c r="V697" s="70" t="s">
        <v>42</v>
      </c>
      <c r="W697" s="67"/>
      <c r="X697" s="70" t="s">
        <v>42</v>
      </c>
      <c r="Y697" s="67"/>
      <c r="Z697" s="157"/>
      <c r="AA697" s="124"/>
      <c r="AB697" s="17"/>
      <c r="AC697" s="44"/>
      <c r="AD697" s="44"/>
      <c r="AE697" s="44"/>
    </row>
    <row r="698" ht="22.5" customHeight="1">
      <c r="A698" s="46">
        <v>695.0</v>
      </c>
      <c r="B698" s="114" t="s">
        <v>4098</v>
      </c>
      <c r="C698" s="248" t="s">
        <v>744</v>
      </c>
      <c r="D698" s="226" t="s">
        <v>99</v>
      </c>
      <c r="E698" s="137"/>
      <c r="F698" s="107" t="s">
        <v>4099</v>
      </c>
      <c r="G698" s="158" t="s">
        <v>4100</v>
      </c>
      <c r="H698" s="324"/>
      <c r="I698" s="111" t="s">
        <v>4101</v>
      </c>
      <c r="J698" s="70" t="s">
        <v>42</v>
      </c>
      <c r="K698" s="67"/>
      <c r="L698" s="67"/>
      <c r="M698" s="70" t="s">
        <v>42</v>
      </c>
      <c r="N698" s="67"/>
      <c r="O698" s="67"/>
      <c r="P698" s="70" t="s">
        <v>42</v>
      </c>
      <c r="Q698" s="70" t="s">
        <v>42</v>
      </c>
      <c r="R698" s="67"/>
      <c r="S698" s="67"/>
      <c r="T698" s="67"/>
      <c r="U698" s="67"/>
      <c r="V698" s="67"/>
      <c r="W698" s="67"/>
      <c r="X698" s="67"/>
      <c r="Y698" s="67"/>
      <c r="Z698" s="157"/>
      <c r="AA698" s="124"/>
      <c r="AB698" s="17"/>
      <c r="AC698" s="44"/>
      <c r="AD698" s="44"/>
      <c r="AE698" s="44"/>
    </row>
    <row r="699" ht="22.5" customHeight="1">
      <c r="A699" s="46">
        <v>696.0</v>
      </c>
      <c r="B699" s="142" t="s">
        <v>4102</v>
      </c>
      <c r="C699" s="135" t="s">
        <v>34</v>
      </c>
      <c r="D699" s="104" t="s">
        <v>4103</v>
      </c>
      <c r="E699" s="117" t="s">
        <v>321</v>
      </c>
      <c r="F699" s="107" t="s">
        <v>4104</v>
      </c>
      <c r="G699" s="243" t="s">
        <v>4105</v>
      </c>
      <c r="H699" s="133" t="s">
        <v>4106</v>
      </c>
      <c r="I699" s="111" t="s">
        <v>157</v>
      </c>
      <c r="J699" s="67"/>
      <c r="K699" s="67"/>
      <c r="L699" s="67"/>
      <c r="M699" s="67"/>
      <c r="N699" s="67"/>
      <c r="O699" s="67"/>
      <c r="P699" s="70" t="s">
        <v>42</v>
      </c>
      <c r="Q699" s="70" t="s">
        <v>42</v>
      </c>
      <c r="R699" s="67"/>
      <c r="S699" s="70" t="s">
        <v>42</v>
      </c>
      <c r="T699" s="67"/>
      <c r="U699" s="67"/>
      <c r="V699" s="67"/>
      <c r="W699" s="67"/>
      <c r="X699" s="67"/>
      <c r="Y699" s="67"/>
      <c r="Z699" s="157"/>
      <c r="AA699" s="124"/>
      <c r="AB699" s="17"/>
      <c r="AC699" s="44"/>
      <c r="AD699" s="44"/>
      <c r="AE699" s="44"/>
    </row>
    <row r="700" ht="22.5" customHeight="1">
      <c r="A700" s="46">
        <v>697.0</v>
      </c>
      <c r="B700" s="142" t="s">
        <v>4107</v>
      </c>
      <c r="C700" s="248" t="s">
        <v>50</v>
      </c>
      <c r="D700" s="104" t="s">
        <v>4108</v>
      </c>
      <c r="E700" s="137" t="s">
        <v>4109</v>
      </c>
      <c r="F700" s="107" t="s">
        <v>4110</v>
      </c>
      <c r="G700" s="247" t="s">
        <v>4111</v>
      </c>
      <c r="H700" s="139" t="s">
        <v>4112</v>
      </c>
      <c r="I700" s="111" t="s">
        <v>229</v>
      </c>
      <c r="J700" s="70" t="s">
        <v>42</v>
      </c>
      <c r="K700" s="67"/>
      <c r="L700" s="67"/>
      <c r="M700" s="70" t="s">
        <v>42</v>
      </c>
      <c r="N700" s="70" t="s">
        <v>42</v>
      </c>
      <c r="O700" s="67"/>
      <c r="P700" s="70" t="s">
        <v>42</v>
      </c>
      <c r="Q700" s="70" t="s">
        <v>42</v>
      </c>
      <c r="R700" s="67"/>
      <c r="S700" s="70" t="s">
        <v>42</v>
      </c>
      <c r="T700" s="70" t="s">
        <v>42</v>
      </c>
      <c r="U700" s="70" t="s">
        <v>42</v>
      </c>
      <c r="V700" s="70" t="s">
        <v>42</v>
      </c>
      <c r="W700" s="67"/>
      <c r="X700" s="70" t="s">
        <v>42</v>
      </c>
      <c r="Y700" s="67"/>
      <c r="Z700" s="157"/>
      <c r="AA700" s="124"/>
      <c r="AB700" s="17"/>
      <c r="AC700" s="44"/>
      <c r="AD700" s="44"/>
      <c r="AE700" s="44"/>
    </row>
    <row r="701" ht="22.5" customHeight="1">
      <c r="A701" s="46">
        <v>698.0</v>
      </c>
      <c r="B701" s="142" t="s">
        <v>4113</v>
      </c>
      <c r="C701" s="135" t="s">
        <v>34</v>
      </c>
      <c r="D701" s="127" t="s">
        <v>4114</v>
      </c>
      <c r="E701" s="137"/>
      <c r="F701" s="107" t="s">
        <v>4115</v>
      </c>
      <c r="G701" s="177" t="s">
        <v>4116</v>
      </c>
      <c r="H701" s="122" t="s">
        <v>4117</v>
      </c>
      <c r="I701" s="111" t="s">
        <v>347</v>
      </c>
      <c r="J701" s="70" t="s">
        <v>42</v>
      </c>
      <c r="K701" s="70" t="s">
        <v>42</v>
      </c>
      <c r="L701" s="67"/>
      <c r="M701" s="70" t="s">
        <v>42</v>
      </c>
      <c r="N701" s="67"/>
      <c r="O701" s="67"/>
      <c r="P701" s="70" t="s">
        <v>42</v>
      </c>
      <c r="Q701" s="70" t="s">
        <v>42</v>
      </c>
      <c r="R701" s="67"/>
      <c r="S701" s="70" t="s">
        <v>42</v>
      </c>
      <c r="T701" s="67"/>
      <c r="U701" s="67"/>
      <c r="V701" s="70" t="s">
        <v>42</v>
      </c>
      <c r="W701" s="67"/>
      <c r="X701" s="67"/>
      <c r="Y701" s="67"/>
      <c r="Z701" s="157"/>
      <c r="AA701" s="124"/>
      <c r="AB701" s="17"/>
      <c r="AC701" s="44"/>
      <c r="AD701" s="44"/>
      <c r="AE701" s="44"/>
    </row>
    <row r="702" ht="22.5" customHeight="1">
      <c r="A702" s="46">
        <v>699.0</v>
      </c>
      <c r="B702" s="142" t="s">
        <v>4118</v>
      </c>
      <c r="C702" s="248" t="s">
        <v>50</v>
      </c>
      <c r="D702" s="127" t="s">
        <v>4119</v>
      </c>
      <c r="E702" s="105" t="s">
        <v>4120</v>
      </c>
      <c r="F702" s="107" t="s">
        <v>4121</v>
      </c>
      <c r="G702" s="109" t="str">
        <f>HYPERLINK("mailto:rental@thaitec.co.th","rental@thaitec.co.th")</f>
        <v>rental@thaitec.co.th</v>
      </c>
      <c r="H702" s="139" t="s">
        <v>4122</v>
      </c>
      <c r="I702" s="111" t="s">
        <v>2383</v>
      </c>
      <c r="J702" s="70" t="s">
        <v>42</v>
      </c>
      <c r="K702" s="70" t="s">
        <v>42</v>
      </c>
      <c r="L702" s="67"/>
      <c r="M702" s="70" t="s">
        <v>42</v>
      </c>
      <c r="N702" s="67"/>
      <c r="O702" s="67"/>
      <c r="P702" s="70" t="s">
        <v>42</v>
      </c>
      <c r="Q702" s="70" t="s">
        <v>42</v>
      </c>
      <c r="R702" s="67"/>
      <c r="S702" s="70" t="s">
        <v>42</v>
      </c>
      <c r="T702" s="67"/>
      <c r="U702" s="67"/>
      <c r="V702" s="70" t="s">
        <v>42</v>
      </c>
      <c r="W702" s="67"/>
      <c r="X702" s="67"/>
      <c r="Y702" s="67"/>
      <c r="Z702" s="157"/>
      <c r="AA702" s="124"/>
      <c r="AB702" s="17"/>
      <c r="AC702" s="44"/>
      <c r="AD702" s="44"/>
      <c r="AE702" s="44"/>
    </row>
    <row r="703" ht="22.5" customHeight="1">
      <c r="A703" s="46">
        <v>700.0</v>
      </c>
      <c r="B703" s="142" t="s">
        <v>4123</v>
      </c>
      <c r="C703" s="135" t="s">
        <v>319</v>
      </c>
      <c r="D703" s="127" t="s">
        <v>4124</v>
      </c>
      <c r="E703" s="137" t="s">
        <v>321</v>
      </c>
      <c r="F703" s="107" t="s">
        <v>4125</v>
      </c>
      <c r="G703" s="177" t="str">
        <f>HYPERLINK("mailto:Tae.center@hotmail.com","Tae.center@hotmail.com")</f>
        <v>Tae.center@hotmail.com</v>
      </c>
      <c r="H703" s="122" t="s">
        <v>4126</v>
      </c>
      <c r="I703" s="111" t="s">
        <v>2116</v>
      </c>
      <c r="J703" s="70" t="s">
        <v>42</v>
      </c>
      <c r="K703" s="70" t="s">
        <v>42</v>
      </c>
      <c r="L703" s="67"/>
      <c r="M703" s="70" t="s">
        <v>42</v>
      </c>
      <c r="N703" s="67"/>
      <c r="O703" s="67"/>
      <c r="P703" s="70" t="s">
        <v>42</v>
      </c>
      <c r="Q703" s="70" t="s">
        <v>42</v>
      </c>
      <c r="R703" s="67"/>
      <c r="S703" s="70" t="s">
        <v>42</v>
      </c>
      <c r="T703" s="67"/>
      <c r="U703" s="67"/>
      <c r="V703" s="70" t="s">
        <v>42</v>
      </c>
      <c r="W703" s="67"/>
      <c r="X703" s="67"/>
      <c r="Y703" s="67"/>
      <c r="Z703" s="157"/>
      <c r="AA703" s="124"/>
      <c r="AB703" s="17"/>
      <c r="AC703" s="44"/>
      <c r="AD703" s="44"/>
      <c r="AE703" s="44"/>
    </row>
    <row r="704" ht="22.5" customHeight="1">
      <c r="A704" s="46">
        <v>701.0</v>
      </c>
      <c r="B704" s="142" t="s">
        <v>4127</v>
      </c>
      <c r="C704" s="135" t="s">
        <v>34</v>
      </c>
      <c r="D704" s="104" t="s">
        <v>4128</v>
      </c>
      <c r="E704" s="117" t="s">
        <v>198</v>
      </c>
      <c r="F704" s="107" t="s">
        <v>4129</v>
      </c>
      <c r="G704" s="243" t="s">
        <v>4130</v>
      </c>
      <c r="H704" s="145" t="s">
        <v>4131</v>
      </c>
      <c r="I704" s="111" t="s">
        <v>333</v>
      </c>
      <c r="J704" s="70" t="s">
        <v>42</v>
      </c>
      <c r="K704" s="202"/>
      <c r="L704" s="70" t="s">
        <v>42</v>
      </c>
      <c r="M704" s="70" t="s">
        <v>42</v>
      </c>
      <c r="N704" s="201" t="s">
        <v>42</v>
      </c>
      <c r="O704" s="201" t="s">
        <v>42</v>
      </c>
      <c r="P704" s="70" t="s">
        <v>42</v>
      </c>
      <c r="Q704" s="70" t="s">
        <v>42</v>
      </c>
      <c r="R704" s="202"/>
      <c r="S704" s="201" t="s">
        <v>42</v>
      </c>
      <c r="T704" s="201" t="s">
        <v>42</v>
      </c>
      <c r="U704" s="201" t="s">
        <v>42</v>
      </c>
      <c r="V704" s="70" t="s">
        <v>42</v>
      </c>
      <c r="W704" s="202"/>
      <c r="X704" s="201" t="s">
        <v>42</v>
      </c>
      <c r="Y704" s="67"/>
      <c r="Z704" s="157"/>
      <c r="AA704" s="124"/>
      <c r="AB704" s="17"/>
      <c r="AC704" s="44"/>
      <c r="AD704" s="44"/>
      <c r="AE704" s="44"/>
    </row>
    <row r="705" ht="22.5" customHeight="1">
      <c r="A705" s="46">
        <v>702.0</v>
      </c>
      <c r="B705" s="114" t="s">
        <v>4132</v>
      </c>
      <c r="C705" s="135" t="s">
        <v>82</v>
      </c>
      <c r="D705" s="226"/>
      <c r="E705" s="137"/>
      <c r="F705" s="107" t="s">
        <v>4133</v>
      </c>
      <c r="G705" s="163" t="str">
        <f>HYPERLINK("mailto:thamneab@sahakarnchanggroup.com","thamneab@sahakarnchanggroup.com")</f>
        <v>thamneab@sahakarnchanggroup.com</v>
      </c>
      <c r="H705" s="139" t="s">
        <v>4134</v>
      </c>
      <c r="I705" s="111" t="s">
        <v>347</v>
      </c>
      <c r="J705" s="70" t="s">
        <v>42</v>
      </c>
      <c r="K705" s="70" t="s">
        <v>42</v>
      </c>
      <c r="L705" s="67"/>
      <c r="M705" s="70" t="s">
        <v>42</v>
      </c>
      <c r="N705" s="67"/>
      <c r="O705" s="67"/>
      <c r="P705" s="70" t="s">
        <v>42</v>
      </c>
      <c r="Q705" s="70" t="s">
        <v>42</v>
      </c>
      <c r="R705" s="67"/>
      <c r="S705" s="70" t="s">
        <v>42</v>
      </c>
      <c r="T705" s="67"/>
      <c r="U705" s="67"/>
      <c r="V705" s="70" t="s">
        <v>42</v>
      </c>
      <c r="W705" s="67"/>
      <c r="X705" s="67"/>
      <c r="Y705" s="67"/>
      <c r="Z705" s="157"/>
      <c r="AA705" s="124"/>
      <c r="AB705" s="17"/>
      <c r="AC705" s="44"/>
      <c r="AD705" s="44"/>
      <c r="AE705" s="44"/>
    </row>
    <row r="706" ht="22.5" customHeight="1">
      <c r="A706" s="46">
        <v>703.0</v>
      </c>
      <c r="B706" s="142" t="s">
        <v>4135</v>
      </c>
      <c r="C706" s="135" t="s">
        <v>710</v>
      </c>
      <c r="D706" s="127" t="s">
        <v>4136</v>
      </c>
      <c r="E706" s="117" t="s">
        <v>36</v>
      </c>
      <c r="F706" s="107" t="s">
        <v>4137</v>
      </c>
      <c r="G706" s="109" t="str">
        <f>HYPERLINK("mailto:arisa.3580!@hotmail.com","arisa.3580!@hotmail.com")</f>
        <v>arisa.3580!@hotmail.com</v>
      </c>
      <c r="H706" s="139" t="s">
        <v>4138</v>
      </c>
      <c r="I706" s="111" t="s">
        <v>157</v>
      </c>
      <c r="J706" s="67"/>
      <c r="K706" s="67"/>
      <c r="L706" s="67"/>
      <c r="M706" s="67"/>
      <c r="N706" s="67"/>
      <c r="O706" s="67"/>
      <c r="P706" s="70" t="s">
        <v>42</v>
      </c>
      <c r="Q706" s="70" t="s">
        <v>42</v>
      </c>
      <c r="R706" s="67"/>
      <c r="S706" s="70" t="s">
        <v>42</v>
      </c>
      <c r="T706" s="67"/>
      <c r="U706" s="67"/>
      <c r="V706" s="67"/>
      <c r="W706" s="67"/>
      <c r="X706" s="67"/>
      <c r="Y706" s="67"/>
      <c r="Z706" s="157"/>
      <c r="AA706" s="124"/>
      <c r="AB706" s="17"/>
      <c r="AC706" s="44"/>
      <c r="AD706" s="44"/>
      <c r="AE706" s="44"/>
    </row>
    <row r="707" ht="22.5" customHeight="1">
      <c r="A707" s="46">
        <v>704.0</v>
      </c>
      <c r="B707" s="212" t="s">
        <v>4139</v>
      </c>
      <c r="C707" s="248" t="s">
        <v>483</v>
      </c>
      <c r="D707" s="127" t="s">
        <v>4140</v>
      </c>
      <c r="E707" s="137" t="s">
        <v>292</v>
      </c>
      <c r="F707" s="107" t="s">
        <v>4141</v>
      </c>
      <c r="G707" s="109" t="str">
        <f>HYPERLINK("mailto:pimchanok.b@tsc.in.th","pimchanok.b@tsc.in.th")</f>
        <v>pimchanok.b@tsc.in.th</v>
      </c>
      <c r="H707" s="122" t="s">
        <v>4142</v>
      </c>
      <c r="I707" s="111" t="s">
        <v>447</v>
      </c>
      <c r="J707" s="70" t="s">
        <v>42</v>
      </c>
      <c r="K707" s="70" t="s">
        <v>42</v>
      </c>
      <c r="L707" s="67"/>
      <c r="M707" s="70" t="s">
        <v>42</v>
      </c>
      <c r="N707" s="70" t="s">
        <v>42</v>
      </c>
      <c r="O707" s="70" t="s">
        <v>42</v>
      </c>
      <c r="P707" s="70" t="s">
        <v>42</v>
      </c>
      <c r="Q707" s="70" t="s">
        <v>42</v>
      </c>
      <c r="R707" s="70" t="s">
        <v>42</v>
      </c>
      <c r="S707" s="70" t="s">
        <v>42</v>
      </c>
      <c r="T707" s="67"/>
      <c r="U707" s="67"/>
      <c r="V707" s="70" t="s">
        <v>42</v>
      </c>
      <c r="W707" s="67"/>
      <c r="X707" s="70" t="s">
        <v>42</v>
      </c>
      <c r="Y707" s="67"/>
      <c r="Z707" s="274" t="s">
        <v>4143</v>
      </c>
      <c r="AA707" s="124"/>
      <c r="AB707" s="17"/>
      <c r="AC707" s="44"/>
      <c r="AD707" s="44"/>
      <c r="AE707" s="44"/>
    </row>
    <row r="708" ht="22.5" customHeight="1">
      <c r="A708" s="46">
        <v>705.0</v>
      </c>
      <c r="B708" s="114" t="s">
        <v>4144</v>
      </c>
      <c r="C708" s="135" t="s">
        <v>813</v>
      </c>
      <c r="D708" s="127" t="s">
        <v>4145</v>
      </c>
      <c r="E708" s="137" t="s">
        <v>321</v>
      </c>
      <c r="F708" s="107" t="s">
        <v>4146</v>
      </c>
      <c r="G708" s="109" t="str">
        <f>HYPERLINK("mailto:kjonsak@thapanin.com","kjonsak@thapanin.com")</f>
        <v>kjonsak@thapanin.com</v>
      </c>
      <c r="H708" s="139" t="s">
        <v>4147</v>
      </c>
      <c r="I708" s="111" t="s">
        <v>790</v>
      </c>
      <c r="J708" s="70" t="s">
        <v>42</v>
      </c>
      <c r="K708" s="67"/>
      <c r="L708" s="67"/>
      <c r="M708" s="70" t="s">
        <v>42</v>
      </c>
      <c r="N708" s="67"/>
      <c r="O708" s="67"/>
      <c r="P708" s="70" t="s">
        <v>42</v>
      </c>
      <c r="Q708" s="70" t="s">
        <v>42</v>
      </c>
      <c r="R708" s="67"/>
      <c r="S708" s="70" t="s">
        <v>42</v>
      </c>
      <c r="T708" s="67"/>
      <c r="U708" s="67"/>
      <c r="V708" s="70" t="s">
        <v>42</v>
      </c>
      <c r="W708" s="67"/>
      <c r="X708" s="67"/>
      <c r="Y708" s="67"/>
      <c r="Z708" s="157"/>
      <c r="AA708" s="124"/>
      <c r="AB708" s="17"/>
      <c r="AC708" s="44"/>
      <c r="AD708" s="44"/>
      <c r="AE708" s="44"/>
    </row>
    <row r="709" ht="22.5" customHeight="1">
      <c r="A709" s="46">
        <v>706.0</v>
      </c>
      <c r="B709" s="142" t="s">
        <v>4148</v>
      </c>
      <c r="C709" s="248" t="s">
        <v>363</v>
      </c>
      <c r="D709" s="226"/>
      <c r="E709" s="137"/>
      <c r="F709" s="107" t="s">
        <v>4149</v>
      </c>
      <c r="G709" s="109" t="s">
        <v>4150</v>
      </c>
      <c r="H709" s="139" t="s">
        <v>4151</v>
      </c>
      <c r="I709" s="111" t="s">
        <v>790</v>
      </c>
      <c r="J709" s="70" t="s">
        <v>42</v>
      </c>
      <c r="K709" s="67"/>
      <c r="L709" s="67"/>
      <c r="M709" s="70" t="s">
        <v>42</v>
      </c>
      <c r="N709" s="67"/>
      <c r="O709" s="67"/>
      <c r="P709" s="70" t="s">
        <v>42</v>
      </c>
      <c r="Q709" s="70" t="s">
        <v>42</v>
      </c>
      <c r="R709" s="67"/>
      <c r="S709" s="70" t="s">
        <v>42</v>
      </c>
      <c r="T709" s="67"/>
      <c r="U709" s="67"/>
      <c r="V709" s="70" t="s">
        <v>42</v>
      </c>
      <c r="W709" s="67"/>
      <c r="X709" s="67"/>
      <c r="Y709" s="67"/>
      <c r="Z709" s="157"/>
      <c r="AA709" s="124"/>
      <c r="AB709" s="17"/>
      <c r="AC709" s="44"/>
      <c r="AD709" s="44"/>
      <c r="AE709" s="44"/>
    </row>
    <row r="710" ht="22.5" customHeight="1">
      <c r="A710" s="46">
        <v>707.0</v>
      </c>
      <c r="B710" s="142" t="s">
        <v>4152</v>
      </c>
      <c r="C710" s="135" t="s">
        <v>3332</v>
      </c>
      <c r="D710" s="127" t="s">
        <v>4153</v>
      </c>
      <c r="E710" s="137"/>
      <c r="F710" s="107" t="s">
        <v>4154</v>
      </c>
      <c r="G710" s="109" t="s">
        <v>4155</v>
      </c>
      <c r="H710" s="133" t="s">
        <v>4156</v>
      </c>
      <c r="I710" s="237" t="s">
        <v>2254</v>
      </c>
      <c r="J710" s="70" t="s">
        <v>42</v>
      </c>
      <c r="K710" s="67"/>
      <c r="L710" s="67"/>
      <c r="M710" s="70" t="s">
        <v>42</v>
      </c>
      <c r="N710" s="67"/>
      <c r="O710" s="67"/>
      <c r="P710" s="70" t="s">
        <v>42</v>
      </c>
      <c r="Q710" s="70" t="s">
        <v>42</v>
      </c>
      <c r="R710" s="67"/>
      <c r="S710" s="67"/>
      <c r="T710" s="67"/>
      <c r="U710" s="67"/>
      <c r="V710" s="67"/>
      <c r="W710" s="67"/>
      <c r="X710" s="67"/>
      <c r="Y710" s="67"/>
      <c r="Z710" s="157"/>
      <c r="AA710" s="124"/>
      <c r="AB710" s="17"/>
      <c r="AC710" s="44"/>
      <c r="AD710" s="44"/>
      <c r="AE710" s="44"/>
    </row>
    <row r="711" ht="22.5" customHeight="1">
      <c r="A711" s="46">
        <v>708.0</v>
      </c>
      <c r="B711" s="114" t="s">
        <v>4157</v>
      </c>
      <c r="C711" s="248" t="s">
        <v>363</v>
      </c>
      <c r="D711" s="127" t="s">
        <v>4158</v>
      </c>
      <c r="E711" s="137"/>
      <c r="F711" s="107" t="s">
        <v>4159</v>
      </c>
      <c r="G711" s="109" t="s">
        <v>4160</v>
      </c>
      <c r="H711" s="122" t="s">
        <v>4161</v>
      </c>
      <c r="I711" s="111" t="s">
        <v>157</v>
      </c>
      <c r="J711" s="67"/>
      <c r="K711" s="67"/>
      <c r="L711" s="67"/>
      <c r="M711" s="67"/>
      <c r="N711" s="67"/>
      <c r="O711" s="67"/>
      <c r="P711" s="70" t="s">
        <v>42</v>
      </c>
      <c r="Q711" s="70" t="s">
        <v>42</v>
      </c>
      <c r="R711" s="67"/>
      <c r="S711" s="70" t="s">
        <v>42</v>
      </c>
      <c r="T711" s="67"/>
      <c r="U711" s="67"/>
      <c r="V711" s="67"/>
      <c r="W711" s="67"/>
      <c r="X711" s="67"/>
      <c r="Y711" s="67"/>
      <c r="Z711" s="157"/>
      <c r="AA711" s="124"/>
      <c r="AB711" s="17"/>
      <c r="AC711" s="44"/>
      <c r="AD711" s="44"/>
      <c r="AE711" s="44"/>
    </row>
    <row r="712" ht="22.5" customHeight="1">
      <c r="A712" s="46">
        <v>709.0</v>
      </c>
      <c r="B712" s="142" t="s">
        <v>4162</v>
      </c>
      <c r="C712" s="135" t="s">
        <v>34</v>
      </c>
      <c r="D712" s="127" t="s">
        <v>4163</v>
      </c>
      <c r="E712" s="137"/>
      <c r="F712" s="107" t="s">
        <v>4164</v>
      </c>
      <c r="G712" s="109" t="str">
        <f>HYPERLINK("mailto:kietpong@tcservice.co.th","kietpong@tcservice.co.th")</f>
        <v>kietpong@tcservice.co.th</v>
      </c>
      <c r="H712" s="122" t="s">
        <v>4165</v>
      </c>
      <c r="I712" s="111" t="s">
        <v>4166</v>
      </c>
      <c r="J712" s="70" t="s">
        <v>42</v>
      </c>
      <c r="K712" s="70" t="s">
        <v>42</v>
      </c>
      <c r="L712" s="67"/>
      <c r="M712" s="70" t="s">
        <v>42</v>
      </c>
      <c r="N712" s="70" t="s">
        <v>42</v>
      </c>
      <c r="O712" s="70" t="s">
        <v>42</v>
      </c>
      <c r="P712" s="70" t="s">
        <v>42</v>
      </c>
      <c r="Q712" s="70" t="s">
        <v>42</v>
      </c>
      <c r="R712" s="70" t="s">
        <v>42</v>
      </c>
      <c r="S712" s="70" t="s">
        <v>42</v>
      </c>
      <c r="T712" s="67"/>
      <c r="U712" s="67"/>
      <c r="V712" s="70" t="s">
        <v>42</v>
      </c>
      <c r="W712" s="67"/>
      <c r="X712" s="70" t="s">
        <v>42</v>
      </c>
      <c r="Y712" s="67"/>
      <c r="Z712" s="157"/>
      <c r="AA712" s="124"/>
      <c r="AB712" s="17"/>
      <c r="AC712" s="44"/>
      <c r="AD712" s="44"/>
      <c r="AE712" s="44"/>
    </row>
    <row r="713" ht="22.5" customHeight="1">
      <c r="A713" s="46">
        <v>710.0</v>
      </c>
      <c r="B713" s="114" t="s">
        <v>4167</v>
      </c>
      <c r="C713" s="135" t="s">
        <v>34</v>
      </c>
      <c r="D713" s="127" t="s">
        <v>3281</v>
      </c>
      <c r="E713" s="137"/>
      <c r="F713" s="107" t="s">
        <v>4168</v>
      </c>
      <c r="G713" s="177" t="str">
        <f>HYPERLINK("mailto:sales@thecranerayong.com","sales@thecranerayong.com")</f>
        <v>sales@thecranerayong.com</v>
      </c>
      <c r="H713" s="122" t="s">
        <v>4169</v>
      </c>
      <c r="I713" s="237" t="s">
        <v>2254</v>
      </c>
      <c r="J713" s="70" t="s">
        <v>42</v>
      </c>
      <c r="K713" s="67"/>
      <c r="L713" s="67"/>
      <c r="M713" s="70" t="s">
        <v>42</v>
      </c>
      <c r="N713" s="67"/>
      <c r="O713" s="67"/>
      <c r="P713" s="70" t="s">
        <v>42</v>
      </c>
      <c r="Q713" s="70" t="s">
        <v>42</v>
      </c>
      <c r="R713" s="67"/>
      <c r="S713" s="67"/>
      <c r="T713" s="67"/>
      <c r="U713" s="67"/>
      <c r="V713" s="67"/>
      <c r="W713" s="67"/>
      <c r="X713" s="67"/>
      <c r="Y713" s="67"/>
      <c r="Z713" s="157"/>
      <c r="AA713" s="124"/>
      <c r="AB713" s="17"/>
      <c r="AC713" s="44"/>
      <c r="AD713" s="44"/>
      <c r="AE713" s="44"/>
    </row>
    <row r="714" ht="22.5" customHeight="1">
      <c r="A714" s="46">
        <v>711.0</v>
      </c>
      <c r="B714" s="142" t="s">
        <v>4170</v>
      </c>
      <c r="C714" s="103" t="s">
        <v>34</v>
      </c>
      <c r="D714" s="104" t="s">
        <v>4171</v>
      </c>
      <c r="E714" s="137"/>
      <c r="F714" s="153" t="s">
        <v>4172</v>
      </c>
      <c r="G714" s="155" t="str">
        <f>HYPERLINK("mailto:jane@thecranerayong.com","jane@thecranerayong.com")</f>
        <v>jane@thecranerayong.com</v>
      </c>
      <c r="H714" s="145" t="s">
        <v>4173</v>
      </c>
      <c r="I714" s="111" t="s">
        <v>41</v>
      </c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157"/>
      <c r="AA714" s="124"/>
      <c r="AB714" s="17"/>
      <c r="AC714" s="44"/>
      <c r="AD714" s="44"/>
      <c r="AE714" s="44"/>
    </row>
    <row r="715" ht="22.5" customHeight="1">
      <c r="A715" s="46">
        <v>712.0</v>
      </c>
      <c r="B715" s="142" t="s">
        <v>4174</v>
      </c>
      <c r="C715" s="135" t="s">
        <v>34</v>
      </c>
      <c r="D715" s="294" t="s">
        <v>4175</v>
      </c>
      <c r="E715" s="137"/>
      <c r="F715" s="107" t="s">
        <v>4176</v>
      </c>
      <c r="G715" s="260" t="s">
        <v>4177</v>
      </c>
      <c r="H715" s="139" t="s">
        <v>4178</v>
      </c>
      <c r="I715" s="111" t="s">
        <v>465</v>
      </c>
      <c r="J715" s="70" t="s">
        <v>42</v>
      </c>
      <c r="K715" s="67"/>
      <c r="L715" s="70" t="s">
        <v>42</v>
      </c>
      <c r="M715" s="70" t="s">
        <v>42</v>
      </c>
      <c r="N715" s="67"/>
      <c r="O715" s="67"/>
      <c r="P715" s="70" t="s">
        <v>42</v>
      </c>
      <c r="Q715" s="70" t="s">
        <v>42</v>
      </c>
      <c r="R715" s="67"/>
      <c r="S715" s="70" t="s">
        <v>42</v>
      </c>
      <c r="T715" s="67"/>
      <c r="U715" s="67"/>
      <c r="V715" s="70" t="s">
        <v>42</v>
      </c>
      <c r="W715" s="67"/>
      <c r="X715" s="67"/>
      <c r="Y715" s="67"/>
      <c r="Z715" s="157"/>
      <c r="AA715" s="124"/>
      <c r="AB715" s="17"/>
      <c r="AC715" s="44"/>
      <c r="AD715" s="44"/>
      <c r="AE715" s="44"/>
    </row>
    <row r="716" ht="22.5" customHeight="1">
      <c r="A716" s="46">
        <v>713.0</v>
      </c>
      <c r="B716" s="212" t="s">
        <v>4179</v>
      </c>
      <c r="C716" s="248" t="s">
        <v>50</v>
      </c>
      <c r="D716" s="226" t="s">
        <v>99</v>
      </c>
      <c r="E716" s="267"/>
      <c r="F716" s="107" t="s">
        <v>4180</v>
      </c>
      <c r="G716" s="109" t="str">
        <f>HYPERLINK("mailto:thailand@thome.com.sg","thailand@thome.com.sg")</f>
        <v>thailand@thome.com.sg</v>
      </c>
      <c r="H716" s="133" t="s">
        <v>4181</v>
      </c>
      <c r="I716" s="111" t="s">
        <v>4182</v>
      </c>
      <c r="J716" s="70" t="s">
        <v>42</v>
      </c>
      <c r="K716" s="70" t="s">
        <v>42</v>
      </c>
      <c r="L716" s="67"/>
      <c r="M716" s="70" t="s">
        <v>42</v>
      </c>
      <c r="N716" s="70" t="s">
        <v>42</v>
      </c>
      <c r="O716" s="70" t="s">
        <v>42</v>
      </c>
      <c r="P716" s="70" t="s">
        <v>42</v>
      </c>
      <c r="Q716" s="70" t="s">
        <v>42</v>
      </c>
      <c r="R716" s="70" t="s">
        <v>42</v>
      </c>
      <c r="S716" s="70" t="s">
        <v>42</v>
      </c>
      <c r="T716" s="70" t="s">
        <v>42</v>
      </c>
      <c r="U716" s="70" t="s">
        <v>42</v>
      </c>
      <c r="V716" s="70" t="s">
        <v>42</v>
      </c>
      <c r="W716" s="67"/>
      <c r="X716" s="70" t="s">
        <v>42</v>
      </c>
      <c r="Y716" s="67"/>
      <c r="Z716" s="157"/>
      <c r="AA716" s="124"/>
      <c r="AB716" s="17"/>
      <c r="AC716" s="44"/>
      <c r="AD716" s="44"/>
      <c r="AE716" s="44"/>
    </row>
    <row r="717" ht="22.5" customHeight="1">
      <c r="A717" s="46">
        <v>714.0</v>
      </c>
      <c r="B717" s="142" t="s">
        <v>4183</v>
      </c>
      <c r="C717" s="135" t="s">
        <v>82</v>
      </c>
      <c r="D717" s="127" t="s">
        <v>4184</v>
      </c>
      <c r="E717" s="137" t="s">
        <v>36</v>
      </c>
      <c r="F717" s="107" t="s">
        <v>4185</v>
      </c>
      <c r="G717" s="109" t="str">
        <f>HYPERLINK("mailto:chaiscaff16@gmail.com","chaiscaff16@gmail.com")</f>
        <v>chaiscaff16@gmail.com</v>
      </c>
      <c r="H717" s="122" t="s">
        <v>4186</v>
      </c>
      <c r="I717" s="111" t="s">
        <v>157</v>
      </c>
      <c r="J717" s="67"/>
      <c r="K717" s="67"/>
      <c r="L717" s="67"/>
      <c r="M717" s="67"/>
      <c r="N717" s="67"/>
      <c r="O717" s="67"/>
      <c r="P717" s="70" t="s">
        <v>42</v>
      </c>
      <c r="Q717" s="70" t="s">
        <v>42</v>
      </c>
      <c r="R717" s="67"/>
      <c r="S717" s="70" t="s">
        <v>42</v>
      </c>
      <c r="T717" s="67"/>
      <c r="U717" s="67"/>
      <c r="V717" s="67"/>
      <c r="W717" s="67"/>
      <c r="X717" s="67"/>
      <c r="Y717" s="67"/>
      <c r="Z717" s="157"/>
      <c r="AA717" s="124"/>
      <c r="AB717" s="17"/>
      <c r="AC717" s="44"/>
      <c r="AD717" s="44"/>
      <c r="AE717" s="44"/>
    </row>
    <row r="718" ht="22.5" customHeight="1">
      <c r="A718" s="46">
        <v>715.0</v>
      </c>
      <c r="B718" s="142" t="s">
        <v>4187</v>
      </c>
      <c r="C718" s="135" t="s">
        <v>4188</v>
      </c>
      <c r="D718" s="104" t="s">
        <v>4189</v>
      </c>
      <c r="E718" s="117" t="s">
        <v>198</v>
      </c>
      <c r="F718" s="107" t="s">
        <v>4190</v>
      </c>
      <c r="G718" s="177" t="str">
        <f>HYPERLINK("mailto:tnp@thongnapa.com","tnp@thongnapa.com")</f>
        <v>tnp@thongnapa.com</v>
      </c>
      <c r="H718" s="139" t="s">
        <v>4191</v>
      </c>
      <c r="I718" s="111" t="s">
        <v>157</v>
      </c>
      <c r="J718" s="67"/>
      <c r="K718" s="67"/>
      <c r="L718" s="67"/>
      <c r="M718" s="67"/>
      <c r="N718" s="67"/>
      <c r="O718" s="67"/>
      <c r="P718" s="70" t="s">
        <v>42</v>
      </c>
      <c r="Q718" s="70" t="s">
        <v>42</v>
      </c>
      <c r="R718" s="67"/>
      <c r="S718" s="70" t="s">
        <v>42</v>
      </c>
      <c r="T718" s="67"/>
      <c r="U718" s="67"/>
      <c r="V718" s="67"/>
      <c r="W718" s="67"/>
      <c r="X718" s="67"/>
      <c r="Y718" s="67"/>
      <c r="Z718" s="157"/>
      <c r="AA718" s="124"/>
      <c r="AB718" s="17"/>
      <c r="AC718" s="44"/>
      <c r="AD718" s="44"/>
      <c r="AE718" s="44"/>
    </row>
    <row r="719" ht="22.5" customHeight="1">
      <c r="A719" s="46">
        <v>716.0</v>
      </c>
      <c r="B719" s="254" t="s">
        <v>4192</v>
      </c>
      <c r="C719" s="380" t="s">
        <v>50</v>
      </c>
      <c r="D719" s="127" t="s">
        <v>4193</v>
      </c>
      <c r="E719" s="137" t="s">
        <v>2266</v>
      </c>
      <c r="F719" s="197" t="s">
        <v>4194</v>
      </c>
      <c r="G719" s="109" t="s">
        <v>4195</v>
      </c>
      <c r="H719" s="382" t="s">
        <v>4196</v>
      </c>
      <c r="I719" s="111" t="s">
        <v>3956</v>
      </c>
      <c r="J719" s="201" t="s">
        <v>42</v>
      </c>
      <c r="K719" s="202"/>
      <c r="L719" s="202"/>
      <c r="M719" s="201" t="s">
        <v>42</v>
      </c>
      <c r="N719" s="201" t="s">
        <v>42</v>
      </c>
      <c r="O719" s="201" t="s">
        <v>42</v>
      </c>
      <c r="P719" s="201" t="s">
        <v>42</v>
      </c>
      <c r="Q719" s="201" t="s">
        <v>42</v>
      </c>
      <c r="R719" s="202"/>
      <c r="S719" s="201" t="s">
        <v>42</v>
      </c>
      <c r="T719" s="201" t="s">
        <v>42</v>
      </c>
      <c r="U719" s="201" t="s">
        <v>42</v>
      </c>
      <c r="V719" s="201" t="s">
        <v>42</v>
      </c>
      <c r="W719" s="202"/>
      <c r="X719" s="201" t="s">
        <v>42</v>
      </c>
      <c r="Y719" s="67"/>
      <c r="Z719" s="157"/>
      <c r="AA719" s="124"/>
      <c r="AB719" s="17"/>
      <c r="AC719" s="44"/>
      <c r="AD719" s="44"/>
      <c r="AE719" s="44"/>
    </row>
    <row r="720" ht="22.5" customHeight="1">
      <c r="A720" s="46">
        <v>717.0</v>
      </c>
      <c r="B720" s="142" t="s">
        <v>4197</v>
      </c>
      <c r="C720" s="135" t="s">
        <v>1127</v>
      </c>
      <c r="D720" s="104" t="s">
        <v>4198</v>
      </c>
      <c r="E720" s="137"/>
      <c r="F720" s="107" t="s">
        <v>4199</v>
      </c>
      <c r="G720" s="109" t="s">
        <v>4200</v>
      </c>
      <c r="H720" s="111" t="s">
        <v>4201</v>
      </c>
      <c r="I720" s="237" t="s">
        <v>2254</v>
      </c>
      <c r="J720" s="70" t="s">
        <v>42</v>
      </c>
      <c r="K720" s="67"/>
      <c r="L720" s="67"/>
      <c r="M720" s="70" t="s">
        <v>42</v>
      </c>
      <c r="N720" s="67"/>
      <c r="O720" s="67"/>
      <c r="P720" s="70" t="s">
        <v>42</v>
      </c>
      <c r="Q720" s="70" t="s">
        <v>42</v>
      </c>
      <c r="R720" s="67"/>
      <c r="S720" s="67"/>
      <c r="T720" s="67"/>
      <c r="U720" s="67"/>
      <c r="V720" s="67"/>
      <c r="W720" s="67"/>
      <c r="X720" s="67"/>
      <c r="Y720" s="67"/>
      <c r="Z720" s="157"/>
      <c r="AA720" s="124"/>
      <c r="AB720" s="17"/>
      <c r="AC720" s="44"/>
      <c r="AD720" s="44"/>
      <c r="AE720" s="44"/>
    </row>
    <row r="721" ht="22.5" customHeight="1">
      <c r="A721" s="46">
        <v>718.0</v>
      </c>
      <c r="B721" s="250" t="s">
        <v>4202</v>
      </c>
      <c r="C721" s="248" t="s">
        <v>880</v>
      </c>
      <c r="D721" s="104" t="s">
        <v>4203</v>
      </c>
      <c r="E721" s="137" t="s">
        <v>512</v>
      </c>
      <c r="F721" s="107" t="s">
        <v>4204</v>
      </c>
      <c r="G721" s="109" t="str">
        <f>HYPERLINK("mailto:jason@thunderoilfield.com","jason@thunderoilfield.com")</f>
        <v>jason@thunderoilfield.com</v>
      </c>
      <c r="H721" s="122" t="s">
        <v>1922</v>
      </c>
      <c r="I721" s="111" t="s">
        <v>427</v>
      </c>
      <c r="J721" s="70" t="s">
        <v>42</v>
      </c>
      <c r="K721" s="70" t="s">
        <v>42</v>
      </c>
      <c r="L721" s="67"/>
      <c r="M721" s="70" t="s">
        <v>42</v>
      </c>
      <c r="N721" s="70" t="s">
        <v>42</v>
      </c>
      <c r="O721" s="70" t="s">
        <v>42</v>
      </c>
      <c r="P721" s="70" t="s">
        <v>42</v>
      </c>
      <c r="Q721" s="70" t="s">
        <v>42</v>
      </c>
      <c r="R721" s="70" t="s">
        <v>42</v>
      </c>
      <c r="S721" s="70" t="s">
        <v>42</v>
      </c>
      <c r="T721" s="67"/>
      <c r="U721" s="70"/>
      <c r="V721" s="70" t="s">
        <v>42</v>
      </c>
      <c r="W721" s="67"/>
      <c r="X721" s="70" t="s">
        <v>42</v>
      </c>
      <c r="Y721" s="67"/>
      <c r="Z721" s="157"/>
      <c r="AA721" s="124"/>
      <c r="AB721" s="17"/>
      <c r="AC721" s="44"/>
      <c r="AD721" s="44"/>
      <c r="AE721" s="44"/>
    </row>
    <row r="722" ht="22.5" customHeight="1">
      <c r="A722" s="46">
        <v>719.0</v>
      </c>
      <c r="B722" s="142" t="s">
        <v>4205</v>
      </c>
      <c r="C722" s="103" t="s">
        <v>483</v>
      </c>
      <c r="D722" s="226"/>
      <c r="E722" s="137"/>
      <c r="F722" s="153" t="s">
        <v>4206</v>
      </c>
      <c r="G722" s="155" t="str">
        <f>HYPERLINK("mailto:goodiron@thundercranes.com","goodiron@thundercranes.com")</f>
        <v>goodiron@thundercranes.com</v>
      </c>
      <c r="H722" s="145" t="s">
        <v>4207</v>
      </c>
      <c r="I722" s="111" t="s">
        <v>2486</v>
      </c>
      <c r="J722" s="70" t="s">
        <v>42</v>
      </c>
      <c r="K722" s="67"/>
      <c r="L722" s="67"/>
      <c r="M722" s="70" t="s">
        <v>42</v>
      </c>
      <c r="N722" s="67"/>
      <c r="O722" s="67"/>
      <c r="P722" s="70" t="s">
        <v>42</v>
      </c>
      <c r="Q722" s="70" t="s">
        <v>42</v>
      </c>
      <c r="R722" s="67"/>
      <c r="S722" s="67"/>
      <c r="T722" s="67"/>
      <c r="U722" s="67"/>
      <c r="V722" s="67"/>
      <c r="W722" s="67"/>
      <c r="X722" s="67"/>
      <c r="Y722" s="67"/>
      <c r="Z722" s="157"/>
      <c r="AA722" s="124"/>
      <c r="AB722" s="17"/>
      <c r="AC722" s="44"/>
      <c r="AD722" s="44"/>
      <c r="AE722" s="44"/>
    </row>
    <row r="723" ht="22.5" customHeight="1">
      <c r="A723" s="46">
        <v>720.0</v>
      </c>
      <c r="B723" s="142" t="s">
        <v>4208</v>
      </c>
      <c r="C723" s="103" t="s">
        <v>50</v>
      </c>
      <c r="D723" s="104" t="s">
        <v>4209</v>
      </c>
      <c r="E723" s="137"/>
      <c r="F723" s="153" t="s">
        <v>1514</v>
      </c>
      <c r="G723" s="293" t="str">
        <f>HYPERLINK("mailto:nantasak@tipcoasphalt.om","nantasak@tipcoasphalt.om")</f>
        <v>nantasak@tipcoasphalt.om</v>
      </c>
      <c r="H723" s="145" t="s">
        <v>4210</v>
      </c>
      <c r="I723" s="111" t="s">
        <v>229</v>
      </c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157"/>
      <c r="AA723" s="124"/>
      <c r="AB723" s="17"/>
      <c r="AC723" s="44"/>
      <c r="AD723" s="44"/>
      <c r="AE723" s="44"/>
    </row>
    <row r="724" ht="22.5" customHeight="1">
      <c r="A724" s="46">
        <v>721.0</v>
      </c>
      <c r="B724" s="142" t="s">
        <v>4211</v>
      </c>
      <c r="C724" s="248" t="s">
        <v>363</v>
      </c>
      <c r="D724" s="127" t="s">
        <v>4212</v>
      </c>
      <c r="E724" s="137" t="s">
        <v>4213</v>
      </c>
      <c r="F724" s="288" t="s">
        <v>4214</v>
      </c>
      <c r="G724" s="109" t="str">
        <f>HYPERLINK("mailto:wanwisa@tmc-holdings.com","wanwisa@tmc-holdings.com")</f>
        <v>wanwisa@tmc-holdings.com</v>
      </c>
      <c r="H724" s="122" t="s">
        <v>4215</v>
      </c>
      <c r="I724" s="111" t="s">
        <v>790</v>
      </c>
      <c r="J724" s="70" t="s">
        <v>42</v>
      </c>
      <c r="K724" s="67"/>
      <c r="L724" s="67"/>
      <c r="M724" s="70" t="s">
        <v>42</v>
      </c>
      <c r="N724" s="67"/>
      <c r="O724" s="67"/>
      <c r="P724" s="70" t="s">
        <v>42</v>
      </c>
      <c r="Q724" s="70" t="s">
        <v>42</v>
      </c>
      <c r="R724" s="67"/>
      <c r="S724" s="70" t="s">
        <v>42</v>
      </c>
      <c r="T724" s="67"/>
      <c r="U724" s="67"/>
      <c r="V724" s="70" t="s">
        <v>42</v>
      </c>
      <c r="W724" s="67"/>
      <c r="X724" s="67"/>
      <c r="Y724" s="67"/>
      <c r="Z724" s="157"/>
      <c r="AA724" s="124"/>
      <c r="AB724" s="17"/>
      <c r="AC724" s="44"/>
      <c r="AD724" s="44"/>
      <c r="AE724" s="44"/>
    </row>
    <row r="725" ht="22.5" customHeight="1">
      <c r="A725" s="46">
        <v>722.0</v>
      </c>
      <c r="B725" s="114" t="s">
        <v>4216</v>
      </c>
      <c r="C725" s="248" t="s">
        <v>50</v>
      </c>
      <c r="D725" s="104" t="s">
        <v>4217</v>
      </c>
      <c r="E725" s="137" t="s">
        <v>321</v>
      </c>
      <c r="F725" s="107" t="s">
        <v>4218</v>
      </c>
      <c r="G725" s="109" t="str">
        <f>HYPERLINK("mailto:sitthidech@tmnline.com","sitthidech@tmnline.com")</f>
        <v>sitthidech@tmnline.com</v>
      </c>
      <c r="H725" s="139" t="s">
        <v>4219</v>
      </c>
      <c r="I725" s="111" t="s">
        <v>2008</v>
      </c>
      <c r="J725" s="70" t="s">
        <v>42</v>
      </c>
      <c r="K725" s="67"/>
      <c r="L725" s="67"/>
      <c r="M725" s="70" t="s">
        <v>42</v>
      </c>
      <c r="N725" s="70" t="s">
        <v>42</v>
      </c>
      <c r="O725" s="67"/>
      <c r="P725" s="70" t="s">
        <v>42</v>
      </c>
      <c r="Q725" s="70" t="s">
        <v>42</v>
      </c>
      <c r="R725" s="67"/>
      <c r="S725" s="70" t="s">
        <v>42</v>
      </c>
      <c r="T725" s="70" t="s">
        <v>42</v>
      </c>
      <c r="U725" s="70" t="s">
        <v>42</v>
      </c>
      <c r="V725" s="70" t="s">
        <v>42</v>
      </c>
      <c r="W725" s="67"/>
      <c r="X725" s="70" t="s">
        <v>42</v>
      </c>
      <c r="Y725" s="67"/>
      <c r="Z725" s="157"/>
      <c r="AA725" s="124"/>
      <c r="AB725" s="17"/>
      <c r="AC725" s="44"/>
      <c r="AD725" s="44"/>
      <c r="AE725" s="44"/>
    </row>
    <row r="726" ht="22.5" customHeight="1">
      <c r="A726" s="46">
        <v>723.0</v>
      </c>
      <c r="B726" s="250" t="s">
        <v>4220</v>
      </c>
      <c r="C726" s="135" t="s">
        <v>34</v>
      </c>
      <c r="D726" s="226"/>
      <c r="E726" s="137"/>
      <c r="F726" s="107" t="s">
        <v>4221</v>
      </c>
      <c r="G726" s="155" t="str">
        <f>HYPERLINK("mailto:info@turbo-machinery.co.th","info@turbo-machinery.co.th")</f>
        <v>info@turbo-machinery.co.th</v>
      </c>
      <c r="H726" s="139" t="s">
        <v>4222</v>
      </c>
      <c r="I726" s="111" t="s">
        <v>347</v>
      </c>
      <c r="J726" s="70" t="s">
        <v>42</v>
      </c>
      <c r="K726" s="70" t="s">
        <v>42</v>
      </c>
      <c r="L726" s="67"/>
      <c r="M726" s="70" t="s">
        <v>42</v>
      </c>
      <c r="N726" s="67"/>
      <c r="O726" s="67"/>
      <c r="P726" s="70" t="s">
        <v>42</v>
      </c>
      <c r="Q726" s="70" t="s">
        <v>42</v>
      </c>
      <c r="R726" s="67"/>
      <c r="S726" s="70" t="s">
        <v>42</v>
      </c>
      <c r="T726" s="67"/>
      <c r="U726" s="67"/>
      <c r="V726" s="70" t="s">
        <v>42</v>
      </c>
      <c r="W726" s="67"/>
      <c r="X726" s="67"/>
      <c r="Y726" s="67"/>
      <c r="Z726" s="157"/>
      <c r="AA726" s="124"/>
      <c r="AB726" s="17"/>
      <c r="AC726" s="44"/>
      <c r="AD726" s="44"/>
      <c r="AE726" s="44"/>
    </row>
    <row r="727" ht="22.5" customHeight="1">
      <c r="A727" s="46">
        <v>724.0</v>
      </c>
      <c r="B727" s="142" t="s">
        <v>4223</v>
      </c>
      <c r="C727" s="135" t="s">
        <v>710</v>
      </c>
      <c r="D727" s="104" t="s">
        <v>4224</v>
      </c>
      <c r="E727" s="117" t="s">
        <v>198</v>
      </c>
      <c r="F727" s="169" t="s">
        <v>4225</v>
      </c>
      <c r="G727" s="256" t="s">
        <v>4226</v>
      </c>
      <c r="H727" s="104" t="s">
        <v>4227</v>
      </c>
      <c r="I727" s="111" t="s">
        <v>1140</v>
      </c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67"/>
      <c r="X727" s="70"/>
      <c r="Y727" s="67"/>
      <c r="Z727" s="157"/>
      <c r="AA727" s="124"/>
      <c r="AB727" s="17"/>
      <c r="AC727" s="44"/>
      <c r="AD727" s="44"/>
      <c r="AE727" s="44"/>
    </row>
    <row r="728" ht="22.5" customHeight="1">
      <c r="A728" s="46">
        <v>725.0</v>
      </c>
      <c r="B728" s="142" t="s">
        <v>4228</v>
      </c>
      <c r="C728" s="248" t="s">
        <v>363</v>
      </c>
      <c r="D728" s="127" t="s">
        <v>4229</v>
      </c>
      <c r="E728" s="137"/>
      <c r="F728" s="107" t="s">
        <v>4230</v>
      </c>
      <c r="G728" s="109" t="str">
        <f>HYPERLINK("mailto:tnp2508@windowslive.com","tnp2508@windowslive.com")</f>
        <v>tnp2508@windowslive.com</v>
      </c>
      <c r="H728" s="133" t="s">
        <v>4231</v>
      </c>
      <c r="I728" s="111" t="s">
        <v>41</v>
      </c>
      <c r="J728" s="70" t="s">
        <v>42</v>
      </c>
      <c r="K728" s="67"/>
      <c r="L728" s="67"/>
      <c r="M728" s="70" t="s">
        <v>42</v>
      </c>
      <c r="N728" s="67"/>
      <c r="O728" s="67"/>
      <c r="P728" s="70" t="s">
        <v>42</v>
      </c>
      <c r="Q728" s="70" t="s">
        <v>42</v>
      </c>
      <c r="R728" s="67"/>
      <c r="S728" s="67"/>
      <c r="T728" s="67"/>
      <c r="U728" s="67"/>
      <c r="V728" s="67"/>
      <c r="W728" s="67"/>
      <c r="X728" s="67"/>
      <c r="Y728" s="67"/>
      <c r="Z728" s="157"/>
      <c r="AA728" s="124"/>
      <c r="AB728" s="17"/>
      <c r="AC728" s="44"/>
      <c r="AD728" s="44"/>
      <c r="AE728" s="44"/>
    </row>
    <row r="729" ht="22.5" customHeight="1">
      <c r="A729" s="46">
        <v>726.0</v>
      </c>
      <c r="B729" s="142" t="s">
        <v>4232</v>
      </c>
      <c r="C729" s="248" t="s">
        <v>50</v>
      </c>
      <c r="D729" s="104" t="s">
        <v>4233</v>
      </c>
      <c r="E729" s="117" t="s">
        <v>292</v>
      </c>
      <c r="F729" s="107" t="s">
        <v>4234</v>
      </c>
      <c r="G729" s="251"/>
      <c r="H729" s="139" t="s">
        <v>4235</v>
      </c>
      <c r="I729" s="111" t="s">
        <v>427</v>
      </c>
      <c r="J729" s="70" t="s">
        <v>42</v>
      </c>
      <c r="K729" s="70" t="s">
        <v>42</v>
      </c>
      <c r="L729" s="67"/>
      <c r="M729" s="70" t="s">
        <v>42</v>
      </c>
      <c r="N729" s="70" t="s">
        <v>42</v>
      </c>
      <c r="O729" s="70" t="s">
        <v>42</v>
      </c>
      <c r="P729" s="70" t="s">
        <v>42</v>
      </c>
      <c r="Q729" s="70" t="s">
        <v>42</v>
      </c>
      <c r="R729" s="70" t="s">
        <v>42</v>
      </c>
      <c r="S729" s="70" t="s">
        <v>42</v>
      </c>
      <c r="T729" s="67"/>
      <c r="U729" s="70"/>
      <c r="V729" s="70" t="s">
        <v>42</v>
      </c>
      <c r="W729" s="67"/>
      <c r="X729" s="70" t="s">
        <v>42</v>
      </c>
      <c r="Y729" s="67"/>
      <c r="Z729" s="157"/>
      <c r="AA729" s="124"/>
      <c r="AB729" s="17"/>
      <c r="AC729" s="44"/>
      <c r="AD729" s="44"/>
      <c r="AE729" s="44"/>
    </row>
    <row r="730" ht="22.5" customHeight="1">
      <c r="A730" s="46">
        <v>727.0</v>
      </c>
      <c r="B730" s="142" t="s">
        <v>4236</v>
      </c>
      <c r="C730" s="375" t="s">
        <v>50</v>
      </c>
      <c r="D730" s="127" t="s">
        <v>4237</v>
      </c>
      <c r="E730" s="137" t="s">
        <v>827</v>
      </c>
      <c r="F730" s="107" t="s">
        <v>4238</v>
      </c>
      <c r="G730" s="109" t="str">
        <f>HYPERLINK("mailto:kitisakv@tpipl.co.th","kitisakv@tpipl.co.th")</f>
        <v>kitisakv@tpipl.co.th</v>
      </c>
      <c r="H730" s="139" t="s">
        <v>4239</v>
      </c>
      <c r="I730" s="111" t="s">
        <v>158</v>
      </c>
      <c r="J730" s="70" t="s">
        <v>42</v>
      </c>
      <c r="K730" s="67"/>
      <c r="L730" s="70" t="s">
        <v>42</v>
      </c>
      <c r="M730" s="70" t="s">
        <v>42</v>
      </c>
      <c r="N730" s="67"/>
      <c r="O730" s="67"/>
      <c r="P730" s="70" t="s">
        <v>42</v>
      </c>
      <c r="Q730" s="70" t="s">
        <v>42</v>
      </c>
      <c r="R730" s="67"/>
      <c r="S730" s="67"/>
      <c r="T730" s="67"/>
      <c r="U730" s="67"/>
      <c r="V730" s="70" t="s">
        <v>42</v>
      </c>
      <c r="W730" s="67"/>
      <c r="X730" s="67"/>
      <c r="Y730" s="67"/>
      <c r="Z730" s="157"/>
      <c r="AA730" s="124"/>
      <c r="AB730" s="17"/>
      <c r="AC730" s="44"/>
      <c r="AD730" s="44"/>
      <c r="AE730" s="44"/>
    </row>
    <row r="731" ht="22.5" customHeight="1">
      <c r="A731" s="46">
        <v>728.0</v>
      </c>
      <c r="B731" s="114" t="s">
        <v>4240</v>
      </c>
      <c r="C731" s="135" t="s">
        <v>34</v>
      </c>
      <c r="D731" s="226" t="s">
        <v>99</v>
      </c>
      <c r="E731" s="137"/>
      <c r="F731" s="107" t="s">
        <v>4241</v>
      </c>
      <c r="G731" s="109" t="str">
        <f>HYPERLINK("mailto:sales_rayong@trseal.com","sales_rayong@trseal.com")</f>
        <v>sales_rayong@trseal.com</v>
      </c>
      <c r="H731" s="139" t="s">
        <v>4242</v>
      </c>
      <c r="I731" s="111" t="s">
        <v>2349</v>
      </c>
      <c r="J731" s="70" t="s">
        <v>42</v>
      </c>
      <c r="K731" s="70" t="s">
        <v>42</v>
      </c>
      <c r="L731" s="67"/>
      <c r="M731" s="70" t="s">
        <v>42</v>
      </c>
      <c r="N731" s="70" t="s">
        <v>42</v>
      </c>
      <c r="O731" s="70" t="s">
        <v>42</v>
      </c>
      <c r="P731" s="70" t="s">
        <v>42</v>
      </c>
      <c r="Q731" s="70" t="s">
        <v>42</v>
      </c>
      <c r="R731" s="70" t="s">
        <v>42</v>
      </c>
      <c r="S731" s="70" t="s">
        <v>42</v>
      </c>
      <c r="T731" s="67"/>
      <c r="U731" s="67"/>
      <c r="V731" s="70" t="s">
        <v>42</v>
      </c>
      <c r="W731" s="67"/>
      <c r="X731" s="70" t="s">
        <v>42</v>
      </c>
      <c r="Y731" s="67"/>
      <c r="Z731" s="157"/>
      <c r="AA731" s="124"/>
      <c r="AB731" s="17"/>
      <c r="AC731" s="44"/>
      <c r="AD731" s="44"/>
      <c r="AE731" s="44"/>
    </row>
    <row r="732" ht="22.5" customHeight="1">
      <c r="A732" s="46">
        <v>729.0</v>
      </c>
      <c r="B732" s="114" t="s">
        <v>4243</v>
      </c>
      <c r="C732" s="248" t="s">
        <v>4244</v>
      </c>
      <c r="D732" s="104" t="s">
        <v>4245</v>
      </c>
      <c r="E732" s="137" t="s">
        <v>321</v>
      </c>
      <c r="F732" s="107" t="s">
        <v>4246</v>
      </c>
      <c r="G732" s="177" t="str">
        <f>HYPERLINK("mailto:phuengpek_u@hotmail.com","phuengpek_u@hotmail.com")</f>
        <v>phuengpek_u@hotmail.com</v>
      </c>
      <c r="H732" s="145" t="s">
        <v>4247</v>
      </c>
      <c r="I732" s="111" t="s">
        <v>229</v>
      </c>
      <c r="J732" s="70" t="s">
        <v>42</v>
      </c>
      <c r="K732" s="67"/>
      <c r="L732" s="67"/>
      <c r="M732" s="70" t="s">
        <v>42</v>
      </c>
      <c r="N732" s="70" t="s">
        <v>42</v>
      </c>
      <c r="O732" s="67"/>
      <c r="P732" s="70" t="s">
        <v>42</v>
      </c>
      <c r="Q732" s="70" t="s">
        <v>42</v>
      </c>
      <c r="R732" s="67"/>
      <c r="S732" s="70" t="s">
        <v>42</v>
      </c>
      <c r="T732" s="70" t="s">
        <v>42</v>
      </c>
      <c r="U732" s="70" t="s">
        <v>42</v>
      </c>
      <c r="V732" s="70" t="s">
        <v>42</v>
      </c>
      <c r="W732" s="67"/>
      <c r="X732" s="70" t="s">
        <v>42</v>
      </c>
      <c r="Y732" s="67"/>
      <c r="Z732" s="157"/>
      <c r="AA732" s="124"/>
      <c r="AB732" s="17"/>
      <c r="AC732" s="44"/>
      <c r="AD732" s="44"/>
      <c r="AE732" s="44"/>
    </row>
    <row r="733" ht="22.5" customHeight="1">
      <c r="A733" s="46">
        <v>730.0</v>
      </c>
      <c r="B733" s="142" t="s">
        <v>4248</v>
      </c>
      <c r="C733" s="135" t="s">
        <v>1369</v>
      </c>
      <c r="D733" s="104" t="s">
        <v>4249</v>
      </c>
      <c r="E733" s="117" t="s">
        <v>4250</v>
      </c>
      <c r="F733" s="107" t="s">
        <v>4251</v>
      </c>
      <c r="G733" s="247" t="s">
        <v>4252</v>
      </c>
      <c r="H733" s="139" t="s">
        <v>4253</v>
      </c>
      <c r="I733" s="111" t="s">
        <v>790</v>
      </c>
      <c r="J733" s="70" t="s">
        <v>42</v>
      </c>
      <c r="K733" s="70"/>
      <c r="L733" s="67"/>
      <c r="M733" s="70" t="s">
        <v>42</v>
      </c>
      <c r="N733" s="70"/>
      <c r="O733" s="70"/>
      <c r="P733" s="70" t="s">
        <v>42</v>
      </c>
      <c r="Q733" s="70" t="s">
        <v>42</v>
      </c>
      <c r="R733" s="70"/>
      <c r="S733" s="70" t="s">
        <v>42</v>
      </c>
      <c r="T733" s="67"/>
      <c r="U733" s="67"/>
      <c r="V733" s="70" t="s">
        <v>42</v>
      </c>
      <c r="W733" s="67"/>
      <c r="X733" s="70"/>
      <c r="Y733" s="67"/>
      <c r="Z733" s="157"/>
      <c r="AA733" s="124"/>
      <c r="AB733" s="17"/>
      <c r="AC733" s="44"/>
      <c r="AD733" s="44"/>
      <c r="AE733" s="44"/>
    </row>
    <row r="734" ht="22.5" customHeight="1">
      <c r="A734" s="46">
        <v>731.0</v>
      </c>
      <c r="B734" s="250" t="s">
        <v>4254</v>
      </c>
      <c r="C734" s="135" t="s">
        <v>813</v>
      </c>
      <c r="D734" s="133" t="s">
        <v>4255</v>
      </c>
      <c r="E734" s="137" t="s">
        <v>4256</v>
      </c>
      <c r="F734" s="107" t="s">
        <v>4257</v>
      </c>
      <c r="G734" s="155" t="str">
        <f>HYPERLINK("mailto:engineer@triangle.co.th","engineer@triangle.co.th")</f>
        <v>engineer@triangle.co.th</v>
      </c>
      <c r="H734" s="139" t="s">
        <v>4258</v>
      </c>
      <c r="I734" s="111" t="s">
        <v>924</v>
      </c>
      <c r="J734" s="70" t="s">
        <v>42</v>
      </c>
      <c r="K734" s="202"/>
      <c r="L734" s="202"/>
      <c r="M734" s="70" t="s">
        <v>42</v>
      </c>
      <c r="N734" s="201" t="s">
        <v>42</v>
      </c>
      <c r="O734" s="201" t="s">
        <v>42</v>
      </c>
      <c r="P734" s="70" t="s">
        <v>42</v>
      </c>
      <c r="Q734" s="70" t="s">
        <v>42</v>
      </c>
      <c r="R734" s="202"/>
      <c r="S734" s="70" t="s">
        <v>42</v>
      </c>
      <c r="T734" s="201" t="s">
        <v>42</v>
      </c>
      <c r="U734" s="201" t="s">
        <v>42</v>
      </c>
      <c r="V734" s="70" t="s">
        <v>42</v>
      </c>
      <c r="W734" s="202"/>
      <c r="X734" s="201" t="s">
        <v>42</v>
      </c>
      <c r="Y734" s="67"/>
      <c r="Z734" s="157"/>
      <c r="AA734" s="124"/>
      <c r="AB734" s="17"/>
      <c r="AC734" s="44"/>
      <c r="AD734" s="44"/>
      <c r="AE734" s="44"/>
    </row>
    <row r="735" ht="22.5" customHeight="1">
      <c r="A735" s="46">
        <v>732.0</v>
      </c>
      <c r="B735" s="179" t="s">
        <v>4259</v>
      </c>
      <c r="C735" s="248" t="s">
        <v>483</v>
      </c>
      <c r="D735" s="127" t="s">
        <v>4260</v>
      </c>
      <c r="E735" s="137" t="s">
        <v>4261</v>
      </c>
      <c r="F735" s="107" t="s">
        <v>4262</v>
      </c>
      <c r="G735" s="247" t="s">
        <v>4263</v>
      </c>
      <c r="H735" s="133" t="s">
        <v>4264</v>
      </c>
      <c r="I735" s="111" t="s">
        <v>4265</v>
      </c>
      <c r="J735" s="70" t="s">
        <v>42</v>
      </c>
      <c r="K735" s="70" t="s">
        <v>42</v>
      </c>
      <c r="L735" s="202"/>
      <c r="M735" s="70" t="s">
        <v>42</v>
      </c>
      <c r="N735" s="70" t="s">
        <v>42</v>
      </c>
      <c r="O735" s="70" t="s">
        <v>42</v>
      </c>
      <c r="P735" s="70" t="s">
        <v>42</v>
      </c>
      <c r="Q735" s="70" t="s">
        <v>42</v>
      </c>
      <c r="R735" s="70" t="s">
        <v>42</v>
      </c>
      <c r="S735" s="70" t="s">
        <v>42</v>
      </c>
      <c r="T735" s="70" t="s">
        <v>42</v>
      </c>
      <c r="U735" s="70" t="s">
        <v>42</v>
      </c>
      <c r="V735" s="70" t="s">
        <v>42</v>
      </c>
      <c r="W735" s="202"/>
      <c r="X735" s="70" t="s">
        <v>42</v>
      </c>
      <c r="Y735" s="67"/>
      <c r="Z735" s="157"/>
      <c r="AA735" s="124"/>
      <c r="AB735" s="17"/>
      <c r="AC735" s="44"/>
      <c r="AD735" s="44"/>
      <c r="AE735" s="44"/>
    </row>
    <row r="736" ht="22.5" customHeight="1">
      <c r="A736" s="46">
        <v>733.0</v>
      </c>
      <c r="B736" s="142" t="s">
        <v>4266</v>
      </c>
      <c r="C736" s="248" t="s">
        <v>50</v>
      </c>
      <c r="D736" s="104" t="s">
        <v>4267</v>
      </c>
      <c r="E736" s="137"/>
      <c r="F736" s="107" t="s">
        <v>4268</v>
      </c>
      <c r="G736" s="177" t="str">
        <f>HYPERLINK("mailto:triumph@triumphthailand.com","triumph@triumphthailand.com")</f>
        <v>triumph@triumphthailand.com</v>
      </c>
      <c r="H736" s="190" t="s">
        <v>4269</v>
      </c>
      <c r="I736" s="111" t="s">
        <v>2825</v>
      </c>
      <c r="J736" s="70" t="s">
        <v>42</v>
      </c>
      <c r="K736" s="70" t="s">
        <v>42</v>
      </c>
      <c r="L736" s="70" t="s">
        <v>42</v>
      </c>
      <c r="M736" s="70" t="s">
        <v>42</v>
      </c>
      <c r="N736" s="67"/>
      <c r="O736" s="67"/>
      <c r="P736" s="70" t="s">
        <v>42</v>
      </c>
      <c r="Q736" s="70" t="s">
        <v>42</v>
      </c>
      <c r="R736" s="67"/>
      <c r="S736" s="70" t="s">
        <v>42</v>
      </c>
      <c r="T736" s="67"/>
      <c r="U736" s="67"/>
      <c r="V736" s="70" t="s">
        <v>42</v>
      </c>
      <c r="W736" s="67"/>
      <c r="X736" s="67"/>
      <c r="Y736" s="67"/>
      <c r="Z736" s="157"/>
      <c r="AA736" s="124"/>
      <c r="AB736" s="17"/>
      <c r="AC736" s="44"/>
      <c r="AD736" s="44"/>
      <c r="AE736" s="44"/>
    </row>
    <row r="737" ht="22.5" customHeight="1">
      <c r="A737" s="46">
        <v>734.0</v>
      </c>
      <c r="B737" s="142" t="s">
        <v>4270</v>
      </c>
      <c r="C737" s="135" t="s">
        <v>319</v>
      </c>
      <c r="D737" s="226" t="s">
        <v>99</v>
      </c>
      <c r="E737" s="137" t="s">
        <v>4271</v>
      </c>
      <c r="F737" s="107" t="s">
        <v>4272</v>
      </c>
      <c r="G737" s="109" t="str">
        <f>HYPERLINK("mailto:support@tsgintertrade.com","support@tsgintertrade.com")</f>
        <v>support@tsgintertrade.com</v>
      </c>
      <c r="H737" s="133" t="s">
        <v>4273</v>
      </c>
      <c r="I737" s="111" t="s">
        <v>628</v>
      </c>
      <c r="J737" s="70" t="s">
        <v>42</v>
      </c>
      <c r="K737" s="67"/>
      <c r="L737" s="70" t="s">
        <v>42</v>
      </c>
      <c r="M737" s="70" t="s">
        <v>42</v>
      </c>
      <c r="N737" s="67"/>
      <c r="O737" s="67"/>
      <c r="P737" s="70" t="s">
        <v>42</v>
      </c>
      <c r="Q737" s="70" t="s">
        <v>42</v>
      </c>
      <c r="R737" s="67"/>
      <c r="S737" s="67"/>
      <c r="T737" s="70" t="s">
        <v>42</v>
      </c>
      <c r="U737" s="67"/>
      <c r="V737" s="70" t="s">
        <v>42</v>
      </c>
      <c r="W737" s="67"/>
      <c r="X737" s="67"/>
      <c r="Y737" s="67"/>
      <c r="Z737" s="157"/>
      <c r="AA737" s="124"/>
      <c r="AB737" s="17"/>
      <c r="AC737" s="44"/>
      <c r="AD737" s="44"/>
      <c r="AE737" s="44"/>
    </row>
    <row r="738" ht="22.5" customHeight="1">
      <c r="A738" s="46">
        <v>735.0</v>
      </c>
      <c r="B738" s="114" t="s">
        <v>4274</v>
      </c>
      <c r="C738" s="248" t="s">
        <v>50</v>
      </c>
      <c r="D738" s="187" t="s">
        <v>4275</v>
      </c>
      <c r="E738" s="292" t="s">
        <v>4276</v>
      </c>
      <c r="F738" s="107" t="s">
        <v>4277</v>
      </c>
      <c r="G738" s="260" t="s">
        <v>4278</v>
      </c>
      <c r="H738" s="111" t="s">
        <v>4279</v>
      </c>
      <c r="I738" s="111" t="s">
        <v>465</v>
      </c>
      <c r="J738" s="70" t="s">
        <v>42</v>
      </c>
      <c r="K738" s="67"/>
      <c r="L738" s="70" t="s">
        <v>42</v>
      </c>
      <c r="M738" s="70" t="s">
        <v>42</v>
      </c>
      <c r="N738" s="67"/>
      <c r="O738" s="67"/>
      <c r="P738" s="70" t="s">
        <v>42</v>
      </c>
      <c r="Q738" s="70" t="s">
        <v>42</v>
      </c>
      <c r="R738" s="67"/>
      <c r="S738" s="70" t="s">
        <v>42</v>
      </c>
      <c r="T738" s="67"/>
      <c r="U738" s="67"/>
      <c r="V738" s="70" t="s">
        <v>42</v>
      </c>
      <c r="W738" s="67"/>
      <c r="X738" s="67"/>
      <c r="Y738" s="67"/>
      <c r="Z738" s="157"/>
      <c r="AA738" s="124"/>
      <c r="AB738" s="17"/>
      <c r="AC738" s="44"/>
      <c r="AD738" s="44"/>
      <c r="AE738" s="44"/>
    </row>
    <row r="739" ht="22.5" customHeight="1">
      <c r="A739" s="46">
        <v>736.0</v>
      </c>
      <c r="B739" s="114" t="s">
        <v>4280</v>
      </c>
      <c r="C739" s="248" t="s">
        <v>363</v>
      </c>
      <c r="D739" s="104" t="s">
        <v>4281</v>
      </c>
      <c r="E739" s="117" t="s">
        <v>4282</v>
      </c>
      <c r="F739" s="153" t="s">
        <v>4283</v>
      </c>
      <c r="G739" s="404" t="s">
        <v>4284</v>
      </c>
      <c r="H739" s="139" t="s">
        <v>4285</v>
      </c>
      <c r="I739" s="111" t="s">
        <v>181</v>
      </c>
      <c r="J739" s="70" t="s">
        <v>42</v>
      </c>
      <c r="K739" s="67"/>
      <c r="L739" s="67"/>
      <c r="M739" s="70" t="s">
        <v>42</v>
      </c>
      <c r="N739" s="70" t="s">
        <v>42</v>
      </c>
      <c r="O739" s="70" t="s">
        <v>42</v>
      </c>
      <c r="P739" s="70" t="s">
        <v>42</v>
      </c>
      <c r="Q739" s="70" t="s">
        <v>42</v>
      </c>
      <c r="R739" s="67"/>
      <c r="S739" s="70" t="s">
        <v>42</v>
      </c>
      <c r="T739" s="70" t="s">
        <v>42</v>
      </c>
      <c r="U739" s="70" t="s">
        <v>42</v>
      </c>
      <c r="V739" s="70" t="s">
        <v>42</v>
      </c>
      <c r="W739" s="67"/>
      <c r="X739" s="70" t="s">
        <v>42</v>
      </c>
      <c r="Y739" s="67"/>
      <c r="Z739" s="157"/>
      <c r="AA739" s="124"/>
      <c r="AB739" s="17"/>
      <c r="AC739" s="44"/>
      <c r="AD739" s="44"/>
      <c r="AE739" s="44"/>
    </row>
    <row r="740" ht="22.5" customHeight="1">
      <c r="A740" s="46">
        <v>737.0</v>
      </c>
      <c r="B740" s="114" t="s">
        <v>4286</v>
      </c>
      <c r="C740" s="135" t="s">
        <v>82</v>
      </c>
      <c r="D740" s="226"/>
      <c r="E740" s="286"/>
      <c r="F740" s="107" t="s">
        <v>4287</v>
      </c>
      <c r="G740" s="109" t="str">
        <f>HYPERLINK("mailto:ttmfast@hotmail.com","ttmfast@hotmail.com")</f>
        <v>ttmfast@hotmail.com</v>
      </c>
      <c r="H740" s="133" t="s">
        <v>4288</v>
      </c>
      <c r="I740" s="111" t="s">
        <v>2383</v>
      </c>
      <c r="J740" s="70" t="s">
        <v>42</v>
      </c>
      <c r="K740" s="70" t="s">
        <v>42</v>
      </c>
      <c r="L740" s="67"/>
      <c r="M740" s="70" t="s">
        <v>42</v>
      </c>
      <c r="N740" s="67"/>
      <c r="O740" s="67"/>
      <c r="P740" s="70" t="s">
        <v>42</v>
      </c>
      <c r="Q740" s="70" t="s">
        <v>42</v>
      </c>
      <c r="R740" s="67"/>
      <c r="S740" s="70" t="s">
        <v>42</v>
      </c>
      <c r="T740" s="67"/>
      <c r="U740" s="67"/>
      <c r="V740" s="70" t="s">
        <v>42</v>
      </c>
      <c r="W740" s="67"/>
      <c r="X740" s="67"/>
      <c r="Y740" s="67"/>
      <c r="Z740" s="157"/>
      <c r="AA740" s="124"/>
      <c r="AB740" s="17"/>
      <c r="AC740" s="44"/>
      <c r="AD740" s="44"/>
      <c r="AE740" s="44"/>
    </row>
    <row r="741" ht="22.5" customHeight="1">
      <c r="A741" s="46">
        <v>738.0</v>
      </c>
      <c r="B741" s="114" t="s">
        <v>4289</v>
      </c>
      <c r="C741" s="248" t="s">
        <v>363</v>
      </c>
      <c r="D741" s="226"/>
      <c r="E741" s="267"/>
      <c r="F741" s="153" t="s">
        <v>4290</v>
      </c>
      <c r="G741" s="251"/>
      <c r="H741" s="139" t="s">
        <v>4291</v>
      </c>
      <c r="I741" s="111" t="s">
        <v>59</v>
      </c>
      <c r="J741" s="70" t="s">
        <v>42</v>
      </c>
      <c r="K741" s="70" t="s">
        <v>42</v>
      </c>
      <c r="L741" s="67"/>
      <c r="M741" s="70" t="s">
        <v>42</v>
      </c>
      <c r="N741" s="70" t="s">
        <v>42</v>
      </c>
      <c r="O741" s="70" t="s">
        <v>42</v>
      </c>
      <c r="P741" s="70" t="s">
        <v>42</v>
      </c>
      <c r="Q741" s="70" t="s">
        <v>42</v>
      </c>
      <c r="R741" s="70" t="s">
        <v>42</v>
      </c>
      <c r="S741" s="70" t="s">
        <v>42</v>
      </c>
      <c r="T741" s="67"/>
      <c r="U741" s="67"/>
      <c r="V741" s="70" t="s">
        <v>42</v>
      </c>
      <c r="W741" s="67"/>
      <c r="X741" s="70" t="s">
        <v>42</v>
      </c>
      <c r="Y741" s="67"/>
      <c r="Z741" s="157"/>
      <c r="AA741" s="124"/>
      <c r="AB741" s="17"/>
      <c r="AC741" s="44"/>
      <c r="AD741" s="44"/>
      <c r="AE741" s="44"/>
    </row>
    <row r="742" ht="22.5" customHeight="1">
      <c r="A742" s="46">
        <v>739.0</v>
      </c>
      <c r="B742" s="114" t="s">
        <v>4292</v>
      </c>
      <c r="C742" s="248" t="s">
        <v>50</v>
      </c>
      <c r="D742" s="104" t="s">
        <v>4293</v>
      </c>
      <c r="E742" s="117"/>
      <c r="F742" s="107" t="s">
        <v>4294</v>
      </c>
      <c r="G742" s="177" t="s">
        <v>4295</v>
      </c>
      <c r="H742" s="139" t="s">
        <v>4296</v>
      </c>
      <c r="I742" s="111" t="s">
        <v>4297</v>
      </c>
      <c r="J742" s="67"/>
      <c r="K742" s="67"/>
      <c r="L742" s="67"/>
      <c r="M742" s="70" t="s">
        <v>42</v>
      </c>
      <c r="N742" s="67"/>
      <c r="O742" s="67"/>
      <c r="P742" s="70" t="s">
        <v>42</v>
      </c>
      <c r="Q742" s="70" t="s">
        <v>42</v>
      </c>
      <c r="R742" s="67"/>
      <c r="S742" s="67"/>
      <c r="T742" s="70" t="s">
        <v>42</v>
      </c>
      <c r="U742" s="67"/>
      <c r="V742" s="67"/>
      <c r="W742" s="67"/>
      <c r="X742" s="67"/>
      <c r="Y742" s="67"/>
      <c r="Z742" s="157"/>
      <c r="AA742" s="124"/>
      <c r="AB742" s="17"/>
      <c r="AC742" s="44"/>
      <c r="AD742" s="44"/>
      <c r="AE742" s="44"/>
    </row>
    <row r="743" ht="22.5" customHeight="1">
      <c r="A743" s="46">
        <v>740.0</v>
      </c>
      <c r="B743" s="114" t="s">
        <v>4298</v>
      </c>
      <c r="C743" s="248" t="s">
        <v>363</v>
      </c>
      <c r="D743" s="226" t="s">
        <v>99</v>
      </c>
      <c r="E743" s="137"/>
      <c r="F743" s="107" t="s">
        <v>4299</v>
      </c>
      <c r="G743" s="283" t="str">
        <f>HYPERLINK("mailto:operations@u2-marine.com","operations@u2-marine.com
u2marine@hotmail.com")</f>
        <v>operations@u2-marine.com
u2marine@hotmail.com</v>
      </c>
      <c r="H743" s="139" t="s">
        <v>4300</v>
      </c>
      <c r="I743" s="111" t="s">
        <v>229</v>
      </c>
      <c r="J743" s="70" t="s">
        <v>42</v>
      </c>
      <c r="K743" s="67"/>
      <c r="L743" s="67"/>
      <c r="M743" s="70" t="s">
        <v>42</v>
      </c>
      <c r="N743" s="70" t="s">
        <v>42</v>
      </c>
      <c r="O743" s="67"/>
      <c r="P743" s="70" t="s">
        <v>42</v>
      </c>
      <c r="Q743" s="70" t="s">
        <v>42</v>
      </c>
      <c r="R743" s="67"/>
      <c r="S743" s="70" t="s">
        <v>42</v>
      </c>
      <c r="T743" s="70" t="s">
        <v>42</v>
      </c>
      <c r="U743" s="70" t="s">
        <v>42</v>
      </c>
      <c r="V743" s="70" t="s">
        <v>42</v>
      </c>
      <c r="W743" s="67"/>
      <c r="X743" s="70" t="s">
        <v>42</v>
      </c>
      <c r="Y743" s="67"/>
      <c r="Z743" s="157"/>
      <c r="AA743" s="124"/>
      <c r="AB743" s="17"/>
      <c r="AC743" s="44"/>
      <c r="AD743" s="44"/>
      <c r="AE743" s="44"/>
    </row>
    <row r="744" ht="22.5" customHeight="1">
      <c r="A744" s="46">
        <v>741.0</v>
      </c>
      <c r="B744" s="114" t="s">
        <v>4301</v>
      </c>
      <c r="C744" s="375" t="s">
        <v>50</v>
      </c>
      <c r="D744" s="127" t="s">
        <v>4302</v>
      </c>
      <c r="E744" s="137" t="s">
        <v>4303</v>
      </c>
      <c r="F744" s="107" t="s">
        <v>4304</v>
      </c>
      <c r="G744" s="109" t="str">
        <f>HYPERLINK("mailto:sales@ugsresources.com","sales@ugsresources.com")</f>
        <v>sales@ugsresources.com</v>
      </c>
      <c r="H744" s="122" t="s">
        <v>4305</v>
      </c>
      <c r="I744" s="111" t="s">
        <v>4306</v>
      </c>
      <c r="J744" s="70" t="s">
        <v>42</v>
      </c>
      <c r="K744" s="70" t="s">
        <v>42</v>
      </c>
      <c r="L744" s="202"/>
      <c r="M744" s="70" t="s">
        <v>42</v>
      </c>
      <c r="N744" s="70" t="s">
        <v>42</v>
      </c>
      <c r="O744" s="70" t="s">
        <v>42</v>
      </c>
      <c r="P744" s="70" t="s">
        <v>42</v>
      </c>
      <c r="Q744" s="70" t="s">
        <v>42</v>
      </c>
      <c r="R744" s="70" t="s">
        <v>42</v>
      </c>
      <c r="S744" s="70" t="s">
        <v>42</v>
      </c>
      <c r="T744" s="70" t="s">
        <v>42</v>
      </c>
      <c r="U744" s="201" t="s">
        <v>42</v>
      </c>
      <c r="V744" s="70" t="s">
        <v>42</v>
      </c>
      <c r="W744" s="67"/>
      <c r="X744" s="70" t="s">
        <v>42</v>
      </c>
      <c r="Y744" s="67"/>
      <c r="Z744" s="157"/>
      <c r="AA744" s="124"/>
      <c r="AB744" s="17"/>
      <c r="AC744" s="44"/>
      <c r="AD744" s="44"/>
      <c r="AE744" s="44"/>
    </row>
    <row r="745" ht="22.5" customHeight="1">
      <c r="A745" s="46">
        <v>742.0</v>
      </c>
      <c r="B745" s="250" t="s">
        <v>4307</v>
      </c>
      <c r="C745" s="135" t="s">
        <v>34</v>
      </c>
      <c r="D745" s="127" t="s">
        <v>4308</v>
      </c>
      <c r="E745" s="137" t="s">
        <v>4309</v>
      </c>
      <c r="F745" s="107" t="s">
        <v>4310</v>
      </c>
      <c r="G745" s="109" t="str">
        <f>HYPERLINK("mailto:maeshima@uam.co.th","maeshima@uam.co.th")</f>
        <v>maeshima@uam.co.th</v>
      </c>
      <c r="H745" s="139" t="s">
        <v>4311</v>
      </c>
      <c r="I745" s="111" t="s">
        <v>158</v>
      </c>
      <c r="J745" s="70" t="s">
        <v>42</v>
      </c>
      <c r="K745" s="67"/>
      <c r="L745" s="70" t="s">
        <v>42</v>
      </c>
      <c r="M745" s="70" t="s">
        <v>42</v>
      </c>
      <c r="N745" s="67"/>
      <c r="O745" s="67"/>
      <c r="P745" s="70" t="s">
        <v>42</v>
      </c>
      <c r="Q745" s="70" t="s">
        <v>42</v>
      </c>
      <c r="R745" s="67"/>
      <c r="S745" s="67"/>
      <c r="T745" s="67"/>
      <c r="U745" s="67"/>
      <c r="V745" s="70" t="s">
        <v>42</v>
      </c>
      <c r="W745" s="67"/>
      <c r="X745" s="67"/>
      <c r="Y745" s="67"/>
      <c r="Z745" s="157"/>
      <c r="AA745" s="124"/>
      <c r="AB745" s="17"/>
      <c r="AC745" s="44"/>
      <c r="AD745" s="44"/>
      <c r="AE745" s="44"/>
    </row>
    <row r="746" ht="22.5" customHeight="1">
      <c r="A746" s="46">
        <v>743.0</v>
      </c>
      <c r="B746" s="114" t="s">
        <v>4312</v>
      </c>
      <c r="C746" s="135" t="s">
        <v>528</v>
      </c>
      <c r="D746" s="127" t="s">
        <v>4313</v>
      </c>
      <c r="E746" s="137" t="s">
        <v>198</v>
      </c>
      <c r="F746" s="107" t="s">
        <v>4314</v>
      </c>
      <c r="G746" s="109" t="str">
        <f>HYPERLINK("mailto:rangsiya@uniprothailand.com","rangsiya@uniprothailand.com")</f>
        <v>rangsiya@uniprothailand.com</v>
      </c>
      <c r="H746" s="122" t="s">
        <v>4315</v>
      </c>
      <c r="I746" s="111" t="s">
        <v>465</v>
      </c>
      <c r="J746" s="70" t="s">
        <v>42</v>
      </c>
      <c r="K746" s="67"/>
      <c r="L746" s="70" t="s">
        <v>42</v>
      </c>
      <c r="M746" s="70" t="s">
        <v>42</v>
      </c>
      <c r="N746" s="67"/>
      <c r="O746" s="67"/>
      <c r="P746" s="70" t="s">
        <v>42</v>
      </c>
      <c r="Q746" s="70" t="s">
        <v>42</v>
      </c>
      <c r="R746" s="67"/>
      <c r="S746" s="70" t="s">
        <v>42</v>
      </c>
      <c r="T746" s="67"/>
      <c r="U746" s="67"/>
      <c r="V746" s="70" t="s">
        <v>42</v>
      </c>
      <c r="W746" s="67"/>
      <c r="X746" s="67"/>
      <c r="Y746" s="67"/>
      <c r="Z746" s="157"/>
      <c r="AA746" s="124"/>
      <c r="AB746" s="17"/>
      <c r="AC746" s="44"/>
      <c r="AD746" s="44"/>
      <c r="AE746" s="44"/>
    </row>
    <row r="747" ht="22.5" customHeight="1">
      <c r="A747" s="46">
        <v>744.0</v>
      </c>
      <c r="B747" s="114" t="s">
        <v>4316</v>
      </c>
      <c r="C747" s="248" t="s">
        <v>50</v>
      </c>
      <c r="D747" s="127" t="s">
        <v>4317</v>
      </c>
      <c r="E747" s="137"/>
      <c r="F747" s="288" t="s">
        <v>4318</v>
      </c>
      <c r="G747" s="121" t="str">
        <f>HYPERLINK("mailto:andre@unisafethailand.co.th","andre@unisafethailand.co.th")</f>
        <v>andre@unisafethailand.co.th</v>
      </c>
      <c r="H747" s="122" t="s">
        <v>4319</v>
      </c>
      <c r="I747" s="111" t="s">
        <v>4320</v>
      </c>
      <c r="J747" s="70" t="s">
        <v>42</v>
      </c>
      <c r="K747" s="67"/>
      <c r="L747" s="70" t="s">
        <v>42</v>
      </c>
      <c r="M747" s="70" t="s">
        <v>42</v>
      </c>
      <c r="N747" s="70" t="s">
        <v>42</v>
      </c>
      <c r="O747" s="67"/>
      <c r="P747" s="70" t="s">
        <v>42</v>
      </c>
      <c r="Q747" s="70" t="s">
        <v>42</v>
      </c>
      <c r="R747" s="67"/>
      <c r="S747" s="70" t="s">
        <v>42</v>
      </c>
      <c r="T747" s="70" t="s">
        <v>42</v>
      </c>
      <c r="U747" s="70" t="s">
        <v>42</v>
      </c>
      <c r="V747" s="70" t="s">
        <v>42</v>
      </c>
      <c r="W747" s="67"/>
      <c r="X747" s="70" t="s">
        <v>42</v>
      </c>
      <c r="Y747" s="67"/>
      <c r="Z747" s="274" t="s">
        <v>4321</v>
      </c>
      <c r="AA747" s="326" t="s">
        <v>4322</v>
      </c>
      <c r="AB747" s="17"/>
      <c r="AC747" s="44"/>
      <c r="AD747" s="44"/>
      <c r="AE747" s="44"/>
    </row>
    <row r="748" ht="22.5" customHeight="1">
      <c r="A748" s="46">
        <v>745.0</v>
      </c>
      <c r="B748" s="114" t="s">
        <v>4323</v>
      </c>
      <c r="C748" s="135" t="s">
        <v>34</v>
      </c>
      <c r="D748" s="127" t="s">
        <v>4324</v>
      </c>
      <c r="E748" s="137" t="s">
        <v>4325</v>
      </c>
      <c r="F748" s="107" t="s">
        <v>4326</v>
      </c>
      <c r="G748" s="109" t="str">
        <f>HYPERLINK("mailto:unitech88.service@gmail.com","unitech88.service@gmail.com")</f>
        <v>unitech88.service@gmail.com</v>
      </c>
      <c r="H748" s="111" t="s">
        <v>4327</v>
      </c>
      <c r="I748" s="111" t="s">
        <v>347</v>
      </c>
      <c r="J748" s="70" t="s">
        <v>42</v>
      </c>
      <c r="K748" s="70" t="s">
        <v>42</v>
      </c>
      <c r="L748" s="67"/>
      <c r="M748" s="70" t="s">
        <v>42</v>
      </c>
      <c r="N748" s="67"/>
      <c r="O748" s="67"/>
      <c r="P748" s="70" t="s">
        <v>42</v>
      </c>
      <c r="Q748" s="70" t="s">
        <v>42</v>
      </c>
      <c r="R748" s="67"/>
      <c r="S748" s="70" t="s">
        <v>42</v>
      </c>
      <c r="T748" s="67"/>
      <c r="U748" s="67"/>
      <c r="V748" s="70" t="s">
        <v>42</v>
      </c>
      <c r="W748" s="67"/>
      <c r="X748" s="67"/>
      <c r="Y748" s="67"/>
      <c r="Z748" s="157"/>
      <c r="AA748" s="124"/>
      <c r="AB748" s="17"/>
      <c r="AC748" s="44"/>
      <c r="AD748" s="44"/>
      <c r="AE748" s="44"/>
    </row>
    <row r="749" ht="22.5" customHeight="1">
      <c r="A749" s="46">
        <v>746.0</v>
      </c>
      <c r="B749" s="284" t="s">
        <v>4328</v>
      </c>
      <c r="C749" s="248" t="s">
        <v>4244</v>
      </c>
      <c r="D749" s="104" t="s">
        <v>4329</v>
      </c>
      <c r="E749" s="117" t="s">
        <v>198</v>
      </c>
      <c r="F749" s="107" t="s">
        <v>4330</v>
      </c>
      <c r="G749" s="177" t="str">
        <f>HYPERLINK("mailto:paporn.t@unithai.com","paporn.t@unithai.com")</f>
        <v>paporn.t@unithai.com</v>
      </c>
      <c r="H749" s="190" t="s">
        <v>4331</v>
      </c>
      <c r="I749" s="111" t="s">
        <v>790</v>
      </c>
      <c r="J749" s="70" t="s">
        <v>42</v>
      </c>
      <c r="K749" s="67"/>
      <c r="L749" s="67"/>
      <c r="M749" s="70" t="s">
        <v>42</v>
      </c>
      <c r="N749" s="67"/>
      <c r="O749" s="67"/>
      <c r="P749" s="70" t="s">
        <v>42</v>
      </c>
      <c r="Q749" s="70" t="s">
        <v>42</v>
      </c>
      <c r="R749" s="67"/>
      <c r="S749" s="70" t="s">
        <v>42</v>
      </c>
      <c r="T749" s="67"/>
      <c r="U749" s="67"/>
      <c r="V749" s="70" t="s">
        <v>42</v>
      </c>
      <c r="W749" s="67"/>
      <c r="X749" s="67"/>
      <c r="Y749" s="67"/>
      <c r="Z749" s="157"/>
      <c r="AA749" s="124"/>
      <c r="AB749" s="17"/>
      <c r="AC749" s="44"/>
      <c r="AD749" s="44"/>
      <c r="AE749" s="44"/>
    </row>
    <row r="750" ht="22.5" customHeight="1">
      <c r="A750" s="46">
        <v>747.0</v>
      </c>
      <c r="B750" s="142" t="s">
        <v>4332</v>
      </c>
      <c r="C750" s="135" t="s">
        <v>34</v>
      </c>
      <c r="D750" s="127" t="s">
        <v>4333</v>
      </c>
      <c r="E750" s="117" t="s">
        <v>198</v>
      </c>
      <c r="F750" s="107" t="s">
        <v>4334</v>
      </c>
      <c r="G750" s="109" t="str">
        <f>HYPERLINK("mailto:aroon.ar2012@gmail.com","aroon.ar2012@gmail.com")</f>
        <v>aroon.ar2012@gmail.com</v>
      </c>
      <c r="H750" s="122" t="s">
        <v>4335</v>
      </c>
      <c r="I750" s="111" t="s">
        <v>929</v>
      </c>
      <c r="J750" s="70" t="s">
        <v>42</v>
      </c>
      <c r="K750" s="70" t="s">
        <v>42</v>
      </c>
      <c r="L750" s="67"/>
      <c r="M750" s="70" t="s">
        <v>42</v>
      </c>
      <c r="N750" s="67"/>
      <c r="O750" s="67"/>
      <c r="P750" s="70" t="s">
        <v>42</v>
      </c>
      <c r="Q750" s="70" t="s">
        <v>42</v>
      </c>
      <c r="R750" s="67"/>
      <c r="S750" s="70" t="s">
        <v>42</v>
      </c>
      <c r="T750" s="67"/>
      <c r="U750" s="67"/>
      <c r="V750" s="70" t="s">
        <v>42</v>
      </c>
      <c r="W750" s="67"/>
      <c r="X750" s="67"/>
      <c r="Y750" s="67"/>
      <c r="Z750" s="157"/>
      <c r="AA750" s="124"/>
      <c r="AB750" s="17"/>
      <c r="AC750" s="44"/>
      <c r="AD750" s="44"/>
      <c r="AE750" s="44"/>
    </row>
    <row r="751" ht="22.5" customHeight="1">
      <c r="A751" s="46">
        <v>748.0</v>
      </c>
      <c r="B751" s="179" t="s">
        <v>4336</v>
      </c>
      <c r="C751" s="248" t="s">
        <v>363</v>
      </c>
      <c r="D751" s="127" t="s">
        <v>4337</v>
      </c>
      <c r="E751" s="137" t="s">
        <v>2266</v>
      </c>
      <c r="F751" s="107" t="s">
        <v>4338</v>
      </c>
      <c r="G751" s="109" t="str">
        <f>HYPERLINK("mailto:uacsk@loxinfo.co.th","uacsk@loxinfo.co.th")</f>
        <v>uacsk@loxinfo.co.th</v>
      </c>
      <c r="H751" s="122" t="s">
        <v>4339</v>
      </c>
      <c r="I751" s="111" t="s">
        <v>917</v>
      </c>
      <c r="J751" s="70" t="s">
        <v>42</v>
      </c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157"/>
      <c r="AA751" s="124"/>
      <c r="AB751" s="17"/>
      <c r="AC751" s="44"/>
      <c r="AD751" s="44"/>
      <c r="AE751" s="44"/>
    </row>
    <row r="752" ht="22.5" customHeight="1">
      <c r="A752" s="46">
        <v>749.0</v>
      </c>
      <c r="B752" s="249" t="s">
        <v>4340</v>
      </c>
      <c r="C752" s="375" t="s">
        <v>363</v>
      </c>
      <c r="D752" s="104" t="s">
        <v>4341</v>
      </c>
      <c r="E752" s="117" t="s">
        <v>4342</v>
      </c>
      <c r="F752" s="169" t="s">
        <v>4343</v>
      </c>
      <c r="G752" s="163" t="s">
        <v>4344</v>
      </c>
      <c r="H752" s="140" t="s">
        <v>4345</v>
      </c>
      <c r="I752" s="140" t="s">
        <v>193</v>
      </c>
      <c r="J752" s="70" t="s">
        <v>42</v>
      </c>
      <c r="K752" s="70" t="s">
        <v>42</v>
      </c>
      <c r="L752" s="67"/>
      <c r="M752" s="70" t="s">
        <v>42</v>
      </c>
      <c r="N752" s="70" t="s">
        <v>42</v>
      </c>
      <c r="O752" s="70" t="s">
        <v>42</v>
      </c>
      <c r="P752" s="70" t="s">
        <v>42</v>
      </c>
      <c r="Q752" s="70" t="s">
        <v>42</v>
      </c>
      <c r="R752" s="70" t="s">
        <v>42</v>
      </c>
      <c r="S752" s="70" t="s">
        <v>42</v>
      </c>
      <c r="T752" s="67"/>
      <c r="U752" s="67"/>
      <c r="V752" s="70" t="s">
        <v>42</v>
      </c>
      <c r="W752" s="67"/>
      <c r="X752" s="70" t="s">
        <v>42</v>
      </c>
      <c r="Y752" s="67"/>
      <c r="Z752" s="157"/>
      <c r="AA752" s="124"/>
      <c r="AB752" s="17"/>
      <c r="AC752" s="44"/>
      <c r="AD752" s="44"/>
      <c r="AE752" s="44"/>
    </row>
    <row r="753" ht="22.5" customHeight="1">
      <c r="A753" s="46">
        <v>750.0</v>
      </c>
      <c r="B753" s="114" t="s">
        <v>4346</v>
      </c>
      <c r="C753" s="248" t="s">
        <v>483</v>
      </c>
      <c r="D753" s="104" t="s">
        <v>4347</v>
      </c>
      <c r="E753" s="371" t="s">
        <v>4348</v>
      </c>
      <c r="F753" s="107" t="s">
        <v>3239</v>
      </c>
      <c r="G753" s="163" t="str">
        <f>HYPERLINK("mailto:texman@bkk4.loxinfo.co.th","texman@bkk4.loxinfo.co.th")</f>
        <v>texman@bkk4.loxinfo.co.th</v>
      </c>
      <c r="H753" s="122" t="s">
        <v>4349</v>
      </c>
      <c r="I753" s="111" t="s">
        <v>1131</v>
      </c>
      <c r="J753" s="70" t="s">
        <v>42</v>
      </c>
      <c r="K753" s="70"/>
      <c r="L753" s="201" t="s">
        <v>42</v>
      </c>
      <c r="M753" s="70" t="s">
        <v>42</v>
      </c>
      <c r="N753" s="70" t="s">
        <v>42</v>
      </c>
      <c r="O753" s="70"/>
      <c r="P753" s="70" t="s">
        <v>42</v>
      </c>
      <c r="Q753" s="70" t="s">
        <v>42</v>
      </c>
      <c r="R753" s="70"/>
      <c r="S753" s="70" t="s">
        <v>42</v>
      </c>
      <c r="T753" s="201" t="s">
        <v>42</v>
      </c>
      <c r="U753" s="201" t="s">
        <v>42</v>
      </c>
      <c r="V753" s="70" t="s">
        <v>42</v>
      </c>
      <c r="W753" s="202"/>
      <c r="X753" s="70" t="s">
        <v>42</v>
      </c>
      <c r="Y753" s="67"/>
      <c r="Z753" s="157"/>
      <c r="AA753" s="124"/>
      <c r="AB753" s="17"/>
      <c r="AC753" s="44"/>
      <c r="AD753" s="44"/>
      <c r="AE753" s="44"/>
    </row>
    <row r="754" ht="22.5" customHeight="1">
      <c r="A754" s="46">
        <v>751.0</v>
      </c>
      <c r="B754" s="114" t="s">
        <v>4350</v>
      </c>
      <c r="C754" s="375" t="s">
        <v>50</v>
      </c>
      <c r="D754" s="127" t="s">
        <v>4351</v>
      </c>
      <c r="E754" s="117" t="s">
        <v>299</v>
      </c>
      <c r="F754" s="107" t="s">
        <v>4352</v>
      </c>
      <c r="G754" s="155" t="str">
        <f>HYPERLINK("mailto:jamesdownie@universal-itc.com","jamesdownie@universal-itc.com")</f>
        <v>jamesdownie@universal-itc.com</v>
      </c>
      <c r="H754" s="139" t="s">
        <v>4353</v>
      </c>
      <c r="I754" s="111" t="s">
        <v>3621</v>
      </c>
      <c r="J754" s="67"/>
      <c r="K754" s="67"/>
      <c r="L754" s="67"/>
      <c r="M754" s="70" t="s">
        <v>42</v>
      </c>
      <c r="N754" s="67"/>
      <c r="O754" s="67"/>
      <c r="P754" s="70" t="s">
        <v>42</v>
      </c>
      <c r="Q754" s="70" t="s">
        <v>42</v>
      </c>
      <c r="R754" s="67"/>
      <c r="S754" s="70" t="s">
        <v>42</v>
      </c>
      <c r="T754" s="70" t="s">
        <v>42</v>
      </c>
      <c r="U754" s="67"/>
      <c r="V754" s="67"/>
      <c r="W754" s="67"/>
      <c r="X754" s="67"/>
      <c r="Y754" s="67"/>
      <c r="Z754" s="157"/>
      <c r="AA754" s="124"/>
      <c r="AB754" s="17"/>
      <c r="AC754" s="44"/>
      <c r="AD754" s="44"/>
      <c r="AE754" s="44"/>
    </row>
    <row r="755" ht="22.5" customHeight="1">
      <c r="A755" s="46">
        <v>752.0</v>
      </c>
      <c r="B755" s="179" t="s">
        <v>4354</v>
      </c>
      <c r="C755" s="248" t="s">
        <v>4355</v>
      </c>
      <c r="D755" s="104" t="s">
        <v>4356</v>
      </c>
      <c r="E755" s="117" t="s">
        <v>4357</v>
      </c>
      <c r="F755" s="153" t="s">
        <v>4358</v>
      </c>
      <c r="G755" s="177" t="str">
        <f>HYPERLINK("mailto:jon-axel.hauglum@miclynexpressoffshore.com","jon-axel.hauglum@miclynexpressoffshore.com")</f>
        <v>jon-axel.hauglum@miclynexpressoffshore.com</v>
      </c>
      <c r="H755" s="122" t="s">
        <v>4359</v>
      </c>
      <c r="I755" s="111" t="s">
        <v>193</v>
      </c>
      <c r="J755" s="70" t="s">
        <v>42</v>
      </c>
      <c r="K755" s="70" t="s">
        <v>42</v>
      </c>
      <c r="L755" s="67"/>
      <c r="M755" s="70" t="s">
        <v>42</v>
      </c>
      <c r="N755" s="70" t="s">
        <v>42</v>
      </c>
      <c r="O755" s="70" t="s">
        <v>42</v>
      </c>
      <c r="P755" s="70" t="s">
        <v>42</v>
      </c>
      <c r="Q755" s="70" t="s">
        <v>42</v>
      </c>
      <c r="R755" s="70" t="s">
        <v>42</v>
      </c>
      <c r="S755" s="70" t="s">
        <v>42</v>
      </c>
      <c r="T755" s="67"/>
      <c r="U755" s="67"/>
      <c r="V755" s="70" t="s">
        <v>42</v>
      </c>
      <c r="W755" s="67"/>
      <c r="X755" s="70" t="s">
        <v>42</v>
      </c>
      <c r="Y755" s="67"/>
      <c r="Z755" s="157"/>
      <c r="AA755" s="124"/>
      <c r="AB755" s="17"/>
      <c r="AC755" s="44"/>
      <c r="AD755" s="44"/>
      <c r="AE755" s="44"/>
    </row>
    <row r="756" ht="22.5" customHeight="1">
      <c r="A756" s="46">
        <v>753.0</v>
      </c>
      <c r="B756" s="114" t="s">
        <v>4360</v>
      </c>
      <c r="C756" s="248" t="s">
        <v>3453</v>
      </c>
      <c r="D756" s="281" t="s">
        <v>4361</v>
      </c>
      <c r="E756" s="137" t="s">
        <v>696</v>
      </c>
      <c r="F756" s="107" t="s">
        <v>4362</v>
      </c>
      <c r="G756" s="158" t="s">
        <v>4363</v>
      </c>
      <c r="H756" s="122" t="s">
        <v>4364</v>
      </c>
      <c r="I756" s="111" t="s">
        <v>929</v>
      </c>
      <c r="J756" s="70" t="s">
        <v>42</v>
      </c>
      <c r="K756" s="70" t="s">
        <v>42</v>
      </c>
      <c r="L756" s="67"/>
      <c r="M756" s="70" t="s">
        <v>42</v>
      </c>
      <c r="N756" s="70"/>
      <c r="O756" s="70"/>
      <c r="P756" s="70" t="s">
        <v>42</v>
      </c>
      <c r="Q756" s="70" t="s">
        <v>42</v>
      </c>
      <c r="R756" s="70"/>
      <c r="S756" s="70" t="s">
        <v>42</v>
      </c>
      <c r="T756" s="67"/>
      <c r="U756" s="67"/>
      <c r="V756" s="70" t="s">
        <v>42</v>
      </c>
      <c r="W756" s="67"/>
      <c r="X756" s="70"/>
      <c r="Y756" s="67"/>
      <c r="Z756" s="157"/>
      <c r="AA756" s="124"/>
      <c r="AB756" s="17"/>
      <c r="AC756" s="44"/>
      <c r="AD756" s="44"/>
      <c r="AE756" s="44"/>
    </row>
    <row r="757" ht="22.5" customHeight="1">
      <c r="A757" s="46">
        <v>754.0</v>
      </c>
      <c r="B757" s="114" t="s">
        <v>4365</v>
      </c>
      <c r="C757" s="248" t="s">
        <v>555</v>
      </c>
      <c r="D757" s="104" t="s">
        <v>4366</v>
      </c>
      <c r="E757" s="117" t="s">
        <v>4367</v>
      </c>
      <c r="F757" s="107" t="s">
        <v>4368</v>
      </c>
      <c r="G757" s="109" t="str">
        <f>HYPERLINK("mailto:info@usapart.co.th","info@usapart.co.th")</f>
        <v>info@usapart.co.th</v>
      </c>
      <c r="H757" s="139" t="s">
        <v>4369</v>
      </c>
      <c r="I757" s="111" t="s">
        <v>1097</v>
      </c>
      <c r="J757" s="70" t="s">
        <v>42</v>
      </c>
      <c r="K757" s="70" t="s">
        <v>42</v>
      </c>
      <c r="L757" s="67"/>
      <c r="M757" s="70" t="s">
        <v>42</v>
      </c>
      <c r="N757" s="67"/>
      <c r="O757" s="67"/>
      <c r="P757" s="70" t="s">
        <v>42</v>
      </c>
      <c r="Q757" s="70" t="s">
        <v>42</v>
      </c>
      <c r="R757" s="67"/>
      <c r="S757" s="70" t="s">
        <v>42</v>
      </c>
      <c r="T757" s="67"/>
      <c r="U757" s="67"/>
      <c r="V757" s="70" t="s">
        <v>42</v>
      </c>
      <c r="W757" s="67"/>
      <c r="X757" s="67"/>
      <c r="Y757" s="67"/>
      <c r="Z757" s="157"/>
      <c r="AA757" s="124"/>
      <c r="AB757" s="17"/>
      <c r="AC757" s="44"/>
      <c r="AD757" s="44"/>
      <c r="AE757" s="44"/>
    </row>
    <row r="758" ht="22.5" customHeight="1">
      <c r="A758" s="46">
        <v>755.0</v>
      </c>
      <c r="B758" s="142" t="s">
        <v>4370</v>
      </c>
      <c r="C758" s="135" t="s">
        <v>319</v>
      </c>
      <c r="D758" s="104" t="s">
        <v>4371</v>
      </c>
      <c r="E758" s="117" t="s">
        <v>198</v>
      </c>
      <c r="F758" s="317" t="s">
        <v>4372</v>
      </c>
      <c r="G758" s="239" t="str">
        <f>HYPERLINK("mailto:surakiatuseful@yahoo.com","surakiatuseful@yahoo.com")</f>
        <v>surakiatuseful@yahoo.com</v>
      </c>
      <c r="H758" s="111" t="s">
        <v>4373</v>
      </c>
      <c r="I758" s="111" t="s">
        <v>855</v>
      </c>
      <c r="J758" s="70" t="s">
        <v>42</v>
      </c>
      <c r="K758" s="67"/>
      <c r="L758" s="67"/>
      <c r="M758" s="70" t="s">
        <v>42</v>
      </c>
      <c r="N758" s="67"/>
      <c r="O758" s="67"/>
      <c r="P758" s="70" t="s">
        <v>42</v>
      </c>
      <c r="Q758" s="70" t="s">
        <v>42</v>
      </c>
      <c r="R758" s="67"/>
      <c r="S758" s="67"/>
      <c r="T758" s="67"/>
      <c r="U758" s="67"/>
      <c r="V758" s="67"/>
      <c r="W758" s="67"/>
      <c r="X758" s="67"/>
      <c r="Y758" s="67"/>
      <c r="Z758" s="157"/>
      <c r="AA758" s="124"/>
      <c r="AB758" s="17"/>
      <c r="AC758" s="44"/>
      <c r="AD758" s="44"/>
      <c r="AE758" s="44"/>
    </row>
    <row r="759" ht="22.5" customHeight="1">
      <c r="A759" s="46">
        <v>756.0</v>
      </c>
      <c r="B759" s="212" t="s">
        <v>4374</v>
      </c>
      <c r="C759" s="135" t="s">
        <v>1245</v>
      </c>
      <c r="D759" s="241" t="s">
        <v>2706</v>
      </c>
      <c r="E759" s="117" t="s">
        <v>329</v>
      </c>
      <c r="F759" s="107" t="s">
        <v>4375</v>
      </c>
      <c r="G759" s="165" t="str">
        <f>HYPERLINK("mailto:vichai@ushasiam.com","vichai@ushasiam.com")</f>
        <v>vichai@ushasiam.com</v>
      </c>
      <c r="H759" s="139" t="s">
        <v>4376</v>
      </c>
      <c r="I759" s="111" t="s">
        <v>333</v>
      </c>
      <c r="J759" s="70" t="s">
        <v>42</v>
      </c>
      <c r="K759" s="202"/>
      <c r="L759" s="70" t="s">
        <v>42</v>
      </c>
      <c r="M759" s="70" t="s">
        <v>42</v>
      </c>
      <c r="N759" s="201" t="s">
        <v>42</v>
      </c>
      <c r="O759" s="201" t="s">
        <v>42</v>
      </c>
      <c r="P759" s="70" t="s">
        <v>42</v>
      </c>
      <c r="Q759" s="70" t="s">
        <v>42</v>
      </c>
      <c r="R759" s="202"/>
      <c r="S759" s="201" t="s">
        <v>42</v>
      </c>
      <c r="T759" s="201" t="s">
        <v>42</v>
      </c>
      <c r="U759" s="201" t="s">
        <v>42</v>
      </c>
      <c r="V759" s="70" t="s">
        <v>42</v>
      </c>
      <c r="W759" s="202"/>
      <c r="X759" s="201" t="s">
        <v>42</v>
      </c>
      <c r="Y759" s="67"/>
      <c r="Z759" s="157"/>
      <c r="AA759" s="124"/>
      <c r="AB759" s="17"/>
      <c r="AC759" s="44"/>
      <c r="AD759" s="44"/>
      <c r="AE759" s="44"/>
    </row>
    <row r="760" ht="22.5" customHeight="1">
      <c r="A760" s="46">
        <v>757.0</v>
      </c>
      <c r="B760" s="212" t="s">
        <v>4377</v>
      </c>
      <c r="C760" s="248" t="s">
        <v>50</v>
      </c>
      <c r="D760" s="104" t="s">
        <v>4378</v>
      </c>
      <c r="E760" s="137" t="s">
        <v>292</v>
      </c>
      <c r="F760" s="107" t="s">
        <v>4379</v>
      </c>
      <c r="G760" s="177" t="str">
        <f>HYPERLINK("mailto:thanakrit@vcc.co.th","thanakrit@vcc.co.th")</f>
        <v>thanakrit@vcc.co.th</v>
      </c>
      <c r="H760" s="139" t="s">
        <v>4380</v>
      </c>
      <c r="I760" s="111" t="s">
        <v>229</v>
      </c>
      <c r="J760" s="70" t="s">
        <v>42</v>
      </c>
      <c r="K760" s="67"/>
      <c r="L760" s="67"/>
      <c r="M760" s="70" t="s">
        <v>42</v>
      </c>
      <c r="N760" s="70" t="s">
        <v>42</v>
      </c>
      <c r="O760" s="67"/>
      <c r="P760" s="70" t="s">
        <v>42</v>
      </c>
      <c r="Q760" s="70" t="s">
        <v>42</v>
      </c>
      <c r="R760" s="67"/>
      <c r="S760" s="70" t="s">
        <v>42</v>
      </c>
      <c r="T760" s="70" t="s">
        <v>42</v>
      </c>
      <c r="U760" s="70" t="s">
        <v>42</v>
      </c>
      <c r="V760" s="70" t="s">
        <v>42</v>
      </c>
      <c r="W760" s="67"/>
      <c r="X760" s="70" t="s">
        <v>42</v>
      </c>
      <c r="Y760" s="67"/>
      <c r="Z760" s="157"/>
      <c r="AA760" s="124"/>
      <c r="AB760" s="17"/>
      <c r="AC760" s="44"/>
      <c r="AD760" s="44"/>
      <c r="AE760" s="44"/>
    </row>
    <row r="761" ht="22.5" customHeight="1">
      <c r="A761" s="46">
        <v>758.0</v>
      </c>
      <c r="B761" s="114" t="s">
        <v>4381</v>
      </c>
      <c r="C761" s="248" t="s">
        <v>50</v>
      </c>
      <c r="D761" s="104" t="s">
        <v>4382</v>
      </c>
      <c r="E761" s="117" t="s">
        <v>4383</v>
      </c>
      <c r="F761" s="107" t="s">
        <v>4384</v>
      </c>
      <c r="G761" s="247" t="s">
        <v>4385</v>
      </c>
      <c r="H761" s="139" t="s">
        <v>4386</v>
      </c>
      <c r="I761" s="111" t="s">
        <v>229</v>
      </c>
      <c r="J761" s="70" t="s">
        <v>42</v>
      </c>
      <c r="K761" s="67"/>
      <c r="L761" s="67"/>
      <c r="M761" s="70" t="s">
        <v>42</v>
      </c>
      <c r="N761" s="70" t="s">
        <v>42</v>
      </c>
      <c r="O761" s="67"/>
      <c r="P761" s="70" t="s">
        <v>42</v>
      </c>
      <c r="Q761" s="70" t="s">
        <v>42</v>
      </c>
      <c r="R761" s="67"/>
      <c r="S761" s="70" t="s">
        <v>42</v>
      </c>
      <c r="T761" s="70" t="s">
        <v>42</v>
      </c>
      <c r="U761" s="70" t="s">
        <v>42</v>
      </c>
      <c r="V761" s="70" t="s">
        <v>42</v>
      </c>
      <c r="W761" s="67"/>
      <c r="X761" s="70" t="s">
        <v>42</v>
      </c>
      <c r="Y761" s="67"/>
      <c r="Z761" s="157"/>
      <c r="AA761" s="124"/>
      <c r="AB761" s="17"/>
      <c r="AC761" s="44"/>
      <c r="AD761" s="44"/>
      <c r="AE761" s="44"/>
    </row>
    <row r="762" ht="22.5" customHeight="1">
      <c r="A762" s="46">
        <v>759.0</v>
      </c>
      <c r="B762" s="114" t="s">
        <v>4387</v>
      </c>
      <c r="C762" s="135" t="s">
        <v>2509</v>
      </c>
      <c r="D762" s="281" t="s">
        <v>4388</v>
      </c>
      <c r="E762" s="117" t="s">
        <v>1486</v>
      </c>
      <c r="F762" s="107" t="s">
        <v>4389</v>
      </c>
      <c r="G762" s="177" t="str">
        <f>HYPERLINK("mailto:purchase@vpcgroup.co.th","purchase@vpcgroup.co.th")</f>
        <v>purchase@vpcgroup.co.th</v>
      </c>
      <c r="H762" s="111" t="s">
        <v>4390</v>
      </c>
      <c r="I762" s="111" t="s">
        <v>4391</v>
      </c>
      <c r="J762" s="70" t="s">
        <v>42</v>
      </c>
      <c r="K762" s="67"/>
      <c r="L762" s="70" t="s">
        <v>42</v>
      </c>
      <c r="M762" s="70" t="s">
        <v>42</v>
      </c>
      <c r="N762" s="67"/>
      <c r="O762" s="67"/>
      <c r="P762" s="70" t="s">
        <v>42</v>
      </c>
      <c r="Q762" s="70" t="s">
        <v>42</v>
      </c>
      <c r="R762" s="67"/>
      <c r="S762" s="70" t="s">
        <v>42</v>
      </c>
      <c r="T762" s="67"/>
      <c r="U762" s="67"/>
      <c r="V762" s="70" t="s">
        <v>42</v>
      </c>
      <c r="W762" s="67"/>
      <c r="X762" s="67"/>
      <c r="Y762" s="67"/>
      <c r="Z762" s="157"/>
      <c r="AA762" s="124"/>
      <c r="AB762" s="17"/>
      <c r="AC762" s="44"/>
      <c r="AD762" s="44"/>
      <c r="AE762" s="44"/>
    </row>
    <row r="763" ht="22.5" customHeight="1">
      <c r="A763" s="46">
        <v>760.0</v>
      </c>
      <c r="B763" s="114" t="s">
        <v>4392</v>
      </c>
      <c r="C763" s="135" t="s">
        <v>82</v>
      </c>
      <c r="D763" s="226"/>
      <c r="E763" s="137"/>
      <c r="F763" s="107" t="s">
        <v>4393</v>
      </c>
      <c r="G763" s="260" t="str">
        <f>HYPERLINK("mailto:vpnengineering@typlive.com","vpnengineering@typlive.com")</f>
        <v>vpnengineering@typlive.com</v>
      </c>
      <c r="H763" s="111" t="s">
        <v>4394</v>
      </c>
      <c r="I763" s="111" t="s">
        <v>347</v>
      </c>
      <c r="J763" s="70" t="s">
        <v>42</v>
      </c>
      <c r="K763" s="70" t="s">
        <v>42</v>
      </c>
      <c r="L763" s="67"/>
      <c r="M763" s="70" t="s">
        <v>42</v>
      </c>
      <c r="N763" s="67"/>
      <c r="O763" s="67"/>
      <c r="P763" s="70" t="s">
        <v>42</v>
      </c>
      <c r="Q763" s="70" t="s">
        <v>42</v>
      </c>
      <c r="R763" s="67"/>
      <c r="S763" s="70" t="s">
        <v>42</v>
      </c>
      <c r="T763" s="67"/>
      <c r="U763" s="67"/>
      <c r="V763" s="70" t="s">
        <v>42</v>
      </c>
      <c r="W763" s="67"/>
      <c r="X763" s="67"/>
      <c r="Y763" s="67"/>
      <c r="Z763" s="157"/>
      <c r="AA763" s="124"/>
      <c r="AB763" s="17"/>
      <c r="AC763" s="44"/>
      <c r="AD763" s="44"/>
      <c r="AE763" s="44"/>
    </row>
    <row r="764" ht="22.5" customHeight="1">
      <c r="A764" s="46">
        <v>761.0</v>
      </c>
      <c r="B764" s="142" t="s">
        <v>4395</v>
      </c>
      <c r="C764" s="135" t="s">
        <v>710</v>
      </c>
      <c r="D764" s="226"/>
      <c r="E764" s="137"/>
      <c r="F764" s="107" t="s">
        <v>4396</v>
      </c>
      <c r="G764" s="109" t="str">
        <f>HYPERLINK("mailto:vrstainless@hotmail.com","vrstainless@hotmail.com")</f>
        <v>vrstainless@hotmail.com</v>
      </c>
      <c r="H764" s="139" t="s">
        <v>4397</v>
      </c>
      <c r="I764" s="111" t="s">
        <v>181</v>
      </c>
      <c r="J764" s="201" t="s">
        <v>42</v>
      </c>
      <c r="K764" s="202"/>
      <c r="L764" s="202"/>
      <c r="M764" s="201" t="s">
        <v>42</v>
      </c>
      <c r="N764" s="201" t="s">
        <v>42</v>
      </c>
      <c r="O764" s="201" t="s">
        <v>42</v>
      </c>
      <c r="P764" s="201" t="s">
        <v>42</v>
      </c>
      <c r="Q764" s="201" t="s">
        <v>42</v>
      </c>
      <c r="R764" s="202"/>
      <c r="S764" s="201" t="s">
        <v>42</v>
      </c>
      <c r="T764" s="201" t="s">
        <v>42</v>
      </c>
      <c r="U764" s="201" t="s">
        <v>42</v>
      </c>
      <c r="V764" s="201" t="s">
        <v>42</v>
      </c>
      <c r="W764" s="202"/>
      <c r="X764" s="201" t="s">
        <v>42</v>
      </c>
      <c r="Y764" s="67"/>
      <c r="Z764" s="157"/>
      <c r="AA764" s="124"/>
      <c r="AB764" s="17"/>
      <c r="AC764" s="44"/>
      <c r="AD764" s="44"/>
      <c r="AE764" s="44"/>
    </row>
    <row r="765" ht="22.5" customHeight="1">
      <c r="A765" s="46">
        <v>762.0</v>
      </c>
      <c r="B765" s="175" t="s">
        <v>4398</v>
      </c>
      <c r="C765" s="103" t="s">
        <v>1127</v>
      </c>
      <c r="D765" s="127" t="s">
        <v>4399</v>
      </c>
      <c r="E765" s="137" t="s">
        <v>3096</v>
      </c>
      <c r="F765" s="107" t="s">
        <v>4400</v>
      </c>
      <c r="G765" s="121" t="str">
        <f>HYPERLINK("mailto:management@alpisea.com","management@alpisea.com")</f>
        <v>management@alpisea.com</v>
      </c>
      <c r="H765" s="111" t="s">
        <v>4401</v>
      </c>
      <c r="I765" s="111" t="s">
        <v>4402</v>
      </c>
      <c r="J765" s="70" t="s">
        <v>42</v>
      </c>
      <c r="K765" s="67"/>
      <c r="L765" s="67"/>
      <c r="M765" s="67"/>
      <c r="N765" s="67"/>
      <c r="O765" s="67"/>
      <c r="P765" s="70" t="s">
        <v>42</v>
      </c>
      <c r="Q765" s="70" t="s">
        <v>42</v>
      </c>
      <c r="R765" s="67"/>
      <c r="S765" s="70" t="s">
        <v>42</v>
      </c>
      <c r="T765" s="67"/>
      <c r="U765" s="67"/>
      <c r="V765" s="67"/>
      <c r="W765" s="67"/>
      <c r="X765" s="67"/>
      <c r="Y765" s="67"/>
      <c r="Z765" s="124"/>
      <c r="AA765" s="124"/>
      <c r="AB765" s="17"/>
      <c r="AC765" s="44"/>
      <c r="AD765" s="44"/>
      <c r="AE765" s="44"/>
    </row>
    <row r="766" ht="22.5" customHeight="1">
      <c r="A766" s="46">
        <v>763.0</v>
      </c>
      <c r="B766" s="114" t="s">
        <v>4403</v>
      </c>
      <c r="C766" s="248" t="s">
        <v>555</v>
      </c>
      <c r="D766" s="127" t="s">
        <v>4404</v>
      </c>
      <c r="E766" s="137" t="s">
        <v>4405</v>
      </c>
      <c r="F766" s="107" t="s">
        <v>4406</v>
      </c>
      <c r="G766" s="109" t="str">
        <f>HYPERLINK("mailto:mim@vanoord.com","mim@vanoord.com")</f>
        <v>mim@vanoord.com</v>
      </c>
      <c r="H766" s="122" t="s">
        <v>4407</v>
      </c>
      <c r="I766" s="111" t="s">
        <v>4408</v>
      </c>
      <c r="J766" s="70" t="s">
        <v>42</v>
      </c>
      <c r="K766" s="70" t="s">
        <v>42</v>
      </c>
      <c r="L766" s="67"/>
      <c r="M766" s="70" t="s">
        <v>42</v>
      </c>
      <c r="N766" s="67"/>
      <c r="O766" s="67"/>
      <c r="P766" s="70" t="s">
        <v>42</v>
      </c>
      <c r="Q766" s="70" t="s">
        <v>42</v>
      </c>
      <c r="R766" s="67"/>
      <c r="S766" s="70" t="s">
        <v>42</v>
      </c>
      <c r="T766" s="67"/>
      <c r="U766" s="67"/>
      <c r="V766" s="70" t="s">
        <v>42</v>
      </c>
      <c r="W766" s="67"/>
      <c r="X766" s="67"/>
      <c r="Y766" s="67"/>
      <c r="Z766" s="157"/>
      <c r="AA766" s="124"/>
      <c r="AB766" s="17"/>
      <c r="AC766" s="44"/>
      <c r="AD766" s="44"/>
      <c r="AE766" s="44"/>
    </row>
    <row r="767" ht="22.5" customHeight="1">
      <c r="A767" s="46">
        <v>764.0</v>
      </c>
      <c r="B767" s="114" t="s">
        <v>4409</v>
      </c>
      <c r="C767" s="248" t="s">
        <v>1326</v>
      </c>
      <c r="D767" s="127" t="s">
        <v>4410</v>
      </c>
      <c r="E767" s="137" t="s">
        <v>358</v>
      </c>
      <c r="F767" s="140" t="s">
        <v>4411</v>
      </c>
      <c r="G767" s="109" t="str">
        <f>HYPERLINK("mailto:pawwah.naw@vanagedrilling.com","pawwah.naw@vanagedrilling.com")</f>
        <v>pawwah.naw@vanagedrilling.com</v>
      </c>
      <c r="H767" s="140" t="s">
        <v>4412</v>
      </c>
      <c r="I767" s="111" t="s">
        <v>1828</v>
      </c>
      <c r="J767" s="70" t="s">
        <v>42</v>
      </c>
      <c r="K767" s="67"/>
      <c r="L767" s="67"/>
      <c r="M767" s="70" t="s">
        <v>42</v>
      </c>
      <c r="N767" s="70" t="s">
        <v>42</v>
      </c>
      <c r="O767" s="67"/>
      <c r="P767" s="70" t="s">
        <v>42</v>
      </c>
      <c r="Q767" s="70" t="s">
        <v>42</v>
      </c>
      <c r="R767" s="67"/>
      <c r="S767" s="70" t="s">
        <v>42</v>
      </c>
      <c r="T767" s="70" t="s">
        <v>42</v>
      </c>
      <c r="U767" s="70" t="s">
        <v>42</v>
      </c>
      <c r="V767" s="70" t="s">
        <v>42</v>
      </c>
      <c r="W767" s="67"/>
      <c r="X767" s="70" t="s">
        <v>42</v>
      </c>
      <c r="Y767" s="67"/>
      <c r="Z767" s="157"/>
      <c r="AA767" s="124"/>
      <c r="AB767" s="17"/>
      <c r="AC767" s="44"/>
      <c r="AD767" s="44"/>
      <c r="AE767" s="44"/>
    </row>
    <row r="768" ht="22.5" customHeight="1">
      <c r="A768" s="46">
        <v>765.0</v>
      </c>
      <c r="B768" s="114" t="s">
        <v>4413</v>
      </c>
      <c r="C768" s="135" t="s">
        <v>82</v>
      </c>
      <c r="D768" s="127" t="s">
        <v>4414</v>
      </c>
      <c r="E768" s="137" t="s">
        <v>4415</v>
      </c>
      <c r="F768" s="107" t="s">
        <v>4416</v>
      </c>
      <c r="G768" s="109" t="str">
        <f>HYPERLINK("mailto:info.thailand@applusvelosi.com","info.thailand@applusvelosi.com")</f>
        <v>info.thailand@applusvelosi.com</v>
      </c>
      <c r="H768" s="122" t="s">
        <v>4417</v>
      </c>
      <c r="I768" s="111" t="s">
        <v>138</v>
      </c>
      <c r="J768" s="70"/>
      <c r="K768" s="70"/>
      <c r="L768" s="67"/>
      <c r="M768" s="70" t="s">
        <v>42</v>
      </c>
      <c r="N768" s="70"/>
      <c r="O768" s="70"/>
      <c r="P768" s="70" t="s">
        <v>42</v>
      </c>
      <c r="Q768" s="70" t="s">
        <v>42</v>
      </c>
      <c r="R768" s="70"/>
      <c r="S768" s="70"/>
      <c r="T768" s="70" t="s">
        <v>42</v>
      </c>
      <c r="U768" s="67"/>
      <c r="V768" s="70"/>
      <c r="W768" s="67"/>
      <c r="X768" s="70"/>
      <c r="Y768" s="67"/>
      <c r="Z768" s="157"/>
      <c r="AA768" s="124"/>
      <c r="AB768" s="17"/>
      <c r="AC768" s="44"/>
      <c r="AD768" s="44"/>
      <c r="AE768" s="44"/>
    </row>
    <row r="769" ht="22.5" customHeight="1">
      <c r="A769" s="46">
        <v>766.0</v>
      </c>
      <c r="B769" s="114" t="s">
        <v>4418</v>
      </c>
      <c r="C769" s="135" t="s">
        <v>2700</v>
      </c>
      <c r="D769" s="104" t="s">
        <v>4419</v>
      </c>
      <c r="E769" s="137"/>
      <c r="F769" s="107" t="s">
        <v>4420</v>
      </c>
      <c r="G769" s="163" t="str">
        <f>HYPERLINK("mailto:wanwanatb@veritrans-log.com","wanwanatb@veritrans-log.com")</f>
        <v>wanwanatb@veritrans-log.com</v>
      </c>
      <c r="H769" s="139" t="s">
        <v>4421</v>
      </c>
      <c r="I769" s="111" t="s">
        <v>41</v>
      </c>
      <c r="J769" s="70" t="s">
        <v>42</v>
      </c>
      <c r="K769" s="67"/>
      <c r="L769" s="67"/>
      <c r="M769" s="70" t="s">
        <v>42</v>
      </c>
      <c r="N769" s="67"/>
      <c r="O769" s="67"/>
      <c r="P769" s="70" t="s">
        <v>42</v>
      </c>
      <c r="Q769" s="70" t="s">
        <v>42</v>
      </c>
      <c r="R769" s="67"/>
      <c r="S769" s="67"/>
      <c r="T769" s="67"/>
      <c r="U769" s="67"/>
      <c r="V769" s="67"/>
      <c r="W769" s="67"/>
      <c r="X769" s="67"/>
      <c r="Y769" s="67"/>
      <c r="Z769" s="157"/>
      <c r="AA769" s="124"/>
      <c r="AB769" s="17"/>
      <c r="AC769" s="44"/>
      <c r="AD769" s="44"/>
      <c r="AE769" s="44"/>
    </row>
    <row r="770" ht="22.5" customHeight="1">
      <c r="A770" s="46">
        <v>767.0</v>
      </c>
      <c r="B770" s="114" t="s">
        <v>4422</v>
      </c>
      <c r="C770" s="135" t="s">
        <v>813</v>
      </c>
      <c r="D770" s="104" t="s">
        <v>4423</v>
      </c>
      <c r="E770" s="117" t="s">
        <v>198</v>
      </c>
      <c r="F770" s="107" t="s">
        <v>4424</v>
      </c>
      <c r="G770" s="109" t="str">
        <f>HYPERLINK("mailto:info@vertex-engineering.com","info@vertex-engineering.com")</f>
        <v>info@vertex-engineering.com</v>
      </c>
      <c r="H770" s="122" t="s">
        <v>4425</v>
      </c>
      <c r="I770" s="111" t="s">
        <v>790</v>
      </c>
      <c r="J770" s="70" t="s">
        <v>42</v>
      </c>
      <c r="K770" s="67"/>
      <c r="L770" s="67"/>
      <c r="M770" s="70" t="s">
        <v>42</v>
      </c>
      <c r="N770" s="67"/>
      <c r="O770" s="67"/>
      <c r="P770" s="70" t="s">
        <v>42</v>
      </c>
      <c r="Q770" s="70" t="s">
        <v>42</v>
      </c>
      <c r="R770" s="67"/>
      <c r="S770" s="70" t="s">
        <v>42</v>
      </c>
      <c r="T770" s="67"/>
      <c r="U770" s="67"/>
      <c r="V770" s="70" t="s">
        <v>42</v>
      </c>
      <c r="W770" s="67"/>
      <c r="X770" s="67"/>
      <c r="Y770" s="67"/>
      <c r="Z770" s="157"/>
      <c r="AA770" s="124"/>
      <c r="AB770" s="17"/>
      <c r="AC770" s="44"/>
      <c r="AD770" s="44"/>
      <c r="AE770" s="44"/>
    </row>
    <row r="771" ht="22.5" customHeight="1">
      <c r="A771" s="46">
        <v>768.0</v>
      </c>
      <c r="B771" s="114" t="s">
        <v>4426</v>
      </c>
      <c r="C771" s="248" t="s">
        <v>555</v>
      </c>
      <c r="D771" s="127" t="s">
        <v>4427</v>
      </c>
      <c r="E771" s="117" t="s">
        <v>1879</v>
      </c>
      <c r="F771" s="153" t="s">
        <v>4428</v>
      </c>
      <c r="G771" s="109" t="str">
        <f>HYPERLINK("mailto:suthep.samran@vetco.com","suthep.samran@vetco.com")</f>
        <v>suthep.samran@vetco.com</v>
      </c>
      <c r="H771" s="122" t="s">
        <v>4429</v>
      </c>
      <c r="I771" s="111" t="s">
        <v>447</v>
      </c>
      <c r="J771" s="70" t="s">
        <v>42</v>
      </c>
      <c r="K771" s="70" t="s">
        <v>42</v>
      </c>
      <c r="L771" s="67"/>
      <c r="M771" s="70" t="s">
        <v>42</v>
      </c>
      <c r="N771" s="70" t="s">
        <v>42</v>
      </c>
      <c r="O771" s="70" t="s">
        <v>42</v>
      </c>
      <c r="P771" s="70" t="s">
        <v>42</v>
      </c>
      <c r="Q771" s="70" t="s">
        <v>42</v>
      </c>
      <c r="R771" s="70" t="s">
        <v>42</v>
      </c>
      <c r="S771" s="70" t="s">
        <v>42</v>
      </c>
      <c r="T771" s="67"/>
      <c r="U771" s="67"/>
      <c r="V771" s="70" t="s">
        <v>42</v>
      </c>
      <c r="W771" s="67"/>
      <c r="X771" s="70" t="s">
        <v>42</v>
      </c>
      <c r="Y771" s="70"/>
      <c r="Z771" s="157"/>
      <c r="AA771" s="124"/>
      <c r="AB771" s="17"/>
      <c r="AC771" s="44"/>
      <c r="AD771" s="44"/>
      <c r="AE771" s="44"/>
    </row>
    <row r="772" ht="22.5" customHeight="1">
      <c r="A772" s="46">
        <v>769.0</v>
      </c>
      <c r="B772" s="114" t="s">
        <v>4430</v>
      </c>
      <c r="C772" s="248" t="s">
        <v>555</v>
      </c>
      <c r="D772" s="281" t="s">
        <v>4431</v>
      </c>
      <c r="E772" s="292" t="s">
        <v>4432</v>
      </c>
      <c r="F772" s="317" t="s">
        <v>4433</v>
      </c>
      <c r="G772" s="158" t="s">
        <v>4434</v>
      </c>
      <c r="H772" s="111" t="s">
        <v>4435</v>
      </c>
      <c r="I772" s="111" t="s">
        <v>158</v>
      </c>
      <c r="J772" s="70" t="s">
        <v>42</v>
      </c>
      <c r="K772" s="70"/>
      <c r="L772" s="201" t="s">
        <v>42</v>
      </c>
      <c r="M772" s="70" t="s">
        <v>42</v>
      </c>
      <c r="N772" s="70"/>
      <c r="O772" s="70"/>
      <c r="P772" s="70" t="s">
        <v>42</v>
      </c>
      <c r="Q772" s="70" t="s">
        <v>42</v>
      </c>
      <c r="R772" s="70"/>
      <c r="S772" s="70"/>
      <c r="T772" s="201"/>
      <c r="U772" s="201"/>
      <c r="V772" s="70" t="s">
        <v>42</v>
      </c>
      <c r="W772" s="67"/>
      <c r="X772" s="70"/>
      <c r="Y772" s="67"/>
      <c r="Z772" s="157"/>
      <c r="AA772" s="124"/>
      <c r="AB772" s="17"/>
      <c r="AC772" s="44"/>
      <c r="AD772" s="44"/>
      <c r="AE772" s="44"/>
    </row>
    <row r="773" ht="22.5" customHeight="1">
      <c r="A773" s="46">
        <v>770.0</v>
      </c>
      <c r="B773" s="193" t="s">
        <v>4436</v>
      </c>
      <c r="C773" s="135" t="s">
        <v>4437</v>
      </c>
      <c r="D773" s="104" t="s">
        <v>4438</v>
      </c>
      <c r="E773" s="137" t="s">
        <v>809</v>
      </c>
      <c r="F773" s="107" t="s">
        <v>4439</v>
      </c>
      <c r="G773" s="109" t="str">
        <f>HYPERLINK("mailto:purchasing@vipco-thai.com","purchasing@vipco-thai.com")</f>
        <v>purchasing@vipco-thai.com</v>
      </c>
      <c r="H773" s="122" t="s">
        <v>4440</v>
      </c>
      <c r="I773" s="111" t="s">
        <v>790</v>
      </c>
      <c r="J773" s="70" t="s">
        <v>42</v>
      </c>
      <c r="K773" s="67"/>
      <c r="L773" s="67"/>
      <c r="M773" s="70" t="s">
        <v>42</v>
      </c>
      <c r="N773" s="67"/>
      <c r="O773" s="67"/>
      <c r="P773" s="70" t="s">
        <v>42</v>
      </c>
      <c r="Q773" s="70" t="s">
        <v>42</v>
      </c>
      <c r="R773" s="67"/>
      <c r="S773" s="70" t="s">
        <v>42</v>
      </c>
      <c r="T773" s="67"/>
      <c r="U773" s="67"/>
      <c r="V773" s="70" t="s">
        <v>42</v>
      </c>
      <c r="W773" s="67"/>
      <c r="X773" s="67"/>
      <c r="Y773" s="67"/>
      <c r="Z773" s="157"/>
      <c r="AA773" s="124"/>
      <c r="AB773" s="17"/>
      <c r="AC773" s="44"/>
      <c r="AD773" s="44"/>
      <c r="AE773" s="44"/>
    </row>
    <row r="774" ht="22.5" customHeight="1">
      <c r="A774" s="46">
        <v>771.0</v>
      </c>
      <c r="B774" s="142" t="s">
        <v>4441</v>
      </c>
      <c r="C774" s="248" t="s">
        <v>983</v>
      </c>
      <c r="D774" s="127" t="s">
        <v>4442</v>
      </c>
      <c r="E774" s="137" t="s">
        <v>4443</v>
      </c>
      <c r="F774" s="169" t="s">
        <v>4444</v>
      </c>
      <c r="G774" s="109" t="str">
        <f>HYPERLINK("mailto:shanthamani@vivablast.com","shanthamani@vivablast.com")</f>
        <v>shanthamani@vivablast.com</v>
      </c>
      <c r="H774" s="139" t="s">
        <v>4445</v>
      </c>
      <c r="I774" s="111" t="s">
        <v>4446</v>
      </c>
      <c r="J774" s="70" t="s">
        <v>42</v>
      </c>
      <c r="K774" s="70" t="s">
        <v>42</v>
      </c>
      <c r="L774" s="202"/>
      <c r="M774" s="70" t="s">
        <v>42</v>
      </c>
      <c r="N774" s="70" t="s">
        <v>42</v>
      </c>
      <c r="O774" s="70" t="s">
        <v>42</v>
      </c>
      <c r="P774" s="70" t="s">
        <v>42</v>
      </c>
      <c r="Q774" s="70" t="s">
        <v>42</v>
      </c>
      <c r="R774" s="70" t="s">
        <v>42</v>
      </c>
      <c r="S774" s="70" t="s">
        <v>42</v>
      </c>
      <c r="T774" s="201" t="s">
        <v>42</v>
      </c>
      <c r="U774" s="201" t="s">
        <v>42</v>
      </c>
      <c r="V774" s="70" t="s">
        <v>42</v>
      </c>
      <c r="W774" s="202"/>
      <c r="X774" s="70" t="s">
        <v>42</v>
      </c>
      <c r="Y774" s="67"/>
      <c r="Z774" s="157"/>
      <c r="AA774" s="124"/>
      <c r="AB774" s="17"/>
      <c r="AC774" s="44"/>
      <c r="AD774" s="44"/>
      <c r="AE774" s="44"/>
    </row>
    <row r="775" ht="22.5" customHeight="1">
      <c r="A775" s="46">
        <v>772.0</v>
      </c>
      <c r="B775" s="114" t="s">
        <v>4447</v>
      </c>
      <c r="C775" s="248" t="s">
        <v>50</v>
      </c>
      <c r="D775" s="127" t="s">
        <v>4448</v>
      </c>
      <c r="E775" s="137" t="s">
        <v>36</v>
      </c>
      <c r="F775" s="107" t="s">
        <v>4449</v>
      </c>
      <c r="G775" s="177" t="str">
        <f>HYPERLINK("mailto:t0816287767@gmail.com","t0816287767@gmail.com")</f>
        <v>t0816287767@gmail.com</v>
      </c>
      <c r="H775" s="122" t="s">
        <v>4450</v>
      </c>
      <c r="I775" s="111" t="s">
        <v>157</v>
      </c>
      <c r="J775" s="67"/>
      <c r="K775" s="67"/>
      <c r="L775" s="67"/>
      <c r="M775" s="67"/>
      <c r="N775" s="67"/>
      <c r="O775" s="67"/>
      <c r="P775" s="70" t="s">
        <v>42</v>
      </c>
      <c r="Q775" s="70" t="s">
        <v>42</v>
      </c>
      <c r="R775" s="67"/>
      <c r="S775" s="70" t="s">
        <v>42</v>
      </c>
      <c r="T775" s="67"/>
      <c r="U775" s="67"/>
      <c r="V775" s="67"/>
      <c r="W775" s="67"/>
      <c r="X775" s="67"/>
      <c r="Y775" s="67"/>
      <c r="Z775" s="157"/>
      <c r="AA775" s="124"/>
      <c r="AB775" s="17"/>
      <c r="AC775" s="44"/>
      <c r="AD775" s="44"/>
      <c r="AE775" s="44"/>
    </row>
    <row r="776" ht="22.5" customHeight="1">
      <c r="A776" s="46">
        <v>773.0</v>
      </c>
      <c r="B776" s="114" t="s">
        <v>4451</v>
      </c>
      <c r="C776" s="135" t="s">
        <v>3856</v>
      </c>
      <c r="D776" s="127" t="s">
        <v>4452</v>
      </c>
      <c r="E776" s="137"/>
      <c r="F776" s="107" t="s">
        <v>4453</v>
      </c>
      <c r="G776" s="109" t="str">
        <f>HYPERLINK("mailto:vprentalcrane@gmail.com","vprentalcrane@gmail.com")</f>
        <v>vprentalcrane@gmail.com</v>
      </c>
      <c r="H776" s="190" t="s">
        <v>4454</v>
      </c>
      <c r="I776" s="237" t="s">
        <v>2254</v>
      </c>
      <c r="J776" s="70" t="s">
        <v>42</v>
      </c>
      <c r="K776" s="67"/>
      <c r="L776" s="67"/>
      <c r="M776" s="70" t="s">
        <v>42</v>
      </c>
      <c r="N776" s="67"/>
      <c r="O776" s="67"/>
      <c r="P776" s="70" t="s">
        <v>42</v>
      </c>
      <c r="Q776" s="70" t="s">
        <v>42</v>
      </c>
      <c r="R776" s="67"/>
      <c r="S776" s="67"/>
      <c r="T776" s="67"/>
      <c r="U776" s="67"/>
      <c r="V776" s="67"/>
      <c r="W776" s="67"/>
      <c r="X776" s="67"/>
      <c r="Y776" s="67"/>
      <c r="Z776" s="157"/>
      <c r="AA776" s="124"/>
      <c r="AB776" s="17"/>
      <c r="AC776" s="44"/>
      <c r="AD776" s="44"/>
      <c r="AE776" s="44"/>
    </row>
    <row r="777" ht="22.5" customHeight="1">
      <c r="A777" s="46">
        <v>774.0</v>
      </c>
      <c r="B777" s="405" t="s">
        <v>4455</v>
      </c>
      <c r="C777" s="135" t="s">
        <v>34</v>
      </c>
      <c r="D777" s="406" t="s">
        <v>4456</v>
      </c>
      <c r="E777" s="407" t="s">
        <v>36</v>
      </c>
      <c r="F777" s="408" t="s">
        <v>4457</v>
      </c>
      <c r="G777" s="409" t="str">
        <f>HYPERLINK("mailto:wanpen_62@hotmail.com","wanpen_62@hotmail.com")</f>
        <v>wanpen_62@hotmail.com</v>
      </c>
      <c r="H777" s="410" t="s">
        <v>4458</v>
      </c>
      <c r="I777" s="410" t="s">
        <v>1140</v>
      </c>
      <c r="J777" s="130" t="s">
        <v>42</v>
      </c>
      <c r="K777" s="130" t="s">
        <v>42</v>
      </c>
      <c r="L777" s="130" t="s">
        <v>42</v>
      </c>
      <c r="M777" s="130" t="s">
        <v>42</v>
      </c>
      <c r="N777" s="130"/>
      <c r="O777" s="411"/>
      <c r="P777" s="130" t="s">
        <v>42</v>
      </c>
      <c r="Q777" s="130" t="s">
        <v>42</v>
      </c>
      <c r="R777" s="411"/>
      <c r="S777" s="130" t="s">
        <v>42</v>
      </c>
      <c r="T777" s="411"/>
      <c r="U777" s="411"/>
      <c r="V777" s="130" t="s">
        <v>42</v>
      </c>
      <c r="W777" s="411"/>
      <c r="X777" s="411"/>
      <c r="Y777" s="411"/>
      <c r="Z777" s="411"/>
      <c r="AA777" s="411"/>
      <c r="AB777" s="411"/>
      <c r="AC777" s="411"/>
      <c r="AD777" s="411"/>
      <c r="AE777" s="411"/>
    </row>
    <row r="778" ht="22.5" customHeight="1">
      <c r="A778" s="46">
        <v>775.0</v>
      </c>
      <c r="B778" s="130" t="s">
        <v>4459</v>
      </c>
      <c r="C778" s="135" t="s">
        <v>1260</v>
      </c>
      <c r="D778" s="406" t="s">
        <v>4460</v>
      </c>
      <c r="E778" s="407" t="s">
        <v>4461</v>
      </c>
      <c r="F778" s="412"/>
      <c r="G778" s="413" t="s">
        <v>4462</v>
      </c>
      <c r="H778" s="414"/>
      <c r="I778" s="410" t="s">
        <v>427</v>
      </c>
      <c r="J778" s="130" t="s">
        <v>42</v>
      </c>
      <c r="K778" s="130" t="s">
        <v>42</v>
      </c>
      <c r="L778" s="411"/>
      <c r="M778" s="130" t="s">
        <v>42</v>
      </c>
      <c r="N778" s="130" t="s">
        <v>42</v>
      </c>
      <c r="O778" s="130" t="s">
        <v>42</v>
      </c>
      <c r="P778" s="130" t="s">
        <v>42</v>
      </c>
      <c r="Q778" s="130" t="s">
        <v>42</v>
      </c>
      <c r="R778" s="130" t="s">
        <v>42</v>
      </c>
      <c r="S778" s="130" t="s">
        <v>42</v>
      </c>
      <c r="T778" s="411"/>
      <c r="U778" s="411"/>
      <c r="V778" s="130" t="s">
        <v>42</v>
      </c>
      <c r="W778" s="411"/>
      <c r="X778" s="130" t="s">
        <v>42</v>
      </c>
      <c r="Y778" s="411"/>
      <c r="Z778" s="411"/>
      <c r="AA778" s="411"/>
      <c r="AB778" s="411"/>
      <c r="AC778" s="411"/>
      <c r="AD778" s="411"/>
      <c r="AE778" s="411"/>
    </row>
    <row r="779" ht="22.5" customHeight="1">
      <c r="A779" s="46">
        <v>776.0</v>
      </c>
      <c r="B779" s="130" t="s">
        <v>4459</v>
      </c>
      <c r="C779" s="135" t="s">
        <v>50</v>
      </c>
      <c r="D779" s="406" t="s">
        <v>4463</v>
      </c>
      <c r="E779" s="415"/>
      <c r="F779" s="416" t="s">
        <v>4464</v>
      </c>
      <c r="G779" s="413" t="s">
        <v>4465</v>
      </c>
      <c r="H779" s="410" t="s">
        <v>4466</v>
      </c>
      <c r="I779" s="410" t="s">
        <v>427</v>
      </c>
      <c r="J779" s="130" t="s">
        <v>42</v>
      </c>
      <c r="K779" s="130" t="s">
        <v>42</v>
      </c>
      <c r="L779" s="411"/>
      <c r="M779" s="130" t="s">
        <v>42</v>
      </c>
      <c r="N779" s="130" t="s">
        <v>42</v>
      </c>
      <c r="O779" s="130" t="s">
        <v>42</v>
      </c>
      <c r="P779" s="130" t="s">
        <v>42</v>
      </c>
      <c r="Q779" s="130" t="s">
        <v>42</v>
      </c>
      <c r="R779" s="130" t="s">
        <v>42</v>
      </c>
      <c r="S779" s="130" t="s">
        <v>42</v>
      </c>
      <c r="T779" s="411"/>
      <c r="U779" s="411"/>
      <c r="V779" s="130" t="s">
        <v>42</v>
      </c>
      <c r="W779" s="411"/>
      <c r="X779" s="130" t="s">
        <v>42</v>
      </c>
      <c r="Y779" s="411"/>
      <c r="Z779" s="411"/>
      <c r="AA779" s="411"/>
      <c r="AB779" s="411"/>
      <c r="AC779" s="411"/>
      <c r="AD779" s="411"/>
      <c r="AE779" s="411"/>
    </row>
    <row r="780" ht="22.5" customHeight="1">
      <c r="A780" s="46">
        <v>777.0</v>
      </c>
      <c r="B780" s="130" t="s">
        <v>4459</v>
      </c>
      <c r="C780" s="135" t="s">
        <v>363</v>
      </c>
      <c r="D780" s="417" t="s">
        <v>4467</v>
      </c>
      <c r="E780" s="407" t="s">
        <v>1879</v>
      </c>
      <c r="F780" s="416" t="s">
        <v>4468</v>
      </c>
      <c r="G780" s="239" t="str">
        <f>HYPERLINK("mailto:roong_bc@hotmail.com","roong_bc@hotmail.com")</f>
        <v>roong_bc@hotmail.com</v>
      </c>
      <c r="H780" s="418" t="s">
        <v>4469</v>
      </c>
      <c r="I780" s="410" t="s">
        <v>427</v>
      </c>
      <c r="J780" s="130" t="s">
        <v>42</v>
      </c>
      <c r="K780" s="130" t="s">
        <v>42</v>
      </c>
      <c r="L780" s="411"/>
      <c r="M780" s="130" t="s">
        <v>42</v>
      </c>
      <c r="N780" s="130" t="s">
        <v>42</v>
      </c>
      <c r="O780" s="130" t="s">
        <v>42</v>
      </c>
      <c r="P780" s="130" t="s">
        <v>42</v>
      </c>
      <c r="Q780" s="130" t="s">
        <v>42</v>
      </c>
      <c r="R780" s="130" t="s">
        <v>42</v>
      </c>
      <c r="S780" s="130" t="s">
        <v>42</v>
      </c>
      <c r="T780" s="411"/>
      <c r="U780" s="411"/>
      <c r="V780" s="130" t="s">
        <v>42</v>
      </c>
      <c r="W780" s="411"/>
      <c r="X780" s="130" t="s">
        <v>42</v>
      </c>
      <c r="Y780" s="411"/>
      <c r="Z780" s="411"/>
      <c r="AA780" s="411"/>
      <c r="AB780" s="411"/>
      <c r="AC780" s="411"/>
      <c r="AD780" s="411"/>
      <c r="AE780" s="411"/>
    </row>
    <row r="781" ht="22.5" customHeight="1">
      <c r="A781" s="46">
        <v>778.0</v>
      </c>
      <c r="B781" s="405" t="s">
        <v>4470</v>
      </c>
      <c r="C781" s="135" t="s">
        <v>50</v>
      </c>
      <c r="D781" s="406" t="s">
        <v>4471</v>
      </c>
      <c r="E781" s="407" t="s">
        <v>198</v>
      </c>
      <c r="F781" s="408" t="s">
        <v>4472</v>
      </c>
      <c r="G781" s="409" t="str">
        <f>HYPERLINK("mailto:jimmy.jensen@weiss-rohlig.com","jimmy.jensen@weiss-rohlig.com")</f>
        <v>jimmy.jensen@weiss-rohlig.com</v>
      </c>
      <c r="H781" s="410" t="s">
        <v>4473</v>
      </c>
      <c r="I781" s="410" t="s">
        <v>4474</v>
      </c>
      <c r="J781" s="130" t="s">
        <v>42</v>
      </c>
      <c r="K781" s="411"/>
      <c r="L781" s="411"/>
      <c r="M781" s="130" t="s">
        <v>42</v>
      </c>
      <c r="N781" s="130" t="s">
        <v>42</v>
      </c>
      <c r="O781" s="130" t="s">
        <v>42</v>
      </c>
      <c r="P781" s="130" t="s">
        <v>42</v>
      </c>
      <c r="Q781" s="130" t="s">
        <v>42</v>
      </c>
      <c r="R781" s="411"/>
      <c r="S781" s="130" t="s">
        <v>42</v>
      </c>
      <c r="T781" s="130" t="s">
        <v>42</v>
      </c>
      <c r="U781" s="130" t="s">
        <v>42</v>
      </c>
      <c r="V781" s="130" t="s">
        <v>42</v>
      </c>
      <c r="W781" s="411"/>
      <c r="X781" s="130" t="s">
        <v>42</v>
      </c>
      <c r="Y781" s="411"/>
      <c r="Z781" s="411"/>
      <c r="AA781" s="411"/>
      <c r="AB781" s="411"/>
      <c r="AC781" s="411"/>
      <c r="AD781" s="411"/>
      <c r="AE781" s="411"/>
    </row>
    <row r="782" ht="22.5" customHeight="1">
      <c r="A782" s="46">
        <v>779.0</v>
      </c>
      <c r="B782" s="130" t="s">
        <v>4475</v>
      </c>
      <c r="C782" s="135" t="s">
        <v>50</v>
      </c>
      <c r="D782" s="419"/>
      <c r="E782" s="420" t="s">
        <v>4476</v>
      </c>
      <c r="F782" s="408" t="s">
        <v>4477</v>
      </c>
      <c r="G782" s="421" t="s">
        <v>4478</v>
      </c>
      <c r="H782" s="410" t="s">
        <v>4479</v>
      </c>
      <c r="I782" s="410" t="s">
        <v>1140</v>
      </c>
      <c r="J782" s="130" t="s">
        <v>42</v>
      </c>
      <c r="K782" s="130" t="s">
        <v>42</v>
      </c>
      <c r="L782" s="130" t="s">
        <v>42</v>
      </c>
      <c r="M782" s="130" t="s">
        <v>42</v>
      </c>
      <c r="N782" s="130"/>
      <c r="O782" s="411"/>
      <c r="P782" s="130" t="s">
        <v>42</v>
      </c>
      <c r="Q782" s="130" t="s">
        <v>42</v>
      </c>
      <c r="R782" s="411"/>
      <c r="S782" s="130" t="s">
        <v>42</v>
      </c>
      <c r="T782" s="411"/>
      <c r="U782" s="411"/>
      <c r="V782" s="130" t="s">
        <v>42</v>
      </c>
      <c r="W782" s="411"/>
      <c r="X782" s="411"/>
      <c r="Y782" s="411"/>
      <c r="Z782" s="411"/>
      <c r="AA782" s="411"/>
      <c r="AB782" s="411"/>
      <c r="AC782" s="411"/>
      <c r="AD782" s="411"/>
      <c r="AE782" s="411"/>
    </row>
    <row r="783" ht="22.5" customHeight="1">
      <c r="A783" s="46">
        <v>780.0</v>
      </c>
      <c r="B783" s="405" t="s">
        <v>4480</v>
      </c>
      <c r="C783" s="135" t="s">
        <v>50</v>
      </c>
      <c r="D783" s="406" t="s">
        <v>4481</v>
      </c>
      <c r="E783" s="407" t="s">
        <v>2475</v>
      </c>
      <c r="F783" s="408" t="s">
        <v>4482</v>
      </c>
      <c r="G783" s="413" t="s">
        <v>4483</v>
      </c>
      <c r="H783" s="407" t="s">
        <v>4484</v>
      </c>
      <c r="I783" s="410" t="s">
        <v>790</v>
      </c>
      <c r="J783" s="130" t="s">
        <v>42</v>
      </c>
      <c r="K783" s="411"/>
      <c r="L783" s="411"/>
      <c r="M783" s="130" t="s">
        <v>42</v>
      </c>
      <c r="N783" s="411"/>
      <c r="O783" s="411"/>
      <c r="P783" s="130" t="s">
        <v>42</v>
      </c>
      <c r="Q783" s="130" t="s">
        <v>42</v>
      </c>
      <c r="R783" s="411"/>
      <c r="S783" s="130" t="s">
        <v>42</v>
      </c>
      <c r="T783" s="411"/>
      <c r="U783" s="411"/>
      <c r="V783" s="130" t="s">
        <v>42</v>
      </c>
      <c r="W783" s="411"/>
      <c r="X783" s="411"/>
      <c r="Y783" s="411"/>
      <c r="Z783" s="411"/>
      <c r="AA783" s="411"/>
      <c r="AB783" s="411"/>
      <c r="AC783" s="411"/>
      <c r="AD783" s="411"/>
      <c r="AE783" s="411"/>
    </row>
    <row r="784" ht="22.5" customHeight="1">
      <c r="A784" s="46">
        <v>781.0</v>
      </c>
      <c r="B784" s="405" t="s">
        <v>4485</v>
      </c>
      <c r="C784" s="135" t="s">
        <v>34</v>
      </c>
      <c r="D784" s="406" t="s">
        <v>4486</v>
      </c>
      <c r="E784" s="407" t="s">
        <v>4487</v>
      </c>
      <c r="F784" s="408" t="s">
        <v>4488</v>
      </c>
      <c r="G784" s="421" t="s">
        <v>4489</v>
      </c>
      <c r="H784" s="410" t="s">
        <v>4490</v>
      </c>
      <c r="I784" s="410" t="s">
        <v>2497</v>
      </c>
      <c r="J784" s="130" t="s">
        <v>42</v>
      </c>
      <c r="K784" s="130" t="s">
        <v>42</v>
      </c>
      <c r="L784" s="411"/>
      <c r="M784" s="130" t="s">
        <v>42</v>
      </c>
      <c r="N784" s="130" t="s">
        <v>42</v>
      </c>
      <c r="O784" s="130" t="s">
        <v>42</v>
      </c>
      <c r="P784" s="130" t="s">
        <v>42</v>
      </c>
      <c r="Q784" s="130" t="s">
        <v>42</v>
      </c>
      <c r="R784" s="130" t="s">
        <v>42</v>
      </c>
      <c r="S784" s="130" t="s">
        <v>42</v>
      </c>
      <c r="T784" s="130" t="s">
        <v>42</v>
      </c>
      <c r="U784" s="130" t="s">
        <v>42</v>
      </c>
      <c r="V784" s="130" t="s">
        <v>42</v>
      </c>
      <c r="W784" s="411"/>
      <c r="X784" s="130" t="s">
        <v>42</v>
      </c>
      <c r="Y784" s="411"/>
      <c r="Z784" s="411"/>
      <c r="AA784" s="411"/>
      <c r="AB784" s="411"/>
      <c r="AC784" s="411"/>
      <c r="AD784" s="411"/>
      <c r="AE784" s="411"/>
    </row>
    <row r="785" ht="22.5" customHeight="1">
      <c r="A785" s="46">
        <v>782.0</v>
      </c>
      <c r="B785" s="405" t="s">
        <v>4491</v>
      </c>
      <c r="C785" s="135" t="s">
        <v>4492</v>
      </c>
      <c r="D785" s="417" t="s">
        <v>4493</v>
      </c>
      <c r="E785" s="407" t="s">
        <v>4494</v>
      </c>
      <c r="F785" s="408" t="s">
        <v>4495</v>
      </c>
      <c r="G785" s="421" t="s">
        <v>4496</v>
      </c>
      <c r="H785" s="410" t="s">
        <v>4497</v>
      </c>
      <c r="I785" s="410" t="s">
        <v>790</v>
      </c>
      <c r="J785" s="130" t="s">
        <v>42</v>
      </c>
      <c r="K785" s="411"/>
      <c r="L785" s="411"/>
      <c r="M785" s="130" t="s">
        <v>42</v>
      </c>
      <c r="N785" s="411"/>
      <c r="O785" s="411"/>
      <c r="P785" s="130" t="s">
        <v>42</v>
      </c>
      <c r="Q785" s="130" t="s">
        <v>42</v>
      </c>
      <c r="R785" s="411"/>
      <c r="S785" s="130" t="s">
        <v>42</v>
      </c>
      <c r="T785" s="411"/>
      <c r="U785" s="411"/>
      <c r="V785" s="130" t="s">
        <v>42</v>
      </c>
      <c r="W785" s="411"/>
      <c r="X785" s="411"/>
      <c r="Y785" s="411"/>
      <c r="Z785" s="411"/>
      <c r="AA785" s="411"/>
      <c r="AB785" s="411"/>
      <c r="AC785" s="411"/>
      <c r="AD785" s="411"/>
      <c r="AE785" s="411"/>
    </row>
    <row r="786" ht="22.5" customHeight="1">
      <c r="A786" s="46">
        <v>783.0</v>
      </c>
      <c r="B786" s="405" t="s">
        <v>4498</v>
      </c>
      <c r="C786" s="135" t="s">
        <v>50</v>
      </c>
      <c r="D786" s="417" t="s">
        <v>4499</v>
      </c>
      <c r="E786" s="407" t="s">
        <v>36</v>
      </c>
      <c r="F786" s="408" t="s">
        <v>4500</v>
      </c>
      <c r="G786" s="421" t="s">
        <v>4501</v>
      </c>
      <c r="H786" s="410" t="s">
        <v>4502</v>
      </c>
      <c r="I786" s="410" t="s">
        <v>855</v>
      </c>
      <c r="J786" s="130" t="s">
        <v>42</v>
      </c>
      <c r="K786" s="411"/>
      <c r="L786" s="411"/>
      <c r="M786" s="130" t="s">
        <v>42</v>
      </c>
      <c r="N786" s="411"/>
      <c r="O786" s="411"/>
      <c r="P786" s="130" t="s">
        <v>42</v>
      </c>
      <c r="Q786" s="130" t="s">
        <v>42</v>
      </c>
      <c r="R786" s="411"/>
      <c r="S786" s="411"/>
      <c r="T786" s="411"/>
      <c r="U786" s="411"/>
      <c r="V786" s="411"/>
      <c r="W786" s="411"/>
      <c r="X786" s="411"/>
      <c r="Y786" s="411"/>
      <c r="Z786" s="411"/>
      <c r="AA786" s="411"/>
      <c r="AB786" s="411"/>
      <c r="AC786" s="411"/>
      <c r="AD786" s="411"/>
      <c r="AE786" s="411"/>
    </row>
    <row r="787" ht="22.5" customHeight="1">
      <c r="A787" s="46">
        <v>784.0</v>
      </c>
      <c r="B787" s="130" t="s">
        <v>4503</v>
      </c>
      <c r="C787" s="135" t="s">
        <v>82</v>
      </c>
      <c r="D787" s="417" t="s">
        <v>4504</v>
      </c>
      <c r="E787" s="407" t="s">
        <v>4505</v>
      </c>
      <c r="F787" s="408" t="s">
        <v>4506</v>
      </c>
      <c r="G787" s="421" t="s">
        <v>4507</v>
      </c>
      <c r="H787" s="410" t="s">
        <v>4508</v>
      </c>
      <c r="I787" s="410" t="s">
        <v>157</v>
      </c>
      <c r="J787" s="405"/>
      <c r="K787" s="411"/>
      <c r="L787" s="411"/>
      <c r="M787" s="405"/>
      <c r="N787" s="411"/>
      <c r="O787" s="411"/>
      <c r="P787" s="130" t="s">
        <v>42</v>
      </c>
      <c r="Q787" s="130" t="s">
        <v>42</v>
      </c>
      <c r="R787" s="411"/>
      <c r="S787" s="130" t="s">
        <v>42</v>
      </c>
      <c r="T787" s="411"/>
      <c r="U787" s="411"/>
      <c r="V787" s="411"/>
      <c r="W787" s="411"/>
      <c r="X787" s="411"/>
      <c r="Y787" s="411"/>
      <c r="Z787" s="411"/>
      <c r="AA787" s="411"/>
      <c r="AB787" s="411"/>
      <c r="AC787" s="411"/>
      <c r="AD787" s="411"/>
      <c r="AE787" s="411"/>
    </row>
    <row r="788" ht="22.5" customHeight="1">
      <c r="A788" s="46">
        <v>785.0</v>
      </c>
      <c r="B788" s="130" t="s">
        <v>4509</v>
      </c>
      <c r="C788" s="135" t="s">
        <v>4510</v>
      </c>
      <c r="D788" s="417" t="s">
        <v>4511</v>
      </c>
      <c r="E788" s="407" t="s">
        <v>4512</v>
      </c>
      <c r="F788" s="408" t="s">
        <v>4513</v>
      </c>
      <c r="G788" s="409" t="str">
        <f>HYPERLINK("mailto:phermpoon.putianant@wms-thailand.com","phermpoon.putianant@wms-thailand.com")</f>
        <v>phermpoon.putianant@wms-thailand.com</v>
      </c>
      <c r="H788" s="410" t="s">
        <v>4514</v>
      </c>
      <c r="I788" s="410" t="s">
        <v>4515</v>
      </c>
      <c r="J788" s="130" t="s">
        <v>42</v>
      </c>
      <c r="K788" s="411"/>
      <c r="L788" s="411"/>
      <c r="M788" s="130" t="s">
        <v>42</v>
      </c>
      <c r="N788" s="130" t="s">
        <v>42</v>
      </c>
      <c r="O788" s="130" t="s">
        <v>42</v>
      </c>
      <c r="P788" s="130" t="s">
        <v>42</v>
      </c>
      <c r="Q788" s="130" t="s">
        <v>42</v>
      </c>
      <c r="R788" s="411"/>
      <c r="S788" s="130" t="s">
        <v>42</v>
      </c>
      <c r="T788" s="130" t="s">
        <v>42</v>
      </c>
      <c r="U788" s="130" t="s">
        <v>42</v>
      </c>
      <c r="V788" s="130" t="s">
        <v>42</v>
      </c>
      <c r="W788" s="411"/>
      <c r="X788" s="130" t="s">
        <v>42</v>
      </c>
      <c r="Y788" s="411"/>
      <c r="Z788" s="411"/>
      <c r="AA788" s="411"/>
      <c r="AB788" s="411"/>
      <c r="AC788" s="411"/>
      <c r="AD788" s="411"/>
      <c r="AE788" s="411"/>
    </row>
    <row r="789" ht="22.5" customHeight="1">
      <c r="A789" s="46">
        <v>786.0</v>
      </c>
      <c r="B789" s="405" t="s">
        <v>4516</v>
      </c>
      <c r="C789" s="135" t="s">
        <v>50</v>
      </c>
      <c r="D789" s="417" t="s">
        <v>4517</v>
      </c>
      <c r="E789" s="407"/>
      <c r="F789" s="408" t="s">
        <v>4518</v>
      </c>
      <c r="G789" s="422"/>
      <c r="H789" s="410" t="s">
        <v>4519</v>
      </c>
      <c r="I789" s="410" t="s">
        <v>427</v>
      </c>
      <c r="J789" s="130" t="s">
        <v>42</v>
      </c>
      <c r="K789" s="130" t="s">
        <v>42</v>
      </c>
      <c r="L789" s="411"/>
      <c r="M789" s="130" t="s">
        <v>42</v>
      </c>
      <c r="N789" s="130" t="s">
        <v>42</v>
      </c>
      <c r="O789" s="130" t="s">
        <v>42</v>
      </c>
      <c r="P789" s="130" t="s">
        <v>42</v>
      </c>
      <c r="Q789" s="130" t="s">
        <v>42</v>
      </c>
      <c r="R789" s="130" t="s">
        <v>42</v>
      </c>
      <c r="S789" s="130" t="s">
        <v>42</v>
      </c>
      <c r="T789" s="411"/>
      <c r="U789" s="411"/>
      <c r="V789" s="130" t="s">
        <v>42</v>
      </c>
      <c r="W789" s="411"/>
      <c r="X789" s="130" t="s">
        <v>42</v>
      </c>
      <c r="Y789" s="411"/>
      <c r="Z789" s="411"/>
      <c r="AA789" s="411"/>
      <c r="AB789" s="411"/>
      <c r="AC789" s="411"/>
      <c r="AD789" s="411"/>
      <c r="AE789" s="411"/>
    </row>
    <row r="790" ht="22.5" customHeight="1">
      <c r="A790" s="46">
        <v>787.0</v>
      </c>
      <c r="B790" s="130" t="s">
        <v>4520</v>
      </c>
      <c r="C790" s="135" t="s">
        <v>50</v>
      </c>
      <c r="D790" s="417" t="s">
        <v>4521</v>
      </c>
      <c r="E790" s="407" t="s">
        <v>321</v>
      </c>
      <c r="F790" s="408" t="s">
        <v>4522</v>
      </c>
      <c r="G790" s="421" t="s">
        <v>4523</v>
      </c>
      <c r="H790" s="410" t="s">
        <v>4524</v>
      </c>
      <c r="I790" s="410" t="s">
        <v>229</v>
      </c>
      <c r="J790" s="130" t="s">
        <v>42</v>
      </c>
      <c r="K790" s="411"/>
      <c r="L790" s="411"/>
      <c r="M790" s="130" t="s">
        <v>42</v>
      </c>
      <c r="N790" s="130" t="s">
        <v>42</v>
      </c>
      <c r="O790" s="411"/>
      <c r="P790" s="130" t="s">
        <v>42</v>
      </c>
      <c r="Q790" s="130" t="s">
        <v>42</v>
      </c>
      <c r="R790" s="411"/>
      <c r="S790" s="130" t="s">
        <v>42</v>
      </c>
      <c r="T790" s="130" t="s">
        <v>42</v>
      </c>
      <c r="U790" s="130" t="s">
        <v>42</v>
      </c>
      <c r="V790" s="130" t="s">
        <v>42</v>
      </c>
      <c r="W790" s="411"/>
      <c r="X790" s="130" t="s">
        <v>42</v>
      </c>
      <c r="Y790" s="411"/>
      <c r="Z790" s="411"/>
      <c r="AA790" s="411"/>
      <c r="AB790" s="411"/>
      <c r="AC790" s="411"/>
      <c r="AD790" s="411"/>
      <c r="AE790" s="411"/>
    </row>
    <row r="791" ht="22.5" customHeight="1">
      <c r="A791" s="46">
        <v>788.0</v>
      </c>
      <c r="B791" s="130" t="s">
        <v>4525</v>
      </c>
      <c r="C791" s="135" t="s">
        <v>82</v>
      </c>
      <c r="D791" s="417" t="s">
        <v>4526</v>
      </c>
      <c r="E791" s="407"/>
      <c r="F791" s="408" t="s">
        <v>4527</v>
      </c>
      <c r="G791" s="421" t="s">
        <v>4528</v>
      </c>
      <c r="H791" s="410" t="s">
        <v>4529</v>
      </c>
      <c r="I791" s="410" t="s">
        <v>1821</v>
      </c>
      <c r="J791" s="130" t="s">
        <v>42</v>
      </c>
      <c r="K791" s="411"/>
      <c r="L791" s="411"/>
      <c r="M791" s="130" t="s">
        <v>42</v>
      </c>
      <c r="N791" s="130" t="s">
        <v>42</v>
      </c>
      <c r="O791" s="130" t="s">
        <v>42</v>
      </c>
      <c r="P791" s="130" t="s">
        <v>42</v>
      </c>
      <c r="Q791" s="130" t="s">
        <v>42</v>
      </c>
      <c r="R791" s="411"/>
      <c r="S791" s="130" t="s">
        <v>42</v>
      </c>
      <c r="T791" s="130" t="s">
        <v>42</v>
      </c>
      <c r="U791" s="130" t="s">
        <v>42</v>
      </c>
      <c r="V791" s="130" t="s">
        <v>42</v>
      </c>
      <c r="W791" s="411"/>
      <c r="X791" s="130" t="s">
        <v>42</v>
      </c>
      <c r="Y791" s="411"/>
      <c r="Z791" s="411"/>
      <c r="AA791" s="411"/>
      <c r="AB791" s="411"/>
      <c r="AC791" s="411"/>
      <c r="AD791" s="411"/>
      <c r="AE791" s="411"/>
    </row>
    <row r="792" ht="22.5" customHeight="1">
      <c r="A792" s="46">
        <v>789.0</v>
      </c>
      <c r="B792" s="142" t="s">
        <v>4530</v>
      </c>
      <c r="C792" s="103" t="s">
        <v>50</v>
      </c>
      <c r="D792" s="104" t="s">
        <v>4531</v>
      </c>
      <c r="E792" s="117" t="s">
        <v>329</v>
      </c>
      <c r="F792" s="153" t="s">
        <v>4532</v>
      </c>
      <c r="G792" s="293" t="str">
        <f>HYPERLINK("mailto:thavicha@cuel.co.th","thavicha@cuel.co.th")</f>
        <v>thavicha@cuel.co.th</v>
      </c>
      <c r="H792" s="111" t="s">
        <v>4533</v>
      </c>
      <c r="I792" s="111" t="s">
        <v>59</v>
      </c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157"/>
      <c r="AA792" s="72"/>
      <c r="AB792" s="84" t="s">
        <v>4534</v>
      </c>
      <c r="AC792" s="44"/>
      <c r="AD792" s="44"/>
      <c r="AE792" s="44"/>
    </row>
    <row r="793" ht="22.5" customHeight="1">
      <c r="A793" s="46">
        <v>790.0</v>
      </c>
      <c r="B793" s="114" t="s">
        <v>4535</v>
      </c>
      <c r="C793" s="103" t="s">
        <v>528</v>
      </c>
      <c r="D793" s="104" t="s">
        <v>4536</v>
      </c>
      <c r="E793" s="137"/>
      <c r="F793" s="153" t="s">
        <v>4537</v>
      </c>
      <c r="G793" s="293" t="s">
        <v>4538</v>
      </c>
      <c r="H793" s="145" t="s">
        <v>4539</v>
      </c>
      <c r="I793" s="111" t="s">
        <v>4540</v>
      </c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157"/>
      <c r="AA793" s="124"/>
      <c r="AB793" s="17"/>
      <c r="AC793" s="44"/>
      <c r="AD793" s="44"/>
      <c r="AE793" s="44"/>
    </row>
    <row r="794" ht="22.5" customHeight="1">
      <c r="A794" s="46">
        <v>791.0</v>
      </c>
      <c r="B794" s="331" t="s">
        <v>4541</v>
      </c>
      <c r="C794" s="103" t="s">
        <v>50</v>
      </c>
      <c r="D794" s="104" t="s">
        <v>4542</v>
      </c>
      <c r="E794" s="117" t="s">
        <v>1312</v>
      </c>
      <c r="F794" s="153" t="s">
        <v>4543</v>
      </c>
      <c r="G794" s="293" t="str">
        <f>HYPERLINK("mailto:tippaya@sonnedix.com","tippaya@sonnedix.com")</f>
        <v>tippaya@sonnedix.com</v>
      </c>
      <c r="H794" s="145" t="s">
        <v>4544</v>
      </c>
      <c r="I794" s="111" t="s">
        <v>4540</v>
      </c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157"/>
      <c r="AA794" s="124"/>
      <c r="AB794" s="17"/>
      <c r="AC794" s="44"/>
      <c r="AD794" s="44"/>
      <c r="AE794" s="44"/>
    </row>
    <row r="795" ht="22.5" customHeight="1">
      <c r="A795" s="46">
        <v>792.0</v>
      </c>
      <c r="B795" s="142" t="s">
        <v>4545</v>
      </c>
      <c r="C795" s="103" t="s">
        <v>34</v>
      </c>
      <c r="D795" s="226"/>
      <c r="E795" s="137"/>
      <c r="F795" s="153" t="s">
        <v>4546</v>
      </c>
      <c r="G795" s="293" t="str">
        <f>HYPERLINK("mailto:ir@trinasolar.com","ir@trinasolar.com")</f>
        <v>ir@trinasolar.com</v>
      </c>
      <c r="H795" s="145" t="s">
        <v>4547</v>
      </c>
      <c r="I795" s="111" t="s">
        <v>4540</v>
      </c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157"/>
      <c r="AA795" s="124"/>
      <c r="AB795" s="17"/>
      <c r="AC795" s="44"/>
      <c r="AD795" s="44"/>
      <c r="AE795" s="44"/>
    </row>
    <row r="796" ht="22.5" customHeight="1">
      <c r="A796" s="46">
        <v>793.0</v>
      </c>
      <c r="B796" s="423" t="s">
        <v>4548</v>
      </c>
      <c r="C796" s="103" t="s">
        <v>528</v>
      </c>
      <c r="D796" s="104" t="s">
        <v>4549</v>
      </c>
      <c r="E796" s="117" t="s">
        <v>682</v>
      </c>
      <c r="F796" s="153" t="s">
        <v>4550</v>
      </c>
      <c r="G796" s="293" t="s">
        <v>4551</v>
      </c>
      <c r="H796" s="145" t="s">
        <v>4552</v>
      </c>
      <c r="I796" s="111" t="s">
        <v>4540</v>
      </c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157"/>
      <c r="AA796" s="124"/>
      <c r="AB796" s="17"/>
      <c r="AC796" s="44"/>
      <c r="AD796" s="44"/>
      <c r="AE796" s="44"/>
    </row>
    <row r="797" ht="22.5" customHeight="1">
      <c r="A797" s="46">
        <v>794.0</v>
      </c>
      <c r="B797" s="142" t="s">
        <v>4553</v>
      </c>
      <c r="C797" s="103" t="s">
        <v>82</v>
      </c>
      <c r="D797" s="226"/>
      <c r="E797" s="137"/>
      <c r="F797" s="153" t="s">
        <v>4554</v>
      </c>
      <c r="G797" s="293" t="str">
        <f>HYPERLINK("mailto:zhangchun@jetion.com.cn","zhangchun@jetion.com.cn")</f>
        <v>zhangchun@jetion.com.cn</v>
      </c>
      <c r="H797" s="145" t="s">
        <v>4555</v>
      </c>
      <c r="I797" s="111" t="s">
        <v>4540</v>
      </c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157"/>
      <c r="AA797" s="124"/>
      <c r="AB797" s="17"/>
      <c r="AC797" s="44"/>
      <c r="AD797" s="44"/>
      <c r="AE797" s="44"/>
    </row>
    <row r="798" ht="22.5" customHeight="1">
      <c r="A798" s="46">
        <v>795.0</v>
      </c>
      <c r="B798" s="167" t="s">
        <v>4556</v>
      </c>
      <c r="C798" s="103" t="s">
        <v>50</v>
      </c>
      <c r="D798" s="424" t="s">
        <v>4557</v>
      </c>
      <c r="E798" s="425" t="s">
        <v>329</v>
      </c>
      <c r="F798" s="153" t="s">
        <v>4558</v>
      </c>
      <c r="G798" s="293" t="str">
        <f>HYPERLINK("mailto:worawut.sornthong@astronergy.com","worawut.sornthong@astronergy.com")</f>
        <v>worawut.sornthong@astronergy.com</v>
      </c>
      <c r="H798" s="145" t="s">
        <v>4559</v>
      </c>
      <c r="I798" s="111" t="s">
        <v>4540</v>
      </c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157"/>
      <c r="AA798" s="124"/>
      <c r="AB798" s="17"/>
      <c r="AC798" s="44"/>
      <c r="AD798" s="44"/>
      <c r="AE798" s="44"/>
    </row>
    <row r="799" ht="22.5" customHeight="1">
      <c r="A799" s="46">
        <v>796.0</v>
      </c>
      <c r="B799" s="142" t="s">
        <v>4560</v>
      </c>
      <c r="C799" s="103" t="s">
        <v>82</v>
      </c>
      <c r="D799" s="104" t="s">
        <v>4561</v>
      </c>
      <c r="E799" s="117" t="s">
        <v>4562</v>
      </c>
      <c r="F799" s="153" t="s">
        <v>4563</v>
      </c>
      <c r="G799" s="426"/>
      <c r="H799" s="235" t="s">
        <v>4564</v>
      </c>
      <c r="I799" s="111" t="s">
        <v>4540</v>
      </c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157"/>
      <c r="AA799" s="124"/>
      <c r="AB799" s="17"/>
      <c r="AC799" s="44"/>
      <c r="AD799" s="44"/>
      <c r="AE799" s="44"/>
    </row>
    <row r="800" ht="22.5" customHeight="1">
      <c r="A800" s="46">
        <v>797.0</v>
      </c>
      <c r="B800" s="142" t="s">
        <v>4565</v>
      </c>
      <c r="C800" s="103" t="s">
        <v>34</v>
      </c>
      <c r="D800" s="104" t="s">
        <v>4566</v>
      </c>
      <c r="E800" s="117" t="s">
        <v>4567</v>
      </c>
      <c r="F800" s="153" t="s">
        <v>4568</v>
      </c>
      <c r="G800" s="293" t="str">
        <f>HYPERLINK("mailto:peter.lou@talesun.com","peter.lou@talesun.com")</f>
        <v>peter.lou@talesun.com</v>
      </c>
      <c r="H800" s="145" t="s">
        <v>4569</v>
      </c>
      <c r="I800" s="111" t="s">
        <v>4540</v>
      </c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157"/>
      <c r="AA800" s="124"/>
      <c r="AB800" s="17"/>
      <c r="AC800" s="44"/>
      <c r="AD800" s="44"/>
      <c r="AE800" s="44"/>
    </row>
    <row r="801" ht="22.5" customHeight="1">
      <c r="A801" s="46">
        <v>798.0</v>
      </c>
      <c r="B801" s="142" t="s">
        <v>4570</v>
      </c>
      <c r="C801" s="103" t="s">
        <v>4571</v>
      </c>
      <c r="D801" s="104" t="s">
        <v>4572</v>
      </c>
      <c r="E801" s="117" t="s">
        <v>4573</v>
      </c>
      <c r="F801" s="153" t="s">
        <v>4574</v>
      </c>
      <c r="G801" s="293" t="str">
        <f>HYPERLINK("mailto:fullsolarmarketing@gmail.com","fullsolarmarketing@gmail.com")</f>
        <v>fullsolarmarketing@gmail.com</v>
      </c>
      <c r="H801" s="427" t="s">
        <v>4575</v>
      </c>
      <c r="I801" s="111" t="s">
        <v>4540</v>
      </c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157"/>
      <c r="AA801" s="124"/>
      <c r="AB801" s="17"/>
      <c r="AC801" s="44"/>
      <c r="AD801" s="44"/>
      <c r="AE801" s="44"/>
    </row>
    <row r="802" ht="22.5" customHeight="1">
      <c r="A802" s="46">
        <v>799.0</v>
      </c>
      <c r="B802" s="142" t="s">
        <v>4576</v>
      </c>
      <c r="C802" s="103" t="s">
        <v>50</v>
      </c>
      <c r="D802" s="104" t="s">
        <v>4577</v>
      </c>
      <c r="E802" s="117" t="s">
        <v>198</v>
      </c>
      <c r="F802" s="153" t="s">
        <v>4578</v>
      </c>
      <c r="G802" s="340" t="s">
        <v>4579</v>
      </c>
      <c r="H802" s="427" t="s">
        <v>4580</v>
      </c>
      <c r="I802" s="111" t="s">
        <v>4540</v>
      </c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157"/>
      <c r="AA802" s="124"/>
      <c r="AB802" s="17"/>
      <c r="AC802" s="44"/>
      <c r="AD802" s="44"/>
      <c r="AE802" s="44"/>
    </row>
    <row r="803" ht="22.5" customHeight="1">
      <c r="A803" s="46">
        <v>800.0</v>
      </c>
      <c r="B803" s="142" t="s">
        <v>4581</v>
      </c>
      <c r="C803" s="103" t="s">
        <v>50</v>
      </c>
      <c r="D803" s="104" t="s">
        <v>4549</v>
      </c>
      <c r="E803" s="117" t="s">
        <v>4582</v>
      </c>
      <c r="F803" s="153" t="s">
        <v>4583</v>
      </c>
      <c r="G803" s="293" t="str">
        <f>HYPERLINK("mailto:surasak@energyreform.co.th","surasak@energyreform.co.th")</f>
        <v>surasak@energyreform.co.th</v>
      </c>
      <c r="H803" s="427" t="s">
        <v>4584</v>
      </c>
      <c r="I803" s="111" t="s">
        <v>4540</v>
      </c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157"/>
      <c r="AA803" s="124"/>
      <c r="AB803" s="17"/>
      <c r="AC803" s="44"/>
      <c r="AD803" s="44"/>
      <c r="AE803" s="44"/>
    </row>
    <row r="804" ht="22.5" customHeight="1">
      <c r="A804" s="46">
        <v>801.0</v>
      </c>
      <c r="B804" s="142" t="s">
        <v>4585</v>
      </c>
      <c r="C804" s="103" t="s">
        <v>4586</v>
      </c>
      <c r="D804" s="104" t="s">
        <v>4587</v>
      </c>
      <c r="E804" s="117" t="s">
        <v>4588</v>
      </c>
      <c r="F804" s="269"/>
      <c r="G804" s="293" t="str">
        <f>HYPERLINK("mailto:scott.puzey@iotgroup.com","scott.puzey@iotgroup.com")</f>
        <v>scott.puzey@iotgroup.com</v>
      </c>
      <c r="H804" s="428"/>
      <c r="I804" s="23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157"/>
      <c r="AA804" s="124"/>
      <c r="AB804" s="17"/>
      <c r="AC804" s="44"/>
      <c r="AD804" s="44"/>
      <c r="AE804" s="44"/>
    </row>
    <row r="805" ht="22.5" customHeight="1">
      <c r="A805" s="46">
        <v>802.0</v>
      </c>
      <c r="B805" s="331" t="s">
        <v>4589</v>
      </c>
      <c r="C805" s="103" t="s">
        <v>50</v>
      </c>
      <c r="D805" s="104" t="s">
        <v>4590</v>
      </c>
      <c r="E805" s="117" t="s">
        <v>198</v>
      </c>
      <c r="F805" s="153" t="s">
        <v>4591</v>
      </c>
      <c r="G805" s="293" t="str">
        <f>HYPERLINK("mailto:somboon@gunkul.com","somboon@gunkul.com")</f>
        <v>somboon@gunkul.com</v>
      </c>
      <c r="H805" s="427" t="s">
        <v>4592</v>
      </c>
      <c r="I805" s="111" t="s">
        <v>4540</v>
      </c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157"/>
      <c r="AA805" s="124"/>
      <c r="AB805" s="17"/>
      <c r="AC805" s="44"/>
      <c r="AD805" s="44"/>
      <c r="AE805" s="44"/>
    </row>
    <row r="806" ht="22.5" customHeight="1">
      <c r="A806" s="46">
        <v>803.0</v>
      </c>
      <c r="B806" s="142" t="s">
        <v>4593</v>
      </c>
      <c r="C806" s="103" t="s">
        <v>1127</v>
      </c>
      <c r="D806" s="104" t="s">
        <v>4594</v>
      </c>
      <c r="E806" s="137"/>
      <c r="F806" s="153" t="s">
        <v>4595</v>
      </c>
      <c r="G806" s="340" t="s">
        <v>4596</v>
      </c>
      <c r="H806" s="427" t="s">
        <v>4597</v>
      </c>
      <c r="I806" s="111" t="s">
        <v>4598</v>
      </c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157"/>
      <c r="AA806" s="124"/>
      <c r="AB806" s="17"/>
      <c r="AC806" s="44"/>
      <c r="AD806" s="44"/>
      <c r="AE806" s="44"/>
    </row>
    <row r="807" ht="22.5" customHeight="1">
      <c r="A807" s="46">
        <v>804.0</v>
      </c>
      <c r="B807" s="331" t="s">
        <v>4599</v>
      </c>
      <c r="C807" s="103" t="s">
        <v>1723</v>
      </c>
      <c r="D807" s="104" t="s">
        <v>4600</v>
      </c>
      <c r="E807" s="117" t="s">
        <v>198</v>
      </c>
      <c r="F807" s="153" t="s">
        <v>4601</v>
      </c>
      <c r="G807" s="293" t="str">
        <f>HYPERLINK("mailto:info@vause.co.th","info@vause.co.th")</f>
        <v>info@vause.co.th</v>
      </c>
      <c r="H807" s="427" t="s">
        <v>4602</v>
      </c>
      <c r="I807" s="23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157"/>
      <c r="AA807" s="124"/>
      <c r="AB807" s="17"/>
      <c r="AC807" s="44"/>
      <c r="AD807" s="44"/>
      <c r="AE807" s="44"/>
    </row>
    <row r="808" ht="22.5" customHeight="1">
      <c r="A808" s="46">
        <v>805.0</v>
      </c>
      <c r="B808" s="142" t="s">
        <v>4603</v>
      </c>
      <c r="C808" s="103" t="s">
        <v>528</v>
      </c>
      <c r="D808" s="104" t="s">
        <v>4604</v>
      </c>
      <c r="E808" s="137"/>
      <c r="F808" s="153" t="s">
        <v>4605</v>
      </c>
      <c r="G808" s="293" t="s">
        <v>4606</v>
      </c>
      <c r="H808" s="429" t="s">
        <v>4607</v>
      </c>
      <c r="I808" s="111" t="s">
        <v>4598</v>
      </c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157"/>
      <c r="AA808" s="124"/>
      <c r="AB808" s="17"/>
      <c r="AC808" s="44"/>
      <c r="AD808" s="44"/>
      <c r="AE808" s="44"/>
    </row>
    <row r="809" ht="22.5" customHeight="1">
      <c r="A809" s="46">
        <v>806.0</v>
      </c>
      <c r="B809" s="331" t="s">
        <v>4608</v>
      </c>
      <c r="C809" s="103" t="s">
        <v>50</v>
      </c>
      <c r="D809" s="104" t="s">
        <v>4609</v>
      </c>
      <c r="E809" s="117" t="s">
        <v>261</v>
      </c>
      <c r="F809" s="153" t="s">
        <v>4610</v>
      </c>
      <c r="G809" s="293" t="str">
        <f>HYPERLINK("mailto:john.belsey@precisionglobal.com","john.belsey@precisionglobal.com")</f>
        <v>john.belsey@precisionglobal.com</v>
      </c>
      <c r="H809" s="427" t="s">
        <v>4611</v>
      </c>
      <c r="I809" s="111" t="s">
        <v>158</v>
      </c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157"/>
      <c r="AA809" s="124"/>
      <c r="AB809" s="17"/>
      <c r="AC809" s="44"/>
      <c r="AD809" s="44"/>
      <c r="AE809" s="44"/>
    </row>
    <row r="810" ht="22.5" customHeight="1">
      <c r="A810" s="46">
        <v>807.0</v>
      </c>
      <c r="B810" s="142" t="s">
        <v>4612</v>
      </c>
      <c r="C810" s="103" t="s">
        <v>82</v>
      </c>
      <c r="D810" s="104" t="s">
        <v>4613</v>
      </c>
      <c r="E810" s="117" t="s">
        <v>4614</v>
      </c>
      <c r="F810" s="153" t="s">
        <v>4330</v>
      </c>
      <c r="G810" s="293" t="str">
        <f>HYPERLINK("mailto:wayne.ketter@unithai.com","wayne.ketter@unithai.com")</f>
        <v>wayne.ketter@unithai.com</v>
      </c>
      <c r="H810" s="427" t="s">
        <v>4615</v>
      </c>
      <c r="I810" s="23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157"/>
      <c r="AA810" s="124"/>
      <c r="AB810" s="17"/>
      <c r="AC810" s="44"/>
      <c r="AD810" s="44"/>
      <c r="AE810" s="44"/>
    </row>
    <row r="811" ht="22.5" customHeight="1">
      <c r="A811" s="46">
        <v>808.0</v>
      </c>
      <c r="B811" s="142" t="s">
        <v>4616</v>
      </c>
      <c r="C811" s="103" t="s">
        <v>483</v>
      </c>
      <c r="D811" s="430" t="s">
        <v>4617</v>
      </c>
      <c r="E811" s="430" t="s">
        <v>4618</v>
      </c>
      <c r="F811" s="169" t="s">
        <v>4619</v>
      </c>
      <c r="G811" s="293" t="str">
        <f>HYPERLINK("mailto:r.lodwan@necotrans.com","r.lodwan@necotrans.com")</f>
        <v>r.lodwan@necotrans.com</v>
      </c>
      <c r="H811" s="427" t="s">
        <v>4620</v>
      </c>
      <c r="I811" s="111" t="s">
        <v>917</v>
      </c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157"/>
      <c r="AA811" s="124"/>
      <c r="AB811" s="17"/>
      <c r="AC811" s="44"/>
      <c r="AD811" s="44"/>
      <c r="AE811" s="44"/>
    </row>
    <row r="812" ht="22.5" customHeight="1">
      <c r="A812" s="46">
        <v>809.0</v>
      </c>
      <c r="B812" s="431" t="s">
        <v>4621</v>
      </c>
      <c r="C812" s="103" t="s">
        <v>50</v>
      </c>
      <c r="D812" s="432" t="s">
        <v>4622</v>
      </c>
      <c r="E812" s="432"/>
      <c r="F812" s="433" t="s">
        <v>4623</v>
      </c>
      <c r="G812" s="293" t="s">
        <v>4624</v>
      </c>
      <c r="H812" s="433" t="s">
        <v>4625</v>
      </c>
      <c r="I812" s="111" t="s">
        <v>4540</v>
      </c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34"/>
      <c r="AA812" s="435"/>
      <c r="AB812" s="17"/>
      <c r="AC812" s="44"/>
      <c r="AD812" s="44"/>
      <c r="AE812" s="44"/>
    </row>
    <row r="813" ht="22.5" customHeight="1">
      <c r="A813" s="46">
        <v>810.0</v>
      </c>
      <c r="B813" s="431" t="s">
        <v>4626</v>
      </c>
      <c r="C813" s="103" t="s">
        <v>34</v>
      </c>
      <c r="D813" s="432" t="s">
        <v>4627</v>
      </c>
      <c r="E813" s="436"/>
      <c r="F813" s="433" t="s">
        <v>4628</v>
      </c>
      <c r="G813" s="293" t="s">
        <v>4629</v>
      </c>
      <c r="H813" s="437" t="s">
        <v>4630</v>
      </c>
      <c r="I813" s="237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34"/>
      <c r="AA813" s="435"/>
      <c r="AB813" s="17"/>
      <c r="AC813" s="44"/>
      <c r="AD813" s="44"/>
      <c r="AE813" s="44"/>
    </row>
    <row r="814" ht="22.5" customHeight="1">
      <c r="A814" s="46">
        <v>811.0</v>
      </c>
      <c r="B814" s="431" t="s">
        <v>4631</v>
      </c>
      <c r="C814" s="103" t="s">
        <v>1127</v>
      </c>
      <c r="D814" s="438"/>
      <c r="E814" s="436"/>
      <c r="F814" s="433" t="s">
        <v>4632</v>
      </c>
      <c r="G814" s="293" t="s">
        <v>4633</v>
      </c>
      <c r="H814" s="427" t="s">
        <v>4634</v>
      </c>
      <c r="I814" s="111" t="s">
        <v>427</v>
      </c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34"/>
      <c r="AA814" s="435"/>
      <c r="AB814" s="17"/>
      <c r="AC814" s="44"/>
      <c r="AD814" s="44"/>
      <c r="AE814" s="44"/>
    </row>
    <row r="815" ht="22.5" customHeight="1">
      <c r="A815" s="46">
        <v>812.0</v>
      </c>
      <c r="B815" s="439" t="s">
        <v>4635</v>
      </c>
      <c r="C815" s="103" t="s">
        <v>34</v>
      </c>
      <c r="D815" s="432" t="s">
        <v>4636</v>
      </c>
      <c r="E815" s="436"/>
      <c r="F815" s="433" t="s">
        <v>4637</v>
      </c>
      <c r="G815" s="340" t="s">
        <v>4638</v>
      </c>
      <c r="H815" s="111" t="s">
        <v>4639</v>
      </c>
      <c r="I815" s="111" t="s">
        <v>1097</v>
      </c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34"/>
      <c r="AA815" s="435"/>
      <c r="AB815" s="17"/>
      <c r="AC815" s="44"/>
      <c r="AD815" s="44"/>
      <c r="AE815" s="44"/>
    </row>
    <row r="816" ht="22.5" customHeight="1">
      <c r="A816" s="46">
        <v>813.0</v>
      </c>
      <c r="B816" s="142" t="s">
        <v>4640</v>
      </c>
      <c r="C816" s="103" t="s">
        <v>50</v>
      </c>
      <c r="D816" s="104" t="s">
        <v>4641</v>
      </c>
      <c r="E816" s="127"/>
      <c r="F816" s="111" t="s">
        <v>4642</v>
      </c>
      <c r="G816" s="293" t="str">
        <f>HYPERLINK("mailto:info@thaisolarfuture.com","info@thaisolarfuture.com")</f>
        <v>info@thaisolarfuture.com</v>
      </c>
      <c r="H816" s="145" t="s">
        <v>4643</v>
      </c>
      <c r="I816" s="237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440"/>
      <c r="AA816" s="124"/>
      <c r="AB816" s="441"/>
      <c r="AC816" s="115"/>
      <c r="AD816" s="115"/>
      <c r="AE816" s="115"/>
    </row>
    <row r="817" ht="22.5" customHeight="1">
      <c r="A817" s="46">
        <v>814.0</v>
      </c>
      <c r="B817" s="142" t="s">
        <v>4644</v>
      </c>
      <c r="C817" s="442" t="s">
        <v>4645</v>
      </c>
      <c r="D817" s="104" t="s">
        <v>4646</v>
      </c>
      <c r="E817" s="104" t="s">
        <v>4647</v>
      </c>
      <c r="F817" s="111" t="s">
        <v>4648</v>
      </c>
      <c r="G817" s="293" t="s">
        <v>4649</v>
      </c>
      <c r="H817" s="145" t="s">
        <v>4650</v>
      </c>
      <c r="I817" s="111" t="s">
        <v>4540</v>
      </c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440"/>
      <c r="AA817" s="124"/>
      <c r="AB817" s="441"/>
      <c r="AC817" s="115"/>
      <c r="AD817" s="115"/>
      <c r="AE817" s="115"/>
    </row>
    <row r="818" ht="22.5" customHeight="1">
      <c r="A818" s="46">
        <v>815.0</v>
      </c>
      <c r="B818" s="142" t="s">
        <v>4651</v>
      </c>
      <c r="C818" s="103" t="s">
        <v>1127</v>
      </c>
      <c r="D818" s="226"/>
      <c r="E818" s="226"/>
      <c r="F818" s="111" t="s">
        <v>4652</v>
      </c>
      <c r="G818" s="443" t="s">
        <v>4653</v>
      </c>
      <c r="H818" s="235" t="s">
        <v>4654</v>
      </c>
      <c r="I818" s="111" t="s">
        <v>4540</v>
      </c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440"/>
      <c r="AA818" s="124"/>
      <c r="AB818" s="441"/>
      <c r="AC818" s="115"/>
      <c r="AD818" s="115"/>
      <c r="AE818" s="115"/>
    </row>
    <row r="819" ht="22.5" customHeight="1">
      <c r="A819" s="46">
        <v>816.0</v>
      </c>
      <c r="B819" s="142" t="s">
        <v>4655</v>
      </c>
      <c r="C819" s="103" t="s">
        <v>3888</v>
      </c>
      <c r="D819" s="104" t="s">
        <v>4656</v>
      </c>
      <c r="E819" s="104" t="s">
        <v>4657</v>
      </c>
      <c r="F819" s="111" t="s">
        <v>4658</v>
      </c>
      <c r="G819" s="340" t="s">
        <v>4659</v>
      </c>
      <c r="H819" s="145" t="s">
        <v>4660</v>
      </c>
      <c r="I819" s="111" t="s">
        <v>4540</v>
      </c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440"/>
      <c r="AA819" s="124"/>
      <c r="AB819" s="441"/>
      <c r="AC819" s="115"/>
      <c r="AD819" s="115"/>
      <c r="AE819" s="115"/>
    </row>
    <row r="820" ht="22.5" customHeight="1">
      <c r="A820" s="46">
        <v>817.0</v>
      </c>
      <c r="B820" s="142" t="s">
        <v>4661</v>
      </c>
      <c r="C820" s="103" t="s">
        <v>50</v>
      </c>
      <c r="D820" s="104" t="s">
        <v>4662</v>
      </c>
      <c r="E820" s="127"/>
      <c r="F820" s="111" t="s">
        <v>4663</v>
      </c>
      <c r="G820" s="293" t="s">
        <v>4664</v>
      </c>
      <c r="H820" s="145" t="s">
        <v>4665</v>
      </c>
      <c r="I820" s="237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440"/>
      <c r="AA820" s="124"/>
      <c r="AB820" s="441"/>
      <c r="AC820" s="115"/>
      <c r="AD820" s="115"/>
      <c r="AE820" s="115"/>
    </row>
    <row r="821" ht="22.5" customHeight="1">
      <c r="A821" s="46">
        <v>818.0</v>
      </c>
      <c r="B821" s="142" t="s">
        <v>4666</v>
      </c>
      <c r="C821" s="103" t="s">
        <v>363</v>
      </c>
      <c r="D821" s="104" t="s">
        <v>4667</v>
      </c>
      <c r="E821" s="104" t="s">
        <v>198</v>
      </c>
      <c r="F821" s="111" t="s">
        <v>4668</v>
      </c>
      <c r="G821" s="293" t="str">
        <f>HYPERLINK("mailto:info@prompt-ndti.com","info@prompt-ndti.com")</f>
        <v>info@prompt-ndti.com</v>
      </c>
      <c r="H821" s="145" t="s">
        <v>4669</v>
      </c>
      <c r="I821" s="111" t="s">
        <v>138</v>
      </c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440"/>
      <c r="AA821" s="124"/>
      <c r="AB821" s="441"/>
      <c r="AC821" s="115"/>
      <c r="AD821" s="115"/>
      <c r="AE821" s="115"/>
    </row>
    <row r="822" ht="22.5" customHeight="1">
      <c r="A822" s="125"/>
      <c r="B822" s="423"/>
      <c r="C822" s="115"/>
      <c r="D822" s="127"/>
      <c r="E822" s="127"/>
      <c r="F822" s="237"/>
      <c r="G822" s="444"/>
      <c r="H822" s="445"/>
      <c r="I822" s="237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440"/>
      <c r="AA822" s="124"/>
      <c r="AB822" s="441"/>
      <c r="AC822" s="115"/>
      <c r="AD822" s="115"/>
      <c r="AE822" s="115"/>
    </row>
    <row r="823" ht="22.5" customHeight="1">
      <c r="A823" s="115"/>
      <c r="B823" s="423"/>
      <c r="C823" s="115"/>
      <c r="D823" s="446"/>
      <c r="E823" s="446"/>
      <c r="F823" s="447"/>
      <c r="G823" s="448"/>
      <c r="H823" s="449"/>
      <c r="I823" s="237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440"/>
      <c r="AA823" s="124"/>
      <c r="AB823" s="441"/>
      <c r="AC823" s="115"/>
      <c r="AD823" s="115"/>
      <c r="AE823" s="115"/>
    </row>
    <row r="824" ht="22.5" customHeight="1">
      <c r="A824" s="44"/>
      <c r="B824" s="450"/>
      <c r="C824" s="115"/>
      <c r="D824" s="436"/>
      <c r="E824" s="436"/>
      <c r="F824" s="451"/>
      <c r="G824" s="444"/>
      <c r="H824" s="452"/>
      <c r="I824" s="237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34"/>
      <c r="AA824" s="435"/>
      <c r="AB824" s="17"/>
      <c r="AC824" s="44"/>
      <c r="AD824" s="44"/>
      <c r="AE824" s="44"/>
    </row>
    <row r="825" ht="22.5" customHeight="1">
      <c r="A825" s="44"/>
      <c r="B825" s="450"/>
      <c r="C825" s="115"/>
      <c r="D825" s="436"/>
      <c r="E825" s="436"/>
      <c r="F825" s="451"/>
      <c r="G825" s="444"/>
      <c r="H825" s="452"/>
      <c r="I825" s="237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34"/>
      <c r="AA825" s="435"/>
      <c r="AB825" s="17"/>
      <c r="AC825" s="44"/>
      <c r="AD825" s="44"/>
      <c r="AE825" s="44"/>
    </row>
    <row r="826" ht="22.5" customHeight="1">
      <c r="A826" s="44"/>
      <c r="B826" s="450"/>
      <c r="C826" s="115"/>
      <c r="D826" s="436"/>
      <c r="E826" s="436"/>
      <c r="F826" s="451"/>
      <c r="G826" s="444"/>
      <c r="H826" s="452"/>
      <c r="I826" s="237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34"/>
      <c r="AA826" s="435"/>
      <c r="AB826" s="17"/>
      <c r="AC826" s="44"/>
      <c r="AD826" s="44"/>
      <c r="AE826" s="44"/>
    </row>
    <row r="827" ht="22.5" customHeight="1">
      <c r="A827" s="44"/>
      <c r="B827" s="450"/>
      <c r="C827" s="115"/>
      <c r="D827" s="436"/>
      <c r="E827" s="436"/>
      <c r="F827" s="451"/>
      <c r="G827" s="444"/>
      <c r="H827" s="452"/>
      <c r="I827" s="237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34"/>
      <c r="AA827" s="435"/>
      <c r="AB827" s="17"/>
      <c r="AC827" s="44"/>
      <c r="AD827" s="44"/>
      <c r="AE827" s="44"/>
    </row>
    <row r="828" ht="22.5" customHeight="1">
      <c r="A828" s="44"/>
      <c r="B828" s="450"/>
      <c r="C828" s="115"/>
      <c r="D828" s="436"/>
      <c r="E828" s="436"/>
      <c r="F828" s="451"/>
      <c r="G828" s="444"/>
      <c r="H828" s="452"/>
      <c r="I828" s="237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34"/>
      <c r="AA828" s="435"/>
      <c r="AB828" s="17"/>
      <c r="AC828" s="44"/>
      <c r="AD828" s="44"/>
      <c r="AE828" s="44"/>
    </row>
    <row r="829" ht="22.5" customHeight="1">
      <c r="A829" s="44"/>
      <c r="B829" s="450"/>
      <c r="C829" s="115"/>
      <c r="D829" s="436"/>
      <c r="E829" s="436"/>
      <c r="F829" s="451"/>
      <c r="G829" s="444"/>
      <c r="H829" s="452"/>
      <c r="I829" s="237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34"/>
      <c r="AA829" s="435"/>
      <c r="AB829" s="17"/>
      <c r="AC829" s="44"/>
      <c r="AD829" s="44"/>
      <c r="AE829" s="44"/>
    </row>
    <row r="830" ht="22.5" customHeight="1">
      <c r="A830" s="44"/>
      <c r="B830" s="450"/>
      <c r="C830" s="115"/>
      <c r="D830" s="436"/>
      <c r="E830" s="436"/>
      <c r="F830" s="451"/>
      <c r="G830" s="444"/>
      <c r="H830" s="452"/>
      <c r="I830" s="237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34"/>
      <c r="AA830" s="435"/>
      <c r="AB830" s="17"/>
      <c r="AC830" s="44"/>
      <c r="AD830" s="44"/>
      <c r="AE830" s="44"/>
    </row>
    <row r="831" ht="22.5" customHeight="1">
      <c r="A831" s="44"/>
      <c r="B831" s="450"/>
      <c r="C831" s="115"/>
      <c r="D831" s="436"/>
      <c r="E831" s="436"/>
      <c r="F831" s="451"/>
      <c r="G831" s="444"/>
      <c r="H831" s="452"/>
      <c r="I831" s="237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34"/>
      <c r="AA831" s="435"/>
      <c r="AB831" s="17"/>
      <c r="AC831" s="44"/>
      <c r="AD831" s="44"/>
      <c r="AE831" s="44"/>
    </row>
    <row r="832" ht="22.5" customHeight="1">
      <c r="A832" s="44"/>
      <c r="B832" s="450"/>
      <c r="C832" s="115"/>
      <c r="D832" s="436"/>
      <c r="E832" s="436"/>
      <c r="F832" s="451"/>
      <c r="G832" s="444"/>
      <c r="H832" s="452"/>
      <c r="I832" s="237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34"/>
      <c r="AA832" s="435"/>
      <c r="AB832" s="17"/>
      <c r="AC832" s="44"/>
      <c r="AD832" s="44"/>
      <c r="AE832" s="44"/>
    </row>
    <row r="833" ht="22.5" customHeight="1">
      <c r="A833" s="44"/>
      <c r="B833" s="450"/>
      <c r="C833" s="115"/>
      <c r="D833" s="436"/>
      <c r="E833" s="436"/>
      <c r="F833" s="451"/>
      <c r="G833" s="444"/>
      <c r="H833" s="452"/>
      <c r="I833" s="237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34"/>
      <c r="AA833" s="435"/>
      <c r="AB833" s="17"/>
      <c r="AC833" s="44"/>
      <c r="AD833" s="44"/>
      <c r="AE833" s="44"/>
    </row>
    <row r="834" ht="22.5" customHeight="1">
      <c r="A834" s="44"/>
      <c r="B834" s="450"/>
      <c r="C834" s="115"/>
      <c r="D834" s="436"/>
      <c r="E834" s="436"/>
      <c r="F834" s="451"/>
      <c r="G834" s="444"/>
      <c r="H834" s="452"/>
      <c r="I834" s="237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34"/>
      <c r="AA834" s="435"/>
      <c r="AB834" s="17"/>
      <c r="AC834" s="44"/>
      <c r="AD834" s="44"/>
      <c r="AE834" s="44"/>
    </row>
    <row r="835" ht="22.5" customHeight="1">
      <c r="A835" s="44"/>
      <c r="B835" s="450"/>
      <c r="C835" s="115"/>
      <c r="D835" s="436"/>
      <c r="E835" s="436"/>
      <c r="F835" s="451"/>
      <c r="G835" s="444"/>
      <c r="H835" s="452"/>
      <c r="I835" s="237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34"/>
      <c r="AA835" s="435"/>
      <c r="AB835" s="17"/>
      <c r="AC835" s="44"/>
      <c r="AD835" s="44"/>
      <c r="AE835" s="44"/>
    </row>
    <row r="836" ht="22.5" customHeight="1">
      <c r="A836" s="44"/>
      <c r="B836" s="450"/>
      <c r="C836" s="115"/>
      <c r="D836" s="436"/>
      <c r="E836" s="436"/>
      <c r="F836" s="451"/>
      <c r="G836" s="444"/>
      <c r="H836" s="452"/>
      <c r="I836" s="237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34"/>
      <c r="AA836" s="435"/>
      <c r="AB836" s="17"/>
      <c r="AC836" s="44"/>
      <c r="AD836" s="44"/>
      <c r="AE836" s="44"/>
    </row>
    <row r="837">
      <c r="A837" s="44"/>
      <c r="B837" s="450"/>
      <c r="C837" s="115"/>
      <c r="D837" s="436"/>
      <c r="E837" s="436"/>
      <c r="F837" s="451"/>
      <c r="G837" s="444"/>
      <c r="H837" s="452"/>
      <c r="I837" s="237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34"/>
      <c r="AA837" s="435"/>
      <c r="AB837" s="17"/>
      <c r="AC837" s="44"/>
      <c r="AD837" s="44"/>
      <c r="AE837" s="44"/>
    </row>
    <row r="838">
      <c r="A838" s="44"/>
      <c r="B838" s="450"/>
      <c r="C838" s="115"/>
      <c r="D838" s="436"/>
      <c r="E838" s="436"/>
      <c r="F838" s="451"/>
      <c r="G838" s="444"/>
      <c r="H838" s="452"/>
      <c r="I838" s="237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34"/>
      <c r="AA838" s="435"/>
      <c r="AB838" s="17"/>
      <c r="AC838" s="44"/>
      <c r="AD838" s="44"/>
      <c r="AE838" s="44"/>
    </row>
    <row r="839">
      <c r="A839" s="44"/>
      <c r="B839" s="450"/>
      <c r="C839" s="115"/>
      <c r="D839" s="436"/>
      <c r="E839" s="436"/>
      <c r="F839" s="451"/>
      <c r="G839" s="444"/>
      <c r="H839" s="452"/>
      <c r="I839" s="237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34"/>
      <c r="AA839" s="435"/>
      <c r="AB839" s="17"/>
      <c r="AC839" s="44"/>
      <c r="AD839" s="44"/>
      <c r="AE839" s="44"/>
    </row>
    <row r="840">
      <c r="A840" s="44"/>
      <c r="B840" s="450"/>
      <c r="C840" s="115"/>
      <c r="D840" s="436"/>
      <c r="E840" s="436"/>
      <c r="F840" s="451"/>
      <c r="G840" s="444"/>
      <c r="H840" s="452"/>
      <c r="I840" s="237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34"/>
      <c r="AA840" s="435"/>
      <c r="AB840" s="17"/>
      <c r="AC840" s="44"/>
      <c r="AD840" s="44"/>
      <c r="AE840" s="44"/>
    </row>
    <row r="841">
      <c r="A841" s="44"/>
      <c r="B841" s="450"/>
      <c r="C841" s="115"/>
      <c r="D841" s="436"/>
      <c r="E841" s="436"/>
      <c r="F841" s="451"/>
      <c r="G841" s="444"/>
      <c r="H841" s="452"/>
      <c r="I841" s="237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34"/>
      <c r="AA841" s="435"/>
      <c r="AB841" s="17"/>
      <c r="AC841" s="44"/>
      <c r="AD841" s="44"/>
      <c r="AE841" s="44"/>
    </row>
    <row r="842">
      <c r="A842" s="44"/>
      <c r="B842" s="450"/>
      <c r="C842" s="115"/>
      <c r="D842" s="436"/>
      <c r="E842" s="436"/>
      <c r="F842" s="451"/>
      <c r="G842" s="444"/>
      <c r="H842" s="452"/>
      <c r="I842" s="237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34"/>
      <c r="AA842" s="435"/>
      <c r="AB842" s="17"/>
      <c r="AC842" s="44"/>
      <c r="AD842" s="44"/>
      <c r="AE842" s="44"/>
    </row>
    <row r="843">
      <c r="A843" s="44"/>
      <c r="B843" s="450"/>
      <c r="C843" s="115"/>
      <c r="D843" s="436"/>
      <c r="E843" s="436"/>
      <c r="F843" s="451"/>
      <c r="G843" s="444"/>
      <c r="H843" s="452"/>
      <c r="I843" s="237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34"/>
      <c r="AA843" s="435"/>
      <c r="AB843" s="17"/>
      <c r="AC843" s="44"/>
      <c r="AD843" s="44"/>
      <c r="AE843" s="44"/>
    </row>
    <row r="844">
      <c r="A844" s="44"/>
      <c r="B844" s="450"/>
      <c r="C844" s="115"/>
      <c r="D844" s="436"/>
      <c r="E844" s="436"/>
      <c r="F844" s="451"/>
      <c r="G844" s="444"/>
      <c r="H844" s="452"/>
      <c r="I844" s="237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34"/>
      <c r="AA844" s="435"/>
      <c r="AB844" s="17"/>
      <c r="AC844" s="44"/>
      <c r="AD844" s="44"/>
      <c r="AE844" s="44"/>
    </row>
    <row r="845">
      <c r="A845" s="44"/>
      <c r="B845" s="450"/>
      <c r="C845" s="115"/>
      <c r="D845" s="436"/>
      <c r="E845" s="436"/>
      <c r="F845" s="451"/>
      <c r="G845" s="444"/>
      <c r="H845" s="452"/>
      <c r="I845" s="237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34"/>
      <c r="AA845" s="435"/>
      <c r="AB845" s="17"/>
      <c r="AC845" s="44"/>
      <c r="AD845" s="44"/>
      <c r="AE845" s="44"/>
    </row>
    <row r="846">
      <c r="A846" s="44"/>
      <c r="B846" s="450"/>
      <c r="C846" s="115"/>
      <c r="D846" s="436"/>
      <c r="E846" s="436"/>
      <c r="F846" s="451"/>
      <c r="G846" s="444"/>
      <c r="H846" s="452"/>
      <c r="I846" s="237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34"/>
      <c r="AA846" s="435"/>
      <c r="AB846" s="17"/>
      <c r="AC846" s="44"/>
      <c r="AD846" s="44"/>
      <c r="AE846" s="44"/>
    </row>
    <row r="847">
      <c r="A847" s="44"/>
      <c r="B847" s="450"/>
      <c r="C847" s="115"/>
      <c r="D847" s="436"/>
      <c r="E847" s="436"/>
      <c r="F847" s="451"/>
      <c r="G847" s="444"/>
      <c r="H847" s="452"/>
      <c r="I847" s="237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34"/>
      <c r="AA847" s="435"/>
      <c r="AB847" s="17"/>
      <c r="AC847" s="44"/>
      <c r="AD847" s="44"/>
      <c r="AE847" s="44"/>
    </row>
    <row r="848">
      <c r="A848" s="44"/>
      <c r="B848" s="450"/>
      <c r="C848" s="115"/>
      <c r="D848" s="436"/>
      <c r="E848" s="436"/>
      <c r="F848" s="451"/>
      <c r="G848" s="444"/>
      <c r="H848" s="452"/>
      <c r="I848" s="237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34"/>
      <c r="AA848" s="435"/>
      <c r="AB848" s="17"/>
      <c r="AC848" s="44"/>
      <c r="AD848" s="44"/>
      <c r="AE848" s="44"/>
    </row>
    <row r="849">
      <c r="A849" s="44"/>
      <c r="B849" s="450"/>
      <c r="C849" s="115"/>
      <c r="D849" s="436"/>
      <c r="E849" s="436"/>
      <c r="F849" s="451"/>
      <c r="G849" s="444"/>
      <c r="H849" s="452"/>
      <c r="I849" s="237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34"/>
      <c r="AA849" s="435"/>
      <c r="AB849" s="17"/>
      <c r="AC849" s="44"/>
      <c r="AD849" s="44"/>
      <c r="AE849" s="44"/>
    </row>
    <row r="850">
      <c r="A850" s="44"/>
      <c r="B850" s="450"/>
      <c r="C850" s="115"/>
      <c r="D850" s="436"/>
      <c r="E850" s="436"/>
      <c r="F850" s="451"/>
      <c r="G850" s="444"/>
      <c r="H850" s="452"/>
      <c r="I850" s="237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34"/>
      <c r="AA850" s="435"/>
      <c r="AB850" s="17"/>
      <c r="AC850" s="44"/>
      <c r="AD850" s="44"/>
      <c r="AE850" s="44"/>
    </row>
    <row r="851">
      <c r="A851" s="44"/>
      <c r="B851" s="450"/>
      <c r="C851" s="115"/>
      <c r="D851" s="436"/>
      <c r="E851" s="436"/>
      <c r="F851" s="451"/>
      <c r="G851" s="444"/>
      <c r="H851" s="452"/>
      <c r="I851" s="237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34"/>
      <c r="AA851" s="435"/>
      <c r="AB851" s="17"/>
      <c r="AC851" s="44"/>
      <c r="AD851" s="44"/>
      <c r="AE851" s="44"/>
    </row>
    <row r="852">
      <c r="A852" s="44"/>
      <c r="B852" s="450"/>
      <c r="C852" s="115"/>
      <c r="D852" s="436"/>
      <c r="E852" s="436"/>
      <c r="F852" s="451"/>
      <c r="G852" s="444"/>
      <c r="H852" s="452"/>
      <c r="I852" s="237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34"/>
      <c r="AA852" s="435"/>
      <c r="AB852" s="17"/>
      <c r="AC852" s="44"/>
      <c r="AD852" s="44"/>
      <c r="AE852" s="44"/>
    </row>
    <row r="853">
      <c r="A853" s="44"/>
      <c r="B853" s="450"/>
      <c r="C853" s="115"/>
      <c r="D853" s="436"/>
      <c r="E853" s="436"/>
      <c r="F853" s="451"/>
      <c r="G853" s="444"/>
      <c r="H853" s="452"/>
      <c r="I853" s="237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34"/>
      <c r="AA853" s="435"/>
      <c r="AB853" s="17"/>
      <c r="AC853" s="44"/>
      <c r="AD853" s="44"/>
      <c r="AE853" s="44"/>
    </row>
    <row r="854">
      <c r="A854" s="44"/>
      <c r="B854" s="450"/>
      <c r="C854" s="115"/>
      <c r="D854" s="436"/>
      <c r="E854" s="436"/>
      <c r="F854" s="451"/>
      <c r="G854" s="444"/>
      <c r="H854" s="452"/>
      <c r="I854" s="237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34"/>
      <c r="AA854" s="435"/>
      <c r="AB854" s="17"/>
      <c r="AC854" s="44"/>
      <c r="AD854" s="44"/>
      <c r="AE854" s="44"/>
    </row>
    <row r="855">
      <c r="A855" s="44"/>
      <c r="B855" s="450"/>
      <c r="C855" s="115"/>
      <c r="D855" s="436"/>
      <c r="E855" s="436"/>
      <c r="F855" s="451"/>
      <c r="G855" s="444"/>
      <c r="H855" s="452"/>
      <c r="I855" s="237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34"/>
      <c r="AA855" s="435"/>
      <c r="AB855" s="17"/>
      <c r="AC855" s="44"/>
      <c r="AD855" s="44"/>
      <c r="AE855" s="44"/>
    </row>
    <row r="856">
      <c r="A856" s="44"/>
      <c r="B856" s="450"/>
      <c r="C856" s="115"/>
      <c r="D856" s="436"/>
      <c r="E856" s="436"/>
      <c r="F856" s="451"/>
      <c r="G856" s="444"/>
      <c r="H856" s="452"/>
      <c r="I856" s="237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34"/>
      <c r="AA856" s="435"/>
      <c r="AB856" s="17"/>
      <c r="AC856" s="44"/>
      <c r="AD856" s="44"/>
      <c r="AE856" s="44"/>
    </row>
    <row r="857">
      <c r="A857" s="44"/>
      <c r="B857" s="450"/>
      <c r="C857" s="115"/>
      <c r="D857" s="436"/>
      <c r="E857" s="436"/>
      <c r="F857" s="451"/>
      <c r="G857" s="444"/>
      <c r="H857" s="452"/>
      <c r="I857" s="237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34"/>
      <c r="AA857" s="435"/>
      <c r="AB857" s="17"/>
      <c r="AC857" s="44"/>
      <c r="AD857" s="44"/>
      <c r="AE857" s="44"/>
    </row>
    <row r="858">
      <c r="A858" s="44"/>
      <c r="B858" s="450"/>
      <c r="C858" s="115"/>
      <c r="D858" s="436"/>
      <c r="E858" s="436"/>
      <c r="F858" s="451"/>
      <c r="G858" s="444"/>
      <c r="H858" s="452"/>
      <c r="I858" s="237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34"/>
      <c r="AA858" s="435"/>
      <c r="AB858" s="17"/>
      <c r="AC858" s="44"/>
      <c r="AD858" s="44"/>
      <c r="AE858" s="44"/>
    </row>
    <row r="859">
      <c r="A859" s="44"/>
      <c r="B859" s="450"/>
      <c r="C859" s="115"/>
      <c r="D859" s="436"/>
      <c r="E859" s="436"/>
      <c r="F859" s="451"/>
      <c r="G859" s="444"/>
      <c r="H859" s="452"/>
      <c r="I859" s="237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34"/>
      <c r="AA859" s="435"/>
      <c r="AB859" s="17"/>
      <c r="AC859" s="44"/>
      <c r="AD859" s="44"/>
      <c r="AE859" s="44"/>
    </row>
    <row r="860">
      <c r="A860" s="44"/>
      <c r="B860" s="450"/>
      <c r="C860" s="115"/>
      <c r="D860" s="436"/>
      <c r="E860" s="436"/>
      <c r="F860" s="451"/>
      <c r="G860" s="444"/>
      <c r="H860" s="452"/>
      <c r="I860" s="237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34"/>
      <c r="AA860" s="435"/>
      <c r="AB860" s="17"/>
      <c r="AC860" s="44"/>
      <c r="AD860" s="44"/>
      <c r="AE860" s="44"/>
    </row>
    <row r="861">
      <c r="A861" s="44"/>
      <c r="B861" s="450"/>
      <c r="C861" s="115"/>
      <c r="D861" s="436"/>
      <c r="E861" s="436"/>
      <c r="F861" s="451"/>
      <c r="G861" s="444"/>
      <c r="H861" s="452"/>
      <c r="I861" s="237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34"/>
      <c r="AA861" s="435"/>
      <c r="AB861" s="17"/>
      <c r="AC861" s="44"/>
      <c r="AD861" s="44"/>
      <c r="AE861" s="44"/>
    </row>
    <row r="862">
      <c r="A862" s="44"/>
      <c r="B862" s="450"/>
      <c r="C862" s="115"/>
      <c r="D862" s="436"/>
      <c r="E862" s="436"/>
      <c r="F862" s="451"/>
      <c r="G862" s="444"/>
      <c r="H862" s="452"/>
      <c r="I862" s="237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34"/>
      <c r="AA862" s="435"/>
      <c r="AB862" s="17"/>
      <c r="AC862" s="44"/>
      <c r="AD862" s="44"/>
      <c r="AE862" s="44"/>
    </row>
    <row r="863">
      <c r="A863" s="44"/>
      <c r="B863" s="450"/>
      <c r="C863" s="115"/>
      <c r="D863" s="436"/>
      <c r="E863" s="436"/>
      <c r="F863" s="451"/>
      <c r="G863" s="444"/>
      <c r="H863" s="452"/>
      <c r="I863" s="237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34"/>
      <c r="AA863" s="435"/>
      <c r="AB863" s="17"/>
      <c r="AC863" s="44"/>
      <c r="AD863" s="44"/>
      <c r="AE863" s="44"/>
    </row>
    <row r="864">
      <c r="A864" s="44"/>
      <c r="B864" s="450"/>
      <c r="C864" s="115"/>
      <c r="D864" s="436"/>
      <c r="E864" s="436"/>
      <c r="F864" s="451"/>
      <c r="G864" s="444"/>
      <c r="H864" s="452"/>
      <c r="I864" s="237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34"/>
      <c r="AA864" s="435"/>
      <c r="AB864" s="17"/>
      <c r="AC864" s="44"/>
      <c r="AD864" s="44"/>
      <c r="AE864" s="44"/>
    </row>
    <row r="865">
      <c r="A865" s="44"/>
      <c r="B865" s="450"/>
      <c r="C865" s="115"/>
      <c r="D865" s="436"/>
      <c r="E865" s="436"/>
      <c r="F865" s="451"/>
      <c r="G865" s="444"/>
      <c r="H865" s="452"/>
      <c r="I865" s="237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34"/>
      <c r="AA865" s="435"/>
      <c r="AB865" s="17"/>
      <c r="AC865" s="44"/>
      <c r="AD865" s="44"/>
      <c r="AE865" s="44"/>
    </row>
    <row r="866">
      <c r="A866" s="44"/>
      <c r="B866" s="450"/>
      <c r="C866" s="115"/>
      <c r="D866" s="436"/>
      <c r="E866" s="436"/>
      <c r="F866" s="451"/>
      <c r="G866" s="444"/>
      <c r="H866" s="452"/>
      <c r="I866" s="237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34"/>
      <c r="AA866" s="435"/>
      <c r="AB866" s="17"/>
      <c r="AC866" s="44"/>
      <c r="AD866" s="44"/>
      <c r="AE866" s="44"/>
    </row>
    <row r="867">
      <c r="A867" s="44"/>
      <c r="B867" s="450"/>
      <c r="C867" s="115"/>
      <c r="D867" s="436"/>
      <c r="E867" s="436"/>
      <c r="F867" s="451"/>
      <c r="G867" s="444"/>
      <c r="H867" s="452"/>
      <c r="I867" s="237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34"/>
      <c r="AA867" s="435"/>
      <c r="AB867" s="17"/>
      <c r="AC867" s="44"/>
      <c r="AD867" s="44"/>
      <c r="AE867" s="44"/>
    </row>
    <row r="868">
      <c r="A868" s="44"/>
      <c r="B868" s="450"/>
      <c r="C868" s="115"/>
      <c r="D868" s="436"/>
      <c r="E868" s="436"/>
      <c r="F868" s="451"/>
      <c r="G868" s="444"/>
      <c r="H868" s="452"/>
      <c r="I868" s="237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34"/>
      <c r="AA868" s="435"/>
      <c r="AB868" s="17"/>
      <c r="AC868" s="44"/>
      <c r="AD868" s="44"/>
      <c r="AE868" s="44"/>
    </row>
    <row r="869">
      <c r="A869" s="44"/>
      <c r="B869" s="450"/>
      <c r="C869" s="115"/>
      <c r="D869" s="436"/>
      <c r="E869" s="436"/>
      <c r="F869" s="451"/>
      <c r="G869" s="444"/>
      <c r="H869" s="452"/>
      <c r="I869" s="237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34"/>
      <c r="AA869" s="435"/>
      <c r="AB869" s="17"/>
      <c r="AC869" s="44"/>
      <c r="AD869" s="44"/>
      <c r="AE869" s="44"/>
    </row>
    <row r="870">
      <c r="A870" s="44"/>
      <c r="B870" s="450"/>
      <c r="C870" s="115"/>
      <c r="D870" s="436"/>
      <c r="E870" s="436"/>
      <c r="F870" s="451"/>
      <c r="G870" s="444"/>
      <c r="H870" s="452"/>
      <c r="I870" s="237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34"/>
      <c r="AA870" s="435"/>
      <c r="AB870" s="17"/>
      <c r="AC870" s="44"/>
      <c r="AD870" s="44"/>
      <c r="AE870" s="44"/>
    </row>
    <row r="871">
      <c r="A871" s="44"/>
      <c r="B871" s="450"/>
      <c r="C871" s="115"/>
      <c r="D871" s="436"/>
      <c r="E871" s="436"/>
      <c r="F871" s="451"/>
      <c r="G871" s="444"/>
      <c r="H871" s="452"/>
      <c r="I871" s="237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34"/>
      <c r="AA871" s="435"/>
      <c r="AB871" s="17"/>
      <c r="AC871" s="44"/>
      <c r="AD871" s="44"/>
      <c r="AE871" s="44"/>
    </row>
    <row r="872">
      <c r="A872" s="44"/>
      <c r="B872" s="450"/>
      <c r="C872" s="115"/>
      <c r="D872" s="436"/>
      <c r="E872" s="436"/>
      <c r="F872" s="451"/>
      <c r="G872" s="444"/>
      <c r="H872" s="452"/>
      <c r="I872" s="237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34"/>
      <c r="AA872" s="435"/>
      <c r="AB872" s="17"/>
      <c r="AC872" s="44"/>
      <c r="AD872" s="44"/>
      <c r="AE872" s="44"/>
    </row>
    <row r="873">
      <c r="A873" s="44"/>
      <c r="B873" s="450"/>
      <c r="C873" s="115"/>
      <c r="D873" s="436"/>
      <c r="E873" s="436"/>
      <c r="F873" s="451"/>
      <c r="G873" s="444"/>
      <c r="H873" s="452"/>
      <c r="I873" s="237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34"/>
      <c r="AA873" s="435"/>
      <c r="AB873" s="17"/>
      <c r="AC873" s="44"/>
      <c r="AD873" s="44"/>
      <c r="AE873" s="44"/>
    </row>
    <row r="874">
      <c r="A874" s="44"/>
      <c r="B874" s="450"/>
      <c r="C874" s="115"/>
      <c r="D874" s="436"/>
      <c r="E874" s="436"/>
      <c r="F874" s="451"/>
      <c r="G874" s="444"/>
      <c r="H874" s="452"/>
      <c r="I874" s="237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34"/>
      <c r="AA874" s="435"/>
      <c r="AB874" s="17"/>
      <c r="AC874" s="44"/>
      <c r="AD874" s="44"/>
      <c r="AE874" s="44"/>
    </row>
    <row r="875">
      <c r="A875" s="44"/>
      <c r="B875" s="450"/>
      <c r="C875" s="115"/>
      <c r="D875" s="436"/>
      <c r="E875" s="436"/>
      <c r="F875" s="451"/>
      <c r="G875" s="444"/>
      <c r="H875" s="452"/>
      <c r="I875" s="237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34"/>
      <c r="AA875" s="435"/>
      <c r="AB875" s="17"/>
      <c r="AC875" s="44"/>
      <c r="AD875" s="44"/>
      <c r="AE875" s="44"/>
    </row>
    <row r="876">
      <c r="A876" s="44"/>
      <c r="B876" s="450"/>
      <c r="C876" s="115"/>
      <c r="D876" s="436"/>
      <c r="E876" s="436"/>
      <c r="F876" s="451"/>
      <c r="G876" s="444"/>
      <c r="H876" s="452"/>
      <c r="I876" s="237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34"/>
      <c r="AA876" s="435"/>
      <c r="AB876" s="17"/>
      <c r="AC876" s="44"/>
      <c r="AD876" s="44"/>
      <c r="AE876" s="44"/>
    </row>
    <row r="877">
      <c r="A877" s="44"/>
      <c r="B877" s="450"/>
      <c r="C877" s="115"/>
      <c r="D877" s="436"/>
      <c r="E877" s="436"/>
      <c r="F877" s="451"/>
      <c r="G877" s="444"/>
      <c r="H877" s="452"/>
      <c r="I877" s="237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34"/>
      <c r="AA877" s="435"/>
      <c r="AB877" s="17"/>
      <c r="AC877" s="44"/>
      <c r="AD877" s="44"/>
      <c r="AE877" s="44"/>
    </row>
    <row r="878">
      <c r="A878" s="44"/>
      <c r="B878" s="450"/>
      <c r="C878" s="115"/>
      <c r="D878" s="436"/>
      <c r="E878" s="436"/>
      <c r="F878" s="451"/>
      <c r="G878" s="444"/>
      <c r="H878" s="452"/>
      <c r="I878" s="237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34"/>
      <c r="AA878" s="435"/>
      <c r="AB878" s="17"/>
      <c r="AC878" s="44"/>
      <c r="AD878" s="44"/>
      <c r="AE878" s="44"/>
    </row>
    <row r="879">
      <c r="A879" s="44"/>
      <c r="B879" s="450"/>
      <c r="C879" s="115"/>
      <c r="D879" s="436"/>
      <c r="E879" s="436"/>
      <c r="F879" s="451"/>
      <c r="G879" s="444"/>
      <c r="H879" s="452"/>
      <c r="I879" s="237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34"/>
      <c r="AA879" s="435"/>
      <c r="AB879" s="17"/>
      <c r="AC879" s="44"/>
      <c r="AD879" s="44"/>
      <c r="AE879" s="44"/>
    </row>
    <row r="880">
      <c r="A880" s="44"/>
      <c r="B880" s="450"/>
      <c r="C880" s="115"/>
      <c r="D880" s="436"/>
      <c r="E880" s="436"/>
      <c r="F880" s="451"/>
      <c r="G880" s="444"/>
      <c r="H880" s="452"/>
      <c r="I880" s="237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34"/>
      <c r="AA880" s="435"/>
      <c r="AB880" s="17"/>
      <c r="AC880" s="44"/>
      <c r="AD880" s="44"/>
      <c r="AE880" s="44"/>
    </row>
    <row r="881">
      <c r="A881" s="44"/>
      <c r="B881" s="450"/>
      <c r="C881" s="115"/>
      <c r="D881" s="436"/>
      <c r="E881" s="436"/>
      <c r="F881" s="451"/>
      <c r="G881" s="444"/>
      <c r="H881" s="452"/>
      <c r="I881" s="237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34"/>
      <c r="AA881" s="435"/>
      <c r="AB881" s="17"/>
      <c r="AC881" s="44"/>
      <c r="AD881" s="44"/>
      <c r="AE881" s="44"/>
    </row>
    <row r="882">
      <c r="A882" s="44"/>
      <c r="B882" s="450"/>
      <c r="C882" s="115"/>
      <c r="D882" s="436"/>
      <c r="E882" s="436"/>
      <c r="F882" s="451"/>
      <c r="G882" s="444"/>
      <c r="H882" s="452"/>
      <c r="I882" s="237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34"/>
      <c r="AA882" s="435"/>
      <c r="AB882" s="17"/>
      <c r="AC882" s="44"/>
      <c r="AD882" s="44"/>
      <c r="AE882" s="44"/>
    </row>
    <row r="883">
      <c r="A883" s="44"/>
      <c r="B883" s="450"/>
      <c r="C883" s="115"/>
      <c r="D883" s="436"/>
      <c r="E883" s="436"/>
      <c r="F883" s="451"/>
      <c r="G883" s="444"/>
      <c r="H883" s="452"/>
      <c r="I883" s="237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34"/>
      <c r="AA883" s="435"/>
      <c r="AB883" s="17"/>
      <c r="AC883" s="44"/>
      <c r="AD883" s="44"/>
      <c r="AE883" s="44"/>
    </row>
    <row r="884">
      <c r="A884" s="44"/>
      <c r="B884" s="450"/>
      <c r="C884" s="115"/>
      <c r="D884" s="436"/>
      <c r="E884" s="436"/>
      <c r="F884" s="451"/>
      <c r="G884" s="444"/>
      <c r="H884" s="452"/>
      <c r="I884" s="237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34"/>
      <c r="AA884" s="435"/>
      <c r="AB884" s="17"/>
      <c r="AC884" s="44"/>
      <c r="AD884" s="44"/>
      <c r="AE884" s="44"/>
    </row>
    <row r="885">
      <c r="A885" s="44"/>
      <c r="B885" s="450"/>
      <c r="C885" s="115"/>
      <c r="D885" s="436"/>
      <c r="E885" s="436"/>
      <c r="F885" s="451"/>
      <c r="G885" s="444"/>
      <c r="H885" s="452"/>
      <c r="I885" s="237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34"/>
      <c r="AA885" s="435"/>
      <c r="AB885" s="17"/>
      <c r="AC885" s="44"/>
      <c r="AD885" s="44"/>
      <c r="AE885" s="44"/>
    </row>
    <row r="886">
      <c r="A886" s="44"/>
      <c r="B886" s="450"/>
      <c r="C886" s="115"/>
      <c r="D886" s="436"/>
      <c r="E886" s="436"/>
      <c r="F886" s="451"/>
      <c r="G886" s="444"/>
      <c r="H886" s="452"/>
      <c r="I886" s="237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34"/>
      <c r="AA886" s="435"/>
      <c r="AB886" s="17"/>
      <c r="AC886" s="44"/>
      <c r="AD886" s="44"/>
      <c r="AE886" s="44"/>
    </row>
    <row r="887">
      <c r="A887" s="44"/>
      <c r="B887" s="450"/>
      <c r="C887" s="115"/>
      <c r="D887" s="436"/>
      <c r="E887" s="436"/>
      <c r="F887" s="451"/>
      <c r="G887" s="444"/>
      <c r="H887" s="452"/>
      <c r="I887" s="237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34"/>
      <c r="AA887" s="435"/>
      <c r="AB887" s="17"/>
      <c r="AC887" s="44"/>
      <c r="AD887" s="44"/>
      <c r="AE887" s="44"/>
    </row>
    <row r="888">
      <c r="A888" s="44"/>
      <c r="B888" s="450"/>
      <c r="C888" s="115"/>
      <c r="D888" s="436"/>
      <c r="E888" s="436"/>
      <c r="F888" s="451"/>
      <c r="G888" s="444"/>
      <c r="H888" s="452"/>
      <c r="I888" s="237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34"/>
      <c r="AA888" s="435"/>
      <c r="AB888" s="17"/>
      <c r="AC888" s="44"/>
      <c r="AD888" s="44"/>
      <c r="AE888" s="44"/>
    </row>
    <row r="889">
      <c r="A889" s="44"/>
      <c r="B889" s="450"/>
      <c r="C889" s="115"/>
      <c r="D889" s="436"/>
      <c r="E889" s="436"/>
      <c r="F889" s="451"/>
      <c r="G889" s="444"/>
      <c r="H889" s="452"/>
      <c r="I889" s="237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34"/>
      <c r="AA889" s="435"/>
      <c r="AB889" s="17"/>
      <c r="AC889" s="44"/>
      <c r="AD889" s="44"/>
      <c r="AE889" s="44"/>
    </row>
    <row r="890">
      <c r="A890" s="44"/>
      <c r="B890" s="450"/>
      <c r="C890" s="115"/>
      <c r="D890" s="436"/>
      <c r="E890" s="436"/>
      <c r="F890" s="451"/>
      <c r="G890" s="444"/>
      <c r="H890" s="452"/>
      <c r="I890" s="237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34"/>
      <c r="AA890" s="435"/>
      <c r="AB890" s="17"/>
      <c r="AC890" s="44"/>
      <c r="AD890" s="44"/>
      <c r="AE890" s="44"/>
    </row>
    <row r="891">
      <c r="A891" s="44"/>
      <c r="B891" s="450"/>
      <c r="C891" s="115"/>
      <c r="D891" s="436"/>
      <c r="E891" s="436"/>
      <c r="F891" s="451"/>
      <c r="G891" s="444"/>
      <c r="H891" s="452"/>
      <c r="I891" s="237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34"/>
      <c r="AA891" s="435"/>
      <c r="AB891" s="17"/>
      <c r="AC891" s="44"/>
      <c r="AD891" s="44"/>
      <c r="AE891" s="44"/>
    </row>
    <row r="892">
      <c r="A892" s="44"/>
      <c r="B892" s="450"/>
      <c r="C892" s="115"/>
      <c r="D892" s="436"/>
      <c r="E892" s="436"/>
      <c r="F892" s="451"/>
      <c r="G892" s="444"/>
      <c r="H892" s="452"/>
      <c r="I892" s="237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34"/>
      <c r="AA892" s="435"/>
      <c r="AB892" s="17"/>
      <c r="AC892" s="44"/>
      <c r="AD892" s="44"/>
      <c r="AE892" s="44"/>
    </row>
    <row r="893">
      <c r="A893" s="44"/>
      <c r="B893" s="450"/>
      <c r="C893" s="115"/>
      <c r="D893" s="436"/>
      <c r="E893" s="436"/>
      <c r="F893" s="451"/>
      <c r="G893" s="444"/>
      <c r="H893" s="452"/>
      <c r="I893" s="237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34"/>
      <c r="AA893" s="435"/>
      <c r="AB893" s="17"/>
      <c r="AC893" s="44"/>
      <c r="AD893" s="44"/>
      <c r="AE893" s="44"/>
    </row>
    <row r="894">
      <c r="A894" s="44"/>
      <c r="B894" s="450"/>
      <c r="C894" s="115"/>
      <c r="D894" s="436"/>
      <c r="E894" s="436"/>
      <c r="F894" s="451"/>
      <c r="G894" s="444"/>
      <c r="H894" s="452"/>
      <c r="I894" s="237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34"/>
      <c r="AA894" s="435"/>
      <c r="AB894" s="17"/>
      <c r="AC894" s="44"/>
      <c r="AD894" s="44"/>
      <c r="AE894" s="44"/>
    </row>
    <row r="895">
      <c r="A895" s="44"/>
      <c r="B895" s="450"/>
      <c r="C895" s="115"/>
      <c r="D895" s="436"/>
      <c r="E895" s="436"/>
      <c r="F895" s="451"/>
      <c r="G895" s="444"/>
      <c r="H895" s="452"/>
      <c r="I895" s="237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34"/>
      <c r="AA895" s="435"/>
      <c r="AB895" s="17"/>
      <c r="AC895" s="44"/>
      <c r="AD895" s="44"/>
      <c r="AE895" s="44"/>
    </row>
    <row r="896">
      <c r="A896" s="44"/>
      <c r="B896" s="450"/>
      <c r="C896" s="115"/>
      <c r="D896" s="436"/>
      <c r="E896" s="436"/>
      <c r="F896" s="451"/>
      <c r="G896" s="444"/>
      <c r="H896" s="452"/>
      <c r="I896" s="237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34"/>
      <c r="AA896" s="435"/>
      <c r="AB896" s="17"/>
      <c r="AC896" s="44"/>
      <c r="AD896" s="44"/>
      <c r="AE896" s="44"/>
    </row>
    <row r="897">
      <c r="A897" s="44"/>
      <c r="B897" s="450"/>
      <c r="C897" s="115"/>
      <c r="D897" s="436"/>
      <c r="E897" s="436"/>
      <c r="F897" s="451"/>
      <c r="G897" s="444"/>
      <c r="H897" s="452"/>
      <c r="I897" s="237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34"/>
      <c r="AA897" s="435"/>
      <c r="AB897" s="17"/>
      <c r="AC897" s="44"/>
      <c r="AD897" s="44"/>
      <c r="AE897" s="44"/>
    </row>
    <row r="898">
      <c r="A898" s="44"/>
      <c r="B898" s="450"/>
      <c r="C898" s="115"/>
      <c r="D898" s="436"/>
      <c r="E898" s="436"/>
      <c r="F898" s="451"/>
      <c r="G898" s="444"/>
      <c r="H898" s="452"/>
      <c r="I898" s="237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34"/>
      <c r="AA898" s="435"/>
      <c r="AB898" s="17"/>
      <c r="AC898" s="44"/>
      <c r="AD898" s="44"/>
      <c r="AE898" s="44"/>
    </row>
    <row r="899">
      <c r="A899" s="44"/>
      <c r="B899" s="450"/>
      <c r="C899" s="115"/>
      <c r="D899" s="436"/>
      <c r="E899" s="436"/>
      <c r="F899" s="451"/>
      <c r="G899" s="444"/>
      <c r="H899" s="452"/>
      <c r="I899" s="237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34"/>
      <c r="AA899" s="435"/>
      <c r="AB899" s="17"/>
      <c r="AC899" s="44"/>
      <c r="AD899" s="44"/>
      <c r="AE899" s="44"/>
    </row>
    <row r="900">
      <c r="A900" s="44"/>
      <c r="B900" s="450"/>
      <c r="C900" s="115"/>
      <c r="D900" s="436"/>
      <c r="E900" s="436"/>
      <c r="F900" s="451"/>
      <c r="G900" s="444"/>
      <c r="H900" s="452"/>
      <c r="I900" s="237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34"/>
      <c r="AA900" s="435"/>
      <c r="AB900" s="17"/>
      <c r="AC900" s="44"/>
      <c r="AD900" s="44"/>
      <c r="AE900" s="44"/>
    </row>
    <row r="901">
      <c r="A901" s="44"/>
      <c r="B901" s="450"/>
      <c r="C901" s="115"/>
      <c r="D901" s="436"/>
      <c r="E901" s="436"/>
      <c r="F901" s="451"/>
      <c r="G901" s="444"/>
      <c r="H901" s="452"/>
      <c r="I901" s="237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34"/>
      <c r="AA901" s="435"/>
      <c r="AB901" s="17"/>
      <c r="AC901" s="44"/>
      <c r="AD901" s="44"/>
      <c r="AE901" s="44"/>
    </row>
    <row r="902">
      <c r="A902" s="44"/>
      <c r="B902" s="450"/>
      <c r="C902" s="115"/>
      <c r="D902" s="436"/>
      <c r="E902" s="436"/>
      <c r="F902" s="451"/>
      <c r="G902" s="444"/>
      <c r="H902" s="452"/>
      <c r="I902" s="237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34"/>
      <c r="AA902" s="435"/>
      <c r="AB902" s="17"/>
      <c r="AC902" s="44"/>
      <c r="AD902" s="44"/>
      <c r="AE902" s="44"/>
    </row>
    <row r="903">
      <c r="A903" s="44"/>
      <c r="B903" s="450"/>
      <c r="C903" s="115"/>
      <c r="D903" s="436"/>
      <c r="E903" s="436"/>
      <c r="F903" s="451"/>
      <c r="G903" s="444"/>
      <c r="H903" s="452"/>
      <c r="I903" s="237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34"/>
      <c r="AA903" s="435"/>
      <c r="AB903" s="17"/>
      <c r="AC903" s="44"/>
      <c r="AD903" s="44"/>
      <c r="AE903" s="44"/>
    </row>
    <row r="904">
      <c r="A904" s="44"/>
      <c r="B904" s="450"/>
      <c r="C904" s="115"/>
      <c r="D904" s="436"/>
      <c r="E904" s="436"/>
      <c r="F904" s="451"/>
      <c r="G904" s="444"/>
      <c r="H904" s="452"/>
      <c r="I904" s="237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34"/>
      <c r="AA904" s="435"/>
      <c r="AB904" s="17"/>
      <c r="AC904" s="44"/>
      <c r="AD904" s="44"/>
      <c r="AE904" s="44"/>
    </row>
    <row r="905">
      <c r="A905" s="44"/>
      <c r="B905" s="450"/>
      <c r="C905" s="115"/>
      <c r="D905" s="436"/>
      <c r="E905" s="436"/>
      <c r="F905" s="451"/>
      <c r="G905" s="444"/>
      <c r="H905" s="452"/>
      <c r="I905" s="237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34"/>
      <c r="AA905" s="435"/>
      <c r="AB905" s="17"/>
      <c r="AC905" s="44"/>
      <c r="AD905" s="44"/>
      <c r="AE905" s="44"/>
    </row>
    <row r="906">
      <c r="A906" s="44"/>
      <c r="B906" s="450"/>
      <c r="C906" s="115"/>
      <c r="D906" s="436"/>
      <c r="E906" s="436"/>
      <c r="F906" s="451"/>
      <c r="G906" s="444"/>
      <c r="H906" s="452"/>
      <c r="I906" s="237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34"/>
      <c r="AA906" s="435"/>
      <c r="AB906" s="17"/>
      <c r="AC906" s="44"/>
      <c r="AD906" s="44"/>
      <c r="AE906" s="44"/>
    </row>
    <row r="907">
      <c r="A907" s="44"/>
      <c r="B907" s="450"/>
      <c r="C907" s="115"/>
      <c r="D907" s="436"/>
      <c r="E907" s="436"/>
      <c r="F907" s="451"/>
      <c r="G907" s="444"/>
      <c r="H907" s="452"/>
      <c r="I907" s="237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34"/>
      <c r="AA907" s="435"/>
      <c r="AB907" s="17"/>
      <c r="AC907" s="44"/>
      <c r="AD907" s="44"/>
      <c r="AE907" s="44"/>
    </row>
    <row r="908">
      <c r="A908" s="44"/>
      <c r="B908" s="450"/>
      <c r="C908" s="115"/>
      <c r="D908" s="436"/>
      <c r="E908" s="436"/>
      <c r="F908" s="451"/>
      <c r="G908" s="444"/>
      <c r="H908" s="452"/>
      <c r="I908" s="237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34"/>
      <c r="AA908" s="435"/>
      <c r="AB908" s="17"/>
      <c r="AC908" s="44"/>
      <c r="AD908" s="44"/>
      <c r="AE908" s="44"/>
    </row>
    <row r="909">
      <c r="A909" s="44"/>
      <c r="B909" s="450"/>
      <c r="C909" s="115"/>
      <c r="D909" s="436"/>
      <c r="E909" s="436"/>
      <c r="F909" s="451"/>
      <c r="G909" s="444"/>
      <c r="H909" s="452"/>
      <c r="I909" s="237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34"/>
      <c r="AA909" s="435"/>
      <c r="AB909" s="17"/>
      <c r="AC909" s="44"/>
      <c r="AD909" s="44"/>
      <c r="AE909" s="44"/>
    </row>
    <row r="910">
      <c r="A910" s="44"/>
      <c r="B910" s="450"/>
      <c r="C910" s="115"/>
      <c r="D910" s="436"/>
      <c r="E910" s="436"/>
      <c r="F910" s="451"/>
      <c r="G910" s="444"/>
      <c r="H910" s="452"/>
      <c r="I910" s="237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34"/>
      <c r="AA910" s="435"/>
      <c r="AB910" s="17"/>
      <c r="AC910" s="44"/>
      <c r="AD910" s="44"/>
      <c r="AE910" s="44"/>
    </row>
    <row r="911">
      <c r="A911" s="44"/>
      <c r="B911" s="450"/>
      <c r="C911" s="115"/>
      <c r="D911" s="436"/>
      <c r="E911" s="436"/>
      <c r="F911" s="451"/>
      <c r="G911" s="444"/>
      <c r="H911" s="452"/>
      <c r="I911" s="237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34"/>
      <c r="AA911" s="435"/>
      <c r="AB911" s="17"/>
      <c r="AC911" s="44"/>
      <c r="AD911" s="44"/>
      <c r="AE911" s="44"/>
    </row>
    <row r="912">
      <c r="A912" s="44"/>
      <c r="B912" s="450"/>
      <c r="C912" s="115"/>
      <c r="D912" s="436"/>
      <c r="E912" s="436"/>
      <c r="F912" s="451"/>
      <c r="G912" s="444"/>
      <c r="H912" s="452"/>
      <c r="I912" s="237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34"/>
      <c r="AA912" s="435"/>
      <c r="AB912" s="17"/>
      <c r="AC912" s="44"/>
      <c r="AD912" s="44"/>
      <c r="AE912" s="44"/>
    </row>
    <row r="913">
      <c r="A913" s="44"/>
      <c r="B913" s="450"/>
      <c r="C913" s="115"/>
      <c r="D913" s="436"/>
      <c r="E913" s="436"/>
      <c r="F913" s="451"/>
      <c r="G913" s="444"/>
      <c r="H913" s="452"/>
      <c r="I913" s="237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34"/>
      <c r="AA913" s="435"/>
      <c r="AB913" s="17"/>
      <c r="AC913" s="44"/>
      <c r="AD913" s="44"/>
      <c r="AE913" s="44"/>
    </row>
    <row r="914">
      <c r="A914" s="44"/>
      <c r="B914" s="450"/>
      <c r="C914" s="115"/>
      <c r="D914" s="436"/>
      <c r="E914" s="436"/>
      <c r="F914" s="451"/>
      <c r="G914" s="444"/>
      <c r="H914" s="452"/>
      <c r="I914" s="237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34"/>
      <c r="AA914" s="435"/>
      <c r="AB914" s="17"/>
      <c r="AC914" s="44"/>
      <c r="AD914" s="44"/>
      <c r="AE914" s="44"/>
    </row>
    <row r="915">
      <c r="A915" s="44"/>
      <c r="B915" s="450"/>
      <c r="C915" s="115"/>
      <c r="D915" s="436"/>
      <c r="E915" s="436"/>
      <c r="F915" s="451"/>
      <c r="G915" s="444"/>
      <c r="H915" s="452"/>
      <c r="I915" s="237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34"/>
      <c r="AA915" s="435"/>
      <c r="AB915" s="17"/>
      <c r="AC915" s="44"/>
      <c r="AD915" s="44"/>
      <c r="AE915" s="44"/>
    </row>
    <row r="916">
      <c r="A916" s="44"/>
      <c r="B916" s="450"/>
      <c r="C916" s="115"/>
      <c r="D916" s="436"/>
      <c r="E916" s="436"/>
      <c r="F916" s="451"/>
      <c r="G916" s="444"/>
      <c r="H916" s="452"/>
      <c r="I916" s="237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34"/>
      <c r="AA916" s="435"/>
      <c r="AB916" s="17"/>
      <c r="AC916" s="44"/>
      <c r="AD916" s="44"/>
      <c r="AE916" s="44"/>
    </row>
    <row r="917">
      <c r="A917" s="44"/>
      <c r="B917" s="450"/>
      <c r="C917" s="115"/>
      <c r="D917" s="436"/>
      <c r="E917" s="436"/>
      <c r="F917" s="451"/>
      <c r="G917" s="444"/>
      <c r="H917" s="452"/>
      <c r="I917" s="237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34"/>
      <c r="AA917" s="435"/>
      <c r="AB917" s="17"/>
      <c r="AC917" s="44"/>
      <c r="AD917" s="44"/>
      <c r="AE917" s="44"/>
    </row>
    <row r="918">
      <c r="A918" s="44"/>
      <c r="B918" s="450"/>
      <c r="C918" s="115"/>
      <c r="D918" s="436"/>
      <c r="E918" s="436"/>
      <c r="F918" s="451"/>
      <c r="G918" s="444"/>
      <c r="H918" s="452"/>
      <c r="I918" s="237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34"/>
      <c r="AA918" s="435"/>
      <c r="AB918" s="17"/>
      <c r="AC918" s="44"/>
      <c r="AD918" s="44"/>
      <c r="AE918" s="44"/>
    </row>
    <row r="919">
      <c r="A919" s="44"/>
      <c r="B919" s="450"/>
      <c r="C919" s="115"/>
      <c r="D919" s="436"/>
      <c r="E919" s="436"/>
      <c r="F919" s="451"/>
      <c r="G919" s="444"/>
      <c r="H919" s="452"/>
      <c r="I919" s="237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34"/>
      <c r="AA919" s="435"/>
      <c r="AB919" s="17"/>
      <c r="AC919" s="44"/>
      <c r="AD919" s="44"/>
      <c r="AE919" s="44"/>
    </row>
    <row r="920">
      <c r="A920" s="44"/>
      <c r="B920" s="450"/>
      <c r="C920" s="115"/>
      <c r="D920" s="436"/>
      <c r="E920" s="436"/>
      <c r="F920" s="451"/>
      <c r="G920" s="444"/>
      <c r="H920" s="452"/>
      <c r="I920" s="237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34"/>
      <c r="AA920" s="435"/>
      <c r="AB920" s="17"/>
      <c r="AC920" s="44"/>
      <c r="AD920" s="44"/>
      <c r="AE920" s="44"/>
    </row>
    <row r="921">
      <c r="A921" s="44"/>
      <c r="B921" s="450"/>
      <c r="C921" s="115"/>
      <c r="D921" s="436"/>
      <c r="E921" s="436"/>
      <c r="F921" s="451"/>
      <c r="G921" s="444"/>
      <c r="H921" s="452"/>
      <c r="I921" s="237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34"/>
      <c r="AA921" s="435"/>
      <c r="AB921" s="17"/>
      <c r="AC921" s="44"/>
      <c r="AD921" s="44"/>
      <c r="AE921" s="44"/>
    </row>
    <row r="922">
      <c r="A922" s="44"/>
      <c r="B922" s="450"/>
      <c r="C922" s="115"/>
      <c r="D922" s="436"/>
      <c r="E922" s="436"/>
      <c r="F922" s="451"/>
      <c r="G922" s="444"/>
      <c r="H922" s="452"/>
      <c r="I922" s="237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34"/>
      <c r="AA922" s="435"/>
      <c r="AB922" s="17"/>
      <c r="AC922" s="44"/>
      <c r="AD922" s="44"/>
      <c r="AE922" s="44"/>
    </row>
    <row r="923">
      <c r="A923" s="44"/>
      <c r="B923" s="450"/>
      <c r="C923" s="115"/>
      <c r="D923" s="436"/>
      <c r="E923" s="436"/>
      <c r="F923" s="451"/>
      <c r="G923" s="444"/>
      <c r="H923" s="452"/>
      <c r="I923" s="237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34"/>
      <c r="AA923" s="435"/>
      <c r="AB923" s="17"/>
      <c r="AC923" s="44"/>
      <c r="AD923" s="44"/>
      <c r="AE923" s="44"/>
    </row>
    <row r="924">
      <c r="A924" s="44"/>
      <c r="B924" s="450"/>
      <c r="C924" s="115"/>
      <c r="D924" s="436"/>
      <c r="E924" s="436"/>
      <c r="F924" s="451"/>
      <c r="G924" s="444"/>
      <c r="H924" s="452"/>
      <c r="I924" s="237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34"/>
      <c r="AA924" s="435"/>
      <c r="AB924" s="17"/>
      <c r="AC924" s="44"/>
      <c r="AD924" s="44"/>
      <c r="AE924" s="44"/>
    </row>
    <row r="925">
      <c r="A925" s="44"/>
      <c r="B925" s="450"/>
      <c r="C925" s="115"/>
      <c r="D925" s="436"/>
      <c r="E925" s="436"/>
      <c r="F925" s="451"/>
      <c r="G925" s="444"/>
      <c r="H925" s="452"/>
      <c r="I925" s="237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34"/>
      <c r="AA925" s="435"/>
      <c r="AB925" s="17"/>
      <c r="AC925" s="44"/>
      <c r="AD925" s="44"/>
      <c r="AE925" s="44"/>
    </row>
    <row r="926">
      <c r="A926" s="44"/>
      <c r="B926" s="450"/>
      <c r="C926" s="115"/>
      <c r="D926" s="436"/>
      <c r="E926" s="436"/>
      <c r="F926" s="451"/>
      <c r="G926" s="444"/>
      <c r="H926" s="452"/>
      <c r="I926" s="237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34"/>
      <c r="AA926" s="435"/>
      <c r="AB926" s="17"/>
      <c r="AC926" s="44"/>
      <c r="AD926" s="44"/>
      <c r="AE926" s="44"/>
    </row>
    <row r="927">
      <c r="A927" s="44"/>
      <c r="B927" s="450"/>
      <c r="C927" s="115"/>
      <c r="D927" s="436"/>
      <c r="E927" s="436"/>
      <c r="F927" s="451"/>
      <c r="G927" s="444"/>
      <c r="H927" s="452"/>
      <c r="I927" s="237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34"/>
      <c r="AA927" s="435"/>
      <c r="AB927" s="17"/>
      <c r="AC927" s="44"/>
      <c r="AD927" s="44"/>
      <c r="AE927" s="44"/>
    </row>
    <row r="928">
      <c r="A928" s="44"/>
      <c r="B928" s="450"/>
      <c r="C928" s="115"/>
      <c r="D928" s="436"/>
      <c r="E928" s="436"/>
      <c r="F928" s="451"/>
      <c r="G928" s="444"/>
      <c r="H928" s="452"/>
      <c r="I928" s="237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34"/>
      <c r="AA928" s="435"/>
      <c r="AB928" s="17"/>
      <c r="AC928" s="44"/>
      <c r="AD928" s="44"/>
      <c r="AE928" s="44"/>
    </row>
    <row r="929">
      <c r="A929" s="44"/>
      <c r="B929" s="450"/>
      <c r="C929" s="115"/>
      <c r="D929" s="436"/>
      <c r="E929" s="436"/>
      <c r="F929" s="451"/>
      <c r="G929" s="444"/>
      <c r="H929" s="452"/>
      <c r="I929" s="237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34"/>
      <c r="AA929" s="435"/>
      <c r="AB929" s="17"/>
      <c r="AC929" s="44"/>
      <c r="AD929" s="44"/>
      <c r="AE929" s="44"/>
    </row>
    <row r="930">
      <c r="A930" s="44"/>
      <c r="B930" s="450"/>
      <c r="C930" s="115"/>
      <c r="D930" s="436"/>
      <c r="E930" s="436"/>
      <c r="F930" s="451"/>
      <c r="G930" s="444"/>
      <c r="H930" s="452"/>
      <c r="I930" s="237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34"/>
      <c r="AA930" s="435"/>
      <c r="AB930" s="17"/>
      <c r="AC930" s="44"/>
      <c r="AD930" s="44"/>
      <c r="AE930" s="44"/>
    </row>
    <row r="931">
      <c r="A931" s="44"/>
      <c r="B931" s="450"/>
      <c r="C931" s="115"/>
      <c r="D931" s="436"/>
      <c r="E931" s="436"/>
      <c r="F931" s="451"/>
      <c r="G931" s="444"/>
      <c r="H931" s="452"/>
      <c r="I931" s="237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34"/>
      <c r="AA931" s="435"/>
      <c r="AB931" s="17"/>
      <c r="AC931" s="44"/>
      <c r="AD931" s="44"/>
      <c r="AE931" s="44"/>
    </row>
    <row r="932">
      <c r="A932" s="44"/>
      <c r="B932" s="450"/>
      <c r="C932" s="115"/>
      <c r="D932" s="436"/>
      <c r="E932" s="436"/>
      <c r="F932" s="451"/>
      <c r="G932" s="444"/>
      <c r="H932" s="452"/>
      <c r="I932" s="237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34"/>
      <c r="AA932" s="435"/>
      <c r="AB932" s="17"/>
      <c r="AC932" s="44"/>
      <c r="AD932" s="44"/>
      <c r="AE932" s="44"/>
    </row>
    <row r="933">
      <c r="A933" s="44"/>
      <c r="B933" s="450"/>
      <c r="C933" s="115"/>
      <c r="D933" s="436"/>
      <c r="E933" s="436"/>
      <c r="F933" s="451"/>
      <c r="G933" s="444"/>
      <c r="H933" s="452"/>
      <c r="I933" s="237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34"/>
      <c r="AA933" s="435"/>
      <c r="AB933" s="17"/>
      <c r="AC933" s="44"/>
      <c r="AD933" s="44"/>
      <c r="AE933" s="44"/>
    </row>
    <row r="934">
      <c r="A934" s="44"/>
      <c r="B934" s="450"/>
      <c r="C934" s="115"/>
      <c r="D934" s="436"/>
      <c r="E934" s="436"/>
      <c r="F934" s="451"/>
      <c r="G934" s="444"/>
      <c r="H934" s="452"/>
      <c r="I934" s="237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34"/>
      <c r="AA934" s="435"/>
      <c r="AB934" s="17"/>
      <c r="AC934" s="44"/>
      <c r="AD934" s="44"/>
      <c r="AE934" s="44"/>
    </row>
    <row r="935">
      <c r="A935" s="44"/>
      <c r="B935" s="450"/>
      <c r="C935" s="115"/>
      <c r="D935" s="436"/>
      <c r="E935" s="436"/>
      <c r="F935" s="451"/>
      <c r="G935" s="444"/>
      <c r="H935" s="452"/>
      <c r="I935" s="237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34"/>
      <c r="AA935" s="435"/>
      <c r="AB935" s="17"/>
      <c r="AC935" s="44"/>
      <c r="AD935" s="44"/>
      <c r="AE935" s="44"/>
    </row>
    <row r="936">
      <c r="A936" s="44"/>
      <c r="B936" s="450"/>
      <c r="C936" s="115"/>
      <c r="D936" s="436"/>
      <c r="E936" s="436"/>
      <c r="F936" s="451"/>
      <c r="G936" s="444"/>
      <c r="H936" s="452"/>
      <c r="I936" s="237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34"/>
      <c r="AA936" s="435"/>
      <c r="AB936" s="17"/>
      <c r="AC936" s="44"/>
      <c r="AD936" s="44"/>
      <c r="AE936" s="44"/>
    </row>
    <row r="937">
      <c r="A937" s="44"/>
      <c r="B937" s="450"/>
      <c r="C937" s="115"/>
      <c r="D937" s="436"/>
      <c r="E937" s="436"/>
      <c r="F937" s="451"/>
      <c r="G937" s="444"/>
      <c r="H937" s="452"/>
      <c r="I937" s="237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34"/>
      <c r="AA937" s="435"/>
      <c r="AB937" s="17"/>
      <c r="AC937" s="44"/>
      <c r="AD937" s="44"/>
      <c r="AE937" s="44"/>
    </row>
  </sheetData>
  <autoFilter ref="$A$3:$AA$791"/>
  <mergeCells count="1">
    <mergeCell ref="J1:Z1"/>
  </mergeCells>
  <hyperlinks>
    <hyperlink r:id="rId2" ref="G4"/>
    <hyperlink r:id="rId3" ref="G7"/>
    <hyperlink r:id="rId4" ref="G8"/>
    <hyperlink r:id="rId5" ref="G9"/>
    <hyperlink r:id="rId6" ref="G10"/>
    <hyperlink r:id="rId7" ref="G12"/>
    <hyperlink r:id="rId8" ref="G13"/>
    <hyperlink r:id="rId9" ref="G15"/>
    <hyperlink r:id="rId10" ref="G16"/>
    <hyperlink r:id="rId11" ref="G18"/>
    <hyperlink r:id="rId12" ref="G19"/>
    <hyperlink r:id="rId13" ref="G21"/>
    <hyperlink r:id="rId14" ref="G22"/>
    <hyperlink r:id="rId15" ref="G23"/>
    <hyperlink r:id="rId16" ref="G24"/>
    <hyperlink r:id="rId17" ref="G25"/>
    <hyperlink r:id="rId18" ref="G27"/>
    <hyperlink r:id="rId19" ref="G28"/>
    <hyperlink r:id="rId20" ref="G29"/>
    <hyperlink r:id="rId21" ref="G30"/>
    <hyperlink r:id="rId22" ref="G31"/>
    <hyperlink r:id="rId23" ref="G34"/>
    <hyperlink r:id="rId24" ref="G36"/>
    <hyperlink r:id="rId25" ref="G37"/>
    <hyperlink r:id="rId26" ref="G39"/>
    <hyperlink r:id="rId27" ref="G40"/>
    <hyperlink r:id="rId28" ref="G41"/>
    <hyperlink r:id="rId29" ref="G44"/>
    <hyperlink r:id="rId30" ref="G45"/>
    <hyperlink r:id="rId31" ref="G47"/>
    <hyperlink r:id="rId32" ref="G49"/>
    <hyperlink r:id="rId33" ref="G50"/>
    <hyperlink r:id="rId34" ref="G52"/>
    <hyperlink r:id="rId35" ref="G55"/>
    <hyperlink r:id="rId36" ref="G56"/>
    <hyperlink r:id="rId37" ref="G57"/>
    <hyperlink r:id="rId38" ref="G62"/>
    <hyperlink r:id="rId39" ref="G63"/>
    <hyperlink r:id="rId40" ref="G64"/>
    <hyperlink r:id="rId41" ref="G65"/>
    <hyperlink r:id="rId42" ref="G66"/>
    <hyperlink r:id="rId43" ref="G71"/>
    <hyperlink r:id="rId44" ref="G73"/>
    <hyperlink r:id="rId45" ref="G79"/>
    <hyperlink r:id="rId46" ref="G82"/>
    <hyperlink r:id="rId47" ref="G84"/>
    <hyperlink r:id="rId48" ref="G85"/>
    <hyperlink r:id="rId49" ref="G86"/>
    <hyperlink r:id="rId50" ref="G87"/>
    <hyperlink r:id="rId51" ref="G88"/>
    <hyperlink r:id="rId52" ref="G91"/>
    <hyperlink r:id="rId53" ref="G92"/>
    <hyperlink r:id="rId54" ref="G98"/>
    <hyperlink r:id="rId55" ref="G99"/>
    <hyperlink r:id="rId56" ref="G101"/>
    <hyperlink r:id="rId57" ref="G102"/>
    <hyperlink r:id="rId58" ref="G103"/>
    <hyperlink r:id="rId59" ref="G104"/>
    <hyperlink r:id="rId60" ref="G105"/>
    <hyperlink r:id="rId61" ref="G106"/>
    <hyperlink r:id="rId62" ref="G107"/>
    <hyperlink r:id="rId63" ref="G109"/>
    <hyperlink r:id="rId64" ref="G110"/>
    <hyperlink r:id="rId65" ref="G112"/>
    <hyperlink r:id="rId66" ref="G113"/>
    <hyperlink r:id="rId67" ref="G114"/>
    <hyperlink r:id="rId68" ref="G117"/>
    <hyperlink r:id="rId69" ref="G119"/>
    <hyperlink r:id="rId70" ref="G122"/>
    <hyperlink r:id="rId71" ref="G123"/>
    <hyperlink r:id="rId72" ref="G124"/>
    <hyperlink r:id="rId73" ref="G126"/>
    <hyperlink r:id="rId74" ref="G127"/>
    <hyperlink r:id="rId75" ref="G128"/>
    <hyperlink r:id="rId76" ref="G130"/>
    <hyperlink r:id="rId77" ref="G131"/>
    <hyperlink r:id="rId78" ref="G132"/>
    <hyperlink r:id="rId79" ref="G133"/>
    <hyperlink r:id="rId80" ref="G134"/>
    <hyperlink r:id="rId81" ref="G135"/>
    <hyperlink r:id="rId82" ref="G136"/>
    <hyperlink r:id="rId83" ref="G137"/>
    <hyperlink r:id="rId84" ref="G138"/>
    <hyperlink r:id="rId85" ref="G139"/>
    <hyperlink r:id="rId86" ref="G140"/>
    <hyperlink r:id="rId87" ref="G141"/>
    <hyperlink r:id="rId88" ref="G142"/>
    <hyperlink r:id="rId89" ref="G144"/>
    <hyperlink r:id="rId90" ref="G145"/>
    <hyperlink r:id="rId91" ref="G147"/>
    <hyperlink r:id="rId92" ref="G148"/>
    <hyperlink r:id="rId93" ref="G152"/>
    <hyperlink r:id="rId94" ref="G153"/>
    <hyperlink r:id="rId95" ref="G157"/>
    <hyperlink r:id="rId96" ref="G158"/>
    <hyperlink r:id="rId97" ref="G159"/>
    <hyperlink r:id="rId98" ref="G163"/>
    <hyperlink r:id="rId99" ref="G167"/>
    <hyperlink r:id="rId100" ref="G168"/>
    <hyperlink r:id="rId101" ref="G171"/>
    <hyperlink r:id="rId102" ref="G172"/>
    <hyperlink r:id="rId103" ref="G173"/>
    <hyperlink r:id="rId104" ref="G174"/>
    <hyperlink r:id="rId105" ref="G175"/>
    <hyperlink r:id="rId106" ref="G177"/>
    <hyperlink r:id="rId107" ref="G179"/>
    <hyperlink r:id="rId108" ref="G181"/>
    <hyperlink r:id="rId109" ref="G182"/>
    <hyperlink r:id="rId110" ref="G184"/>
    <hyperlink r:id="rId111" ref="G186"/>
    <hyperlink r:id="rId112" ref="G188"/>
    <hyperlink r:id="rId113" ref="G190"/>
    <hyperlink r:id="rId114" ref="G191"/>
    <hyperlink r:id="rId115" ref="G193"/>
    <hyperlink r:id="rId116" ref="G194"/>
    <hyperlink r:id="rId117" ref="G197"/>
    <hyperlink r:id="rId118" ref="G200"/>
    <hyperlink r:id="rId119" ref="G201"/>
    <hyperlink r:id="rId120" ref="G202"/>
    <hyperlink r:id="rId121" ref="G203"/>
    <hyperlink r:id="rId122" ref="G204"/>
    <hyperlink r:id="rId123" ref="G205"/>
    <hyperlink r:id="rId124" ref="G207"/>
    <hyperlink r:id="rId125" ref="G208"/>
    <hyperlink r:id="rId126" ref="G211"/>
    <hyperlink r:id="rId127" ref="G213"/>
    <hyperlink r:id="rId128" ref="G215"/>
    <hyperlink r:id="rId129" ref="G221"/>
    <hyperlink r:id="rId130" ref="G222"/>
    <hyperlink r:id="rId131" ref="G223"/>
    <hyperlink r:id="rId132" ref="G236"/>
    <hyperlink r:id="rId133" ref="G238"/>
    <hyperlink r:id="rId134" ref="G242"/>
    <hyperlink r:id="rId135" ref="G243"/>
    <hyperlink r:id="rId136" ref="G244"/>
    <hyperlink r:id="rId137" ref="G245"/>
    <hyperlink r:id="rId138" ref="G246"/>
    <hyperlink r:id="rId139" ref="G247"/>
    <hyperlink r:id="rId140" ref="G248"/>
    <hyperlink r:id="rId141" ref="G249"/>
    <hyperlink r:id="rId142" ref="G251"/>
    <hyperlink r:id="rId143" ref="G253"/>
    <hyperlink r:id="rId144" ref="G257"/>
    <hyperlink r:id="rId145" ref="G258"/>
    <hyperlink r:id="rId146" ref="G259"/>
    <hyperlink r:id="rId147" ref="G263"/>
    <hyperlink r:id="rId148" ref="G267"/>
    <hyperlink r:id="rId149" ref="G269"/>
    <hyperlink r:id="rId150" ref="G270"/>
    <hyperlink r:id="rId151" ref="G272"/>
    <hyperlink r:id="rId152" ref="G278"/>
    <hyperlink r:id="rId153" ref="G279"/>
    <hyperlink r:id="rId154" ref="G285"/>
    <hyperlink r:id="rId155" ref="G286"/>
    <hyperlink r:id="rId156" ref="G287"/>
    <hyperlink r:id="rId157" ref="G289"/>
    <hyperlink r:id="rId158" ref="G290"/>
    <hyperlink r:id="rId159" ref="G291"/>
    <hyperlink r:id="rId160" ref="G293"/>
    <hyperlink r:id="rId161" ref="G294"/>
    <hyperlink r:id="rId162" ref="G295"/>
    <hyperlink r:id="rId163" ref="G296"/>
    <hyperlink r:id="rId164" ref="G300"/>
    <hyperlink r:id="rId165" ref="G301"/>
    <hyperlink r:id="rId166" ref="G302"/>
    <hyperlink r:id="rId167" ref="G306"/>
    <hyperlink r:id="rId168" ref="G307"/>
    <hyperlink r:id="rId169" ref="G310"/>
    <hyperlink r:id="rId170" ref="G312"/>
    <hyperlink r:id="rId171" ref="G317"/>
    <hyperlink r:id="rId172" ref="G319"/>
    <hyperlink r:id="rId173" ref="G320"/>
    <hyperlink r:id="rId174" ref="G321"/>
    <hyperlink r:id="rId175" ref="G322"/>
    <hyperlink r:id="rId176" ref="G323"/>
    <hyperlink r:id="rId177" ref="G325"/>
    <hyperlink r:id="rId178" ref="G327"/>
    <hyperlink r:id="rId179" ref="G328"/>
    <hyperlink r:id="rId180" ref="G329"/>
    <hyperlink r:id="rId181" ref="G338"/>
    <hyperlink r:id="rId182" ref="G340"/>
    <hyperlink r:id="rId183" ref="G342"/>
    <hyperlink r:id="rId184" ref="G345"/>
    <hyperlink r:id="rId185" ref="G351"/>
    <hyperlink r:id="rId186" ref="G353"/>
    <hyperlink r:id="rId187" ref="G354"/>
    <hyperlink r:id="rId188" ref="G355"/>
    <hyperlink r:id="rId189" ref="G356"/>
    <hyperlink r:id="rId190" ref="G359"/>
    <hyperlink r:id="rId191" ref="G360"/>
    <hyperlink r:id="rId192" ref="G361"/>
    <hyperlink r:id="rId193" ref="G362"/>
    <hyperlink r:id="rId194" ref="G363"/>
    <hyperlink r:id="rId195" ref="G364"/>
    <hyperlink r:id="rId196" ref="G366"/>
    <hyperlink r:id="rId197" ref="G368"/>
    <hyperlink r:id="rId198" ref="G369"/>
    <hyperlink r:id="rId199" ref="G372"/>
    <hyperlink r:id="rId200" ref="G373"/>
    <hyperlink r:id="rId201" ref="G376"/>
    <hyperlink r:id="rId202" ref="G377"/>
    <hyperlink r:id="rId203" ref="G378"/>
    <hyperlink r:id="rId204" ref="G380"/>
    <hyperlink r:id="rId205" ref="G381"/>
    <hyperlink r:id="rId206" ref="G382"/>
    <hyperlink r:id="rId207" ref="G383"/>
    <hyperlink r:id="rId208" ref="G384"/>
    <hyperlink r:id="rId209" ref="G385"/>
    <hyperlink r:id="rId210" ref="G387"/>
    <hyperlink r:id="rId211" ref="G389"/>
    <hyperlink r:id="rId212" ref="G391"/>
    <hyperlink r:id="rId213" ref="G392"/>
    <hyperlink r:id="rId214" ref="G393"/>
    <hyperlink r:id="rId215" ref="G395"/>
    <hyperlink r:id="rId216" ref="G396"/>
    <hyperlink r:id="rId217" ref="G397"/>
    <hyperlink r:id="rId218" ref="G399"/>
    <hyperlink r:id="rId219" ref="G400"/>
    <hyperlink r:id="rId220" ref="G402"/>
    <hyperlink r:id="rId221" ref="G403"/>
    <hyperlink r:id="rId222" ref="G405"/>
    <hyperlink r:id="rId223" ref="G406"/>
    <hyperlink r:id="rId224" ref="G407"/>
    <hyperlink r:id="rId225" ref="G408"/>
    <hyperlink r:id="rId226" ref="G410"/>
    <hyperlink r:id="rId227" ref="G411"/>
    <hyperlink r:id="rId228" ref="G413"/>
    <hyperlink r:id="rId229" ref="G415"/>
    <hyperlink r:id="rId230" ref="G416"/>
    <hyperlink r:id="rId231" ref="G419"/>
    <hyperlink r:id="rId232" ref="G421"/>
    <hyperlink r:id="rId233" ref="G422"/>
    <hyperlink r:id="rId234" ref="G423"/>
    <hyperlink r:id="rId235" ref="G424"/>
    <hyperlink r:id="rId236" ref="G425"/>
    <hyperlink r:id="rId237" ref="G426"/>
    <hyperlink r:id="rId238" ref="G427"/>
    <hyperlink r:id="rId239" ref="G430"/>
    <hyperlink r:id="rId240" ref="G432"/>
    <hyperlink r:id="rId241" ref="G433"/>
    <hyperlink r:id="rId242" ref="G436"/>
    <hyperlink r:id="rId243" ref="G441"/>
    <hyperlink r:id="rId244" ref="G443"/>
    <hyperlink r:id="rId245" ref="G444"/>
    <hyperlink r:id="rId246" ref="G448"/>
    <hyperlink r:id="rId247" ref="G449"/>
    <hyperlink r:id="rId248" ref="G450"/>
    <hyperlink r:id="rId249" ref="G451"/>
    <hyperlink r:id="rId250" ref="G452"/>
    <hyperlink r:id="rId251" ref="G453"/>
    <hyperlink r:id="rId252" ref="G455"/>
    <hyperlink r:id="rId253" ref="G456"/>
    <hyperlink r:id="rId254" ref="G463"/>
    <hyperlink r:id="rId255" ref="G464"/>
    <hyperlink r:id="rId256" ref="G473"/>
    <hyperlink r:id="rId257" ref="G475"/>
    <hyperlink r:id="rId258" ref="G478"/>
    <hyperlink r:id="rId259" ref="G479"/>
    <hyperlink r:id="rId260" ref="G480"/>
    <hyperlink r:id="rId261" ref="G481"/>
    <hyperlink r:id="rId262" ref="G485"/>
    <hyperlink r:id="rId263" ref="G489"/>
    <hyperlink r:id="rId264" ref="G491"/>
    <hyperlink r:id="rId265" ref="G493"/>
    <hyperlink r:id="rId266" ref="G494"/>
    <hyperlink r:id="rId267" ref="G496"/>
    <hyperlink r:id="rId268" ref="G499"/>
    <hyperlink r:id="rId269" ref="G503"/>
    <hyperlink r:id="rId270" ref="G504"/>
    <hyperlink r:id="rId271" ref="G506"/>
    <hyperlink r:id="rId272" ref="G508"/>
    <hyperlink r:id="rId273" ref="G515"/>
    <hyperlink r:id="rId274" ref="G516"/>
    <hyperlink r:id="rId275" ref="G517"/>
    <hyperlink r:id="rId276" ref="G518"/>
    <hyperlink r:id="rId277" ref="G521"/>
    <hyperlink r:id="rId278" ref="G523"/>
    <hyperlink r:id="rId279" ref="G526"/>
    <hyperlink r:id="rId280" ref="G528"/>
    <hyperlink r:id="rId281" ref="G532"/>
    <hyperlink r:id="rId282" ref="G535"/>
    <hyperlink r:id="rId283" ref="G536"/>
    <hyperlink r:id="rId284" ref="G539"/>
    <hyperlink r:id="rId285" ref="G545"/>
    <hyperlink r:id="rId286" ref="G548"/>
    <hyperlink r:id="rId287" ref="G549"/>
    <hyperlink r:id="rId288" ref="G551"/>
    <hyperlink r:id="rId289" ref="G552"/>
    <hyperlink r:id="rId290" ref="G556"/>
    <hyperlink r:id="rId291" ref="G559"/>
    <hyperlink r:id="rId292" ref="G560"/>
    <hyperlink r:id="rId293" ref="G564"/>
    <hyperlink r:id="rId294" ref="G565"/>
    <hyperlink r:id="rId295" ref="G566"/>
    <hyperlink r:id="rId296" ref="G570"/>
    <hyperlink r:id="rId297" ref="G573"/>
    <hyperlink r:id="rId298" ref="G576"/>
    <hyperlink r:id="rId299" ref="G581"/>
    <hyperlink r:id="rId300" ref="G582"/>
    <hyperlink r:id="rId301" ref="G583"/>
    <hyperlink r:id="rId302" ref="G585"/>
    <hyperlink r:id="rId303" ref="G589"/>
    <hyperlink r:id="rId304" ref="G591"/>
    <hyperlink r:id="rId305" ref="G593"/>
    <hyperlink r:id="rId306" ref="G598"/>
    <hyperlink r:id="rId307" ref="G599"/>
    <hyperlink r:id="rId308" ref="G609"/>
    <hyperlink r:id="rId309" ref="G613"/>
    <hyperlink r:id="rId310" ref="G614"/>
    <hyperlink r:id="rId311" ref="G615"/>
    <hyperlink r:id="rId312" ref="G617"/>
    <hyperlink r:id="rId313" ref="G622"/>
    <hyperlink r:id="rId314" ref="G624"/>
    <hyperlink r:id="rId315" ref="G625"/>
    <hyperlink r:id="rId316" ref="G628"/>
    <hyperlink r:id="rId317" ref="G630"/>
    <hyperlink r:id="rId318" ref="G635"/>
    <hyperlink r:id="rId319" ref="G639"/>
    <hyperlink r:id="rId320" ref="G641"/>
    <hyperlink r:id="rId321" ref="G643"/>
    <hyperlink r:id="rId322" ref="G645"/>
    <hyperlink r:id="rId323" ref="G647"/>
    <hyperlink r:id="rId324" ref="G648"/>
    <hyperlink r:id="rId325" ref="G655"/>
    <hyperlink r:id="rId326" ref="G657"/>
    <hyperlink r:id="rId327" ref="G660"/>
    <hyperlink r:id="rId328" ref="G663"/>
    <hyperlink r:id="rId329" ref="G666"/>
    <hyperlink r:id="rId330" ref="G667"/>
    <hyperlink r:id="rId331" ref="G670"/>
    <hyperlink r:id="rId332" ref="G671"/>
    <hyperlink r:id="rId333" ref="G677"/>
    <hyperlink r:id="rId334" ref="G680"/>
    <hyperlink r:id="rId335" ref="G681"/>
    <hyperlink r:id="rId336" ref="G682"/>
    <hyperlink r:id="rId337" ref="G685"/>
    <hyperlink r:id="rId338" ref="G687"/>
    <hyperlink r:id="rId339" ref="G688"/>
    <hyperlink r:id="rId340" ref="G691"/>
    <hyperlink r:id="rId341" ref="G692"/>
    <hyperlink r:id="rId342" ref="G693"/>
    <hyperlink r:id="rId343" ref="G694"/>
    <hyperlink r:id="rId344" ref="G699"/>
    <hyperlink r:id="rId345" ref="G702"/>
    <hyperlink r:id="rId346" ref="G703"/>
    <hyperlink r:id="rId347" ref="G704"/>
    <hyperlink r:id="rId348" ref="G705"/>
    <hyperlink r:id="rId349" ref="G706"/>
    <hyperlink r:id="rId350" ref="G707"/>
    <hyperlink r:id="rId351" ref="G708"/>
    <hyperlink r:id="rId352" ref="G712"/>
    <hyperlink r:id="rId353" ref="G713"/>
    <hyperlink r:id="rId354" ref="G714"/>
    <hyperlink r:id="rId355" ref="G716"/>
    <hyperlink r:id="rId356" ref="G717"/>
    <hyperlink r:id="rId357" ref="G718"/>
    <hyperlink r:id="rId358" ref="G721"/>
    <hyperlink r:id="rId359" ref="G722"/>
    <hyperlink r:id="rId360" ref="G723"/>
    <hyperlink r:id="rId361" ref="G724"/>
    <hyperlink r:id="rId362" ref="G725"/>
    <hyperlink r:id="rId363" ref="G726"/>
    <hyperlink r:id="rId364" ref="G728"/>
    <hyperlink r:id="rId365" ref="G730"/>
    <hyperlink r:id="rId366" ref="G731"/>
    <hyperlink r:id="rId367" ref="G732"/>
    <hyperlink r:id="rId368" ref="G734"/>
    <hyperlink r:id="rId369" ref="G736"/>
    <hyperlink r:id="rId370" ref="G737"/>
    <hyperlink r:id="rId371" ref="G740"/>
    <hyperlink r:id="rId372" ref="G743"/>
    <hyperlink r:id="rId373" ref="G744"/>
    <hyperlink r:id="rId374" ref="G745"/>
    <hyperlink r:id="rId375" ref="G746"/>
    <hyperlink r:id="rId376" ref="G747"/>
    <hyperlink r:id="rId377" ref="G748"/>
    <hyperlink r:id="rId378" ref="G749"/>
    <hyperlink r:id="rId379" ref="G750"/>
    <hyperlink r:id="rId380" ref="G751"/>
    <hyperlink r:id="rId381" ref="G753"/>
    <hyperlink r:id="rId382" ref="G754"/>
    <hyperlink r:id="rId383" ref="G755"/>
    <hyperlink r:id="rId384" ref="G757"/>
    <hyperlink r:id="rId385" ref="G758"/>
    <hyperlink r:id="rId386" ref="G759"/>
    <hyperlink r:id="rId387" ref="G760"/>
    <hyperlink r:id="rId388" ref="G762"/>
    <hyperlink r:id="rId389" ref="G763"/>
    <hyperlink r:id="rId390" ref="G764"/>
    <hyperlink r:id="rId391" ref="G765"/>
    <hyperlink r:id="rId392" ref="G766"/>
    <hyperlink r:id="rId393" ref="G767"/>
    <hyperlink r:id="rId394" ref="G768"/>
    <hyperlink r:id="rId395" ref="G769"/>
    <hyperlink r:id="rId396" ref="G770"/>
    <hyperlink r:id="rId397" ref="G771"/>
    <hyperlink r:id="rId398" ref="G773"/>
    <hyperlink r:id="rId399" ref="G774"/>
    <hyperlink r:id="rId400" ref="G775"/>
    <hyperlink r:id="rId401" ref="G776"/>
    <hyperlink r:id="rId402" ref="G777"/>
    <hyperlink r:id="rId403" ref="G778"/>
    <hyperlink r:id="rId404" ref="G779"/>
    <hyperlink r:id="rId405" ref="G780"/>
    <hyperlink r:id="rId406" ref="G781"/>
    <hyperlink r:id="rId407" ref="G783"/>
    <hyperlink r:id="rId408" ref="G788"/>
    <hyperlink r:id="rId409" ref="G792"/>
    <hyperlink r:id="rId410" ref="G794"/>
    <hyperlink r:id="rId411" ref="G795"/>
    <hyperlink r:id="rId412" ref="G797"/>
    <hyperlink r:id="rId413" ref="G798"/>
    <hyperlink r:id="rId414" ref="G800"/>
    <hyperlink r:id="rId415" ref="G801"/>
    <hyperlink r:id="rId416" ref="G803"/>
    <hyperlink r:id="rId417" ref="G804"/>
    <hyperlink r:id="rId418" ref="G805"/>
    <hyperlink r:id="rId419" ref="G807"/>
    <hyperlink r:id="rId420" ref="G809"/>
    <hyperlink r:id="rId421" ref="G810"/>
    <hyperlink r:id="rId422" ref="G811"/>
    <hyperlink r:id="rId423" ref="G816"/>
    <hyperlink r:id="rId424" ref="G821"/>
  </hyperlinks>
  <drawing r:id="rId425"/>
  <legacyDrawing r:id="rId4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75"/>
    <col customWidth="1" min="2" max="2" width="39.0"/>
    <col customWidth="1" min="3" max="3" width="12.88"/>
    <col customWidth="1" min="4" max="4" width="19.5"/>
    <col customWidth="1" min="5" max="5" width="17.5"/>
    <col customWidth="1" min="6" max="6" width="16.38"/>
    <col customWidth="1" min="7" max="7" width="28.63"/>
    <col customWidth="1" min="8" max="8" width="28.0"/>
    <col customWidth="1" min="9" max="9" width="21.5"/>
    <col customWidth="1" min="10" max="16" width="2.88"/>
    <col customWidth="1" min="17" max="17" width="2.75"/>
    <col customWidth="1" min="18" max="18" width="3.5"/>
    <col customWidth="1" min="19" max="24" width="2.88"/>
    <col customWidth="1" min="25" max="25" width="6.63"/>
    <col customWidth="1" min="26" max="26" width="11.88"/>
    <col customWidth="1" min="27" max="27" width="13.88"/>
    <col customWidth="1" min="28" max="28" width="21.25"/>
    <col customWidth="1" min="29" max="29" width="17.13"/>
  </cols>
  <sheetData>
    <row r="1" ht="28.5" customHeight="1">
      <c r="A1" s="11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6"/>
      <c r="AC1" s="18"/>
    </row>
    <row r="2" ht="38.25" customHeight="1">
      <c r="A2" s="20" t="s">
        <v>2</v>
      </c>
      <c r="B2" s="20" t="s">
        <v>3</v>
      </c>
      <c r="C2" s="22" t="s">
        <v>4</v>
      </c>
      <c r="D2" s="20" t="s">
        <v>14</v>
      </c>
      <c r="E2" s="20" t="s">
        <v>6</v>
      </c>
      <c r="F2" s="20" t="s">
        <v>7</v>
      </c>
      <c r="G2" s="24" t="s">
        <v>8</v>
      </c>
      <c r="H2" s="20" t="s">
        <v>9</v>
      </c>
      <c r="I2" s="20" t="s">
        <v>15</v>
      </c>
      <c r="J2" s="29" t="s">
        <v>12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A2" s="34" t="s">
        <v>13</v>
      </c>
      <c r="AB2" s="36"/>
      <c r="AC2" s="38"/>
    </row>
    <row r="3" ht="97.5" customHeight="1">
      <c r="A3" s="39"/>
      <c r="B3" s="40"/>
      <c r="C3" s="41"/>
      <c r="D3" s="42"/>
      <c r="E3" s="39"/>
      <c r="F3" s="39"/>
      <c r="G3" s="45"/>
      <c r="H3" s="39"/>
      <c r="I3" s="47"/>
      <c r="J3" s="48" t="s">
        <v>16</v>
      </c>
      <c r="K3" s="48" t="s">
        <v>17</v>
      </c>
      <c r="L3" s="48" t="s">
        <v>18</v>
      </c>
      <c r="M3" s="48" t="s">
        <v>19</v>
      </c>
      <c r="N3" s="48" t="s">
        <v>20</v>
      </c>
      <c r="O3" s="48" t="s">
        <v>21</v>
      </c>
      <c r="P3" s="48" t="s">
        <v>22</v>
      </c>
      <c r="Q3" s="50" t="s">
        <v>23</v>
      </c>
      <c r="R3" s="48" t="s">
        <v>24</v>
      </c>
      <c r="S3" s="48" t="s">
        <v>25</v>
      </c>
      <c r="T3" s="48" t="s">
        <v>26</v>
      </c>
      <c r="U3" s="48" t="s">
        <v>27</v>
      </c>
      <c r="V3" s="48" t="s">
        <v>28</v>
      </c>
      <c r="W3" s="48" t="s">
        <v>29</v>
      </c>
      <c r="X3" s="48" t="s">
        <v>30</v>
      </c>
      <c r="Y3" s="52" t="s">
        <v>31</v>
      </c>
      <c r="Z3" s="54" t="s">
        <v>32</v>
      </c>
      <c r="AA3" s="56"/>
      <c r="AB3" s="58"/>
      <c r="AC3" s="60"/>
    </row>
    <row r="4" ht="22.5" customHeight="1">
      <c r="A4" s="62"/>
      <c r="B4" s="64"/>
      <c r="C4" s="66"/>
      <c r="D4" s="68"/>
      <c r="E4" s="69"/>
      <c r="F4" s="69"/>
      <c r="G4" s="71"/>
      <c r="H4" s="73"/>
      <c r="I4" s="75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48"/>
      <c r="AA4" s="78"/>
      <c r="AB4" s="79"/>
      <c r="AC4" s="60"/>
    </row>
    <row r="5" ht="22.5" customHeight="1">
      <c r="A5" s="62">
        <v>1.0</v>
      </c>
      <c r="B5" s="81" t="s">
        <v>37</v>
      </c>
      <c r="C5" s="82" t="s">
        <v>39</v>
      </c>
      <c r="D5" s="83"/>
      <c r="E5" s="69"/>
      <c r="F5" s="69" t="s">
        <v>44</v>
      </c>
      <c r="G5" s="71" t="s">
        <v>45</v>
      </c>
      <c r="H5" s="73" t="s">
        <v>46</v>
      </c>
      <c r="I5" s="85" t="s">
        <v>47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48"/>
      <c r="AA5" s="78"/>
      <c r="AB5" s="87" t="s">
        <v>49</v>
      </c>
      <c r="AC5" s="60"/>
    </row>
    <row r="6" ht="22.5" customHeight="1">
      <c r="A6" s="88">
        <v>2.0</v>
      </c>
      <c r="B6" s="69" t="s">
        <v>51</v>
      </c>
      <c r="C6" s="82" t="s">
        <v>52</v>
      </c>
      <c r="D6" s="92" t="s">
        <v>53</v>
      </c>
      <c r="E6" s="85" t="s">
        <v>56</v>
      </c>
      <c r="F6" s="69" t="s">
        <v>57</v>
      </c>
      <c r="G6" s="93"/>
      <c r="H6" s="94" t="s">
        <v>58</v>
      </c>
      <c r="I6" s="85" t="s">
        <v>59</v>
      </c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48"/>
      <c r="AA6" s="88"/>
      <c r="AB6" s="87" t="s">
        <v>60</v>
      </c>
      <c r="AC6" s="97"/>
    </row>
    <row r="7" ht="22.5" customHeight="1">
      <c r="A7" s="62">
        <v>3.0</v>
      </c>
      <c r="B7" s="64" t="s">
        <v>63</v>
      </c>
      <c r="C7" s="82" t="s">
        <v>39</v>
      </c>
      <c r="D7" s="92" t="s">
        <v>64</v>
      </c>
      <c r="E7" s="75"/>
      <c r="F7" s="69" t="s">
        <v>65</v>
      </c>
      <c r="G7" s="71" t="s">
        <v>66</v>
      </c>
      <c r="H7" s="94" t="s">
        <v>67</v>
      </c>
      <c r="I7" s="85" t="s">
        <v>68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48"/>
      <c r="AA7" s="99"/>
      <c r="AB7" s="87" t="s">
        <v>70</v>
      </c>
      <c r="AC7" s="18"/>
    </row>
    <row r="8" ht="22.5" customHeight="1">
      <c r="A8" s="88">
        <v>4.0</v>
      </c>
      <c r="B8" s="73" t="s">
        <v>71</v>
      </c>
      <c r="C8" s="82" t="s">
        <v>72</v>
      </c>
      <c r="D8" s="92" t="s">
        <v>73</v>
      </c>
      <c r="E8" s="101"/>
      <c r="F8" s="69" t="s">
        <v>76</v>
      </c>
      <c r="G8" s="71" t="s">
        <v>77</v>
      </c>
      <c r="H8" s="73" t="s">
        <v>78</v>
      </c>
      <c r="I8" s="85" t="s">
        <v>79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48"/>
      <c r="AA8" s="99"/>
      <c r="AB8" s="87" t="s">
        <v>80</v>
      </c>
      <c r="AC8" s="18"/>
    </row>
    <row r="9" ht="22.5" customHeight="1">
      <c r="A9" s="62">
        <v>5.0</v>
      </c>
      <c r="B9" s="64" t="s">
        <v>81</v>
      </c>
      <c r="C9" s="82" t="s">
        <v>39</v>
      </c>
      <c r="D9" s="83"/>
      <c r="E9" s="75"/>
      <c r="F9" s="69" t="s">
        <v>83</v>
      </c>
      <c r="G9" s="71" t="s">
        <v>84</v>
      </c>
      <c r="H9" s="73" t="s">
        <v>85</v>
      </c>
      <c r="I9" s="85" t="s">
        <v>86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48"/>
      <c r="AA9" s="99"/>
      <c r="AB9" s="87" t="s">
        <v>87</v>
      </c>
      <c r="AC9" s="18"/>
    </row>
    <row r="10" ht="22.5" customHeight="1">
      <c r="A10" s="88">
        <v>6.0</v>
      </c>
      <c r="B10" s="64" t="s">
        <v>88</v>
      </c>
      <c r="C10" s="82" t="s">
        <v>39</v>
      </c>
      <c r="D10" s="92" t="s">
        <v>89</v>
      </c>
      <c r="E10" s="101"/>
      <c r="F10" s="69" t="s">
        <v>90</v>
      </c>
      <c r="G10" s="106" t="s">
        <v>92</v>
      </c>
      <c r="H10" s="94" t="s">
        <v>94</v>
      </c>
      <c r="I10" s="85" t="s">
        <v>95</v>
      </c>
      <c r="J10" s="88"/>
      <c r="K10" s="88"/>
      <c r="L10" s="88"/>
      <c r="M10" s="88"/>
      <c r="N10" s="88"/>
      <c r="O10" s="88"/>
      <c r="P10" s="88"/>
      <c r="Q10" s="88"/>
      <c r="R10" s="88"/>
      <c r="S10" s="62"/>
      <c r="T10" s="88"/>
      <c r="U10" s="88"/>
      <c r="V10" s="88"/>
      <c r="W10" s="88"/>
      <c r="X10" s="88"/>
      <c r="Y10" s="88"/>
      <c r="Z10" s="48"/>
      <c r="AA10" s="88"/>
      <c r="AB10" s="87" t="s">
        <v>96</v>
      </c>
      <c r="AC10" s="18"/>
    </row>
    <row r="11" ht="22.5" customHeight="1">
      <c r="A11" s="62">
        <v>7.0</v>
      </c>
      <c r="B11" s="64" t="s">
        <v>97</v>
      </c>
      <c r="C11" s="82" t="s">
        <v>98</v>
      </c>
      <c r="D11" s="83" t="s">
        <v>99</v>
      </c>
      <c r="E11" s="108"/>
      <c r="F11" s="69" t="s">
        <v>101</v>
      </c>
      <c r="G11" s="106" t="s">
        <v>102</v>
      </c>
      <c r="H11" s="73" t="s">
        <v>103</v>
      </c>
      <c r="I11" s="85" t="s">
        <v>104</v>
      </c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48"/>
      <c r="AA11" s="99"/>
      <c r="AB11" s="87" t="s">
        <v>105</v>
      </c>
      <c r="AC11" s="18"/>
    </row>
    <row r="12" ht="22.5" customHeight="1">
      <c r="A12" s="88">
        <v>8.0</v>
      </c>
      <c r="B12" s="64" t="s">
        <v>106</v>
      </c>
      <c r="C12" s="82" t="s">
        <v>39</v>
      </c>
      <c r="D12" s="83" t="s">
        <v>99</v>
      </c>
      <c r="E12" s="110" t="s">
        <v>107</v>
      </c>
      <c r="F12" s="69" t="s">
        <v>109</v>
      </c>
      <c r="G12" s="106" t="s">
        <v>110</v>
      </c>
      <c r="H12" s="94" t="s">
        <v>111</v>
      </c>
      <c r="I12" s="85" t="s">
        <v>86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48"/>
      <c r="AA12" s="99"/>
      <c r="AB12" s="87" t="s">
        <v>112</v>
      </c>
      <c r="AC12" s="18"/>
    </row>
    <row r="13" ht="22.5" customHeight="1">
      <c r="A13" s="62">
        <v>9.0</v>
      </c>
      <c r="B13" s="64" t="s">
        <v>113</v>
      </c>
      <c r="C13" s="82" t="s">
        <v>98</v>
      </c>
      <c r="D13" s="92" t="s">
        <v>114</v>
      </c>
      <c r="E13" s="75" t="s">
        <v>115</v>
      </c>
      <c r="F13" s="69" t="s">
        <v>116</v>
      </c>
      <c r="G13" s="71" t="s">
        <v>117</v>
      </c>
      <c r="H13" s="73" t="s">
        <v>118</v>
      </c>
      <c r="I13" s="85" t="s">
        <v>120</v>
      </c>
      <c r="J13" s="88"/>
      <c r="K13" s="88"/>
      <c r="L13" s="88"/>
      <c r="M13" s="88"/>
      <c r="N13" s="88"/>
      <c r="O13" s="88"/>
      <c r="P13" s="88"/>
      <c r="Q13" s="88"/>
      <c r="R13" s="88"/>
      <c r="S13" s="62"/>
      <c r="T13" s="88"/>
      <c r="U13" s="88"/>
      <c r="V13" s="88"/>
      <c r="W13" s="88"/>
      <c r="X13" s="88"/>
      <c r="Y13" s="88"/>
      <c r="Z13" s="48"/>
      <c r="AA13" s="99"/>
      <c r="AB13" s="87" t="s">
        <v>121</v>
      </c>
      <c r="AC13" s="18"/>
    </row>
    <row r="14" ht="22.5" customHeight="1">
      <c r="A14" s="88">
        <v>10.0</v>
      </c>
      <c r="B14" s="64" t="s">
        <v>122</v>
      </c>
      <c r="C14" s="82" t="s">
        <v>39</v>
      </c>
      <c r="D14" s="92" t="s">
        <v>124</v>
      </c>
      <c r="E14" s="75" t="s">
        <v>125</v>
      </c>
      <c r="F14" s="69" t="s">
        <v>126</v>
      </c>
      <c r="G14" s="71" t="s">
        <v>127</v>
      </c>
      <c r="H14" s="94" t="s">
        <v>128</v>
      </c>
      <c r="I14" s="85" t="s">
        <v>129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48"/>
      <c r="AA14" s="88"/>
      <c r="AB14" s="87" t="s">
        <v>130</v>
      </c>
      <c r="AC14" s="18"/>
    </row>
    <row r="15" ht="22.5" customHeight="1">
      <c r="A15" s="62">
        <v>11.0</v>
      </c>
      <c r="B15" s="113" t="s">
        <v>131</v>
      </c>
      <c r="C15" s="82" t="s">
        <v>133</v>
      </c>
      <c r="D15" s="92" t="s">
        <v>134</v>
      </c>
      <c r="E15" s="75" t="s">
        <v>135</v>
      </c>
      <c r="F15" s="69" t="s">
        <v>136</v>
      </c>
      <c r="G15" s="93"/>
      <c r="H15" s="116"/>
      <c r="I15" s="85" t="s">
        <v>138</v>
      </c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48"/>
      <c r="AA15" s="88"/>
      <c r="AB15" s="87" t="s">
        <v>139</v>
      </c>
      <c r="AC15" s="18"/>
    </row>
    <row r="16" ht="22.5" customHeight="1">
      <c r="A16" s="88">
        <v>12.0</v>
      </c>
      <c r="B16" s="64" t="s">
        <v>140</v>
      </c>
      <c r="C16" s="82" t="s">
        <v>141</v>
      </c>
      <c r="D16" s="83" t="s">
        <v>99</v>
      </c>
      <c r="E16" s="118"/>
      <c r="F16" s="69" t="s">
        <v>143</v>
      </c>
      <c r="G16" s="71" t="s">
        <v>144</v>
      </c>
      <c r="H16" s="73" t="s">
        <v>145</v>
      </c>
      <c r="I16" s="85" t="s">
        <v>86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48"/>
      <c r="AA16" s="99"/>
      <c r="AB16" s="87" t="s">
        <v>146</v>
      </c>
      <c r="AC16" s="18"/>
    </row>
    <row r="17" ht="22.5" customHeight="1">
      <c r="A17" s="62">
        <v>13.0</v>
      </c>
      <c r="B17" s="113" t="s">
        <v>147</v>
      </c>
      <c r="C17" s="82" t="s">
        <v>39</v>
      </c>
      <c r="D17" s="83" t="s">
        <v>99</v>
      </c>
      <c r="E17" s="118"/>
      <c r="F17" s="119"/>
      <c r="G17" s="93"/>
      <c r="H17" s="116"/>
      <c r="I17" s="120" t="s">
        <v>148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48"/>
      <c r="AA17" s="99"/>
      <c r="AB17" s="87" t="s">
        <v>149</v>
      </c>
      <c r="AC17" s="18"/>
    </row>
    <row r="18" ht="22.5" customHeight="1">
      <c r="A18" s="88">
        <v>14.0</v>
      </c>
      <c r="B18" s="64" t="s">
        <v>150</v>
      </c>
      <c r="C18" s="82" t="s">
        <v>39</v>
      </c>
      <c r="D18" s="92" t="s">
        <v>151</v>
      </c>
      <c r="E18" s="85" t="s">
        <v>152</v>
      </c>
      <c r="F18" s="69" t="s">
        <v>153</v>
      </c>
      <c r="G18" s="71" t="s">
        <v>154</v>
      </c>
      <c r="H18" s="123" t="s">
        <v>156</v>
      </c>
      <c r="I18" s="85" t="s">
        <v>158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48"/>
      <c r="AA18" s="99"/>
      <c r="AB18" s="87" t="s">
        <v>159</v>
      </c>
      <c r="AC18" s="18"/>
    </row>
    <row r="19" ht="22.5" customHeight="1">
      <c r="A19" s="62">
        <v>15.0</v>
      </c>
      <c r="B19" s="81" t="s">
        <v>160</v>
      </c>
      <c r="C19" s="82" t="s">
        <v>39</v>
      </c>
      <c r="D19" s="83" t="s">
        <v>99</v>
      </c>
      <c r="E19" s="75"/>
      <c r="F19" s="69" t="s">
        <v>161</v>
      </c>
      <c r="G19" s="71" t="s">
        <v>162</v>
      </c>
      <c r="H19" s="85" t="s">
        <v>163</v>
      </c>
      <c r="I19" s="85" t="s">
        <v>86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48"/>
      <c r="AA19" s="99"/>
      <c r="AB19" s="87" t="s">
        <v>165</v>
      </c>
      <c r="AC19" s="18"/>
    </row>
    <row r="20" ht="22.5" customHeight="1">
      <c r="A20" s="88">
        <v>16.0</v>
      </c>
      <c r="B20" s="64" t="s">
        <v>166</v>
      </c>
      <c r="C20" s="82" t="s">
        <v>39</v>
      </c>
      <c r="D20" s="83" t="s">
        <v>99</v>
      </c>
      <c r="E20" s="118"/>
      <c r="F20" s="69" t="s">
        <v>167</v>
      </c>
      <c r="G20" s="126" t="s">
        <v>168</v>
      </c>
      <c r="H20" s="94" t="s">
        <v>171</v>
      </c>
      <c r="I20" s="85" t="s">
        <v>86</v>
      </c>
      <c r="J20" s="88"/>
      <c r="K20" s="62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48"/>
      <c r="AA20" s="99"/>
      <c r="AB20" s="87" t="s">
        <v>172</v>
      </c>
      <c r="AC20" s="18"/>
    </row>
    <row r="21" ht="22.5" customHeight="1">
      <c r="A21" s="62">
        <v>17.0</v>
      </c>
      <c r="B21" s="64" t="s">
        <v>173</v>
      </c>
      <c r="C21" s="82" t="s">
        <v>174</v>
      </c>
      <c r="D21" s="128" t="s">
        <v>175</v>
      </c>
      <c r="E21" s="75" t="s">
        <v>177</v>
      </c>
      <c r="F21" s="69" t="s">
        <v>178</v>
      </c>
      <c r="G21" s="71" t="s">
        <v>179</v>
      </c>
      <c r="H21" s="73" t="s">
        <v>180</v>
      </c>
      <c r="I21" s="85" t="s">
        <v>181</v>
      </c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48"/>
      <c r="AA21" s="99"/>
      <c r="AB21" s="87" t="s">
        <v>182</v>
      </c>
      <c r="AC21" s="18"/>
    </row>
    <row r="22" ht="22.5" customHeight="1">
      <c r="A22" s="88">
        <v>18.0</v>
      </c>
      <c r="B22" s="113" t="s">
        <v>183</v>
      </c>
      <c r="C22" s="129" t="s">
        <v>184</v>
      </c>
      <c r="D22" s="83" t="s">
        <v>99</v>
      </c>
      <c r="E22" s="118"/>
      <c r="F22" s="69" t="s">
        <v>188</v>
      </c>
      <c r="G22" s="71" t="s">
        <v>189</v>
      </c>
      <c r="H22" s="131" t="s">
        <v>190</v>
      </c>
      <c r="I22" s="85" t="s">
        <v>193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48"/>
      <c r="AA22" s="99"/>
      <c r="AB22" s="87" t="s">
        <v>194</v>
      </c>
      <c r="AC22" s="18"/>
    </row>
    <row r="23" ht="22.5" customHeight="1">
      <c r="A23" s="62">
        <v>19.0</v>
      </c>
      <c r="B23" s="64" t="s">
        <v>195</v>
      </c>
      <c r="C23" s="82" t="s">
        <v>98</v>
      </c>
      <c r="D23" s="132" t="s">
        <v>196</v>
      </c>
      <c r="E23" s="134" t="s">
        <v>198</v>
      </c>
      <c r="F23" s="136" t="s">
        <v>201</v>
      </c>
      <c r="G23" s="106" t="s">
        <v>203</v>
      </c>
      <c r="H23" s="138" t="s">
        <v>204</v>
      </c>
      <c r="I23" s="85" t="s">
        <v>193</v>
      </c>
      <c r="J23" s="88"/>
      <c r="K23" s="88"/>
      <c r="L23" s="88"/>
      <c r="M23" s="88"/>
      <c r="N23" s="88"/>
      <c r="O23" s="88"/>
      <c r="P23" s="88"/>
      <c r="Q23" s="88"/>
      <c r="R23" s="88"/>
      <c r="S23" s="62"/>
      <c r="T23" s="88"/>
      <c r="U23" s="88"/>
      <c r="V23" s="88"/>
      <c r="W23" s="88"/>
      <c r="X23" s="88"/>
      <c r="Y23" s="88"/>
      <c r="Z23" s="48"/>
      <c r="AA23" s="99"/>
      <c r="AB23" s="87" t="s">
        <v>207</v>
      </c>
      <c r="AC23" s="18"/>
    </row>
    <row r="24" ht="22.5" customHeight="1">
      <c r="A24" s="88">
        <v>20.0</v>
      </c>
      <c r="B24" s="113" t="s">
        <v>208</v>
      </c>
      <c r="C24" s="82" t="s">
        <v>39</v>
      </c>
      <c r="D24" s="83" t="s">
        <v>99</v>
      </c>
      <c r="E24" s="118"/>
      <c r="F24" s="136" t="s">
        <v>209</v>
      </c>
      <c r="G24" s="93"/>
      <c r="H24" s="94" t="s">
        <v>210</v>
      </c>
      <c r="I24" s="85" t="s">
        <v>211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48"/>
      <c r="AA24" s="99"/>
      <c r="AB24" s="87" t="s">
        <v>212</v>
      </c>
      <c r="AC24" s="18"/>
    </row>
    <row r="25" ht="22.5" customHeight="1">
      <c r="A25" s="62">
        <v>21.0</v>
      </c>
      <c r="B25" s="64" t="s">
        <v>213</v>
      </c>
      <c r="C25" s="82" t="s">
        <v>39</v>
      </c>
      <c r="D25" s="92" t="s">
        <v>214</v>
      </c>
      <c r="E25" s="141" t="s">
        <v>215</v>
      </c>
      <c r="F25" s="69" t="s">
        <v>218</v>
      </c>
      <c r="G25" s="143" t="s">
        <v>219</v>
      </c>
      <c r="H25" s="144" t="s">
        <v>225</v>
      </c>
      <c r="I25" s="85" t="s">
        <v>86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48"/>
      <c r="AA25" s="99"/>
      <c r="AB25" s="16"/>
      <c r="AC25" s="18"/>
    </row>
    <row r="26" ht="22.5" customHeight="1">
      <c r="A26" s="88">
        <v>22.0</v>
      </c>
      <c r="B26" s="64" t="s">
        <v>226</v>
      </c>
      <c r="C26" s="82" t="s">
        <v>39</v>
      </c>
      <c r="D26" s="92" t="s">
        <v>227</v>
      </c>
      <c r="E26" s="146" t="s">
        <v>228</v>
      </c>
      <c r="F26" s="69" t="s">
        <v>231</v>
      </c>
      <c r="G26" s="71" t="s">
        <v>232</v>
      </c>
      <c r="H26" s="116"/>
      <c r="I26" s="85" t="s">
        <v>193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48"/>
      <c r="AA26" s="99"/>
      <c r="AB26" s="16"/>
      <c r="AC26" s="18"/>
    </row>
    <row r="27" ht="22.5" customHeight="1">
      <c r="A27" s="62">
        <v>23.0</v>
      </c>
      <c r="B27" s="64" t="s">
        <v>233</v>
      </c>
      <c r="C27" s="82" t="s">
        <v>39</v>
      </c>
      <c r="D27" s="92" t="s">
        <v>234</v>
      </c>
      <c r="E27" s="75"/>
      <c r="F27" s="69" t="s">
        <v>235</v>
      </c>
      <c r="G27" s="71" t="s">
        <v>236</v>
      </c>
      <c r="H27" s="94" t="s">
        <v>237</v>
      </c>
      <c r="I27" s="85" t="s">
        <v>86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48"/>
      <c r="AA27" s="99"/>
      <c r="AB27" s="16"/>
      <c r="AC27" s="18"/>
    </row>
    <row r="28" ht="22.5" customHeight="1">
      <c r="A28" s="88">
        <v>24.0</v>
      </c>
      <c r="B28" s="64" t="s">
        <v>238</v>
      </c>
      <c r="C28" s="82" t="s">
        <v>39</v>
      </c>
      <c r="D28" s="83" t="s">
        <v>99</v>
      </c>
      <c r="E28" s="75"/>
      <c r="F28" s="69" t="s">
        <v>239</v>
      </c>
      <c r="G28" s="71" t="s">
        <v>240</v>
      </c>
      <c r="H28" s="73" t="s">
        <v>241</v>
      </c>
      <c r="I28" s="85" t="s">
        <v>86</v>
      </c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48"/>
      <c r="AA28" s="99"/>
      <c r="AB28" s="16"/>
      <c r="AC28" s="18"/>
    </row>
    <row r="29" ht="22.5" customHeight="1">
      <c r="A29" s="62">
        <v>25.0</v>
      </c>
      <c r="B29" s="149" t="s">
        <v>244</v>
      </c>
      <c r="C29" s="82" t="s">
        <v>39</v>
      </c>
      <c r="D29" s="83" t="s">
        <v>99</v>
      </c>
      <c r="E29" s="118"/>
      <c r="F29" s="69" t="s">
        <v>247</v>
      </c>
      <c r="G29" s="71" t="s">
        <v>248</v>
      </c>
      <c r="H29" s="150" t="s">
        <v>249</v>
      </c>
      <c r="I29" s="85" t="s">
        <v>253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48"/>
      <c r="AA29" s="99"/>
      <c r="AB29" s="16"/>
      <c r="AC29" s="18"/>
    </row>
    <row r="30" ht="22.5" customHeight="1">
      <c r="A30" s="88">
        <v>26.0</v>
      </c>
      <c r="B30" s="64" t="s">
        <v>254</v>
      </c>
      <c r="C30" s="82" t="s">
        <v>39</v>
      </c>
      <c r="D30" s="92" t="s">
        <v>255</v>
      </c>
      <c r="E30" s="75"/>
      <c r="F30" s="69" t="s">
        <v>256</v>
      </c>
      <c r="G30" s="71" t="s">
        <v>257</v>
      </c>
      <c r="H30" s="73" t="s">
        <v>258</v>
      </c>
      <c r="I30" s="85" t="s">
        <v>86</v>
      </c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48"/>
      <c r="AA30" s="88"/>
      <c r="AB30" s="16"/>
      <c r="AC30" s="18"/>
    </row>
    <row r="31" ht="22.5" customHeight="1">
      <c r="A31" s="62">
        <v>27.0</v>
      </c>
      <c r="B31" s="64" t="s">
        <v>259</v>
      </c>
      <c r="C31" s="82" t="s">
        <v>39</v>
      </c>
      <c r="D31" s="92" t="s">
        <v>260</v>
      </c>
      <c r="E31" s="85" t="s">
        <v>261</v>
      </c>
      <c r="F31" s="69" t="s">
        <v>262</v>
      </c>
      <c r="G31" s="71" t="s">
        <v>263</v>
      </c>
      <c r="H31" s="123" t="s">
        <v>264</v>
      </c>
      <c r="I31" s="85" t="s">
        <v>86</v>
      </c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48"/>
      <c r="AA31" s="99"/>
      <c r="AB31" s="16"/>
      <c r="AC31" s="18"/>
    </row>
    <row r="32" ht="22.5" customHeight="1">
      <c r="A32" s="88">
        <v>28.0</v>
      </c>
      <c r="B32" s="64" t="s">
        <v>265</v>
      </c>
      <c r="C32" s="82" t="s">
        <v>98</v>
      </c>
      <c r="D32" s="101" t="s">
        <v>266</v>
      </c>
      <c r="E32" s="101" t="s">
        <v>267</v>
      </c>
      <c r="F32" s="69" t="s">
        <v>268</v>
      </c>
      <c r="G32" s="106" t="s">
        <v>269</v>
      </c>
      <c r="H32" s="94" t="s">
        <v>270</v>
      </c>
      <c r="I32" s="85" t="s">
        <v>271</v>
      </c>
      <c r="J32" s="88"/>
      <c r="K32" s="88"/>
      <c r="L32" s="88"/>
      <c r="M32" s="88"/>
      <c r="N32" s="88"/>
      <c r="O32" s="88"/>
      <c r="P32" s="88"/>
      <c r="Q32" s="88"/>
      <c r="R32" s="88"/>
      <c r="S32" s="62"/>
      <c r="T32" s="88"/>
      <c r="U32" s="88"/>
      <c r="V32" s="88"/>
      <c r="W32" s="88"/>
      <c r="X32" s="62"/>
      <c r="Y32" s="62"/>
      <c r="Z32" s="152" t="s">
        <v>272</v>
      </c>
      <c r="AA32" s="99"/>
      <c r="AB32" s="16"/>
      <c r="AC32" s="18"/>
    </row>
    <row r="33" ht="22.5" customHeight="1">
      <c r="A33" s="62">
        <v>29.0</v>
      </c>
      <c r="B33" s="64" t="s">
        <v>276</v>
      </c>
      <c r="C33" s="82" t="s">
        <v>277</v>
      </c>
      <c r="D33" s="92" t="s">
        <v>278</v>
      </c>
      <c r="E33" s="75" t="s">
        <v>279</v>
      </c>
      <c r="F33" s="69" t="s">
        <v>280</v>
      </c>
      <c r="G33" s="71" t="s">
        <v>281</v>
      </c>
      <c r="H33" s="123" t="s">
        <v>282</v>
      </c>
      <c r="I33" s="85" t="s">
        <v>271</v>
      </c>
      <c r="J33" s="88"/>
      <c r="K33" s="88"/>
      <c r="L33" s="88"/>
      <c r="M33" s="88"/>
      <c r="N33" s="88"/>
      <c r="O33" s="88"/>
      <c r="P33" s="88"/>
      <c r="Q33" s="88"/>
      <c r="R33" s="88"/>
      <c r="S33" s="62"/>
      <c r="T33" s="88"/>
      <c r="U33" s="88"/>
      <c r="V33" s="88"/>
      <c r="W33" s="88"/>
      <c r="X33" s="88"/>
      <c r="Y33" s="88"/>
      <c r="Z33" s="48"/>
      <c r="AA33" s="99"/>
      <c r="AB33" s="16"/>
      <c r="AC33" s="18"/>
    </row>
    <row r="34" ht="22.5" customHeight="1">
      <c r="A34" s="88">
        <v>30.0</v>
      </c>
      <c r="B34" s="64" t="s">
        <v>283</v>
      </c>
      <c r="C34" s="82" t="s">
        <v>52</v>
      </c>
      <c r="D34" s="92" t="s">
        <v>284</v>
      </c>
      <c r="E34" s="101" t="s">
        <v>285</v>
      </c>
      <c r="F34" s="69" t="s">
        <v>286</v>
      </c>
      <c r="G34" s="71" t="s">
        <v>287</v>
      </c>
      <c r="H34" s="94" t="s">
        <v>288</v>
      </c>
      <c r="I34" s="85" t="s">
        <v>271</v>
      </c>
      <c r="J34" s="88"/>
      <c r="K34" s="88"/>
      <c r="L34" s="88"/>
      <c r="M34" s="88"/>
      <c r="N34" s="88"/>
      <c r="O34" s="88"/>
      <c r="P34" s="62"/>
      <c r="Q34" s="88"/>
      <c r="R34" s="88"/>
      <c r="S34" s="88"/>
      <c r="T34" s="88"/>
      <c r="U34" s="88"/>
      <c r="V34" s="88"/>
      <c r="W34" s="88"/>
      <c r="X34" s="62"/>
      <c r="Y34" s="88"/>
      <c r="Z34" s="48"/>
      <c r="AA34" s="99"/>
      <c r="AB34" s="16"/>
      <c r="AC34" s="18"/>
    </row>
    <row r="35" ht="22.5" customHeight="1">
      <c r="A35" s="62">
        <v>31.0</v>
      </c>
      <c r="B35" s="64" t="s">
        <v>289</v>
      </c>
      <c r="C35" s="82" t="s">
        <v>290</v>
      </c>
      <c r="D35" s="92" t="s">
        <v>291</v>
      </c>
      <c r="E35" s="75" t="s">
        <v>292</v>
      </c>
      <c r="F35" s="154" t="s">
        <v>293</v>
      </c>
      <c r="G35" s="71" t="s">
        <v>294</v>
      </c>
      <c r="H35" s="123" t="s">
        <v>295</v>
      </c>
      <c r="I35" s="85" t="s">
        <v>296</v>
      </c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48"/>
      <c r="AA35" s="99"/>
      <c r="AB35" s="16"/>
      <c r="AC35" s="18"/>
    </row>
    <row r="36" ht="22.5" customHeight="1">
      <c r="A36" s="88">
        <v>32.0</v>
      </c>
      <c r="B36" s="64" t="s">
        <v>297</v>
      </c>
      <c r="C36" s="82" t="s">
        <v>39</v>
      </c>
      <c r="D36" s="92" t="s">
        <v>298</v>
      </c>
      <c r="E36" s="75" t="s">
        <v>299</v>
      </c>
      <c r="F36" s="69" t="s">
        <v>300</v>
      </c>
      <c r="G36" s="156" t="s">
        <v>301</v>
      </c>
      <c r="H36" s="73" t="s">
        <v>304</v>
      </c>
      <c r="I36" s="85" t="s">
        <v>86</v>
      </c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48"/>
      <c r="AA36" s="99"/>
      <c r="AB36" s="16"/>
      <c r="AC36" s="18"/>
    </row>
    <row r="37" ht="22.5" customHeight="1">
      <c r="A37" s="62">
        <v>33.0</v>
      </c>
      <c r="B37" s="64" t="s">
        <v>305</v>
      </c>
      <c r="C37" s="82" t="s">
        <v>133</v>
      </c>
      <c r="D37" s="83" t="s">
        <v>99</v>
      </c>
      <c r="E37" s="118"/>
      <c r="F37" s="69" t="s">
        <v>306</v>
      </c>
      <c r="G37" s="71" t="s">
        <v>307</v>
      </c>
      <c r="H37" s="123" t="s">
        <v>308</v>
      </c>
      <c r="I37" s="85" t="s">
        <v>309</v>
      </c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48"/>
      <c r="AA37" s="99"/>
      <c r="AB37" s="16"/>
      <c r="AC37" s="18"/>
    </row>
    <row r="38" ht="22.5" customHeight="1">
      <c r="A38" s="88">
        <v>34.0</v>
      </c>
      <c r="B38" s="64" t="s">
        <v>313</v>
      </c>
      <c r="C38" s="82" t="s">
        <v>39</v>
      </c>
      <c r="D38" s="159" t="s">
        <v>315</v>
      </c>
      <c r="E38" s="161"/>
      <c r="F38" s="162" t="s">
        <v>323</v>
      </c>
      <c r="G38" s="71" t="s">
        <v>324</v>
      </c>
      <c r="H38" s="131" t="s">
        <v>325</v>
      </c>
      <c r="I38" s="120" t="s">
        <v>148</v>
      </c>
      <c r="J38" s="88"/>
      <c r="K38" s="88"/>
      <c r="L38" s="88"/>
      <c r="M38" s="88"/>
      <c r="N38" s="88"/>
      <c r="O38" s="88"/>
      <c r="P38" s="88"/>
      <c r="Q38" s="88"/>
      <c r="R38" s="88"/>
      <c r="S38" s="62"/>
      <c r="T38" s="88"/>
      <c r="U38" s="88"/>
      <c r="V38" s="88"/>
      <c r="W38" s="88"/>
      <c r="X38" s="88"/>
      <c r="Y38" s="88"/>
      <c r="Z38" s="48"/>
      <c r="AA38" s="99"/>
      <c r="AB38" s="16"/>
      <c r="AC38" s="18"/>
    </row>
    <row r="39" ht="22.5" customHeight="1">
      <c r="A39" s="62">
        <v>35.0</v>
      </c>
      <c r="B39" s="113" t="s">
        <v>326</v>
      </c>
      <c r="C39" s="82" t="s">
        <v>327</v>
      </c>
      <c r="D39" s="92" t="s">
        <v>328</v>
      </c>
      <c r="E39" s="75" t="s">
        <v>329</v>
      </c>
      <c r="F39" s="119"/>
      <c r="G39" s="71" t="s">
        <v>330</v>
      </c>
      <c r="H39" s="116"/>
      <c r="I39" s="85" t="s">
        <v>331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48"/>
      <c r="AA39" s="99"/>
      <c r="AB39" s="16"/>
      <c r="AC39" s="18"/>
    </row>
    <row r="40" ht="22.5" customHeight="1">
      <c r="A40" s="88">
        <v>36.0</v>
      </c>
      <c r="B40" s="81" t="s">
        <v>334</v>
      </c>
      <c r="C40" s="82" t="s">
        <v>39</v>
      </c>
      <c r="D40" s="92" t="s">
        <v>335</v>
      </c>
      <c r="E40" s="75" t="s">
        <v>292</v>
      </c>
      <c r="F40" s="69" t="s">
        <v>336</v>
      </c>
      <c r="G40" s="71" t="s">
        <v>337</v>
      </c>
      <c r="H40" s="164" t="s">
        <v>339</v>
      </c>
      <c r="I40" s="85" t="s">
        <v>344</v>
      </c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48"/>
      <c r="AA40" s="99"/>
      <c r="AB40" s="16"/>
      <c r="AC40" s="18"/>
    </row>
    <row r="41" ht="22.5" customHeight="1">
      <c r="A41" s="62">
        <v>37.0</v>
      </c>
      <c r="B41" s="64" t="s">
        <v>345</v>
      </c>
      <c r="C41" s="82" t="s">
        <v>98</v>
      </c>
      <c r="D41" s="83" t="s">
        <v>99</v>
      </c>
      <c r="E41" s="118"/>
      <c r="F41" s="166"/>
      <c r="G41" s="93"/>
      <c r="H41" s="150" t="s">
        <v>350</v>
      </c>
      <c r="I41" s="85" t="s">
        <v>351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48"/>
      <c r="AA41" s="99"/>
      <c r="AB41" s="16"/>
      <c r="AC41" s="18"/>
    </row>
    <row r="42" ht="22.5" customHeight="1">
      <c r="A42" s="88">
        <v>38.0</v>
      </c>
      <c r="B42" s="149" t="s">
        <v>352</v>
      </c>
      <c r="C42" s="82" t="s">
        <v>353</v>
      </c>
      <c r="D42" s="168" t="s">
        <v>354</v>
      </c>
      <c r="E42" s="171" t="s">
        <v>358</v>
      </c>
      <c r="F42" s="136" t="s">
        <v>367</v>
      </c>
      <c r="G42" s="71" t="s">
        <v>368</v>
      </c>
      <c r="H42" s="172" t="s">
        <v>369</v>
      </c>
      <c r="I42" s="85" t="s">
        <v>370</v>
      </c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48"/>
      <c r="AA42" s="99"/>
      <c r="AB42" s="16"/>
      <c r="AC42" s="18"/>
    </row>
    <row r="43" ht="22.5" customHeight="1">
      <c r="A43" s="62">
        <v>39.0</v>
      </c>
      <c r="B43" s="64" t="s">
        <v>373</v>
      </c>
      <c r="C43" s="82" t="s">
        <v>39</v>
      </c>
      <c r="D43" s="83" t="s">
        <v>99</v>
      </c>
      <c r="E43" s="118"/>
      <c r="F43" s="136" t="s">
        <v>374</v>
      </c>
      <c r="G43" s="71" t="s">
        <v>375</v>
      </c>
      <c r="H43" s="131" t="s">
        <v>376</v>
      </c>
      <c r="I43" s="85" t="s">
        <v>193</v>
      </c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48"/>
      <c r="AA43" s="99"/>
      <c r="AB43" s="16"/>
      <c r="AC43" s="18"/>
    </row>
    <row r="44" ht="22.5" customHeight="1">
      <c r="A44" s="88">
        <v>40.0</v>
      </c>
      <c r="B44" s="81" t="s">
        <v>379</v>
      </c>
      <c r="C44" s="82" t="s">
        <v>39</v>
      </c>
      <c r="D44" s="92" t="s">
        <v>380</v>
      </c>
      <c r="E44" s="75" t="s">
        <v>381</v>
      </c>
      <c r="F44" s="69" t="s">
        <v>382</v>
      </c>
      <c r="G44" s="71" t="s">
        <v>383</v>
      </c>
      <c r="H44" s="123" t="s">
        <v>384</v>
      </c>
      <c r="I44" s="11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48"/>
      <c r="AA44" s="99"/>
      <c r="AB44" s="16"/>
      <c r="AC44" s="18"/>
    </row>
    <row r="45" ht="22.5" customHeight="1">
      <c r="A45" s="62">
        <v>41.0</v>
      </c>
      <c r="B45" s="64" t="s">
        <v>388</v>
      </c>
      <c r="C45" s="82" t="s">
        <v>39</v>
      </c>
      <c r="D45" s="83" t="s">
        <v>99</v>
      </c>
      <c r="E45" s="75"/>
      <c r="F45" s="69" t="s">
        <v>389</v>
      </c>
      <c r="G45" s="71" t="s">
        <v>390</v>
      </c>
      <c r="H45" s="94" t="s">
        <v>391</v>
      </c>
      <c r="I45" s="85" t="s">
        <v>86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48"/>
      <c r="AA45" s="99"/>
      <c r="AB45" s="16"/>
      <c r="AC45" s="18"/>
    </row>
    <row r="46" ht="22.5" customHeight="1">
      <c r="A46" s="88">
        <v>42.0</v>
      </c>
      <c r="B46" s="64" t="s">
        <v>392</v>
      </c>
      <c r="C46" s="82" t="s">
        <v>393</v>
      </c>
      <c r="D46" s="75" t="s">
        <v>394</v>
      </c>
      <c r="E46" s="75" t="s">
        <v>395</v>
      </c>
      <c r="F46" s="119"/>
      <c r="G46" s="71" t="s">
        <v>396</v>
      </c>
      <c r="H46" s="73" t="s">
        <v>397</v>
      </c>
      <c r="I46" s="174" t="s">
        <v>193</v>
      </c>
      <c r="J46" s="88"/>
      <c r="K46" s="88"/>
      <c r="L46" s="88"/>
      <c r="M46" s="88"/>
      <c r="N46" s="88"/>
      <c r="O46" s="88"/>
      <c r="P46" s="88"/>
      <c r="Q46" s="88"/>
      <c r="R46" s="88"/>
      <c r="S46" s="62"/>
      <c r="T46" s="88"/>
      <c r="U46" s="88"/>
      <c r="V46" s="88"/>
      <c r="W46" s="88"/>
      <c r="X46" s="88"/>
      <c r="Y46" s="88"/>
      <c r="Z46" s="48"/>
      <c r="AA46" s="99"/>
      <c r="AB46" s="16"/>
      <c r="AC46" s="18"/>
    </row>
    <row r="47" ht="22.5" customHeight="1">
      <c r="A47" s="62">
        <v>43.0</v>
      </c>
      <c r="B47" s="113" t="s">
        <v>402</v>
      </c>
      <c r="C47" s="176" t="s">
        <v>403</v>
      </c>
      <c r="D47" s="83" t="s">
        <v>99</v>
      </c>
      <c r="E47" s="118"/>
      <c r="F47" s="136" t="s">
        <v>407</v>
      </c>
      <c r="G47" s="71" t="s">
        <v>408</v>
      </c>
      <c r="H47" s="150" t="s">
        <v>409</v>
      </c>
      <c r="I47" s="85" t="s">
        <v>59</v>
      </c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48"/>
      <c r="AA47" s="99"/>
      <c r="AB47" s="16"/>
      <c r="AC47" s="18"/>
    </row>
    <row r="48" ht="22.5" customHeight="1">
      <c r="A48" s="88">
        <v>44.0</v>
      </c>
      <c r="B48" s="64" t="s">
        <v>410</v>
      </c>
      <c r="C48" s="82" t="s">
        <v>39</v>
      </c>
      <c r="D48" s="83" t="s">
        <v>99</v>
      </c>
      <c r="E48" s="75"/>
      <c r="F48" s="69" t="s">
        <v>411</v>
      </c>
      <c r="G48" s="71" t="s">
        <v>412</v>
      </c>
      <c r="H48" s="73" t="s">
        <v>413</v>
      </c>
      <c r="I48" s="85" t="s">
        <v>86</v>
      </c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48"/>
      <c r="AA48" s="99"/>
      <c r="AB48" s="16"/>
      <c r="AC48" s="18"/>
    </row>
    <row r="49" ht="22.5" customHeight="1">
      <c r="A49" s="62">
        <v>45.0</v>
      </c>
      <c r="B49" s="113" t="s">
        <v>415</v>
      </c>
      <c r="C49" s="178" t="s">
        <v>416</v>
      </c>
      <c r="D49" s="180" t="s">
        <v>419</v>
      </c>
      <c r="E49" s="75" t="s">
        <v>422</v>
      </c>
      <c r="F49" s="69" t="s">
        <v>423</v>
      </c>
      <c r="G49" s="71" t="s">
        <v>424</v>
      </c>
      <c r="H49" s="181" t="s">
        <v>425</v>
      </c>
      <c r="I49" s="182" t="s">
        <v>428</v>
      </c>
      <c r="J49" s="88"/>
      <c r="K49" s="88"/>
      <c r="L49" s="88"/>
      <c r="M49" s="88"/>
      <c r="N49" s="88"/>
      <c r="O49" s="88"/>
      <c r="P49" s="62"/>
      <c r="Q49" s="88"/>
      <c r="R49" s="88"/>
      <c r="S49" s="88"/>
      <c r="T49" s="88"/>
      <c r="U49" s="88"/>
      <c r="V49" s="88"/>
      <c r="W49" s="88"/>
      <c r="X49" s="88"/>
      <c r="Y49" s="62"/>
      <c r="Z49" s="48"/>
      <c r="AA49" s="178" t="s">
        <v>429</v>
      </c>
      <c r="AB49" s="16"/>
      <c r="AC49" s="18"/>
    </row>
    <row r="50" ht="22.5" customHeight="1">
      <c r="A50" s="88">
        <v>46.0</v>
      </c>
      <c r="B50" s="64" t="s">
        <v>430</v>
      </c>
      <c r="C50" s="82" t="s">
        <v>98</v>
      </c>
      <c r="D50" s="92" t="s">
        <v>431</v>
      </c>
      <c r="E50" s="75"/>
      <c r="F50" s="69" t="s">
        <v>432</v>
      </c>
      <c r="G50" s="71" t="s">
        <v>433</v>
      </c>
      <c r="H50" s="164" t="s">
        <v>434</v>
      </c>
      <c r="I50" s="85" t="s">
        <v>193</v>
      </c>
      <c r="J50" s="62"/>
      <c r="K50" s="88"/>
      <c r="L50" s="88"/>
      <c r="M50" s="88"/>
      <c r="N50" s="88"/>
      <c r="O50" s="88"/>
      <c r="P50" s="88"/>
      <c r="Q50" s="88"/>
      <c r="R50" s="88"/>
      <c r="S50" s="62"/>
      <c r="T50" s="88"/>
      <c r="U50" s="88"/>
      <c r="V50" s="88"/>
      <c r="W50" s="88"/>
      <c r="X50" s="88"/>
      <c r="Y50" s="88"/>
      <c r="Z50" s="48"/>
      <c r="AA50" s="99"/>
      <c r="AB50" s="16"/>
      <c r="AC50" s="18"/>
    </row>
    <row r="51" ht="22.5" customHeight="1">
      <c r="A51" s="62">
        <v>47.0</v>
      </c>
      <c r="B51" s="64" t="s">
        <v>435</v>
      </c>
      <c r="C51" s="82" t="s">
        <v>277</v>
      </c>
      <c r="D51" s="184" t="s">
        <v>436</v>
      </c>
      <c r="E51" s="75" t="s">
        <v>442</v>
      </c>
      <c r="F51" s="69" t="s">
        <v>443</v>
      </c>
      <c r="G51" s="106" t="s">
        <v>444</v>
      </c>
      <c r="H51" s="73" t="s">
        <v>445</v>
      </c>
      <c r="I51" s="185"/>
      <c r="J51" s="88"/>
      <c r="K51" s="88"/>
      <c r="L51" s="88"/>
      <c r="M51" s="88"/>
      <c r="N51" s="88"/>
      <c r="O51" s="88"/>
      <c r="P51" s="62"/>
      <c r="Q51" s="88"/>
      <c r="R51" s="88"/>
      <c r="S51" s="88"/>
      <c r="T51" s="88"/>
      <c r="U51" s="88"/>
      <c r="V51" s="88"/>
      <c r="W51" s="88"/>
      <c r="X51" s="88"/>
      <c r="Y51" s="88"/>
      <c r="Z51" s="48"/>
      <c r="AA51" s="99"/>
      <c r="AB51" s="16"/>
      <c r="AC51" s="18"/>
    </row>
    <row r="52" ht="22.5" customHeight="1">
      <c r="A52" s="88">
        <v>48.0</v>
      </c>
      <c r="B52" s="186" t="s">
        <v>448</v>
      </c>
      <c r="C52" s="82" t="s">
        <v>39</v>
      </c>
      <c r="D52" s="83" t="s">
        <v>99</v>
      </c>
      <c r="E52" s="75"/>
      <c r="F52" s="69" t="s">
        <v>452</v>
      </c>
      <c r="G52" s="71" t="s">
        <v>453</v>
      </c>
      <c r="H52" s="188" t="s">
        <v>454</v>
      </c>
      <c r="I52" s="85" t="s">
        <v>456</v>
      </c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48"/>
      <c r="AA52" s="88"/>
      <c r="AB52" s="16"/>
      <c r="AC52" s="18"/>
    </row>
    <row r="53" ht="22.5" customHeight="1">
      <c r="A53" s="62">
        <v>49.0</v>
      </c>
      <c r="B53" s="64" t="s">
        <v>457</v>
      </c>
      <c r="C53" s="189" t="s">
        <v>458</v>
      </c>
      <c r="D53" s="92" t="s">
        <v>460</v>
      </c>
      <c r="E53" s="75" t="s">
        <v>292</v>
      </c>
      <c r="F53" s="69" t="s">
        <v>461</v>
      </c>
      <c r="G53" s="93"/>
      <c r="H53" s="123" t="s">
        <v>462</v>
      </c>
      <c r="I53" s="85" t="s">
        <v>59</v>
      </c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48"/>
      <c r="AA53" s="99"/>
      <c r="AB53" s="16"/>
      <c r="AC53" s="18"/>
    </row>
    <row r="54" ht="22.5" customHeight="1">
      <c r="A54" s="88">
        <v>50.0</v>
      </c>
      <c r="B54" s="64" t="s">
        <v>463</v>
      </c>
      <c r="C54" s="82" t="s">
        <v>464</v>
      </c>
      <c r="D54" s="83" t="s">
        <v>99</v>
      </c>
      <c r="E54" s="118"/>
      <c r="F54" s="119"/>
      <c r="G54" s="93"/>
      <c r="H54" s="116"/>
      <c r="I54" s="11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191" t="s">
        <v>466</v>
      </c>
      <c r="AA54" s="99"/>
      <c r="AB54" s="16"/>
      <c r="AC54" s="18"/>
    </row>
    <row r="55" ht="22.5" customHeight="1">
      <c r="A55" s="62">
        <v>51.0</v>
      </c>
      <c r="B55" s="64" t="s">
        <v>474</v>
      </c>
      <c r="C55" s="82" t="s">
        <v>39</v>
      </c>
      <c r="D55" s="92" t="s">
        <v>475</v>
      </c>
      <c r="E55" s="75" t="s">
        <v>395</v>
      </c>
      <c r="F55" s="69" t="s">
        <v>476</v>
      </c>
      <c r="G55" s="71" t="s">
        <v>477</v>
      </c>
      <c r="H55" s="94" t="s">
        <v>478</v>
      </c>
      <c r="I55" s="85" t="s">
        <v>479</v>
      </c>
      <c r="J55" s="88"/>
      <c r="K55" s="88"/>
      <c r="L55" s="88"/>
      <c r="M55" s="88"/>
      <c r="N55" s="88"/>
      <c r="O55" s="88"/>
      <c r="P55" s="88"/>
      <c r="Q55" s="88"/>
      <c r="R55" s="88"/>
      <c r="S55" s="62"/>
      <c r="T55" s="88"/>
      <c r="U55" s="88"/>
      <c r="V55" s="88"/>
      <c r="W55" s="88"/>
      <c r="X55" s="88"/>
      <c r="Y55" s="88"/>
      <c r="Z55" s="48"/>
      <c r="AA55" s="99"/>
      <c r="AB55" s="16"/>
      <c r="AC55" s="18"/>
    </row>
    <row r="56" ht="22.5" customHeight="1">
      <c r="A56" s="88">
        <v>52.0</v>
      </c>
      <c r="B56" s="64" t="s">
        <v>482</v>
      </c>
      <c r="C56" s="189" t="s">
        <v>484</v>
      </c>
      <c r="D56" s="83" t="s">
        <v>99</v>
      </c>
      <c r="E56" s="118"/>
      <c r="F56" s="136" t="s">
        <v>487</v>
      </c>
      <c r="G56" s="71" t="s">
        <v>488</v>
      </c>
      <c r="H56" s="94" t="s">
        <v>489</v>
      </c>
      <c r="I56" s="85" t="s">
        <v>490</v>
      </c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48"/>
      <c r="AA56" s="99"/>
      <c r="AB56" s="16"/>
      <c r="AC56" s="18"/>
    </row>
    <row r="57" ht="22.5" customHeight="1">
      <c r="A57" s="62">
        <v>53.0</v>
      </c>
      <c r="B57" s="113" t="s">
        <v>491</v>
      </c>
      <c r="C57" s="82" t="s">
        <v>39</v>
      </c>
      <c r="D57" s="83" t="s">
        <v>99</v>
      </c>
      <c r="E57" s="118"/>
      <c r="F57" s="69" t="s">
        <v>492</v>
      </c>
      <c r="G57" s="93"/>
      <c r="H57" s="94" t="s">
        <v>493</v>
      </c>
      <c r="I57" s="120" t="s">
        <v>494</v>
      </c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48"/>
      <c r="AA57" s="99"/>
      <c r="AB57" s="16"/>
      <c r="AC57" s="18"/>
    </row>
    <row r="58" ht="22.5" customHeight="1">
      <c r="A58" s="88">
        <v>54.0</v>
      </c>
      <c r="B58" s="113" t="s">
        <v>496</v>
      </c>
      <c r="C58" s="82" t="s">
        <v>39</v>
      </c>
      <c r="D58" s="92" t="s">
        <v>255</v>
      </c>
      <c r="E58" s="118"/>
      <c r="F58" s="119"/>
      <c r="G58" s="93"/>
      <c r="H58" s="116"/>
      <c r="I58" s="120" t="s">
        <v>494</v>
      </c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48"/>
      <c r="AA58" s="99"/>
      <c r="AB58" s="16"/>
      <c r="AC58" s="18"/>
    </row>
    <row r="59" ht="22.5" customHeight="1">
      <c r="A59" s="62">
        <v>55.0</v>
      </c>
      <c r="B59" s="164" t="s">
        <v>499</v>
      </c>
      <c r="C59" s="82" t="s">
        <v>39</v>
      </c>
      <c r="D59" s="92" t="s">
        <v>501</v>
      </c>
      <c r="E59" s="75" t="s">
        <v>292</v>
      </c>
      <c r="F59" s="69" t="s">
        <v>504</v>
      </c>
      <c r="G59" s="71" t="s">
        <v>505</v>
      </c>
      <c r="H59" s="73" t="s">
        <v>506</v>
      </c>
      <c r="I59" s="85" t="s">
        <v>158</v>
      </c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48"/>
      <c r="AA59" s="99"/>
      <c r="AB59" s="16"/>
      <c r="AC59" s="18"/>
    </row>
    <row r="60" ht="22.5" customHeight="1">
      <c r="A60" s="88">
        <v>56.0</v>
      </c>
      <c r="B60" s="64" t="s">
        <v>509</v>
      </c>
      <c r="C60" s="82" t="s">
        <v>277</v>
      </c>
      <c r="D60" s="92" t="s">
        <v>511</v>
      </c>
      <c r="E60" s="75" t="s">
        <v>512</v>
      </c>
      <c r="F60" s="154" t="s">
        <v>513</v>
      </c>
      <c r="G60" s="71" t="s">
        <v>514</v>
      </c>
      <c r="H60" s="73" t="s">
        <v>515</v>
      </c>
      <c r="I60" s="85" t="s">
        <v>516</v>
      </c>
      <c r="J60" s="88"/>
      <c r="K60" s="88"/>
      <c r="L60" s="88"/>
      <c r="M60" s="88"/>
      <c r="N60" s="88"/>
      <c r="O60" s="88"/>
      <c r="P60" s="62"/>
      <c r="Q60" s="88"/>
      <c r="R60" s="88"/>
      <c r="S60" s="88"/>
      <c r="T60" s="88"/>
      <c r="U60" s="88"/>
      <c r="V60" s="88"/>
      <c r="W60" s="88"/>
      <c r="X60" s="88"/>
      <c r="Y60" s="88"/>
      <c r="Z60" s="48"/>
      <c r="AA60" s="99"/>
      <c r="AB60" s="16"/>
      <c r="AC60" s="18"/>
    </row>
    <row r="61" ht="22.5" customHeight="1">
      <c r="A61" s="62">
        <v>57.0</v>
      </c>
      <c r="B61" s="64" t="s">
        <v>519</v>
      </c>
      <c r="C61" s="82" t="s">
        <v>39</v>
      </c>
      <c r="D61" s="92" t="s">
        <v>520</v>
      </c>
      <c r="E61" s="75" t="s">
        <v>521</v>
      </c>
      <c r="F61" s="69" t="s">
        <v>522</v>
      </c>
      <c r="G61" s="71" t="s">
        <v>523</v>
      </c>
      <c r="H61" s="123" t="s">
        <v>524</v>
      </c>
      <c r="I61" s="85" t="s">
        <v>525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48"/>
      <c r="AA61" s="99"/>
      <c r="AB61" s="16"/>
      <c r="AC61" s="18"/>
    </row>
    <row r="62" ht="22.5" customHeight="1">
      <c r="A62" s="88">
        <v>58.0</v>
      </c>
      <c r="B62" s="64" t="s">
        <v>526</v>
      </c>
      <c r="C62" s="82" t="s">
        <v>98</v>
      </c>
      <c r="D62" s="92" t="s">
        <v>527</v>
      </c>
      <c r="E62" s="75" t="s">
        <v>442</v>
      </c>
      <c r="F62" s="119"/>
      <c r="G62" s="106" t="s">
        <v>529</v>
      </c>
      <c r="H62" s="116"/>
      <c r="I62" s="85" t="s">
        <v>59</v>
      </c>
      <c r="J62" s="88"/>
      <c r="K62" s="88"/>
      <c r="L62" s="88"/>
      <c r="M62" s="88"/>
      <c r="N62" s="88"/>
      <c r="O62" s="88"/>
      <c r="P62" s="88"/>
      <c r="Q62" s="88"/>
      <c r="R62" s="88"/>
      <c r="S62" s="62"/>
      <c r="T62" s="88"/>
      <c r="U62" s="88"/>
      <c r="V62" s="88"/>
      <c r="W62" s="88"/>
      <c r="X62" s="88"/>
      <c r="Y62" s="88"/>
      <c r="Z62" s="48"/>
      <c r="AA62" s="99"/>
      <c r="AB62" s="16"/>
      <c r="AC62" s="18"/>
    </row>
    <row r="63" ht="22.5" customHeight="1">
      <c r="A63" s="62">
        <v>59.0</v>
      </c>
      <c r="B63" s="64" t="s">
        <v>532</v>
      </c>
      <c r="C63" s="82" t="s">
        <v>39</v>
      </c>
      <c r="D63" s="92" t="s">
        <v>533</v>
      </c>
      <c r="E63" s="75" t="s">
        <v>534</v>
      </c>
      <c r="F63" s="119"/>
      <c r="G63" s="71" t="s">
        <v>535</v>
      </c>
      <c r="H63" s="123" t="s">
        <v>536</v>
      </c>
      <c r="I63" s="85" t="s">
        <v>79</v>
      </c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48"/>
      <c r="AA63" s="99"/>
      <c r="AB63" s="16"/>
      <c r="AC63" s="18"/>
    </row>
    <row r="64" ht="22.5" customHeight="1">
      <c r="A64" s="88">
        <v>60.0</v>
      </c>
      <c r="B64" s="64" t="s">
        <v>537</v>
      </c>
      <c r="C64" s="82" t="s">
        <v>39</v>
      </c>
      <c r="D64" s="92" t="s">
        <v>538</v>
      </c>
      <c r="E64" s="75" t="s">
        <v>292</v>
      </c>
      <c r="F64" s="69" t="s">
        <v>539</v>
      </c>
      <c r="G64" s="71" t="s">
        <v>541</v>
      </c>
      <c r="H64" s="73" t="s">
        <v>542</v>
      </c>
      <c r="I64" s="85" t="s">
        <v>86</v>
      </c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48"/>
      <c r="AA64" s="99"/>
      <c r="AB64" s="16"/>
      <c r="AC64" s="18"/>
    </row>
    <row r="65" ht="22.5" customHeight="1">
      <c r="A65" s="62">
        <v>61.0</v>
      </c>
      <c r="B65" s="81" t="s">
        <v>544</v>
      </c>
      <c r="C65" s="82" t="s">
        <v>174</v>
      </c>
      <c r="D65" s="83" t="s">
        <v>99</v>
      </c>
      <c r="E65" s="75" t="s">
        <v>546</v>
      </c>
      <c r="F65" s="69" t="s">
        <v>547</v>
      </c>
      <c r="G65" s="126" t="s">
        <v>548</v>
      </c>
      <c r="H65" s="123" t="s">
        <v>549</v>
      </c>
      <c r="I65" s="85" t="s">
        <v>351</v>
      </c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48"/>
      <c r="AA65" s="99"/>
      <c r="AB65" s="16"/>
      <c r="AC65" s="18"/>
    </row>
    <row r="66" ht="22.5" customHeight="1">
      <c r="A66" s="88">
        <v>62.0</v>
      </c>
      <c r="B66" s="149" t="s">
        <v>550</v>
      </c>
      <c r="C66" s="82" t="s">
        <v>39</v>
      </c>
      <c r="D66" s="92" t="s">
        <v>551</v>
      </c>
      <c r="E66" s="75"/>
      <c r="F66" s="69" t="s">
        <v>552</v>
      </c>
      <c r="G66" s="71" t="s">
        <v>553</v>
      </c>
      <c r="H66" s="123" t="s">
        <v>554</v>
      </c>
      <c r="I66" s="85" t="s">
        <v>86</v>
      </c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48"/>
      <c r="AA66" s="99"/>
      <c r="AB66" s="16"/>
      <c r="AC66" s="18"/>
    </row>
    <row r="67" ht="22.5" customHeight="1">
      <c r="A67" s="62">
        <v>63.0</v>
      </c>
      <c r="B67" s="113" t="s">
        <v>556</v>
      </c>
      <c r="C67" s="82" t="s">
        <v>98</v>
      </c>
      <c r="D67" s="92" t="s">
        <v>557</v>
      </c>
      <c r="E67" s="75" t="s">
        <v>558</v>
      </c>
      <c r="F67" s="69" t="s">
        <v>559</v>
      </c>
      <c r="G67" s="71" t="s">
        <v>560</v>
      </c>
      <c r="H67" s="73" t="s">
        <v>561</v>
      </c>
      <c r="I67" s="85" t="s">
        <v>562</v>
      </c>
      <c r="J67" s="88"/>
      <c r="K67" s="88"/>
      <c r="L67" s="88"/>
      <c r="M67" s="88"/>
      <c r="N67" s="88"/>
      <c r="O67" s="88"/>
      <c r="P67" s="88"/>
      <c r="Q67" s="88"/>
      <c r="R67" s="88"/>
      <c r="S67" s="62"/>
      <c r="T67" s="88"/>
      <c r="U67" s="88"/>
      <c r="V67" s="88"/>
      <c r="W67" s="88"/>
      <c r="X67" s="88"/>
      <c r="Y67" s="88"/>
      <c r="Z67" s="48"/>
      <c r="AA67" s="99"/>
      <c r="AB67" s="16"/>
      <c r="AC67" s="18"/>
    </row>
    <row r="68" ht="22.5" customHeight="1">
      <c r="A68" s="88">
        <v>64.0</v>
      </c>
      <c r="B68" s="64" t="s">
        <v>565</v>
      </c>
      <c r="C68" s="82" t="s">
        <v>39</v>
      </c>
      <c r="D68" s="92" t="s">
        <v>566</v>
      </c>
      <c r="E68" s="118"/>
      <c r="F68" s="69" t="s">
        <v>567</v>
      </c>
      <c r="G68" s="93"/>
      <c r="H68" s="73" t="s">
        <v>568</v>
      </c>
      <c r="I68" s="85" t="s">
        <v>569</v>
      </c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48"/>
      <c r="AA68" s="99"/>
      <c r="AB68" s="16"/>
      <c r="AC68" s="18"/>
    </row>
    <row r="69" ht="22.5" customHeight="1">
      <c r="A69" s="62">
        <v>65.0</v>
      </c>
      <c r="B69" s="81" t="s">
        <v>571</v>
      </c>
      <c r="C69" s="82" t="s">
        <v>572</v>
      </c>
      <c r="D69" s="92" t="s">
        <v>573</v>
      </c>
      <c r="E69" s="75"/>
      <c r="F69" s="69" t="s">
        <v>574</v>
      </c>
      <c r="G69" s="126" t="s">
        <v>575</v>
      </c>
      <c r="H69" s="73" t="s">
        <v>576</v>
      </c>
      <c r="I69" s="85" t="s">
        <v>59</v>
      </c>
      <c r="J69" s="88"/>
      <c r="K69" s="62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48"/>
      <c r="AA69" s="99"/>
      <c r="AB69" s="16"/>
      <c r="AC69" s="18"/>
    </row>
    <row r="70" ht="22.5" customHeight="1">
      <c r="A70" s="88">
        <v>66.0</v>
      </c>
      <c r="B70" s="64" t="s">
        <v>577</v>
      </c>
      <c r="C70" s="82" t="s">
        <v>174</v>
      </c>
      <c r="D70" s="83" t="s">
        <v>99</v>
      </c>
      <c r="E70" s="75" t="s">
        <v>578</v>
      </c>
      <c r="F70" s="69" t="s">
        <v>579</v>
      </c>
      <c r="G70" s="71" t="s">
        <v>580</v>
      </c>
      <c r="H70" s="123" t="s">
        <v>581</v>
      </c>
      <c r="I70" s="85" t="s">
        <v>86</v>
      </c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48"/>
      <c r="AA70" s="99"/>
      <c r="AB70" s="16"/>
      <c r="AC70" s="18"/>
    </row>
    <row r="71" ht="22.5" customHeight="1">
      <c r="A71" s="62">
        <v>67.0</v>
      </c>
      <c r="B71" s="64" t="s">
        <v>582</v>
      </c>
      <c r="C71" s="82" t="s">
        <v>277</v>
      </c>
      <c r="D71" s="92" t="s">
        <v>583</v>
      </c>
      <c r="E71" s="75" t="s">
        <v>584</v>
      </c>
      <c r="F71" s="69" t="s">
        <v>585</v>
      </c>
      <c r="G71" s="71" t="s">
        <v>586</v>
      </c>
      <c r="H71" s="73" t="s">
        <v>587</v>
      </c>
      <c r="I71" s="182" t="s">
        <v>588</v>
      </c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62"/>
      <c r="Z71" s="48"/>
      <c r="AA71" s="99"/>
      <c r="AB71" s="16"/>
      <c r="AC71" s="18"/>
    </row>
    <row r="72" ht="22.5" customHeight="1">
      <c r="A72" s="88">
        <v>68.0</v>
      </c>
      <c r="B72" s="64" t="s">
        <v>589</v>
      </c>
      <c r="C72" s="82" t="s">
        <v>590</v>
      </c>
      <c r="D72" s="92" t="s">
        <v>591</v>
      </c>
      <c r="E72" s="75" t="s">
        <v>592</v>
      </c>
      <c r="F72" s="69" t="s">
        <v>593</v>
      </c>
      <c r="G72" s="71" t="s">
        <v>594</v>
      </c>
      <c r="H72" s="120" t="s">
        <v>595</v>
      </c>
      <c r="I72" s="85" t="s">
        <v>596</v>
      </c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48"/>
      <c r="AA72" s="99"/>
      <c r="AB72" s="16"/>
      <c r="AC72" s="18"/>
    </row>
    <row r="73" ht="22.5" customHeight="1">
      <c r="A73" s="62">
        <v>69.0</v>
      </c>
      <c r="B73" s="64" t="s">
        <v>597</v>
      </c>
      <c r="C73" s="82" t="s">
        <v>39</v>
      </c>
      <c r="D73" s="92" t="s">
        <v>598</v>
      </c>
      <c r="E73" s="85" t="s">
        <v>599</v>
      </c>
      <c r="F73" s="69" t="s">
        <v>600</v>
      </c>
      <c r="G73" s="71" t="s">
        <v>601</v>
      </c>
      <c r="H73" s="123" t="s">
        <v>602</v>
      </c>
      <c r="I73" s="85" t="s">
        <v>603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62"/>
      <c r="W73" s="88"/>
      <c r="X73" s="88"/>
      <c r="Y73" s="88"/>
      <c r="Z73" s="199" t="s">
        <v>604</v>
      </c>
      <c r="AA73" s="99"/>
      <c r="AB73" s="16"/>
      <c r="AC73" s="18"/>
    </row>
    <row r="74" ht="22.5" customHeight="1">
      <c r="A74" s="88">
        <v>70.0</v>
      </c>
      <c r="B74" s="64" t="s">
        <v>606</v>
      </c>
      <c r="C74" s="82" t="s">
        <v>39</v>
      </c>
      <c r="D74" s="203" t="s">
        <v>607</v>
      </c>
      <c r="E74" s="101" t="s">
        <v>608</v>
      </c>
      <c r="F74" s="69" t="s">
        <v>609</v>
      </c>
      <c r="G74" s="71" t="s">
        <v>610</v>
      </c>
      <c r="H74" s="123" t="s">
        <v>611</v>
      </c>
      <c r="I74" s="85" t="s">
        <v>612</v>
      </c>
      <c r="J74" s="62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152" t="s">
        <v>613</v>
      </c>
      <c r="AA74" s="99"/>
      <c r="AB74" s="16"/>
      <c r="AC74" s="18"/>
    </row>
    <row r="75" ht="22.5" customHeight="1">
      <c r="A75" s="62">
        <v>71.0</v>
      </c>
      <c r="B75" s="113" t="s">
        <v>614</v>
      </c>
      <c r="C75" s="82" t="s">
        <v>39</v>
      </c>
      <c r="D75" s="83" t="s">
        <v>99</v>
      </c>
      <c r="E75" s="205"/>
      <c r="F75" s="69" t="s">
        <v>619</v>
      </c>
      <c r="G75" s="71" t="s">
        <v>620</v>
      </c>
      <c r="H75" s="123" t="s">
        <v>621</v>
      </c>
      <c r="I75" s="85" t="s">
        <v>138</v>
      </c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48"/>
      <c r="AA75" s="99"/>
      <c r="AB75" s="16"/>
      <c r="AC75" s="18"/>
    </row>
    <row r="76" ht="22.5" customHeight="1">
      <c r="A76" s="88">
        <v>72.0</v>
      </c>
      <c r="B76" s="64" t="s">
        <v>624</v>
      </c>
      <c r="C76" s="82" t="s">
        <v>39</v>
      </c>
      <c r="D76" s="92" t="s">
        <v>625</v>
      </c>
      <c r="E76" s="75" t="s">
        <v>321</v>
      </c>
      <c r="F76" s="69" t="s">
        <v>626</v>
      </c>
      <c r="G76" s="71" t="s">
        <v>627</v>
      </c>
      <c r="H76" s="116"/>
      <c r="I76" s="85" t="s">
        <v>628</v>
      </c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48"/>
      <c r="AA76" s="99"/>
      <c r="AB76" s="16"/>
      <c r="AC76" s="18"/>
    </row>
    <row r="77" ht="22.5" customHeight="1">
      <c r="A77" s="62">
        <v>73.0</v>
      </c>
      <c r="B77" s="64" t="s">
        <v>629</v>
      </c>
      <c r="C77" s="82" t="s">
        <v>39</v>
      </c>
      <c r="D77" s="83" t="s">
        <v>99</v>
      </c>
      <c r="E77" s="75"/>
      <c r="F77" s="69" t="s">
        <v>630</v>
      </c>
      <c r="G77" s="93"/>
      <c r="H77" s="123" t="s">
        <v>631</v>
      </c>
      <c r="I77" s="85" t="s">
        <v>86</v>
      </c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48"/>
      <c r="AA77" s="99"/>
      <c r="AB77" s="16"/>
      <c r="AC77" s="18"/>
    </row>
    <row r="78" ht="22.5" customHeight="1">
      <c r="A78" s="88">
        <v>74.0</v>
      </c>
      <c r="B78" s="64" t="s">
        <v>632</v>
      </c>
      <c r="C78" s="82" t="s">
        <v>39</v>
      </c>
      <c r="D78" s="83" t="s">
        <v>99</v>
      </c>
      <c r="E78" s="75"/>
      <c r="F78" s="69" t="s">
        <v>633</v>
      </c>
      <c r="G78" s="71" t="s">
        <v>634</v>
      </c>
      <c r="H78" s="73" t="s">
        <v>635</v>
      </c>
      <c r="I78" s="85" t="s">
        <v>490</v>
      </c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48"/>
      <c r="AA78" s="99"/>
      <c r="AB78" s="16"/>
      <c r="AC78" s="18"/>
    </row>
    <row r="79" ht="22.5" customHeight="1">
      <c r="A79" s="62">
        <v>75.0</v>
      </c>
      <c r="B79" s="64" t="s">
        <v>637</v>
      </c>
      <c r="C79" s="82" t="s">
        <v>133</v>
      </c>
      <c r="D79" s="92" t="s">
        <v>638</v>
      </c>
      <c r="E79" s="75" t="s">
        <v>639</v>
      </c>
      <c r="F79" s="69" t="s">
        <v>640</v>
      </c>
      <c r="G79" s="71" t="s">
        <v>641</v>
      </c>
      <c r="H79" s="73" t="s">
        <v>642</v>
      </c>
      <c r="I79" s="85" t="s">
        <v>59</v>
      </c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48"/>
      <c r="AA79" s="99"/>
      <c r="AB79" s="16"/>
      <c r="AC79" s="18"/>
    </row>
    <row r="80" ht="22.5" customHeight="1">
      <c r="A80" s="88">
        <v>76.0</v>
      </c>
      <c r="B80" s="64" t="s">
        <v>647</v>
      </c>
      <c r="C80" s="82" t="s">
        <v>174</v>
      </c>
      <c r="D80" s="92" t="s">
        <v>648</v>
      </c>
      <c r="E80" s="75" t="s">
        <v>649</v>
      </c>
      <c r="F80" s="69" t="s">
        <v>650</v>
      </c>
      <c r="G80" s="71" t="s">
        <v>651</v>
      </c>
      <c r="H80" s="73" t="s">
        <v>652</v>
      </c>
      <c r="I80" s="120" t="s">
        <v>653</v>
      </c>
      <c r="J80" s="88"/>
      <c r="K80" s="88"/>
      <c r="L80" s="88"/>
      <c r="M80" s="88"/>
      <c r="N80" s="88"/>
      <c r="O80" s="88"/>
      <c r="P80" s="62"/>
      <c r="Q80" s="88"/>
      <c r="R80" s="88"/>
      <c r="S80" s="88"/>
      <c r="T80" s="88"/>
      <c r="U80" s="88"/>
      <c r="V80" s="88"/>
      <c r="W80" s="88"/>
      <c r="X80" s="88"/>
      <c r="Y80" s="88"/>
      <c r="Z80" s="48"/>
      <c r="AA80" s="99"/>
      <c r="AB80" s="16"/>
      <c r="AC80" s="18"/>
    </row>
    <row r="81" ht="22.5" customHeight="1">
      <c r="A81" s="62">
        <v>77.0</v>
      </c>
      <c r="B81" s="64" t="s">
        <v>654</v>
      </c>
      <c r="C81" s="82" t="s">
        <v>39</v>
      </c>
      <c r="D81" s="83" t="s">
        <v>99</v>
      </c>
      <c r="E81" s="118"/>
      <c r="F81" s="69" t="s">
        <v>655</v>
      </c>
      <c r="G81" s="93"/>
      <c r="H81" s="94" t="s">
        <v>656</v>
      </c>
      <c r="I81" s="85" t="s">
        <v>229</v>
      </c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48"/>
      <c r="AA81" s="99"/>
      <c r="AB81" s="16"/>
      <c r="AC81" s="18"/>
    </row>
    <row r="82" ht="22.5" customHeight="1">
      <c r="A82" s="88">
        <v>78.0</v>
      </c>
      <c r="B82" s="113" t="s">
        <v>658</v>
      </c>
      <c r="C82" s="129" t="s">
        <v>659</v>
      </c>
      <c r="D82" s="92" t="s">
        <v>660</v>
      </c>
      <c r="E82" s="85" t="s">
        <v>661</v>
      </c>
      <c r="F82" s="136" t="s">
        <v>662</v>
      </c>
      <c r="G82" s="71" t="s">
        <v>663</v>
      </c>
      <c r="H82" s="73" t="s">
        <v>664</v>
      </c>
      <c r="I82" s="85" t="s">
        <v>309</v>
      </c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48"/>
      <c r="AA82" s="99"/>
      <c r="AB82" s="16"/>
      <c r="AC82" s="18"/>
    </row>
    <row r="83" ht="22.5" customHeight="1">
      <c r="A83" s="62">
        <v>79.0</v>
      </c>
      <c r="B83" s="64" t="s">
        <v>666</v>
      </c>
      <c r="C83" s="129" t="s">
        <v>668</v>
      </c>
      <c r="D83" s="83" t="s">
        <v>99</v>
      </c>
      <c r="E83" s="75" t="s">
        <v>670</v>
      </c>
      <c r="F83" s="69" t="s">
        <v>671</v>
      </c>
      <c r="G83" s="71" t="s">
        <v>673</v>
      </c>
      <c r="H83" s="123" t="s">
        <v>674</v>
      </c>
      <c r="I83" s="85" t="s">
        <v>86</v>
      </c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48"/>
      <c r="AA83" s="99"/>
      <c r="AB83" s="16"/>
      <c r="AC83" s="18"/>
    </row>
    <row r="84" ht="22.5" customHeight="1">
      <c r="A84" s="88">
        <v>80.0</v>
      </c>
      <c r="B84" s="113" t="s">
        <v>675</v>
      </c>
      <c r="C84" s="129" t="s">
        <v>39</v>
      </c>
      <c r="D84" s="92" t="s">
        <v>676</v>
      </c>
      <c r="E84" s="209" t="s">
        <v>678</v>
      </c>
      <c r="F84" s="69" t="s">
        <v>687</v>
      </c>
      <c r="G84" s="156" t="s">
        <v>688</v>
      </c>
      <c r="H84" s="131" t="s">
        <v>689</v>
      </c>
      <c r="I84" s="85" t="s">
        <v>690</v>
      </c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48"/>
      <c r="AA84" s="99"/>
      <c r="AB84" s="16"/>
      <c r="AC84" s="18"/>
    </row>
    <row r="85" ht="22.5" customHeight="1">
      <c r="A85" s="62">
        <v>81.0</v>
      </c>
      <c r="B85" s="64" t="s">
        <v>693</v>
      </c>
      <c r="C85" s="82" t="s">
        <v>39</v>
      </c>
      <c r="D85" s="83" t="s">
        <v>99</v>
      </c>
      <c r="E85" s="75"/>
      <c r="F85" s="69" t="s">
        <v>697</v>
      </c>
      <c r="G85" s="71" t="s">
        <v>699</v>
      </c>
      <c r="H85" s="94" t="s">
        <v>701</v>
      </c>
      <c r="I85" s="85" t="s">
        <v>86</v>
      </c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48"/>
      <c r="AA85" s="99"/>
      <c r="AB85" s="16"/>
      <c r="AC85" s="18"/>
    </row>
    <row r="86" ht="22.5" customHeight="1">
      <c r="A86" s="88">
        <v>82.0</v>
      </c>
      <c r="B86" s="64" t="s">
        <v>704</v>
      </c>
      <c r="C86" s="82" t="s">
        <v>39</v>
      </c>
      <c r="D86" s="83" t="s">
        <v>99</v>
      </c>
      <c r="E86" s="118"/>
      <c r="F86" s="69" t="s">
        <v>705</v>
      </c>
      <c r="G86" s="71" t="s">
        <v>706</v>
      </c>
      <c r="H86" s="73" t="s">
        <v>708</v>
      </c>
      <c r="I86" s="85" t="s">
        <v>86</v>
      </c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48"/>
      <c r="AA86" s="99"/>
      <c r="AB86" s="16"/>
      <c r="AC86" s="18"/>
    </row>
    <row r="87" ht="22.5" customHeight="1">
      <c r="A87" s="62">
        <v>83.0</v>
      </c>
      <c r="B87" s="64" t="s">
        <v>714</v>
      </c>
      <c r="C87" s="82" t="s">
        <v>98</v>
      </c>
      <c r="D87" s="210" t="s">
        <v>715</v>
      </c>
      <c r="E87" s="211" t="s">
        <v>716</v>
      </c>
      <c r="F87" s="136" t="s">
        <v>721</v>
      </c>
      <c r="G87" s="106" t="s">
        <v>722</v>
      </c>
      <c r="H87" s="131" t="s">
        <v>723</v>
      </c>
      <c r="I87" s="85" t="s">
        <v>724</v>
      </c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48"/>
      <c r="AA87" s="99"/>
      <c r="AB87" s="16"/>
      <c r="AC87" s="18"/>
    </row>
    <row r="88" ht="22.5" customHeight="1">
      <c r="A88" s="88">
        <v>84.0</v>
      </c>
      <c r="B88" s="64" t="s">
        <v>725</v>
      </c>
      <c r="C88" s="82" t="s">
        <v>458</v>
      </c>
      <c r="D88" s="92" t="s">
        <v>726</v>
      </c>
      <c r="E88" s="85" t="s">
        <v>727</v>
      </c>
      <c r="F88" s="69"/>
      <c r="G88" s="71" t="s">
        <v>728</v>
      </c>
      <c r="H88" s="123" t="s">
        <v>730</v>
      </c>
      <c r="I88" s="85" t="s">
        <v>731</v>
      </c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62"/>
      <c r="Z88" s="48"/>
      <c r="AA88" s="213" t="s">
        <v>733</v>
      </c>
      <c r="AB88" s="16"/>
      <c r="AC88" s="18"/>
    </row>
    <row r="89" ht="22.5" customHeight="1">
      <c r="A89" s="62">
        <v>85.0</v>
      </c>
      <c r="B89" s="64" t="s">
        <v>736</v>
      </c>
      <c r="C89" s="82" t="s">
        <v>98</v>
      </c>
      <c r="D89" s="92" t="s">
        <v>737</v>
      </c>
      <c r="E89" s="75" t="s">
        <v>292</v>
      </c>
      <c r="F89" s="69"/>
      <c r="G89" s="71" t="s">
        <v>738</v>
      </c>
      <c r="H89" s="94" t="s">
        <v>739</v>
      </c>
      <c r="I89" s="85" t="s">
        <v>740</v>
      </c>
      <c r="J89" s="88"/>
      <c r="K89" s="88"/>
      <c r="L89" s="88"/>
      <c r="M89" s="88"/>
      <c r="N89" s="88"/>
      <c r="O89" s="88"/>
      <c r="P89" s="88"/>
      <c r="Q89" s="88"/>
      <c r="R89" s="88"/>
      <c r="S89" s="62"/>
      <c r="T89" s="88"/>
      <c r="U89" s="88"/>
      <c r="V89" s="88"/>
      <c r="W89" s="88"/>
      <c r="X89" s="88"/>
      <c r="Y89" s="88"/>
      <c r="Z89" s="48"/>
      <c r="AA89" s="99"/>
      <c r="AB89" s="16"/>
      <c r="AC89" s="18"/>
    </row>
    <row r="90" ht="22.5" customHeight="1">
      <c r="A90" s="88">
        <v>86.0</v>
      </c>
      <c r="B90" s="81" t="s">
        <v>743</v>
      </c>
      <c r="C90" s="82" t="s">
        <v>277</v>
      </c>
      <c r="D90" s="92" t="s">
        <v>746</v>
      </c>
      <c r="E90" s="85" t="s">
        <v>748</v>
      </c>
      <c r="F90" s="69" t="s">
        <v>750</v>
      </c>
      <c r="G90" s="71" t="s">
        <v>751</v>
      </c>
      <c r="H90" s="131" t="s">
        <v>752</v>
      </c>
      <c r="I90" s="209" t="s">
        <v>753</v>
      </c>
      <c r="J90" s="88"/>
      <c r="K90" s="88"/>
      <c r="L90" s="88"/>
      <c r="M90" s="88"/>
      <c r="N90" s="88"/>
      <c r="O90" s="88"/>
      <c r="P90" s="62"/>
      <c r="Q90" s="88"/>
      <c r="R90" s="88"/>
      <c r="S90" s="88"/>
      <c r="T90" s="88"/>
      <c r="U90" s="88"/>
      <c r="V90" s="88"/>
      <c r="W90" s="88"/>
      <c r="X90" s="88"/>
      <c r="Y90" s="88"/>
      <c r="Z90" s="48"/>
      <c r="AA90" s="99"/>
      <c r="AB90" s="16"/>
      <c r="AC90" s="18"/>
    </row>
    <row r="91" ht="22.5" customHeight="1">
      <c r="A91" s="62">
        <v>87.0</v>
      </c>
      <c r="B91" s="64" t="s">
        <v>754</v>
      </c>
      <c r="C91" s="82" t="s">
        <v>39</v>
      </c>
      <c r="D91" s="83" t="s">
        <v>99</v>
      </c>
      <c r="E91" s="118"/>
      <c r="F91" s="69" t="s">
        <v>755</v>
      </c>
      <c r="G91" s="71" t="s">
        <v>756</v>
      </c>
      <c r="H91" s="123" t="s">
        <v>757</v>
      </c>
      <c r="I91" s="85" t="s">
        <v>490</v>
      </c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62"/>
      <c r="Z91" s="214" t="s">
        <v>758</v>
      </c>
      <c r="AA91" s="213"/>
      <c r="AB91" s="16"/>
      <c r="AC91" s="18"/>
    </row>
    <row r="92" ht="22.5" customHeight="1">
      <c r="A92" s="88">
        <v>88.0</v>
      </c>
      <c r="B92" s="64" t="s">
        <v>764</v>
      </c>
      <c r="C92" s="66" t="s">
        <v>765</v>
      </c>
      <c r="D92" s="92" t="s">
        <v>766</v>
      </c>
      <c r="E92" s="85" t="s">
        <v>661</v>
      </c>
      <c r="F92" s="69" t="s">
        <v>767</v>
      </c>
      <c r="G92" s="71" t="s">
        <v>768</v>
      </c>
      <c r="H92" s="123" t="s">
        <v>770</v>
      </c>
      <c r="I92" s="85" t="s">
        <v>193</v>
      </c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48"/>
      <c r="AA92" s="99"/>
      <c r="AB92" s="16"/>
      <c r="AC92" s="18"/>
    </row>
    <row r="93" ht="22.5" customHeight="1">
      <c r="A93" s="62">
        <v>89.0</v>
      </c>
      <c r="B93" s="113" t="s">
        <v>772</v>
      </c>
      <c r="C93" s="82" t="s">
        <v>39</v>
      </c>
      <c r="D93" s="92" t="s">
        <v>773</v>
      </c>
      <c r="E93" s="85" t="s">
        <v>661</v>
      </c>
      <c r="F93" s="69"/>
      <c r="G93" s="71" t="s">
        <v>775</v>
      </c>
      <c r="H93" s="94" t="s">
        <v>777</v>
      </c>
      <c r="I93" s="85" t="s">
        <v>778</v>
      </c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48"/>
      <c r="AA93" s="99"/>
      <c r="AB93" s="16"/>
      <c r="AC93" s="18"/>
    </row>
    <row r="94" ht="22.5" customHeight="1">
      <c r="A94" s="88">
        <v>90.0</v>
      </c>
      <c r="B94" s="64" t="s">
        <v>780</v>
      </c>
      <c r="C94" s="82" t="s">
        <v>781</v>
      </c>
      <c r="D94" s="92" t="s">
        <v>782</v>
      </c>
      <c r="E94" s="85" t="s">
        <v>783</v>
      </c>
      <c r="F94" s="69" t="s">
        <v>784</v>
      </c>
      <c r="G94" s="71" t="s">
        <v>785</v>
      </c>
      <c r="H94" s="166"/>
      <c r="I94" s="85" t="s">
        <v>778</v>
      </c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48"/>
      <c r="AA94" s="99"/>
      <c r="AB94" s="16"/>
      <c r="AC94" s="18"/>
    </row>
    <row r="95" ht="22.5" customHeight="1">
      <c r="A95" s="62">
        <v>91.0</v>
      </c>
      <c r="B95" s="216" t="s">
        <v>786</v>
      </c>
      <c r="C95" s="62" t="s">
        <v>184</v>
      </c>
      <c r="D95" s="180" t="s">
        <v>354</v>
      </c>
      <c r="E95" s="164" t="s">
        <v>358</v>
      </c>
      <c r="F95" s="119"/>
      <c r="G95" s="218" t="s">
        <v>368</v>
      </c>
      <c r="H95" s="119"/>
      <c r="I95" s="118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213"/>
      <c r="Z95" s="52"/>
      <c r="AA95" s="213" t="s">
        <v>791</v>
      </c>
      <c r="AB95" s="16"/>
      <c r="AC95" s="18"/>
    </row>
    <row r="96" ht="22.5" customHeight="1">
      <c r="A96" s="88">
        <v>92.0</v>
      </c>
      <c r="B96" s="81" t="s">
        <v>792</v>
      </c>
      <c r="C96" s="62" t="s">
        <v>39</v>
      </c>
      <c r="D96" s="180" t="s">
        <v>793</v>
      </c>
      <c r="E96" s="164" t="s">
        <v>794</v>
      </c>
      <c r="F96" s="164" t="s">
        <v>795</v>
      </c>
      <c r="G96" s="126" t="s">
        <v>796</v>
      </c>
      <c r="H96" s="69"/>
      <c r="I96" s="85" t="s">
        <v>797</v>
      </c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52"/>
      <c r="AA96" s="99"/>
      <c r="AB96" s="16"/>
      <c r="AC96" s="18"/>
    </row>
    <row r="97" ht="22.5" customHeight="1">
      <c r="A97" s="62">
        <v>93.0</v>
      </c>
      <c r="B97" s="64"/>
      <c r="C97" s="88"/>
      <c r="D97" s="92"/>
      <c r="E97" s="69"/>
      <c r="F97" s="69"/>
      <c r="G97" s="71"/>
      <c r="H97" s="69"/>
      <c r="I97" s="75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52"/>
      <c r="AA97" s="99"/>
      <c r="AB97" s="16"/>
      <c r="AC97" s="18"/>
    </row>
    <row r="98" ht="22.5" customHeight="1">
      <c r="A98" s="220"/>
      <c r="B98" s="36"/>
      <c r="C98" s="220"/>
      <c r="D98" s="221"/>
      <c r="E98" s="16"/>
      <c r="F98" s="16"/>
      <c r="G98" s="222"/>
      <c r="H98" s="16"/>
      <c r="I98" s="223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5"/>
      <c r="AA98" s="224"/>
      <c r="AB98" s="16"/>
      <c r="AC98" s="18"/>
    </row>
    <row r="99" ht="22.5" customHeight="1">
      <c r="A99" s="227"/>
      <c r="B99" s="228"/>
      <c r="C99" s="227"/>
      <c r="D99" s="229"/>
      <c r="E99" s="227"/>
      <c r="F99" s="227"/>
      <c r="G99" s="227"/>
      <c r="H99" s="227"/>
      <c r="I99" s="230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31"/>
      <c r="AA99" s="227"/>
      <c r="AB99" s="232"/>
      <c r="AC99" s="227"/>
    </row>
    <row r="100" ht="22.5" customHeight="1">
      <c r="A100" s="227"/>
      <c r="B100" s="228"/>
      <c r="C100" s="227"/>
      <c r="D100" s="229"/>
      <c r="E100" s="227"/>
      <c r="F100" s="227"/>
      <c r="G100" s="227"/>
      <c r="H100" s="227"/>
      <c r="I100" s="230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31"/>
      <c r="AA100" s="227"/>
      <c r="AB100" s="232"/>
      <c r="AC100" s="227"/>
    </row>
    <row r="101" ht="22.5" customHeight="1">
      <c r="A101" s="227"/>
      <c r="B101" s="228"/>
      <c r="C101" s="227"/>
      <c r="D101" s="229"/>
      <c r="E101" s="227"/>
      <c r="F101" s="227"/>
      <c r="G101" s="227"/>
      <c r="H101" s="227"/>
      <c r="I101" s="230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31"/>
      <c r="AA101" s="227"/>
      <c r="AB101" s="232"/>
      <c r="AC101" s="227"/>
    </row>
    <row r="102" ht="22.5" customHeight="1">
      <c r="A102" s="227"/>
      <c r="B102" s="228"/>
      <c r="C102" s="227"/>
      <c r="D102" s="229"/>
      <c r="E102" s="227"/>
      <c r="F102" s="227"/>
      <c r="G102" s="227"/>
      <c r="H102" s="227"/>
      <c r="I102" s="230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31"/>
      <c r="AA102" s="227"/>
      <c r="AB102" s="232"/>
      <c r="AC102" s="227"/>
    </row>
    <row r="103" ht="22.5" customHeight="1">
      <c r="A103" s="227"/>
      <c r="B103" s="228"/>
      <c r="C103" s="227"/>
      <c r="D103" s="229"/>
      <c r="E103" s="227"/>
      <c r="F103" s="227"/>
      <c r="G103" s="227"/>
      <c r="H103" s="227"/>
      <c r="I103" s="230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31"/>
      <c r="AA103" s="227"/>
      <c r="AB103" s="232"/>
      <c r="AC103" s="227"/>
    </row>
    <row r="104" ht="22.5" customHeight="1">
      <c r="A104" s="227"/>
      <c r="B104" s="228"/>
      <c r="C104" s="227"/>
      <c r="D104" s="229"/>
      <c r="E104" s="227"/>
      <c r="F104" s="227"/>
      <c r="G104" s="227"/>
      <c r="H104" s="227"/>
      <c r="I104" s="230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31"/>
      <c r="AA104" s="227"/>
      <c r="AB104" s="232"/>
      <c r="AC104" s="227"/>
    </row>
    <row r="105" ht="22.5" customHeight="1">
      <c r="A105" s="227"/>
      <c r="B105" s="228"/>
      <c r="C105" s="227"/>
      <c r="D105" s="229"/>
      <c r="E105" s="227"/>
      <c r="F105" s="227"/>
      <c r="G105" s="227"/>
      <c r="H105" s="227"/>
      <c r="I105" s="230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31"/>
      <c r="AA105" s="227"/>
      <c r="AB105" s="232"/>
      <c r="AC105" s="227"/>
    </row>
    <row r="106" ht="22.5" customHeight="1">
      <c r="A106" s="227"/>
      <c r="B106" s="228"/>
      <c r="C106" s="227"/>
      <c r="D106" s="229"/>
      <c r="E106" s="227"/>
      <c r="F106" s="227"/>
      <c r="G106" s="227"/>
      <c r="H106" s="227"/>
      <c r="I106" s="230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31"/>
      <c r="AA106" s="227"/>
      <c r="AB106" s="232"/>
      <c r="AC106" s="227"/>
    </row>
    <row r="107" ht="22.5" customHeight="1">
      <c r="A107" s="227"/>
      <c r="B107" s="228"/>
      <c r="C107" s="227"/>
      <c r="D107" s="229"/>
      <c r="E107" s="227"/>
      <c r="F107" s="227"/>
      <c r="G107" s="227"/>
      <c r="H107" s="227"/>
      <c r="I107" s="230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31"/>
      <c r="AA107" s="227"/>
      <c r="AB107" s="232"/>
      <c r="AC107" s="227"/>
    </row>
    <row r="108" ht="22.5" customHeight="1">
      <c r="A108" s="227"/>
      <c r="B108" s="228"/>
      <c r="C108" s="227"/>
      <c r="D108" s="229"/>
      <c r="E108" s="227"/>
      <c r="F108" s="227"/>
      <c r="G108" s="227"/>
      <c r="H108" s="227"/>
      <c r="I108" s="230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32"/>
      <c r="AC108" s="227"/>
    </row>
    <row r="109" ht="22.5" customHeight="1">
      <c r="A109" s="227"/>
      <c r="B109" s="228"/>
      <c r="C109" s="227"/>
      <c r="D109" s="229"/>
      <c r="E109" s="227"/>
      <c r="F109" s="227"/>
      <c r="G109" s="227"/>
      <c r="H109" s="227"/>
      <c r="I109" s="230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32"/>
      <c r="AC109" s="227"/>
    </row>
    <row r="110" ht="22.5" customHeight="1">
      <c r="A110" s="227"/>
      <c r="B110" s="228"/>
      <c r="C110" s="227"/>
      <c r="D110" s="229"/>
      <c r="E110" s="227"/>
      <c r="F110" s="227"/>
      <c r="G110" s="227"/>
      <c r="H110" s="227"/>
      <c r="I110" s="230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32"/>
      <c r="AC110" s="227"/>
    </row>
    <row r="111" ht="22.5" customHeight="1">
      <c r="A111" s="227"/>
      <c r="B111" s="228"/>
      <c r="C111" s="227"/>
      <c r="D111" s="229"/>
      <c r="E111" s="227"/>
      <c r="F111" s="227"/>
      <c r="G111" s="227"/>
      <c r="H111" s="227"/>
      <c r="I111" s="230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32"/>
      <c r="AC111" s="227"/>
    </row>
    <row r="112" ht="22.5" customHeight="1">
      <c r="A112" s="227"/>
      <c r="B112" s="228"/>
      <c r="C112" s="227"/>
      <c r="D112" s="229"/>
      <c r="E112" s="227"/>
      <c r="F112" s="227"/>
      <c r="G112" s="227"/>
      <c r="H112" s="227"/>
      <c r="I112" s="230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32"/>
      <c r="AC112" s="227"/>
    </row>
    <row r="113" ht="22.5" customHeight="1">
      <c r="A113" s="227"/>
      <c r="B113" s="228"/>
      <c r="C113" s="227"/>
      <c r="D113" s="229"/>
      <c r="E113" s="227"/>
      <c r="F113" s="227"/>
      <c r="G113" s="227"/>
      <c r="H113" s="227"/>
      <c r="I113" s="230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32"/>
      <c r="AC113" s="227"/>
    </row>
    <row r="114" ht="22.5" customHeight="1">
      <c r="A114" s="227"/>
      <c r="B114" s="228"/>
      <c r="C114" s="227"/>
      <c r="D114" s="229"/>
      <c r="E114" s="227"/>
      <c r="F114" s="227"/>
      <c r="G114" s="227"/>
      <c r="H114" s="227"/>
      <c r="I114" s="230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32"/>
      <c r="AC114" s="227"/>
    </row>
    <row r="115" ht="22.5" customHeight="1">
      <c r="A115" s="227"/>
      <c r="B115" s="228"/>
      <c r="C115" s="227"/>
      <c r="D115" s="229"/>
      <c r="E115" s="227"/>
      <c r="F115" s="227"/>
      <c r="G115" s="227"/>
      <c r="H115" s="227"/>
      <c r="I115" s="230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32"/>
      <c r="AC115" s="227"/>
    </row>
    <row r="116" ht="22.5" customHeight="1">
      <c r="A116" s="227"/>
      <c r="B116" s="228"/>
      <c r="C116" s="227"/>
      <c r="D116" s="229"/>
      <c r="E116" s="227"/>
      <c r="F116" s="227"/>
      <c r="G116" s="227"/>
      <c r="H116" s="227"/>
      <c r="I116" s="230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32"/>
      <c r="AC116" s="227"/>
    </row>
    <row r="117" ht="22.5" customHeight="1">
      <c r="A117" s="227"/>
      <c r="B117" s="228"/>
      <c r="C117" s="227"/>
      <c r="D117" s="229"/>
      <c r="E117" s="227"/>
      <c r="F117" s="227"/>
      <c r="G117" s="227"/>
      <c r="H117" s="227"/>
      <c r="I117" s="230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32"/>
      <c r="AC117" s="227"/>
    </row>
    <row r="118" ht="22.5" customHeight="1">
      <c r="A118" s="227"/>
      <c r="B118" s="228"/>
      <c r="C118" s="227"/>
      <c r="D118" s="229"/>
      <c r="E118" s="227"/>
      <c r="F118" s="227"/>
      <c r="G118" s="227"/>
      <c r="H118" s="227"/>
      <c r="I118" s="230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32"/>
      <c r="AC118" s="227"/>
    </row>
    <row r="119" ht="22.5" customHeight="1">
      <c r="A119" s="227"/>
      <c r="B119" s="228"/>
      <c r="C119" s="227"/>
      <c r="D119" s="229"/>
      <c r="E119" s="227"/>
      <c r="F119" s="227"/>
      <c r="G119" s="227"/>
      <c r="H119" s="227"/>
      <c r="I119" s="230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32"/>
      <c r="AC119" s="227"/>
    </row>
    <row r="120" ht="22.5" customHeight="1">
      <c r="A120" s="227"/>
      <c r="B120" s="228"/>
      <c r="C120" s="227"/>
      <c r="D120" s="229"/>
      <c r="E120" s="227"/>
      <c r="F120" s="227"/>
      <c r="G120" s="227"/>
      <c r="H120" s="227"/>
      <c r="I120" s="230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32"/>
      <c r="AC120" s="227"/>
    </row>
    <row r="121" ht="22.5" customHeight="1">
      <c r="A121" s="227"/>
      <c r="B121" s="228"/>
      <c r="C121" s="227"/>
      <c r="D121" s="229"/>
      <c r="E121" s="227"/>
      <c r="F121" s="227"/>
      <c r="G121" s="227"/>
      <c r="H121" s="227"/>
      <c r="I121" s="230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32"/>
      <c r="AC121" s="227"/>
    </row>
    <row r="122" ht="22.5" customHeight="1">
      <c r="A122" s="227"/>
      <c r="B122" s="228"/>
      <c r="C122" s="227"/>
      <c r="D122" s="229"/>
      <c r="E122" s="227"/>
      <c r="F122" s="227"/>
      <c r="G122" s="227"/>
      <c r="H122" s="227"/>
      <c r="I122" s="230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32"/>
      <c r="AC122" s="227"/>
    </row>
    <row r="123" ht="22.5" customHeight="1">
      <c r="A123" s="227"/>
      <c r="B123" s="228"/>
      <c r="C123" s="227"/>
      <c r="D123" s="229"/>
      <c r="E123" s="227"/>
      <c r="F123" s="227"/>
      <c r="G123" s="227"/>
      <c r="H123" s="227"/>
      <c r="I123" s="230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32"/>
      <c r="AC123" s="227"/>
    </row>
    <row r="124" ht="22.5" customHeight="1">
      <c r="A124" s="227"/>
      <c r="B124" s="228"/>
      <c r="C124" s="227"/>
      <c r="D124" s="229"/>
      <c r="E124" s="227"/>
      <c r="F124" s="227"/>
      <c r="G124" s="227"/>
      <c r="H124" s="227"/>
      <c r="I124" s="230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32"/>
      <c r="AC124" s="227"/>
    </row>
    <row r="125" ht="22.5" customHeight="1">
      <c r="A125" s="227"/>
      <c r="B125" s="228"/>
      <c r="C125" s="227"/>
      <c r="D125" s="229"/>
      <c r="E125" s="227"/>
      <c r="F125" s="227"/>
      <c r="G125" s="227"/>
      <c r="H125" s="227"/>
      <c r="I125" s="230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32"/>
      <c r="AC125" s="227"/>
    </row>
    <row r="126" ht="22.5" customHeight="1">
      <c r="A126" s="227"/>
      <c r="B126" s="228"/>
      <c r="C126" s="227"/>
      <c r="D126" s="229"/>
      <c r="E126" s="227"/>
      <c r="F126" s="227"/>
      <c r="G126" s="227"/>
      <c r="H126" s="227"/>
      <c r="I126" s="230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32"/>
      <c r="AC126" s="227"/>
    </row>
    <row r="127" ht="22.5" customHeight="1">
      <c r="A127" s="227"/>
      <c r="B127" s="228"/>
      <c r="C127" s="227"/>
      <c r="D127" s="229"/>
      <c r="E127" s="227"/>
      <c r="F127" s="227"/>
      <c r="G127" s="227"/>
      <c r="H127" s="227"/>
      <c r="I127" s="230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32"/>
      <c r="AC127" s="227"/>
    </row>
    <row r="128" ht="22.5" customHeight="1">
      <c r="A128" s="227"/>
      <c r="B128" s="228"/>
      <c r="C128" s="227"/>
      <c r="D128" s="229"/>
      <c r="E128" s="227"/>
      <c r="F128" s="227"/>
      <c r="G128" s="227"/>
      <c r="H128" s="227"/>
      <c r="I128" s="230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32"/>
      <c r="AC128" s="227"/>
    </row>
    <row r="129" ht="22.5" customHeight="1">
      <c r="A129" s="227"/>
      <c r="B129" s="228"/>
      <c r="C129" s="227"/>
      <c r="D129" s="229"/>
      <c r="E129" s="227"/>
      <c r="F129" s="227"/>
      <c r="G129" s="227"/>
      <c r="H129" s="227"/>
      <c r="I129" s="230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32"/>
      <c r="AC129" s="227"/>
    </row>
    <row r="130" ht="22.5" customHeight="1">
      <c r="A130" s="227"/>
      <c r="B130" s="228"/>
      <c r="C130" s="227"/>
      <c r="D130" s="229"/>
      <c r="E130" s="227"/>
      <c r="F130" s="227"/>
      <c r="G130" s="227"/>
      <c r="H130" s="227"/>
      <c r="I130" s="230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32"/>
      <c r="AC130" s="227"/>
    </row>
    <row r="131" ht="22.5" customHeight="1">
      <c r="A131" s="227"/>
      <c r="B131" s="228"/>
      <c r="C131" s="227"/>
      <c r="D131" s="229"/>
      <c r="E131" s="227"/>
      <c r="F131" s="227"/>
      <c r="G131" s="227"/>
      <c r="H131" s="227"/>
      <c r="I131" s="230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32"/>
      <c r="AC131" s="227"/>
    </row>
    <row r="132" ht="22.5" customHeight="1">
      <c r="A132" s="227"/>
      <c r="B132" s="228"/>
      <c r="C132" s="227"/>
      <c r="D132" s="229"/>
      <c r="E132" s="227"/>
      <c r="F132" s="227"/>
      <c r="G132" s="227"/>
      <c r="H132" s="227"/>
      <c r="I132" s="230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32"/>
      <c r="AC132" s="227"/>
    </row>
    <row r="133" ht="22.5" customHeight="1">
      <c r="A133" s="227"/>
      <c r="B133" s="228"/>
      <c r="C133" s="227"/>
      <c r="D133" s="229"/>
      <c r="E133" s="227"/>
      <c r="F133" s="227"/>
      <c r="G133" s="227"/>
      <c r="H133" s="227"/>
      <c r="I133" s="230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32"/>
      <c r="AC133" s="227"/>
    </row>
    <row r="134" ht="22.5" customHeight="1">
      <c r="A134" s="227"/>
      <c r="B134" s="228"/>
      <c r="C134" s="227"/>
      <c r="D134" s="229"/>
      <c r="E134" s="227"/>
      <c r="F134" s="227"/>
      <c r="G134" s="227"/>
      <c r="H134" s="227"/>
      <c r="I134" s="230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32"/>
      <c r="AC134" s="227"/>
    </row>
    <row r="135" ht="22.5" customHeight="1">
      <c r="A135" s="227"/>
      <c r="B135" s="228"/>
      <c r="C135" s="227"/>
      <c r="D135" s="229"/>
      <c r="E135" s="227"/>
      <c r="F135" s="227"/>
      <c r="G135" s="227"/>
      <c r="H135" s="227"/>
      <c r="I135" s="230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32"/>
      <c r="AC135" s="227"/>
    </row>
    <row r="136" ht="22.5" customHeight="1">
      <c r="A136" s="227"/>
      <c r="B136" s="228"/>
      <c r="C136" s="227"/>
      <c r="D136" s="229"/>
      <c r="E136" s="227"/>
      <c r="F136" s="227"/>
      <c r="G136" s="227"/>
      <c r="H136" s="227"/>
      <c r="I136" s="230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32"/>
      <c r="AC136" s="227"/>
    </row>
    <row r="137" ht="22.5" customHeight="1">
      <c r="A137" s="227"/>
      <c r="B137" s="228"/>
      <c r="C137" s="227"/>
      <c r="D137" s="229"/>
      <c r="E137" s="227"/>
      <c r="F137" s="227"/>
      <c r="G137" s="227"/>
      <c r="H137" s="227"/>
      <c r="I137" s="230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32"/>
      <c r="AC137" s="227"/>
    </row>
    <row r="138" ht="22.5" customHeight="1">
      <c r="A138" s="227"/>
      <c r="B138" s="228"/>
      <c r="C138" s="227"/>
      <c r="D138" s="229"/>
      <c r="E138" s="227"/>
      <c r="F138" s="227"/>
      <c r="G138" s="227"/>
      <c r="H138" s="227"/>
      <c r="I138" s="230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32"/>
      <c r="AC138" s="227"/>
    </row>
    <row r="139" ht="22.5" customHeight="1">
      <c r="A139" s="227"/>
      <c r="B139" s="228"/>
      <c r="C139" s="227"/>
      <c r="D139" s="229"/>
      <c r="E139" s="227"/>
      <c r="F139" s="227"/>
      <c r="G139" s="227"/>
      <c r="H139" s="227"/>
      <c r="I139" s="230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32"/>
      <c r="AC139" s="227"/>
    </row>
    <row r="140" ht="22.5" customHeight="1">
      <c r="A140" s="227"/>
      <c r="B140" s="228"/>
      <c r="C140" s="227"/>
      <c r="D140" s="229"/>
      <c r="E140" s="227"/>
      <c r="F140" s="227"/>
      <c r="G140" s="227"/>
      <c r="H140" s="227"/>
      <c r="I140" s="230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  <c r="AB140" s="232"/>
      <c r="AC140" s="227"/>
    </row>
    <row r="141" ht="22.5" customHeight="1">
      <c r="A141" s="227"/>
      <c r="B141" s="228"/>
      <c r="C141" s="227"/>
      <c r="D141" s="229"/>
      <c r="E141" s="227"/>
      <c r="F141" s="227"/>
      <c r="G141" s="227"/>
      <c r="H141" s="227"/>
      <c r="I141" s="230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  <c r="AB141" s="232"/>
      <c r="AC141" s="227"/>
    </row>
    <row r="142" ht="22.5" customHeight="1">
      <c r="A142" s="227"/>
      <c r="B142" s="228"/>
      <c r="C142" s="227"/>
      <c r="D142" s="229"/>
      <c r="E142" s="227"/>
      <c r="F142" s="227"/>
      <c r="G142" s="227"/>
      <c r="H142" s="227"/>
      <c r="I142" s="230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32"/>
      <c r="AC142" s="227"/>
    </row>
    <row r="143" ht="22.5" customHeight="1">
      <c r="A143" s="227"/>
      <c r="B143" s="228"/>
      <c r="C143" s="227"/>
      <c r="D143" s="229"/>
      <c r="E143" s="227"/>
      <c r="F143" s="227"/>
      <c r="G143" s="227"/>
      <c r="H143" s="227"/>
      <c r="I143" s="230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  <c r="AB143" s="232"/>
      <c r="AC143" s="227"/>
    </row>
    <row r="144" ht="22.5" customHeight="1">
      <c r="A144" s="227"/>
      <c r="B144" s="228"/>
      <c r="C144" s="227"/>
      <c r="D144" s="229"/>
      <c r="E144" s="227"/>
      <c r="F144" s="227"/>
      <c r="G144" s="227"/>
      <c r="H144" s="227"/>
      <c r="I144" s="230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  <c r="AB144" s="232"/>
      <c r="AC144" s="227"/>
    </row>
    <row r="145" ht="22.5" customHeight="1">
      <c r="A145" s="227"/>
      <c r="B145" s="228"/>
      <c r="C145" s="227"/>
      <c r="D145" s="229"/>
      <c r="E145" s="227"/>
      <c r="F145" s="227"/>
      <c r="G145" s="227"/>
      <c r="H145" s="227"/>
      <c r="I145" s="230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32"/>
      <c r="AC145" s="227"/>
    </row>
    <row r="146" ht="22.5" customHeight="1">
      <c r="A146" s="227"/>
      <c r="B146" s="228"/>
      <c r="C146" s="227"/>
      <c r="D146" s="229"/>
      <c r="E146" s="227"/>
      <c r="F146" s="227"/>
      <c r="G146" s="227"/>
      <c r="H146" s="227"/>
      <c r="I146" s="230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32"/>
      <c r="AC146" s="227"/>
    </row>
    <row r="147" ht="22.5" customHeight="1">
      <c r="A147" s="227"/>
      <c r="B147" s="228"/>
      <c r="C147" s="227"/>
      <c r="D147" s="229"/>
      <c r="E147" s="227"/>
      <c r="F147" s="227"/>
      <c r="G147" s="227"/>
      <c r="H147" s="227"/>
      <c r="I147" s="230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32"/>
      <c r="AC147" s="227"/>
    </row>
    <row r="148" ht="22.5" customHeight="1">
      <c r="A148" s="227"/>
      <c r="B148" s="228"/>
      <c r="C148" s="227"/>
      <c r="D148" s="229"/>
      <c r="E148" s="227"/>
      <c r="F148" s="227"/>
      <c r="G148" s="227"/>
      <c r="H148" s="227"/>
      <c r="I148" s="230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32"/>
      <c r="AC148" s="227"/>
    </row>
    <row r="149" ht="22.5" customHeight="1">
      <c r="A149" s="227"/>
      <c r="B149" s="228"/>
      <c r="C149" s="227"/>
      <c r="D149" s="229"/>
      <c r="E149" s="227"/>
      <c r="F149" s="227"/>
      <c r="G149" s="227"/>
      <c r="H149" s="227"/>
      <c r="I149" s="230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32"/>
      <c r="AC149" s="227"/>
    </row>
    <row r="150" ht="22.5" customHeight="1">
      <c r="A150" s="227"/>
      <c r="B150" s="228"/>
      <c r="C150" s="227"/>
      <c r="D150" s="229"/>
      <c r="E150" s="227"/>
      <c r="F150" s="227"/>
      <c r="G150" s="227"/>
      <c r="H150" s="227"/>
      <c r="I150" s="230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32"/>
      <c r="AC150" s="227"/>
    </row>
    <row r="151" ht="22.5" customHeight="1">
      <c r="A151" s="227"/>
      <c r="B151" s="228"/>
      <c r="C151" s="227"/>
      <c r="D151" s="229"/>
      <c r="E151" s="227"/>
      <c r="F151" s="227"/>
      <c r="G151" s="227"/>
      <c r="H151" s="227"/>
      <c r="I151" s="230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  <c r="AB151" s="232"/>
      <c r="AC151" s="227"/>
    </row>
    <row r="152" ht="22.5" customHeight="1">
      <c r="A152" s="227"/>
      <c r="B152" s="228"/>
      <c r="C152" s="227"/>
      <c r="D152" s="229"/>
      <c r="E152" s="227"/>
      <c r="F152" s="227"/>
      <c r="G152" s="227"/>
      <c r="H152" s="227"/>
      <c r="I152" s="230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  <c r="AB152" s="232"/>
      <c r="AC152" s="227"/>
    </row>
    <row r="153" ht="22.5" customHeight="1">
      <c r="A153" s="227"/>
      <c r="B153" s="228"/>
      <c r="C153" s="227"/>
      <c r="D153" s="229"/>
      <c r="E153" s="227"/>
      <c r="F153" s="227"/>
      <c r="G153" s="227"/>
      <c r="H153" s="227"/>
      <c r="I153" s="230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32"/>
      <c r="AC153" s="227"/>
    </row>
    <row r="154" ht="22.5" customHeight="1">
      <c r="A154" s="227"/>
      <c r="B154" s="228"/>
      <c r="C154" s="227"/>
      <c r="D154" s="229"/>
      <c r="E154" s="227"/>
      <c r="F154" s="227"/>
      <c r="G154" s="227"/>
      <c r="H154" s="227"/>
      <c r="I154" s="230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32"/>
      <c r="AC154" s="227"/>
    </row>
    <row r="155" ht="22.5" customHeight="1">
      <c r="A155" s="227"/>
      <c r="B155" s="228"/>
      <c r="C155" s="227"/>
      <c r="D155" s="229"/>
      <c r="E155" s="227"/>
      <c r="F155" s="227"/>
      <c r="G155" s="227"/>
      <c r="H155" s="227"/>
      <c r="I155" s="230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32"/>
      <c r="AC155" s="227"/>
    </row>
    <row r="156" ht="22.5" customHeight="1">
      <c r="A156" s="227"/>
      <c r="B156" s="228"/>
      <c r="C156" s="227"/>
      <c r="D156" s="229"/>
      <c r="E156" s="227"/>
      <c r="F156" s="227"/>
      <c r="G156" s="227"/>
      <c r="H156" s="227"/>
      <c r="I156" s="230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32"/>
      <c r="AC156" s="227"/>
    </row>
    <row r="157" ht="22.5" customHeight="1">
      <c r="A157" s="227"/>
      <c r="B157" s="228"/>
      <c r="C157" s="227"/>
      <c r="D157" s="229"/>
      <c r="E157" s="227"/>
      <c r="F157" s="227"/>
      <c r="G157" s="227"/>
      <c r="H157" s="227"/>
      <c r="I157" s="230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  <c r="AB157" s="232"/>
      <c r="AC157" s="227"/>
    </row>
    <row r="158" ht="22.5" customHeight="1">
      <c r="A158" s="227"/>
      <c r="B158" s="228"/>
      <c r="C158" s="227"/>
      <c r="D158" s="229"/>
      <c r="E158" s="227"/>
      <c r="F158" s="227"/>
      <c r="G158" s="227"/>
      <c r="H158" s="227"/>
      <c r="I158" s="230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32"/>
      <c r="AC158" s="227"/>
    </row>
    <row r="159" ht="22.5" customHeight="1">
      <c r="A159" s="227"/>
      <c r="B159" s="228"/>
      <c r="C159" s="227"/>
      <c r="D159" s="229"/>
      <c r="E159" s="227"/>
      <c r="F159" s="227"/>
      <c r="G159" s="227"/>
      <c r="H159" s="227"/>
      <c r="I159" s="230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  <c r="AB159" s="232"/>
      <c r="AC159" s="227"/>
    </row>
    <row r="160" ht="22.5" customHeight="1">
      <c r="A160" s="227"/>
      <c r="B160" s="228"/>
      <c r="C160" s="227"/>
      <c r="D160" s="229"/>
      <c r="E160" s="227"/>
      <c r="F160" s="227"/>
      <c r="G160" s="227"/>
      <c r="H160" s="227"/>
      <c r="I160" s="230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  <c r="AB160" s="232"/>
      <c r="AC160" s="227"/>
    </row>
    <row r="161" ht="22.5" customHeight="1">
      <c r="A161" s="227"/>
      <c r="B161" s="228"/>
      <c r="C161" s="227"/>
      <c r="D161" s="229"/>
      <c r="E161" s="227"/>
      <c r="F161" s="227"/>
      <c r="G161" s="227"/>
      <c r="H161" s="227"/>
      <c r="I161" s="230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  <c r="AB161" s="232"/>
      <c r="AC161" s="227"/>
    </row>
    <row r="162" ht="22.5" customHeight="1">
      <c r="A162" s="227"/>
      <c r="B162" s="228"/>
      <c r="C162" s="227"/>
      <c r="D162" s="229"/>
      <c r="E162" s="227"/>
      <c r="F162" s="227"/>
      <c r="G162" s="227"/>
      <c r="H162" s="227"/>
      <c r="I162" s="230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32"/>
      <c r="AC162" s="227"/>
    </row>
    <row r="163" ht="22.5" customHeight="1">
      <c r="A163" s="227"/>
      <c r="B163" s="228"/>
      <c r="C163" s="227"/>
      <c r="D163" s="229"/>
      <c r="E163" s="227"/>
      <c r="F163" s="227"/>
      <c r="G163" s="227"/>
      <c r="H163" s="227"/>
      <c r="I163" s="230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32"/>
      <c r="AC163" s="227"/>
    </row>
    <row r="164" ht="22.5" customHeight="1">
      <c r="A164" s="227"/>
      <c r="B164" s="228"/>
      <c r="C164" s="227"/>
      <c r="D164" s="229"/>
      <c r="E164" s="227"/>
      <c r="F164" s="227"/>
      <c r="G164" s="227"/>
      <c r="H164" s="227"/>
      <c r="I164" s="230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32"/>
      <c r="AC164" s="227"/>
    </row>
    <row r="165" ht="22.5" customHeight="1">
      <c r="A165" s="227"/>
      <c r="B165" s="228"/>
      <c r="C165" s="227"/>
      <c r="D165" s="229"/>
      <c r="E165" s="227"/>
      <c r="F165" s="227"/>
      <c r="G165" s="227"/>
      <c r="H165" s="227"/>
      <c r="I165" s="230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32"/>
      <c r="AC165" s="227"/>
    </row>
    <row r="166" ht="22.5" customHeight="1">
      <c r="A166" s="227"/>
      <c r="B166" s="228"/>
      <c r="C166" s="227"/>
      <c r="D166" s="229"/>
      <c r="E166" s="227"/>
      <c r="F166" s="227"/>
      <c r="G166" s="227"/>
      <c r="H166" s="227"/>
      <c r="I166" s="230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32"/>
      <c r="AC166" s="227"/>
    </row>
    <row r="167" ht="22.5" customHeight="1">
      <c r="A167" s="227"/>
      <c r="B167" s="228"/>
      <c r="C167" s="227"/>
      <c r="D167" s="229"/>
      <c r="E167" s="227"/>
      <c r="F167" s="227"/>
      <c r="G167" s="227"/>
      <c r="H167" s="227"/>
      <c r="I167" s="230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32"/>
      <c r="AC167" s="227"/>
    </row>
    <row r="168" ht="22.5" customHeight="1">
      <c r="A168" s="227"/>
      <c r="B168" s="228"/>
      <c r="C168" s="227"/>
      <c r="D168" s="229"/>
      <c r="E168" s="227"/>
      <c r="F168" s="227"/>
      <c r="G168" s="227"/>
      <c r="H168" s="227"/>
      <c r="I168" s="230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32"/>
      <c r="AC168" s="227"/>
    </row>
    <row r="169" ht="22.5" customHeight="1">
      <c r="A169" s="227"/>
      <c r="B169" s="228"/>
      <c r="C169" s="227"/>
      <c r="D169" s="229"/>
      <c r="E169" s="227"/>
      <c r="F169" s="227"/>
      <c r="G169" s="227"/>
      <c r="H169" s="227"/>
      <c r="I169" s="230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32"/>
      <c r="AC169" s="227"/>
    </row>
    <row r="170" ht="22.5" customHeight="1">
      <c r="A170" s="227"/>
      <c r="B170" s="228"/>
      <c r="C170" s="227"/>
      <c r="D170" s="229"/>
      <c r="E170" s="227"/>
      <c r="F170" s="227"/>
      <c r="G170" s="227"/>
      <c r="H170" s="227"/>
      <c r="I170" s="230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32"/>
      <c r="AC170" s="227"/>
    </row>
    <row r="171" ht="22.5" customHeight="1">
      <c r="A171" s="227"/>
      <c r="B171" s="228"/>
      <c r="C171" s="227"/>
      <c r="D171" s="229"/>
      <c r="E171" s="227"/>
      <c r="F171" s="227"/>
      <c r="G171" s="227"/>
      <c r="H171" s="227"/>
      <c r="I171" s="230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32"/>
      <c r="AC171" s="227"/>
    </row>
    <row r="172" ht="22.5" customHeight="1">
      <c r="A172" s="227"/>
      <c r="B172" s="228"/>
      <c r="C172" s="227"/>
      <c r="D172" s="229"/>
      <c r="E172" s="227"/>
      <c r="F172" s="227"/>
      <c r="G172" s="227"/>
      <c r="H172" s="227"/>
      <c r="I172" s="230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32"/>
      <c r="AC172" s="227"/>
    </row>
    <row r="173" ht="22.5" customHeight="1">
      <c r="A173" s="227"/>
      <c r="B173" s="228"/>
      <c r="C173" s="227"/>
      <c r="D173" s="229"/>
      <c r="E173" s="227"/>
      <c r="F173" s="227"/>
      <c r="G173" s="227"/>
      <c r="H173" s="227"/>
      <c r="I173" s="230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32"/>
      <c r="AC173" s="227"/>
    </row>
    <row r="174" ht="22.5" customHeight="1">
      <c r="A174" s="227"/>
      <c r="B174" s="228"/>
      <c r="C174" s="227"/>
      <c r="D174" s="229"/>
      <c r="E174" s="227"/>
      <c r="F174" s="227"/>
      <c r="G174" s="227"/>
      <c r="H174" s="227"/>
      <c r="I174" s="230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32"/>
      <c r="AC174" s="227"/>
    </row>
    <row r="175" ht="22.5" customHeight="1">
      <c r="A175" s="227"/>
      <c r="B175" s="228"/>
      <c r="C175" s="227"/>
      <c r="D175" s="229"/>
      <c r="E175" s="227"/>
      <c r="F175" s="227"/>
      <c r="G175" s="227"/>
      <c r="H175" s="227"/>
      <c r="I175" s="230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32"/>
      <c r="AC175" s="227"/>
    </row>
    <row r="176" ht="22.5" customHeight="1">
      <c r="A176" s="227"/>
      <c r="B176" s="228"/>
      <c r="C176" s="227"/>
      <c r="D176" s="229"/>
      <c r="E176" s="227"/>
      <c r="F176" s="227"/>
      <c r="G176" s="227"/>
      <c r="H176" s="227"/>
      <c r="I176" s="230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  <c r="AB176" s="232"/>
      <c r="AC176" s="227"/>
    </row>
    <row r="177" ht="22.5" customHeight="1">
      <c r="A177" s="227"/>
      <c r="B177" s="228"/>
      <c r="C177" s="227"/>
      <c r="D177" s="229"/>
      <c r="E177" s="227"/>
      <c r="F177" s="227"/>
      <c r="G177" s="227"/>
      <c r="H177" s="227"/>
      <c r="I177" s="230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32"/>
      <c r="AC177" s="227"/>
    </row>
    <row r="178" ht="22.5" customHeight="1">
      <c r="A178" s="227"/>
      <c r="B178" s="228"/>
      <c r="C178" s="227"/>
      <c r="D178" s="229"/>
      <c r="E178" s="227"/>
      <c r="F178" s="227"/>
      <c r="G178" s="227"/>
      <c r="H178" s="227"/>
      <c r="I178" s="230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32"/>
      <c r="AC178" s="227"/>
    </row>
    <row r="179" ht="22.5" customHeight="1">
      <c r="A179" s="227"/>
      <c r="B179" s="228"/>
      <c r="C179" s="227"/>
      <c r="D179" s="229"/>
      <c r="E179" s="227"/>
      <c r="F179" s="227"/>
      <c r="G179" s="227"/>
      <c r="H179" s="227"/>
      <c r="I179" s="230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32"/>
      <c r="AC179" s="227"/>
    </row>
    <row r="180">
      <c r="A180" s="227"/>
      <c r="B180" s="228"/>
      <c r="C180" s="227"/>
      <c r="D180" s="229"/>
      <c r="E180" s="227"/>
      <c r="F180" s="227"/>
      <c r="G180" s="227"/>
      <c r="H180" s="227"/>
      <c r="I180" s="230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  <c r="AB180" s="232"/>
      <c r="AC180" s="227"/>
    </row>
    <row r="181">
      <c r="A181" s="227"/>
      <c r="B181" s="228"/>
      <c r="C181" s="227"/>
      <c r="D181" s="229"/>
      <c r="E181" s="227"/>
      <c r="F181" s="227"/>
      <c r="G181" s="227"/>
      <c r="H181" s="227"/>
      <c r="I181" s="230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32"/>
      <c r="AC181" s="227"/>
    </row>
    <row r="182">
      <c r="A182" s="227"/>
      <c r="B182" s="228"/>
      <c r="C182" s="227"/>
      <c r="D182" s="229"/>
      <c r="E182" s="227"/>
      <c r="F182" s="227"/>
      <c r="G182" s="227"/>
      <c r="H182" s="227"/>
      <c r="I182" s="230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32"/>
      <c r="AC182" s="227"/>
    </row>
    <row r="183">
      <c r="A183" s="227"/>
      <c r="B183" s="228"/>
      <c r="C183" s="227"/>
      <c r="D183" s="229"/>
      <c r="E183" s="227"/>
      <c r="F183" s="227"/>
      <c r="G183" s="227"/>
      <c r="H183" s="227"/>
      <c r="I183" s="230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32"/>
      <c r="AC183" s="227"/>
    </row>
    <row r="184">
      <c r="A184" s="227"/>
      <c r="B184" s="228"/>
      <c r="C184" s="227"/>
      <c r="D184" s="229"/>
      <c r="E184" s="227"/>
      <c r="F184" s="227"/>
      <c r="G184" s="227"/>
      <c r="H184" s="227"/>
      <c r="I184" s="230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32"/>
      <c r="AC184" s="227"/>
    </row>
    <row r="185">
      <c r="A185" s="227"/>
      <c r="B185" s="228"/>
      <c r="C185" s="227"/>
      <c r="D185" s="229"/>
      <c r="E185" s="227"/>
      <c r="F185" s="227"/>
      <c r="G185" s="227"/>
      <c r="H185" s="227"/>
      <c r="I185" s="230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32"/>
      <c r="AC185" s="227"/>
    </row>
    <row r="186">
      <c r="A186" s="227"/>
      <c r="B186" s="228"/>
      <c r="C186" s="227"/>
      <c r="D186" s="229"/>
      <c r="E186" s="227"/>
      <c r="F186" s="227"/>
      <c r="G186" s="227"/>
      <c r="H186" s="227"/>
      <c r="I186" s="230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32"/>
      <c r="AC186" s="227"/>
    </row>
    <row r="187">
      <c r="A187" s="227"/>
      <c r="B187" s="228"/>
      <c r="C187" s="227"/>
      <c r="D187" s="229"/>
      <c r="E187" s="227"/>
      <c r="F187" s="227"/>
      <c r="G187" s="227"/>
      <c r="H187" s="227"/>
      <c r="I187" s="230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32"/>
      <c r="AC187" s="227"/>
    </row>
    <row r="188">
      <c r="A188" s="227"/>
      <c r="B188" s="228"/>
      <c r="C188" s="227"/>
      <c r="D188" s="229"/>
      <c r="E188" s="227"/>
      <c r="F188" s="227"/>
      <c r="G188" s="227"/>
      <c r="H188" s="227"/>
      <c r="I188" s="230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32"/>
      <c r="AC188" s="227"/>
    </row>
    <row r="189">
      <c r="A189" s="227"/>
      <c r="B189" s="228"/>
      <c r="C189" s="227"/>
      <c r="D189" s="229"/>
      <c r="E189" s="227"/>
      <c r="F189" s="227"/>
      <c r="G189" s="227"/>
      <c r="H189" s="227"/>
      <c r="I189" s="230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32"/>
      <c r="AC189" s="227"/>
    </row>
    <row r="190">
      <c r="A190" s="227"/>
      <c r="B190" s="228"/>
      <c r="C190" s="227"/>
      <c r="D190" s="229"/>
      <c r="E190" s="227"/>
      <c r="F190" s="227"/>
      <c r="G190" s="227"/>
      <c r="H190" s="227"/>
      <c r="I190" s="230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32"/>
      <c r="AC190" s="227"/>
    </row>
    <row r="191">
      <c r="A191" s="227"/>
      <c r="B191" s="228"/>
      <c r="C191" s="227"/>
      <c r="D191" s="229"/>
      <c r="E191" s="227"/>
      <c r="F191" s="227"/>
      <c r="G191" s="227"/>
      <c r="H191" s="227"/>
      <c r="I191" s="230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32"/>
      <c r="AC191" s="227"/>
    </row>
    <row r="192">
      <c r="A192" s="227"/>
      <c r="B192" s="228"/>
      <c r="C192" s="227"/>
      <c r="D192" s="229"/>
      <c r="E192" s="227"/>
      <c r="F192" s="227"/>
      <c r="G192" s="227"/>
      <c r="H192" s="227"/>
      <c r="I192" s="230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32"/>
      <c r="AC192" s="227"/>
    </row>
    <row r="193">
      <c r="A193" s="227"/>
      <c r="B193" s="228"/>
      <c r="C193" s="227"/>
      <c r="D193" s="229"/>
      <c r="E193" s="227"/>
      <c r="F193" s="227"/>
      <c r="G193" s="227"/>
      <c r="H193" s="227"/>
      <c r="I193" s="230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32"/>
      <c r="AC193" s="227"/>
    </row>
    <row r="194">
      <c r="A194" s="227"/>
      <c r="B194" s="228"/>
      <c r="C194" s="227"/>
      <c r="D194" s="229"/>
      <c r="E194" s="227"/>
      <c r="F194" s="227"/>
      <c r="G194" s="227"/>
      <c r="H194" s="227"/>
      <c r="I194" s="230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32"/>
      <c r="AC194" s="227"/>
    </row>
    <row r="195">
      <c r="A195" s="227"/>
      <c r="B195" s="228"/>
      <c r="C195" s="227"/>
      <c r="D195" s="229"/>
      <c r="E195" s="227"/>
      <c r="F195" s="227"/>
      <c r="G195" s="227"/>
      <c r="H195" s="227"/>
      <c r="I195" s="230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32"/>
      <c r="AC195" s="227"/>
    </row>
    <row r="196">
      <c r="A196" s="227"/>
      <c r="B196" s="228"/>
      <c r="C196" s="227"/>
      <c r="D196" s="229"/>
      <c r="E196" s="227"/>
      <c r="F196" s="227"/>
      <c r="G196" s="227"/>
      <c r="H196" s="227"/>
      <c r="I196" s="230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32"/>
      <c r="AC196" s="227"/>
    </row>
    <row r="197">
      <c r="A197" s="227"/>
      <c r="B197" s="228"/>
      <c r="C197" s="227"/>
      <c r="D197" s="229"/>
      <c r="E197" s="227"/>
      <c r="F197" s="227"/>
      <c r="G197" s="227"/>
      <c r="H197" s="227"/>
      <c r="I197" s="230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32"/>
      <c r="AC197" s="227"/>
    </row>
    <row r="198">
      <c r="A198" s="227"/>
      <c r="B198" s="228"/>
      <c r="C198" s="227"/>
      <c r="D198" s="229"/>
      <c r="E198" s="227"/>
      <c r="F198" s="227"/>
      <c r="G198" s="227"/>
      <c r="H198" s="227"/>
      <c r="I198" s="230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32"/>
      <c r="AC198" s="227"/>
    </row>
    <row r="199">
      <c r="A199" s="227"/>
      <c r="B199" s="228"/>
      <c r="C199" s="227"/>
      <c r="D199" s="229"/>
      <c r="E199" s="227"/>
      <c r="F199" s="227"/>
      <c r="G199" s="227"/>
      <c r="H199" s="227"/>
      <c r="I199" s="230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  <c r="AB199" s="232"/>
      <c r="AC199" s="227"/>
    </row>
    <row r="200">
      <c r="A200" s="227"/>
      <c r="B200" s="228"/>
      <c r="C200" s="227"/>
      <c r="D200" s="229"/>
      <c r="E200" s="227"/>
      <c r="F200" s="227"/>
      <c r="G200" s="227"/>
      <c r="H200" s="227"/>
      <c r="I200" s="230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  <c r="AB200" s="232"/>
      <c r="AC200" s="227"/>
    </row>
    <row r="201">
      <c r="A201" s="227"/>
      <c r="B201" s="228"/>
      <c r="C201" s="227"/>
      <c r="D201" s="229"/>
      <c r="E201" s="227"/>
      <c r="F201" s="227"/>
      <c r="G201" s="227"/>
      <c r="H201" s="227"/>
      <c r="I201" s="230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32"/>
      <c r="AC201" s="227"/>
    </row>
    <row r="202">
      <c r="A202" s="227"/>
      <c r="B202" s="228"/>
      <c r="C202" s="227"/>
      <c r="D202" s="229"/>
      <c r="E202" s="227"/>
      <c r="F202" s="227"/>
      <c r="G202" s="227"/>
      <c r="H202" s="227"/>
      <c r="I202" s="230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32"/>
      <c r="AC202" s="227"/>
    </row>
    <row r="203">
      <c r="A203" s="227"/>
      <c r="B203" s="228"/>
      <c r="C203" s="227"/>
      <c r="D203" s="229"/>
      <c r="E203" s="227"/>
      <c r="F203" s="227"/>
      <c r="G203" s="227"/>
      <c r="H203" s="227"/>
      <c r="I203" s="230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32"/>
      <c r="AC203" s="227"/>
    </row>
    <row r="204">
      <c r="A204" s="227"/>
      <c r="B204" s="228"/>
      <c r="C204" s="227"/>
      <c r="D204" s="229"/>
      <c r="E204" s="227"/>
      <c r="F204" s="227"/>
      <c r="G204" s="227"/>
      <c r="H204" s="227"/>
      <c r="I204" s="230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32"/>
      <c r="AC204" s="227"/>
    </row>
    <row r="205">
      <c r="A205" s="227"/>
      <c r="B205" s="228"/>
      <c r="C205" s="227"/>
      <c r="D205" s="229"/>
      <c r="E205" s="227"/>
      <c r="F205" s="227"/>
      <c r="G205" s="227"/>
      <c r="H205" s="227"/>
      <c r="I205" s="230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32"/>
      <c r="AC205" s="227"/>
    </row>
    <row r="206">
      <c r="A206" s="227"/>
      <c r="B206" s="228"/>
      <c r="C206" s="227"/>
      <c r="D206" s="229"/>
      <c r="E206" s="227"/>
      <c r="F206" s="227"/>
      <c r="G206" s="227"/>
      <c r="H206" s="227"/>
      <c r="I206" s="230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32"/>
      <c r="AC206" s="227"/>
    </row>
    <row r="207">
      <c r="A207" s="227"/>
      <c r="B207" s="228"/>
      <c r="C207" s="227"/>
      <c r="D207" s="229"/>
      <c r="E207" s="227"/>
      <c r="F207" s="227"/>
      <c r="G207" s="227"/>
      <c r="H207" s="227"/>
      <c r="I207" s="230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32"/>
      <c r="AC207" s="227"/>
    </row>
    <row r="208">
      <c r="A208" s="227"/>
      <c r="B208" s="228"/>
      <c r="C208" s="227"/>
      <c r="D208" s="229"/>
      <c r="E208" s="227"/>
      <c r="F208" s="227"/>
      <c r="G208" s="227"/>
      <c r="H208" s="227"/>
      <c r="I208" s="230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32"/>
      <c r="AC208" s="227"/>
    </row>
    <row r="209">
      <c r="A209" s="227"/>
      <c r="B209" s="228"/>
      <c r="C209" s="227"/>
      <c r="D209" s="229"/>
      <c r="E209" s="227"/>
      <c r="F209" s="227"/>
      <c r="G209" s="227"/>
      <c r="H209" s="227"/>
      <c r="I209" s="230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32"/>
      <c r="AC209" s="227"/>
    </row>
    <row r="210">
      <c r="A210" s="227"/>
      <c r="B210" s="228"/>
      <c r="C210" s="227"/>
      <c r="D210" s="229"/>
      <c r="E210" s="227"/>
      <c r="F210" s="227"/>
      <c r="G210" s="227"/>
      <c r="H210" s="227"/>
      <c r="I210" s="230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32"/>
      <c r="AC210" s="227"/>
    </row>
    <row r="211">
      <c r="A211" s="227"/>
      <c r="B211" s="228"/>
      <c r="C211" s="227"/>
      <c r="D211" s="229"/>
      <c r="E211" s="227"/>
      <c r="F211" s="227"/>
      <c r="G211" s="227"/>
      <c r="H211" s="227"/>
      <c r="I211" s="230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32"/>
      <c r="AC211" s="227"/>
    </row>
    <row r="212">
      <c r="A212" s="227"/>
      <c r="B212" s="228"/>
      <c r="C212" s="227"/>
      <c r="D212" s="229"/>
      <c r="E212" s="227"/>
      <c r="F212" s="227"/>
      <c r="G212" s="227"/>
      <c r="H212" s="227"/>
      <c r="I212" s="230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32"/>
      <c r="AC212" s="227"/>
    </row>
    <row r="213">
      <c r="A213" s="227"/>
      <c r="B213" s="228"/>
      <c r="C213" s="227"/>
      <c r="D213" s="229"/>
      <c r="E213" s="227"/>
      <c r="F213" s="227"/>
      <c r="G213" s="227"/>
      <c r="H213" s="227"/>
      <c r="I213" s="230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32"/>
      <c r="AC213" s="227"/>
    </row>
    <row r="214">
      <c r="A214" s="227"/>
      <c r="B214" s="228"/>
      <c r="C214" s="227"/>
      <c r="D214" s="229"/>
      <c r="E214" s="227"/>
      <c r="F214" s="227"/>
      <c r="G214" s="227"/>
      <c r="H214" s="227"/>
      <c r="I214" s="230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32"/>
      <c r="AC214" s="227"/>
    </row>
    <row r="215">
      <c r="A215" s="227"/>
      <c r="B215" s="228"/>
      <c r="C215" s="227"/>
      <c r="D215" s="229"/>
      <c r="E215" s="227"/>
      <c r="F215" s="227"/>
      <c r="G215" s="227"/>
      <c r="H215" s="227"/>
      <c r="I215" s="230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32"/>
      <c r="AC215" s="227"/>
    </row>
    <row r="216">
      <c r="A216" s="227"/>
      <c r="B216" s="228"/>
      <c r="C216" s="227"/>
      <c r="D216" s="229"/>
      <c r="E216" s="227"/>
      <c r="F216" s="227"/>
      <c r="G216" s="227"/>
      <c r="H216" s="227"/>
      <c r="I216" s="230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32"/>
      <c r="AC216" s="227"/>
    </row>
    <row r="217">
      <c r="A217" s="227"/>
      <c r="B217" s="228"/>
      <c r="C217" s="227"/>
      <c r="D217" s="229"/>
      <c r="E217" s="227"/>
      <c r="F217" s="227"/>
      <c r="G217" s="227"/>
      <c r="H217" s="227"/>
      <c r="I217" s="230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32"/>
      <c r="AC217" s="227"/>
    </row>
    <row r="218">
      <c r="A218" s="227"/>
      <c r="B218" s="228"/>
      <c r="C218" s="227"/>
      <c r="D218" s="229"/>
      <c r="E218" s="227"/>
      <c r="F218" s="227"/>
      <c r="G218" s="227"/>
      <c r="H218" s="227"/>
      <c r="I218" s="230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32"/>
      <c r="AC218" s="227"/>
    </row>
    <row r="219">
      <c r="A219" s="227"/>
      <c r="B219" s="228"/>
      <c r="C219" s="227"/>
      <c r="D219" s="229"/>
      <c r="E219" s="227"/>
      <c r="F219" s="227"/>
      <c r="G219" s="227"/>
      <c r="H219" s="227"/>
      <c r="I219" s="230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32"/>
      <c r="AC219" s="227"/>
    </row>
    <row r="220">
      <c r="A220" s="227"/>
      <c r="B220" s="228"/>
      <c r="C220" s="227"/>
      <c r="D220" s="229"/>
      <c r="E220" s="227"/>
      <c r="F220" s="227"/>
      <c r="G220" s="227"/>
      <c r="H220" s="227"/>
      <c r="I220" s="230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32"/>
      <c r="AC220" s="227"/>
    </row>
    <row r="221">
      <c r="A221" s="227"/>
      <c r="B221" s="228"/>
      <c r="C221" s="227"/>
      <c r="D221" s="229"/>
      <c r="E221" s="227"/>
      <c r="F221" s="227"/>
      <c r="G221" s="227"/>
      <c r="H221" s="227"/>
      <c r="I221" s="230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  <c r="AB221" s="232"/>
      <c r="AC221" s="227"/>
    </row>
    <row r="222">
      <c r="A222" s="227"/>
      <c r="B222" s="228"/>
      <c r="C222" s="227"/>
      <c r="D222" s="229"/>
      <c r="E222" s="227"/>
      <c r="F222" s="227"/>
      <c r="G222" s="227"/>
      <c r="H222" s="227"/>
      <c r="I222" s="230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  <c r="AB222" s="232"/>
      <c r="AC222" s="227"/>
    </row>
    <row r="223">
      <c r="A223" s="227"/>
      <c r="B223" s="228"/>
      <c r="C223" s="227"/>
      <c r="D223" s="229"/>
      <c r="E223" s="227"/>
      <c r="F223" s="227"/>
      <c r="G223" s="227"/>
      <c r="H223" s="227"/>
      <c r="I223" s="230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32"/>
      <c r="AC223" s="227"/>
    </row>
    <row r="224">
      <c r="A224" s="227"/>
      <c r="B224" s="228"/>
      <c r="C224" s="227"/>
      <c r="D224" s="229"/>
      <c r="E224" s="227"/>
      <c r="F224" s="227"/>
      <c r="G224" s="227"/>
      <c r="H224" s="227"/>
      <c r="I224" s="230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32"/>
      <c r="AC224" s="227"/>
    </row>
    <row r="225">
      <c r="A225" s="227"/>
      <c r="B225" s="228"/>
      <c r="C225" s="227"/>
      <c r="D225" s="229"/>
      <c r="E225" s="227"/>
      <c r="F225" s="227"/>
      <c r="G225" s="227"/>
      <c r="H225" s="227"/>
      <c r="I225" s="230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32"/>
      <c r="AC225" s="227"/>
    </row>
    <row r="226">
      <c r="A226" s="227"/>
      <c r="B226" s="228"/>
      <c r="C226" s="227"/>
      <c r="D226" s="229"/>
      <c r="E226" s="227"/>
      <c r="F226" s="227"/>
      <c r="G226" s="227"/>
      <c r="H226" s="227"/>
      <c r="I226" s="230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32"/>
      <c r="AC226" s="227"/>
    </row>
    <row r="227">
      <c r="A227" s="227"/>
      <c r="B227" s="228"/>
      <c r="C227" s="227"/>
      <c r="D227" s="229"/>
      <c r="E227" s="227"/>
      <c r="F227" s="227"/>
      <c r="G227" s="227"/>
      <c r="H227" s="227"/>
      <c r="I227" s="230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32"/>
      <c r="AC227" s="227"/>
    </row>
    <row r="228">
      <c r="A228" s="227"/>
      <c r="B228" s="228"/>
      <c r="C228" s="227"/>
      <c r="D228" s="229"/>
      <c r="E228" s="227"/>
      <c r="F228" s="227"/>
      <c r="G228" s="227"/>
      <c r="H228" s="227"/>
      <c r="I228" s="230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32"/>
      <c r="AC228" s="227"/>
    </row>
    <row r="229">
      <c r="A229" s="227"/>
      <c r="B229" s="228"/>
      <c r="C229" s="227"/>
      <c r="D229" s="229"/>
      <c r="E229" s="227"/>
      <c r="F229" s="227"/>
      <c r="G229" s="227"/>
      <c r="H229" s="227"/>
      <c r="I229" s="230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32"/>
      <c r="AC229" s="227"/>
    </row>
    <row r="230">
      <c r="A230" s="227"/>
      <c r="B230" s="228"/>
      <c r="C230" s="227"/>
      <c r="D230" s="229"/>
      <c r="E230" s="227"/>
      <c r="F230" s="227"/>
      <c r="G230" s="227"/>
      <c r="H230" s="227"/>
      <c r="I230" s="230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32"/>
      <c r="AC230" s="227"/>
    </row>
    <row r="231">
      <c r="A231" s="227"/>
      <c r="B231" s="228"/>
      <c r="C231" s="227"/>
      <c r="D231" s="229"/>
      <c r="E231" s="227"/>
      <c r="F231" s="227"/>
      <c r="G231" s="227"/>
      <c r="H231" s="227"/>
      <c r="I231" s="230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32"/>
      <c r="AC231" s="227"/>
    </row>
    <row r="232">
      <c r="A232" s="227"/>
      <c r="B232" s="228"/>
      <c r="C232" s="227"/>
      <c r="D232" s="229"/>
      <c r="E232" s="227"/>
      <c r="F232" s="227"/>
      <c r="G232" s="227"/>
      <c r="H232" s="227"/>
      <c r="I232" s="230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32"/>
      <c r="AC232" s="227"/>
    </row>
    <row r="233">
      <c r="A233" s="227"/>
      <c r="B233" s="228"/>
      <c r="C233" s="227"/>
      <c r="D233" s="229"/>
      <c r="E233" s="227"/>
      <c r="F233" s="227"/>
      <c r="G233" s="227"/>
      <c r="H233" s="227"/>
      <c r="I233" s="230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32"/>
      <c r="AC233" s="227"/>
    </row>
    <row r="234">
      <c r="A234" s="227"/>
      <c r="B234" s="228"/>
      <c r="C234" s="227"/>
      <c r="D234" s="229"/>
      <c r="E234" s="227"/>
      <c r="F234" s="227"/>
      <c r="G234" s="227"/>
      <c r="H234" s="227"/>
      <c r="I234" s="230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32"/>
      <c r="AC234" s="227"/>
    </row>
    <row r="235">
      <c r="A235" s="227"/>
      <c r="B235" s="228"/>
      <c r="C235" s="227"/>
      <c r="D235" s="229"/>
      <c r="E235" s="227"/>
      <c r="F235" s="227"/>
      <c r="G235" s="227"/>
      <c r="H235" s="227"/>
      <c r="I235" s="230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32"/>
      <c r="AC235" s="227"/>
    </row>
    <row r="236">
      <c r="A236" s="227"/>
      <c r="B236" s="228"/>
      <c r="C236" s="227"/>
      <c r="D236" s="229"/>
      <c r="E236" s="227"/>
      <c r="F236" s="227"/>
      <c r="G236" s="227"/>
      <c r="H236" s="227"/>
      <c r="I236" s="230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32"/>
      <c r="AC236" s="227"/>
    </row>
    <row r="237">
      <c r="A237" s="227"/>
      <c r="B237" s="228"/>
      <c r="C237" s="227"/>
      <c r="D237" s="229"/>
      <c r="E237" s="227"/>
      <c r="F237" s="227"/>
      <c r="G237" s="227"/>
      <c r="H237" s="227"/>
      <c r="I237" s="230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32"/>
      <c r="AC237" s="227"/>
    </row>
    <row r="238">
      <c r="A238" s="227"/>
      <c r="B238" s="228"/>
      <c r="C238" s="227"/>
      <c r="D238" s="229"/>
      <c r="E238" s="227"/>
      <c r="F238" s="227"/>
      <c r="G238" s="227"/>
      <c r="H238" s="227"/>
      <c r="I238" s="230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32"/>
      <c r="AC238" s="227"/>
    </row>
    <row r="239">
      <c r="A239" s="227"/>
      <c r="B239" s="228"/>
      <c r="C239" s="227"/>
      <c r="D239" s="229"/>
      <c r="E239" s="227"/>
      <c r="F239" s="227"/>
      <c r="G239" s="227"/>
      <c r="H239" s="227"/>
      <c r="I239" s="230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32"/>
      <c r="AC239" s="227"/>
    </row>
    <row r="240">
      <c r="A240" s="227"/>
      <c r="B240" s="228"/>
      <c r="C240" s="227"/>
      <c r="D240" s="229"/>
      <c r="E240" s="227"/>
      <c r="F240" s="227"/>
      <c r="G240" s="227"/>
      <c r="H240" s="227"/>
      <c r="I240" s="230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32"/>
      <c r="AC240" s="227"/>
    </row>
    <row r="241">
      <c r="A241" s="227"/>
      <c r="B241" s="228"/>
      <c r="C241" s="227"/>
      <c r="D241" s="229"/>
      <c r="E241" s="227"/>
      <c r="F241" s="227"/>
      <c r="G241" s="227"/>
      <c r="H241" s="227"/>
      <c r="I241" s="230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32"/>
      <c r="AC241" s="227"/>
    </row>
    <row r="242">
      <c r="A242" s="227"/>
      <c r="B242" s="228"/>
      <c r="C242" s="227"/>
      <c r="D242" s="229"/>
      <c r="E242" s="227"/>
      <c r="F242" s="227"/>
      <c r="G242" s="227"/>
      <c r="H242" s="227"/>
      <c r="I242" s="230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32"/>
      <c r="AC242" s="227"/>
    </row>
    <row r="243">
      <c r="A243" s="227"/>
      <c r="B243" s="228"/>
      <c r="C243" s="227"/>
      <c r="D243" s="229"/>
      <c r="E243" s="227"/>
      <c r="F243" s="227"/>
      <c r="G243" s="227"/>
      <c r="H243" s="227"/>
      <c r="I243" s="230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32"/>
      <c r="AC243" s="227"/>
    </row>
    <row r="244">
      <c r="A244" s="227"/>
      <c r="B244" s="228"/>
      <c r="C244" s="227"/>
      <c r="D244" s="229"/>
      <c r="E244" s="227"/>
      <c r="F244" s="227"/>
      <c r="G244" s="227"/>
      <c r="H244" s="227"/>
      <c r="I244" s="230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32"/>
      <c r="AC244" s="227"/>
    </row>
    <row r="245">
      <c r="A245" s="227"/>
      <c r="B245" s="228"/>
      <c r="C245" s="227"/>
      <c r="D245" s="229"/>
      <c r="E245" s="227"/>
      <c r="F245" s="227"/>
      <c r="G245" s="227"/>
      <c r="H245" s="227"/>
      <c r="I245" s="230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32"/>
      <c r="AC245" s="227"/>
    </row>
    <row r="246">
      <c r="A246" s="227"/>
      <c r="B246" s="228"/>
      <c r="C246" s="227"/>
      <c r="D246" s="229"/>
      <c r="E246" s="227"/>
      <c r="F246" s="227"/>
      <c r="G246" s="227"/>
      <c r="H246" s="227"/>
      <c r="I246" s="230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32"/>
      <c r="AC246" s="227"/>
    </row>
    <row r="247">
      <c r="A247" s="227"/>
      <c r="B247" s="228"/>
      <c r="C247" s="227"/>
      <c r="D247" s="229"/>
      <c r="E247" s="227"/>
      <c r="F247" s="227"/>
      <c r="G247" s="227"/>
      <c r="H247" s="227"/>
      <c r="I247" s="230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32"/>
      <c r="AC247" s="227"/>
    </row>
    <row r="248">
      <c r="A248" s="227"/>
      <c r="B248" s="228"/>
      <c r="C248" s="227"/>
      <c r="D248" s="229"/>
      <c r="E248" s="227"/>
      <c r="F248" s="227"/>
      <c r="G248" s="227"/>
      <c r="H248" s="227"/>
      <c r="I248" s="230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32"/>
      <c r="AC248" s="227"/>
    </row>
    <row r="249">
      <c r="A249" s="227"/>
      <c r="B249" s="228"/>
      <c r="C249" s="227"/>
      <c r="D249" s="229"/>
      <c r="E249" s="227"/>
      <c r="F249" s="227"/>
      <c r="G249" s="227"/>
      <c r="H249" s="227"/>
      <c r="I249" s="230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32"/>
      <c r="AC249" s="227"/>
    </row>
    <row r="250">
      <c r="A250" s="227"/>
      <c r="B250" s="228"/>
      <c r="C250" s="227"/>
      <c r="D250" s="229"/>
      <c r="E250" s="227"/>
      <c r="F250" s="227"/>
      <c r="G250" s="227"/>
      <c r="H250" s="227"/>
      <c r="I250" s="230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32"/>
      <c r="AC250" s="227"/>
    </row>
    <row r="251">
      <c r="A251" s="227"/>
      <c r="B251" s="228"/>
      <c r="C251" s="227"/>
      <c r="D251" s="229"/>
      <c r="E251" s="227"/>
      <c r="F251" s="227"/>
      <c r="G251" s="227"/>
      <c r="H251" s="227"/>
      <c r="I251" s="230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32"/>
      <c r="AC251" s="227"/>
    </row>
    <row r="252">
      <c r="A252" s="227"/>
      <c r="B252" s="228"/>
      <c r="C252" s="227"/>
      <c r="D252" s="229"/>
      <c r="E252" s="227"/>
      <c r="F252" s="227"/>
      <c r="G252" s="227"/>
      <c r="H252" s="227"/>
      <c r="I252" s="230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32"/>
      <c r="AC252" s="227"/>
    </row>
    <row r="253">
      <c r="A253" s="227"/>
      <c r="B253" s="228"/>
      <c r="C253" s="227"/>
      <c r="D253" s="229"/>
      <c r="E253" s="227"/>
      <c r="F253" s="227"/>
      <c r="G253" s="227"/>
      <c r="H253" s="227"/>
      <c r="I253" s="230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32"/>
      <c r="AC253" s="227"/>
    </row>
    <row r="254">
      <c r="A254" s="227"/>
      <c r="B254" s="228"/>
      <c r="C254" s="227"/>
      <c r="D254" s="229"/>
      <c r="E254" s="227"/>
      <c r="F254" s="227"/>
      <c r="G254" s="227"/>
      <c r="H254" s="227"/>
      <c r="I254" s="230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32"/>
      <c r="AC254" s="227"/>
    </row>
    <row r="255">
      <c r="A255" s="227"/>
      <c r="B255" s="228"/>
      <c r="C255" s="227"/>
      <c r="D255" s="229"/>
      <c r="E255" s="227"/>
      <c r="F255" s="227"/>
      <c r="G255" s="227"/>
      <c r="H255" s="227"/>
      <c r="I255" s="230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32"/>
      <c r="AC255" s="227"/>
    </row>
    <row r="256">
      <c r="A256" s="227"/>
      <c r="B256" s="228"/>
      <c r="C256" s="227"/>
      <c r="D256" s="229"/>
      <c r="E256" s="227"/>
      <c r="F256" s="227"/>
      <c r="G256" s="227"/>
      <c r="H256" s="227"/>
      <c r="I256" s="230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32"/>
      <c r="AC256" s="227"/>
    </row>
    <row r="257">
      <c r="A257" s="227"/>
      <c r="B257" s="228"/>
      <c r="C257" s="227"/>
      <c r="D257" s="229"/>
      <c r="E257" s="227"/>
      <c r="F257" s="227"/>
      <c r="G257" s="227"/>
      <c r="H257" s="227"/>
      <c r="I257" s="230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32"/>
      <c r="AC257" s="227"/>
    </row>
    <row r="258">
      <c r="A258" s="227"/>
      <c r="B258" s="228"/>
      <c r="C258" s="227"/>
      <c r="D258" s="229"/>
      <c r="E258" s="227"/>
      <c r="F258" s="227"/>
      <c r="G258" s="227"/>
      <c r="H258" s="227"/>
      <c r="I258" s="230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32"/>
      <c r="AC258" s="227"/>
    </row>
    <row r="259">
      <c r="A259" s="227"/>
      <c r="B259" s="228"/>
      <c r="C259" s="227"/>
      <c r="D259" s="229"/>
      <c r="E259" s="227"/>
      <c r="F259" s="227"/>
      <c r="G259" s="227"/>
      <c r="H259" s="227"/>
      <c r="I259" s="230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32"/>
      <c r="AC259" s="227"/>
    </row>
    <row r="260">
      <c r="A260" s="227"/>
      <c r="B260" s="228"/>
      <c r="C260" s="227"/>
      <c r="D260" s="229"/>
      <c r="E260" s="227"/>
      <c r="F260" s="227"/>
      <c r="G260" s="227"/>
      <c r="H260" s="227"/>
      <c r="I260" s="230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32"/>
      <c r="AC260" s="227"/>
    </row>
    <row r="261">
      <c r="A261" s="227"/>
      <c r="B261" s="228"/>
      <c r="C261" s="227"/>
      <c r="D261" s="229"/>
      <c r="E261" s="227"/>
      <c r="F261" s="227"/>
      <c r="G261" s="227"/>
      <c r="H261" s="227"/>
      <c r="I261" s="230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32"/>
      <c r="AC261" s="227"/>
    </row>
    <row r="262">
      <c r="A262" s="227"/>
      <c r="B262" s="228"/>
      <c r="C262" s="227"/>
      <c r="D262" s="229"/>
      <c r="E262" s="227"/>
      <c r="F262" s="227"/>
      <c r="G262" s="227"/>
      <c r="H262" s="227"/>
      <c r="I262" s="230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32"/>
      <c r="AC262" s="227"/>
    </row>
    <row r="263">
      <c r="A263" s="227"/>
      <c r="B263" s="228"/>
      <c r="C263" s="227"/>
      <c r="D263" s="229"/>
      <c r="E263" s="227"/>
      <c r="F263" s="227"/>
      <c r="G263" s="227"/>
      <c r="H263" s="227"/>
      <c r="I263" s="230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32"/>
      <c r="AC263" s="227"/>
    </row>
    <row r="264">
      <c r="A264" s="227"/>
      <c r="B264" s="228"/>
      <c r="C264" s="227"/>
      <c r="D264" s="229"/>
      <c r="E264" s="227"/>
      <c r="F264" s="227"/>
      <c r="G264" s="227"/>
      <c r="H264" s="227"/>
      <c r="I264" s="230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32"/>
      <c r="AC264" s="227"/>
    </row>
    <row r="265">
      <c r="A265" s="227"/>
      <c r="B265" s="228"/>
      <c r="C265" s="227"/>
      <c r="D265" s="229"/>
      <c r="E265" s="227"/>
      <c r="F265" s="227"/>
      <c r="G265" s="227"/>
      <c r="H265" s="227"/>
      <c r="I265" s="230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32"/>
      <c r="AC265" s="227"/>
    </row>
    <row r="266">
      <c r="A266" s="227"/>
      <c r="B266" s="228"/>
      <c r="C266" s="227"/>
      <c r="D266" s="229"/>
      <c r="E266" s="227"/>
      <c r="F266" s="227"/>
      <c r="G266" s="227"/>
      <c r="H266" s="227"/>
      <c r="I266" s="230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32"/>
      <c r="AC266" s="227"/>
    </row>
    <row r="267">
      <c r="A267" s="227"/>
      <c r="B267" s="228"/>
      <c r="C267" s="227"/>
      <c r="D267" s="229"/>
      <c r="E267" s="227"/>
      <c r="F267" s="227"/>
      <c r="G267" s="227"/>
      <c r="H267" s="227"/>
      <c r="I267" s="230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32"/>
      <c r="AC267" s="227"/>
    </row>
    <row r="268">
      <c r="A268" s="227"/>
      <c r="B268" s="228"/>
      <c r="C268" s="227"/>
      <c r="D268" s="229"/>
      <c r="E268" s="227"/>
      <c r="F268" s="227"/>
      <c r="G268" s="227"/>
      <c r="H268" s="227"/>
      <c r="I268" s="230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32"/>
      <c r="AC268" s="227"/>
    </row>
    <row r="269">
      <c r="A269" s="227"/>
      <c r="B269" s="228"/>
      <c r="C269" s="227"/>
      <c r="D269" s="229"/>
      <c r="E269" s="227"/>
      <c r="F269" s="227"/>
      <c r="G269" s="227"/>
      <c r="H269" s="227"/>
      <c r="I269" s="230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32"/>
      <c r="AC269" s="227"/>
    </row>
    <row r="270">
      <c r="A270" s="227"/>
      <c r="B270" s="228"/>
      <c r="C270" s="227"/>
      <c r="D270" s="229"/>
      <c r="E270" s="227"/>
      <c r="F270" s="227"/>
      <c r="G270" s="227"/>
      <c r="H270" s="227"/>
      <c r="I270" s="230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32"/>
      <c r="AC270" s="227"/>
    </row>
    <row r="271">
      <c r="A271" s="227"/>
      <c r="B271" s="228"/>
      <c r="C271" s="227"/>
      <c r="D271" s="229"/>
      <c r="E271" s="227"/>
      <c r="F271" s="227"/>
      <c r="G271" s="227"/>
      <c r="H271" s="227"/>
      <c r="I271" s="230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32"/>
      <c r="AC271" s="227"/>
    </row>
    <row r="272">
      <c r="A272" s="227"/>
      <c r="B272" s="228"/>
      <c r="C272" s="227"/>
      <c r="D272" s="229"/>
      <c r="E272" s="227"/>
      <c r="F272" s="227"/>
      <c r="G272" s="227"/>
      <c r="H272" s="227"/>
      <c r="I272" s="230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  <c r="AB272" s="232"/>
      <c r="AC272" s="227"/>
    </row>
    <row r="273">
      <c r="A273" s="227"/>
      <c r="B273" s="228"/>
      <c r="C273" s="227"/>
      <c r="D273" s="229"/>
      <c r="E273" s="227"/>
      <c r="F273" s="227"/>
      <c r="G273" s="227"/>
      <c r="H273" s="227"/>
      <c r="I273" s="230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32"/>
      <c r="AC273" s="227"/>
    </row>
    <row r="274">
      <c r="A274" s="227"/>
      <c r="B274" s="228"/>
      <c r="C274" s="227"/>
      <c r="D274" s="229"/>
      <c r="E274" s="227"/>
      <c r="F274" s="227"/>
      <c r="G274" s="227"/>
      <c r="H274" s="227"/>
      <c r="I274" s="230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  <c r="AB274" s="232"/>
      <c r="AC274" s="227"/>
    </row>
    <row r="275">
      <c r="A275" s="227"/>
      <c r="B275" s="228"/>
      <c r="C275" s="227"/>
      <c r="D275" s="229"/>
      <c r="E275" s="227"/>
      <c r="F275" s="227"/>
      <c r="G275" s="227"/>
      <c r="H275" s="227"/>
      <c r="I275" s="230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32"/>
      <c r="AC275" s="227"/>
    </row>
    <row r="276">
      <c r="A276" s="227"/>
      <c r="B276" s="228"/>
      <c r="C276" s="227"/>
      <c r="D276" s="229"/>
      <c r="E276" s="227"/>
      <c r="F276" s="227"/>
      <c r="G276" s="227"/>
      <c r="H276" s="227"/>
      <c r="I276" s="230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32"/>
      <c r="AC276" s="227"/>
    </row>
    <row r="277">
      <c r="A277" s="227"/>
      <c r="B277" s="228"/>
      <c r="C277" s="227"/>
      <c r="D277" s="229"/>
      <c r="E277" s="227"/>
      <c r="F277" s="227"/>
      <c r="G277" s="227"/>
      <c r="H277" s="227"/>
      <c r="I277" s="230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32"/>
      <c r="AC277" s="227"/>
    </row>
    <row r="278">
      <c r="A278" s="227"/>
      <c r="B278" s="228"/>
      <c r="C278" s="227"/>
      <c r="D278" s="229"/>
      <c r="E278" s="227"/>
      <c r="F278" s="227"/>
      <c r="G278" s="227"/>
      <c r="H278" s="227"/>
      <c r="I278" s="230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  <c r="AB278" s="232"/>
      <c r="AC278" s="227"/>
    </row>
    <row r="279">
      <c r="A279" s="227"/>
      <c r="B279" s="228"/>
      <c r="C279" s="227"/>
      <c r="D279" s="229"/>
      <c r="E279" s="227"/>
      <c r="F279" s="227"/>
      <c r="G279" s="227"/>
      <c r="H279" s="227"/>
      <c r="I279" s="230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32"/>
      <c r="AC279" s="227"/>
    </row>
    <row r="280">
      <c r="A280" s="227"/>
      <c r="B280" s="228"/>
      <c r="C280" s="227"/>
      <c r="D280" s="229"/>
      <c r="E280" s="227"/>
      <c r="F280" s="227"/>
      <c r="G280" s="227"/>
      <c r="H280" s="227"/>
      <c r="I280" s="230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  <c r="AB280" s="232"/>
      <c r="AC280" s="227"/>
    </row>
    <row r="281">
      <c r="A281" s="227"/>
      <c r="B281" s="228"/>
      <c r="C281" s="227"/>
      <c r="D281" s="229"/>
      <c r="E281" s="227"/>
      <c r="F281" s="227"/>
      <c r="G281" s="227"/>
      <c r="H281" s="227"/>
      <c r="I281" s="230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32"/>
      <c r="AC281" s="227"/>
    </row>
    <row r="282">
      <c r="A282" s="227"/>
      <c r="B282" s="228"/>
      <c r="C282" s="227"/>
      <c r="D282" s="229"/>
      <c r="E282" s="227"/>
      <c r="F282" s="227"/>
      <c r="G282" s="227"/>
      <c r="H282" s="227"/>
      <c r="I282" s="230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32"/>
      <c r="AC282" s="227"/>
    </row>
    <row r="283">
      <c r="A283" s="227"/>
      <c r="B283" s="228"/>
      <c r="C283" s="227"/>
      <c r="D283" s="229"/>
      <c r="E283" s="227"/>
      <c r="F283" s="227"/>
      <c r="G283" s="227"/>
      <c r="H283" s="227"/>
      <c r="I283" s="230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32"/>
      <c r="AC283" s="227"/>
    </row>
    <row r="284">
      <c r="A284" s="227"/>
      <c r="B284" s="228"/>
      <c r="C284" s="227"/>
      <c r="D284" s="229"/>
      <c r="E284" s="227"/>
      <c r="F284" s="227"/>
      <c r="G284" s="227"/>
      <c r="H284" s="227"/>
      <c r="I284" s="230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  <c r="AB284" s="232"/>
      <c r="AC284" s="227"/>
    </row>
    <row r="285">
      <c r="A285" s="227"/>
      <c r="B285" s="228"/>
      <c r="C285" s="227"/>
      <c r="D285" s="229"/>
      <c r="E285" s="227"/>
      <c r="F285" s="227"/>
      <c r="G285" s="227"/>
      <c r="H285" s="227"/>
      <c r="I285" s="230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32"/>
      <c r="AC285" s="227"/>
    </row>
    <row r="286">
      <c r="A286" s="227"/>
      <c r="B286" s="228"/>
      <c r="C286" s="227"/>
      <c r="D286" s="229"/>
      <c r="E286" s="227"/>
      <c r="F286" s="227"/>
      <c r="G286" s="227"/>
      <c r="H286" s="227"/>
      <c r="I286" s="230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  <c r="AB286" s="232"/>
      <c r="AC286" s="227"/>
    </row>
    <row r="287">
      <c r="A287" s="227"/>
      <c r="B287" s="228"/>
      <c r="C287" s="227"/>
      <c r="D287" s="229"/>
      <c r="E287" s="227"/>
      <c r="F287" s="227"/>
      <c r="G287" s="227"/>
      <c r="H287" s="227"/>
      <c r="I287" s="230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32"/>
      <c r="AC287" s="227"/>
    </row>
    <row r="288">
      <c r="A288" s="227"/>
      <c r="B288" s="228"/>
      <c r="C288" s="227"/>
      <c r="D288" s="229"/>
      <c r="E288" s="227"/>
      <c r="F288" s="227"/>
      <c r="G288" s="227"/>
      <c r="H288" s="227"/>
      <c r="I288" s="230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  <c r="AB288" s="232"/>
      <c r="AC288" s="227"/>
    </row>
    <row r="289">
      <c r="A289" s="227"/>
      <c r="B289" s="228"/>
      <c r="C289" s="227"/>
      <c r="D289" s="229"/>
      <c r="E289" s="227"/>
      <c r="F289" s="227"/>
      <c r="G289" s="227"/>
      <c r="H289" s="227"/>
      <c r="I289" s="230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32"/>
      <c r="AC289" s="227"/>
    </row>
    <row r="290">
      <c r="A290" s="227"/>
      <c r="B290" s="228"/>
      <c r="C290" s="227"/>
      <c r="D290" s="229"/>
      <c r="E290" s="227"/>
      <c r="F290" s="227"/>
      <c r="G290" s="227"/>
      <c r="H290" s="227"/>
      <c r="I290" s="230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  <c r="AB290" s="232"/>
      <c r="AC290" s="227"/>
    </row>
    <row r="291">
      <c r="A291" s="227"/>
      <c r="B291" s="228"/>
      <c r="C291" s="227"/>
      <c r="D291" s="229"/>
      <c r="E291" s="227"/>
      <c r="F291" s="227"/>
      <c r="G291" s="227"/>
      <c r="H291" s="227"/>
      <c r="I291" s="230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32"/>
      <c r="AC291" s="227"/>
    </row>
    <row r="292">
      <c r="A292" s="227"/>
      <c r="B292" s="228"/>
      <c r="C292" s="227"/>
      <c r="D292" s="229"/>
      <c r="E292" s="227"/>
      <c r="F292" s="227"/>
      <c r="G292" s="227"/>
      <c r="H292" s="227"/>
      <c r="I292" s="230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  <c r="AB292" s="232"/>
      <c r="AC292" s="227"/>
    </row>
    <row r="293">
      <c r="A293" s="227"/>
      <c r="B293" s="228"/>
      <c r="C293" s="227"/>
      <c r="D293" s="229"/>
      <c r="E293" s="227"/>
      <c r="F293" s="227"/>
      <c r="G293" s="227"/>
      <c r="H293" s="227"/>
      <c r="I293" s="230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32"/>
      <c r="AC293" s="227"/>
    </row>
    <row r="294">
      <c r="A294" s="227"/>
      <c r="B294" s="228"/>
      <c r="C294" s="227"/>
      <c r="D294" s="229"/>
      <c r="E294" s="227"/>
      <c r="F294" s="227"/>
      <c r="G294" s="227"/>
      <c r="H294" s="227"/>
      <c r="I294" s="230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  <c r="AB294" s="232"/>
      <c r="AC294" s="227"/>
    </row>
    <row r="295">
      <c r="A295" s="227"/>
      <c r="B295" s="228"/>
      <c r="C295" s="227"/>
      <c r="D295" s="229"/>
      <c r="E295" s="227"/>
      <c r="F295" s="227"/>
      <c r="G295" s="227"/>
      <c r="H295" s="227"/>
      <c r="I295" s="230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32"/>
      <c r="AC295" s="227"/>
    </row>
    <row r="296">
      <c r="A296" s="227"/>
      <c r="B296" s="228"/>
      <c r="C296" s="227"/>
      <c r="D296" s="229"/>
      <c r="E296" s="227"/>
      <c r="F296" s="227"/>
      <c r="G296" s="227"/>
      <c r="H296" s="227"/>
      <c r="I296" s="230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32"/>
      <c r="AC296" s="227"/>
    </row>
    <row r="297">
      <c r="A297" s="227"/>
      <c r="B297" s="228"/>
      <c r="C297" s="227"/>
      <c r="D297" s="229"/>
      <c r="E297" s="227"/>
      <c r="F297" s="227"/>
      <c r="G297" s="227"/>
      <c r="H297" s="227"/>
      <c r="I297" s="230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32"/>
      <c r="AC297" s="227"/>
    </row>
    <row r="298">
      <c r="A298" s="227"/>
      <c r="B298" s="228"/>
      <c r="C298" s="227"/>
      <c r="D298" s="229"/>
      <c r="E298" s="227"/>
      <c r="F298" s="227"/>
      <c r="G298" s="227"/>
      <c r="H298" s="227"/>
      <c r="I298" s="230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  <c r="AB298" s="232"/>
      <c r="AC298" s="227"/>
    </row>
    <row r="299">
      <c r="A299" s="227"/>
      <c r="B299" s="228"/>
      <c r="C299" s="227"/>
      <c r="D299" s="229"/>
      <c r="E299" s="227"/>
      <c r="F299" s="227"/>
      <c r="G299" s="227"/>
      <c r="H299" s="227"/>
      <c r="I299" s="230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32"/>
      <c r="AC299" s="227"/>
    </row>
    <row r="300">
      <c r="A300" s="227"/>
      <c r="B300" s="228"/>
      <c r="C300" s="227"/>
      <c r="D300" s="229"/>
      <c r="E300" s="227"/>
      <c r="F300" s="227"/>
      <c r="G300" s="227"/>
      <c r="H300" s="227"/>
      <c r="I300" s="230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  <c r="AB300" s="232"/>
      <c r="AC300" s="227"/>
    </row>
    <row r="301">
      <c r="A301" s="227"/>
      <c r="B301" s="228"/>
      <c r="C301" s="227"/>
      <c r="D301" s="229"/>
      <c r="E301" s="227"/>
      <c r="F301" s="227"/>
      <c r="G301" s="227"/>
      <c r="H301" s="227"/>
      <c r="I301" s="230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32"/>
      <c r="AC301" s="227"/>
    </row>
    <row r="302">
      <c r="A302" s="227"/>
      <c r="B302" s="228"/>
      <c r="C302" s="227"/>
      <c r="D302" s="229"/>
      <c r="E302" s="227"/>
      <c r="F302" s="227"/>
      <c r="G302" s="227"/>
      <c r="H302" s="227"/>
      <c r="I302" s="230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  <c r="AB302" s="232"/>
      <c r="AC302" s="227"/>
    </row>
    <row r="303">
      <c r="A303" s="227"/>
      <c r="B303" s="228"/>
      <c r="C303" s="227"/>
      <c r="D303" s="229"/>
      <c r="E303" s="227"/>
      <c r="F303" s="227"/>
      <c r="G303" s="227"/>
      <c r="H303" s="227"/>
      <c r="I303" s="230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32"/>
      <c r="AC303" s="227"/>
    </row>
    <row r="304">
      <c r="A304" s="227"/>
      <c r="B304" s="228"/>
      <c r="C304" s="227"/>
      <c r="D304" s="229"/>
      <c r="E304" s="227"/>
      <c r="F304" s="227"/>
      <c r="G304" s="227"/>
      <c r="H304" s="227"/>
      <c r="I304" s="230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  <c r="AB304" s="232"/>
      <c r="AC304" s="227"/>
    </row>
    <row r="305">
      <c r="A305" s="227"/>
      <c r="B305" s="228"/>
      <c r="C305" s="227"/>
      <c r="D305" s="229"/>
      <c r="E305" s="227"/>
      <c r="F305" s="227"/>
      <c r="G305" s="227"/>
      <c r="H305" s="227"/>
      <c r="I305" s="230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32"/>
      <c r="AC305" s="227"/>
    </row>
    <row r="306">
      <c r="A306" s="227"/>
      <c r="B306" s="228"/>
      <c r="C306" s="227"/>
      <c r="D306" s="229"/>
      <c r="E306" s="227"/>
      <c r="F306" s="227"/>
      <c r="G306" s="227"/>
      <c r="H306" s="227"/>
      <c r="I306" s="230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  <c r="AB306" s="232"/>
      <c r="AC306" s="227"/>
    </row>
    <row r="307">
      <c r="A307" s="227"/>
      <c r="B307" s="228"/>
      <c r="C307" s="227"/>
      <c r="D307" s="229"/>
      <c r="E307" s="227"/>
      <c r="F307" s="227"/>
      <c r="G307" s="227"/>
      <c r="H307" s="227"/>
      <c r="I307" s="230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32"/>
      <c r="AC307" s="227"/>
    </row>
    <row r="308">
      <c r="A308" s="227"/>
      <c r="B308" s="228"/>
      <c r="C308" s="227"/>
      <c r="D308" s="229"/>
      <c r="E308" s="227"/>
      <c r="F308" s="227"/>
      <c r="G308" s="227"/>
      <c r="H308" s="227"/>
      <c r="I308" s="230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32"/>
      <c r="AC308" s="227"/>
    </row>
    <row r="309">
      <c r="A309" s="227"/>
      <c r="B309" s="228"/>
      <c r="C309" s="227"/>
      <c r="D309" s="229"/>
      <c r="E309" s="227"/>
      <c r="F309" s="227"/>
      <c r="G309" s="227"/>
      <c r="H309" s="227"/>
      <c r="I309" s="230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32"/>
      <c r="AC309" s="227"/>
    </row>
    <row r="310">
      <c r="A310" s="227"/>
      <c r="B310" s="228"/>
      <c r="C310" s="227"/>
      <c r="D310" s="229"/>
      <c r="E310" s="227"/>
      <c r="F310" s="227"/>
      <c r="G310" s="227"/>
      <c r="H310" s="227"/>
      <c r="I310" s="230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32"/>
      <c r="AC310" s="227"/>
    </row>
    <row r="311">
      <c r="A311" s="227"/>
      <c r="B311" s="228"/>
      <c r="C311" s="227"/>
      <c r="D311" s="229"/>
      <c r="E311" s="227"/>
      <c r="F311" s="227"/>
      <c r="G311" s="227"/>
      <c r="H311" s="227"/>
      <c r="I311" s="230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32"/>
      <c r="AC311" s="227"/>
    </row>
    <row r="312">
      <c r="A312" s="227"/>
      <c r="B312" s="228"/>
      <c r="C312" s="227"/>
      <c r="D312" s="229"/>
      <c r="E312" s="227"/>
      <c r="F312" s="227"/>
      <c r="G312" s="227"/>
      <c r="H312" s="227"/>
      <c r="I312" s="230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32"/>
      <c r="AC312" s="227"/>
    </row>
    <row r="313">
      <c r="A313" s="227"/>
      <c r="B313" s="228"/>
      <c r="C313" s="227"/>
      <c r="D313" s="229"/>
      <c r="E313" s="227"/>
      <c r="F313" s="227"/>
      <c r="G313" s="227"/>
      <c r="H313" s="227"/>
      <c r="I313" s="230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32"/>
      <c r="AC313" s="227"/>
    </row>
    <row r="314">
      <c r="A314" s="227"/>
      <c r="B314" s="228"/>
      <c r="C314" s="227"/>
      <c r="D314" s="229"/>
      <c r="E314" s="227"/>
      <c r="F314" s="227"/>
      <c r="G314" s="227"/>
      <c r="H314" s="227"/>
      <c r="I314" s="230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  <c r="AB314" s="232"/>
      <c r="AC314" s="227"/>
    </row>
    <row r="315">
      <c r="A315" s="227"/>
      <c r="B315" s="228"/>
      <c r="C315" s="227"/>
      <c r="D315" s="229"/>
      <c r="E315" s="227"/>
      <c r="F315" s="227"/>
      <c r="G315" s="227"/>
      <c r="H315" s="227"/>
      <c r="I315" s="230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32"/>
      <c r="AC315" s="227"/>
    </row>
    <row r="316">
      <c r="A316" s="227"/>
      <c r="B316" s="228"/>
      <c r="C316" s="227"/>
      <c r="D316" s="229"/>
      <c r="E316" s="227"/>
      <c r="F316" s="227"/>
      <c r="G316" s="227"/>
      <c r="H316" s="227"/>
      <c r="I316" s="230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32"/>
      <c r="AC316" s="227"/>
    </row>
    <row r="317">
      <c r="A317" s="227"/>
      <c r="B317" s="228"/>
      <c r="C317" s="227"/>
      <c r="D317" s="229"/>
      <c r="E317" s="227"/>
      <c r="F317" s="227"/>
      <c r="G317" s="227"/>
      <c r="H317" s="227"/>
      <c r="I317" s="230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32"/>
      <c r="AC317" s="227"/>
    </row>
    <row r="318">
      <c r="A318" s="227"/>
      <c r="B318" s="228"/>
      <c r="C318" s="227"/>
      <c r="D318" s="229"/>
      <c r="E318" s="227"/>
      <c r="F318" s="227"/>
      <c r="G318" s="227"/>
      <c r="H318" s="227"/>
      <c r="I318" s="230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  <c r="AB318" s="232"/>
      <c r="AC318" s="227"/>
    </row>
    <row r="319">
      <c r="A319" s="227"/>
      <c r="B319" s="228"/>
      <c r="C319" s="227"/>
      <c r="D319" s="229"/>
      <c r="E319" s="227"/>
      <c r="F319" s="227"/>
      <c r="G319" s="227"/>
      <c r="H319" s="227"/>
      <c r="I319" s="230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  <c r="AB319" s="232"/>
      <c r="AC319" s="227"/>
    </row>
    <row r="320">
      <c r="A320" s="227"/>
      <c r="B320" s="228"/>
      <c r="C320" s="227"/>
      <c r="D320" s="229"/>
      <c r="E320" s="227"/>
      <c r="F320" s="227"/>
      <c r="G320" s="227"/>
      <c r="H320" s="227"/>
      <c r="I320" s="230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  <c r="AB320" s="232"/>
      <c r="AC320" s="227"/>
    </row>
    <row r="321">
      <c r="A321" s="227"/>
      <c r="B321" s="228"/>
      <c r="C321" s="227"/>
      <c r="D321" s="229"/>
      <c r="E321" s="227"/>
      <c r="F321" s="227"/>
      <c r="G321" s="227"/>
      <c r="H321" s="227"/>
      <c r="I321" s="230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32"/>
      <c r="AC321" s="227"/>
    </row>
    <row r="322">
      <c r="A322" s="227"/>
      <c r="B322" s="228"/>
      <c r="C322" s="227"/>
      <c r="D322" s="229"/>
      <c r="E322" s="227"/>
      <c r="F322" s="227"/>
      <c r="G322" s="227"/>
      <c r="H322" s="227"/>
      <c r="I322" s="230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32"/>
      <c r="AC322" s="227"/>
    </row>
    <row r="323">
      <c r="A323" s="227"/>
      <c r="B323" s="228"/>
      <c r="C323" s="227"/>
      <c r="D323" s="229"/>
      <c r="E323" s="227"/>
      <c r="F323" s="227"/>
      <c r="G323" s="227"/>
      <c r="H323" s="227"/>
      <c r="I323" s="230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  <c r="AB323" s="232"/>
      <c r="AC323" s="227"/>
    </row>
    <row r="324">
      <c r="A324" s="227"/>
      <c r="B324" s="228"/>
      <c r="C324" s="227"/>
      <c r="D324" s="229"/>
      <c r="E324" s="227"/>
      <c r="F324" s="227"/>
      <c r="G324" s="227"/>
      <c r="H324" s="227"/>
      <c r="I324" s="230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32"/>
      <c r="AC324" s="227"/>
    </row>
    <row r="325">
      <c r="A325" s="227"/>
      <c r="B325" s="228"/>
      <c r="C325" s="227"/>
      <c r="D325" s="229"/>
      <c r="E325" s="227"/>
      <c r="F325" s="227"/>
      <c r="G325" s="227"/>
      <c r="H325" s="227"/>
      <c r="I325" s="230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32"/>
      <c r="AC325" s="227"/>
    </row>
    <row r="326">
      <c r="A326" s="227"/>
      <c r="B326" s="228"/>
      <c r="C326" s="227"/>
      <c r="D326" s="229"/>
      <c r="E326" s="227"/>
      <c r="F326" s="227"/>
      <c r="G326" s="227"/>
      <c r="H326" s="227"/>
      <c r="I326" s="230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32"/>
      <c r="AC326" s="227"/>
    </row>
    <row r="327">
      <c r="A327" s="227"/>
      <c r="B327" s="228"/>
      <c r="C327" s="227"/>
      <c r="D327" s="229"/>
      <c r="E327" s="227"/>
      <c r="F327" s="227"/>
      <c r="G327" s="227"/>
      <c r="H327" s="227"/>
      <c r="I327" s="230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32"/>
      <c r="AC327" s="227"/>
    </row>
    <row r="328">
      <c r="A328" s="227"/>
      <c r="B328" s="228"/>
      <c r="C328" s="227"/>
      <c r="D328" s="229"/>
      <c r="E328" s="227"/>
      <c r="F328" s="227"/>
      <c r="G328" s="227"/>
      <c r="H328" s="227"/>
      <c r="I328" s="230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32"/>
      <c r="AC328" s="227"/>
    </row>
    <row r="329">
      <c r="A329" s="227"/>
      <c r="B329" s="228"/>
      <c r="C329" s="227"/>
      <c r="D329" s="229"/>
      <c r="E329" s="227"/>
      <c r="F329" s="227"/>
      <c r="G329" s="227"/>
      <c r="H329" s="227"/>
      <c r="I329" s="230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32"/>
      <c r="AC329" s="227"/>
    </row>
    <row r="330">
      <c r="A330" s="227"/>
      <c r="B330" s="228"/>
      <c r="C330" s="227"/>
      <c r="D330" s="229"/>
      <c r="E330" s="227"/>
      <c r="F330" s="227"/>
      <c r="G330" s="227"/>
      <c r="H330" s="227"/>
      <c r="I330" s="230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32"/>
      <c r="AC330" s="227"/>
    </row>
    <row r="331">
      <c r="A331" s="227"/>
      <c r="B331" s="228"/>
      <c r="C331" s="227"/>
      <c r="D331" s="229"/>
      <c r="E331" s="227"/>
      <c r="F331" s="227"/>
      <c r="G331" s="227"/>
      <c r="H331" s="227"/>
      <c r="I331" s="230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32"/>
      <c r="AC331" s="227"/>
    </row>
    <row r="332">
      <c r="A332" s="227"/>
      <c r="B332" s="228"/>
      <c r="C332" s="227"/>
      <c r="D332" s="229"/>
      <c r="E332" s="227"/>
      <c r="F332" s="227"/>
      <c r="G332" s="227"/>
      <c r="H332" s="227"/>
      <c r="I332" s="230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32"/>
      <c r="AC332" s="227"/>
    </row>
    <row r="333">
      <c r="A333" s="227"/>
      <c r="B333" s="228"/>
      <c r="C333" s="227"/>
      <c r="D333" s="229"/>
      <c r="E333" s="227"/>
      <c r="F333" s="227"/>
      <c r="G333" s="227"/>
      <c r="H333" s="227"/>
      <c r="I333" s="230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32"/>
      <c r="AC333" s="227"/>
    </row>
    <row r="334">
      <c r="A334" s="227"/>
      <c r="B334" s="228"/>
      <c r="C334" s="227"/>
      <c r="D334" s="229"/>
      <c r="E334" s="227"/>
      <c r="F334" s="227"/>
      <c r="G334" s="227"/>
      <c r="H334" s="227"/>
      <c r="I334" s="230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32"/>
      <c r="AC334" s="227"/>
    </row>
    <row r="335">
      <c r="A335" s="227"/>
      <c r="B335" s="228"/>
      <c r="C335" s="227"/>
      <c r="D335" s="229"/>
      <c r="E335" s="227"/>
      <c r="F335" s="227"/>
      <c r="G335" s="227"/>
      <c r="H335" s="227"/>
      <c r="I335" s="230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32"/>
      <c r="AC335" s="227"/>
    </row>
    <row r="336">
      <c r="A336" s="227"/>
      <c r="B336" s="228"/>
      <c r="C336" s="227"/>
      <c r="D336" s="229"/>
      <c r="E336" s="227"/>
      <c r="F336" s="227"/>
      <c r="G336" s="227"/>
      <c r="H336" s="227"/>
      <c r="I336" s="230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32"/>
      <c r="AC336" s="227"/>
    </row>
    <row r="337">
      <c r="A337" s="227"/>
      <c r="B337" s="228"/>
      <c r="C337" s="227"/>
      <c r="D337" s="229"/>
      <c r="E337" s="227"/>
      <c r="F337" s="227"/>
      <c r="G337" s="227"/>
      <c r="H337" s="227"/>
      <c r="I337" s="230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32"/>
      <c r="AC337" s="227"/>
    </row>
    <row r="338">
      <c r="A338" s="227"/>
      <c r="B338" s="228"/>
      <c r="C338" s="227"/>
      <c r="D338" s="229"/>
      <c r="E338" s="227"/>
      <c r="F338" s="227"/>
      <c r="G338" s="227"/>
      <c r="H338" s="227"/>
      <c r="I338" s="230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32"/>
      <c r="AC338" s="227"/>
    </row>
    <row r="339">
      <c r="A339" s="227"/>
      <c r="B339" s="228"/>
      <c r="C339" s="227"/>
      <c r="D339" s="229"/>
      <c r="E339" s="227"/>
      <c r="F339" s="227"/>
      <c r="G339" s="227"/>
      <c r="H339" s="227"/>
      <c r="I339" s="230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32"/>
      <c r="AC339" s="227"/>
    </row>
    <row r="340">
      <c r="A340" s="227"/>
      <c r="B340" s="228"/>
      <c r="C340" s="227"/>
      <c r="D340" s="229"/>
      <c r="E340" s="227"/>
      <c r="F340" s="227"/>
      <c r="G340" s="227"/>
      <c r="H340" s="227"/>
      <c r="I340" s="230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32"/>
      <c r="AC340" s="227"/>
    </row>
    <row r="341">
      <c r="A341" s="227"/>
      <c r="B341" s="228"/>
      <c r="C341" s="227"/>
      <c r="D341" s="229"/>
      <c r="E341" s="227"/>
      <c r="F341" s="227"/>
      <c r="G341" s="227"/>
      <c r="H341" s="227"/>
      <c r="I341" s="230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32"/>
      <c r="AC341" s="227"/>
    </row>
    <row r="342">
      <c r="A342" s="227"/>
      <c r="B342" s="228"/>
      <c r="C342" s="227"/>
      <c r="D342" s="229"/>
      <c r="E342" s="227"/>
      <c r="F342" s="227"/>
      <c r="G342" s="227"/>
      <c r="H342" s="227"/>
      <c r="I342" s="230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  <c r="AB342" s="232"/>
      <c r="AC342" s="227"/>
    </row>
    <row r="343">
      <c r="A343" s="227"/>
      <c r="B343" s="228"/>
      <c r="C343" s="227"/>
      <c r="D343" s="229"/>
      <c r="E343" s="227"/>
      <c r="F343" s="227"/>
      <c r="G343" s="227"/>
      <c r="H343" s="227"/>
      <c r="I343" s="230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  <c r="AB343" s="232"/>
      <c r="AC343" s="227"/>
    </row>
    <row r="344">
      <c r="A344" s="227"/>
      <c r="B344" s="228"/>
      <c r="C344" s="227"/>
      <c r="D344" s="229"/>
      <c r="E344" s="227"/>
      <c r="F344" s="227"/>
      <c r="G344" s="227"/>
      <c r="H344" s="227"/>
      <c r="I344" s="230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  <c r="AB344" s="232"/>
      <c r="AC344" s="227"/>
    </row>
    <row r="345">
      <c r="A345" s="227"/>
      <c r="B345" s="228"/>
      <c r="C345" s="227"/>
      <c r="D345" s="229"/>
      <c r="E345" s="227"/>
      <c r="F345" s="227"/>
      <c r="G345" s="227"/>
      <c r="H345" s="227"/>
      <c r="I345" s="230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  <c r="AB345" s="232"/>
      <c r="AC345" s="227"/>
    </row>
    <row r="346">
      <c r="A346" s="227"/>
      <c r="B346" s="228"/>
      <c r="C346" s="227"/>
      <c r="D346" s="229"/>
      <c r="E346" s="227"/>
      <c r="F346" s="227"/>
      <c r="G346" s="227"/>
      <c r="H346" s="227"/>
      <c r="I346" s="230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32"/>
      <c r="AC346" s="227"/>
    </row>
    <row r="347">
      <c r="A347" s="227"/>
      <c r="B347" s="228"/>
      <c r="C347" s="227"/>
      <c r="D347" s="229"/>
      <c r="E347" s="227"/>
      <c r="F347" s="227"/>
      <c r="G347" s="227"/>
      <c r="H347" s="227"/>
      <c r="I347" s="230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32"/>
      <c r="AC347" s="227"/>
    </row>
    <row r="348">
      <c r="A348" s="227"/>
      <c r="B348" s="228"/>
      <c r="C348" s="227"/>
      <c r="D348" s="229"/>
      <c r="E348" s="227"/>
      <c r="F348" s="227"/>
      <c r="G348" s="227"/>
      <c r="H348" s="227"/>
      <c r="I348" s="230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32"/>
      <c r="AC348" s="227"/>
    </row>
    <row r="349">
      <c r="A349" s="227"/>
      <c r="B349" s="228"/>
      <c r="C349" s="227"/>
      <c r="D349" s="229"/>
      <c r="E349" s="227"/>
      <c r="F349" s="227"/>
      <c r="G349" s="227"/>
      <c r="H349" s="227"/>
      <c r="I349" s="230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32"/>
      <c r="AC349" s="227"/>
    </row>
    <row r="350">
      <c r="A350" s="227"/>
      <c r="B350" s="228"/>
      <c r="C350" s="227"/>
      <c r="D350" s="229"/>
      <c r="E350" s="227"/>
      <c r="F350" s="227"/>
      <c r="G350" s="227"/>
      <c r="H350" s="227"/>
      <c r="I350" s="230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32"/>
      <c r="AC350" s="227"/>
    </row>
    <row r="351">
      <c r="A351" s="227"/>
      <c r="B351" s="228"/>
      <c r="C351" s="227"/>
      <c r="D351" s="229"/>
      <c r="E351" s="227"/>
      <c r="F351" s="227"/>
      <c r="G351" s="227"/>
      <c r="H351" s="227"/>
      <c r="I351" s="230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32"/>
      <c r="AC351" s="227"/>
    </row>
    <row r="352">
      <c r="A352" s="227"/>
      <c r="B352" s="228"/>
      <c r="C352" s="227"/>
      <c r="D352" s="229"/>
      <c r="E352" s="227"/>
      <c r="F352" s="227"/>
      <c r="G352" s="227"/>
      <c r="H352" s="227"/>
      <c r="I352" s="230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32"/>
      <c r="AC352" s="227"/>
    </row>
    <row r="353">
      <c r="A353" s="227"/>
      <c r="B353" s="228"/>
      <c r="C353" s="227"/>
      <c r="D353" s="229"/>
      <c r="E353" s="227"/>
      <c r="F353" s="227"/>
      <c r="G353" s="227"/>
      <c r="H353" s="227"/>
      <c r="I353" s="230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  <c r="AB353" s="232"/>
      <c r="AC353" s="227"/>
    </row>
    <row r="354">
      <c r="A354" s="227"/>
      <c r="B354" s="228"/>
      <c r="C354" s="227"/>
      <c r="D354" s="229"/>
      <c r="E354" s="227"/>
      <c r="F354" s="227"/>
      <c r="G354" s="227"/>
      <c r="H354" s="227"/>
      <c r="I354" s="230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32"/>
      <c r="AC354" s="227"/>
    </row>
    <row r="355">
      <c r="A355" s="227"/>
      <c r="B355" s="228"/>
      <c r="C355" s="227"/>
      <c r="D355" s="229"/>
      <c r="E355" s="227"/>
      <c r="F355" s="227"/>
      <c r="G355" s="227"/>
      <c r="H355" s="227"/>
      <c r="I355" s="230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  <c r="AB355" s="232"/>
      <c r="AC355" s="227"/>
    </row>
    <row r="356">
      <c r="A356" s="227"/>
      <c r="B356" s="228"/>
      <c r="C356" s="227"/>
      <c r="D356" s="229"/>
      <c r="E356" s="227"/>
      <c r="F356" s="227"/>
      <c r="G356" s="227"/>
      <c r="H356" s="227"/>
      <c r="I356" s="230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32"/>
      <c r="AC356" s="227"/>
    </row>
    <row r="357">
      <c r="A357" s="227"/>
      <c r="B357" s="228"/>
      <c r="C357" s="227"/>
      <c r="D357" s="229"/>
      <c r="E357" s="227"/>
      <c r="F357" s="227"/>
      <c r="G357" s="227"/>
      <c r="H357" s="227"/>
      <c r="I357" s="230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32"/>
      <c r="AC357" s="227"/>
    </row>
    <row r="358">
      <c r="A358" s="227"/>
      <c r="B358" s="228"/>
      <c r="C358" s="227"/>
      <c r="D358" s="229"/>
      <c r="E358" s="227"/>
      <c r="F358" s="227"/>
      <c r="G358" s="227"/>
      <c r="H358" s="227"/>
      <c r="I358" s="230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32"/>
      <c r="AC358" s="227"/>
    </row>
    <row r="359">
      <c r="A359" s="227"/>
      <c r="B359" s="228"/>
      <c r="C359" s="227"/>
      <c r="D359" s="229"/>
      <c r="E359" s="227"/>
      <c r="F359" s="227"/>
      <c r="G359" s="227"/>
      <c r="H359" s="227"/>
      <c r="I359" s="230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32"/>
      <c r="AC359" s="227"/>
    </row>
    <row r="360">
      <c r="A360" s="227"/>
      <c r="B360" s="228"/>
      <c r="C360" s="227"/>
      <c r="D360" s="229"/>
      <c r="E360" s="227"/>
      <c r="F360" s="227"/>
      <c r="G360" s="227"/>
      <c r="H360" s="227"/>
      <c r="I360" s="230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32"/>
      <c r="AC360" s="227"/>
    </row>
    <row r="361">
      <c r="A361" s="227"/>
      <c r="B361" s="228"/>
      <c r="C361" s="227"/>
      <c r="D361" s="229"/>
      <c r="E361" s="227"/>
      <c r="F361" s="227"/>
      <c r="G361" s="227"/>
      <c r="H361" s="227"/>
      <c r="I361" s="230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32"/>
      <c r="AC361" s="227"/>
    </row>
    <row r="362">
      <c r="A362" s="227"/>
      <c r="B362" s="228"/>
      <c r="C362" s="227"/>
      <c r="D362" s="229"/>
      <c r="E362" s="227"/>
      <c r="F362" s="227"/>
      <c r="G362" s="227"/>
      <c r="H362" s="227"/>
      <c r="I362" s="230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  <c r="AB362" s="232"/>
      <c r="AC362" s="227"/>
    </row>
    <row r="363">
      <c r="A363" s="227"/>
      <c r="B363" s="228"/>
      <c r="C363" s="227"/>
      <c r="D363" s="229"/>
      <c r="E363" s="227"/>
      <c r="F363" s="227"/>
      <c r="G363" s="227"/>
      <c r="H363" s="227"/>
      <c r="I363" s="230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  <c r="AB363" s="232"/>
      <c r="AC363" s="227"/>
    </row>
    <row r="364">
      <c r="A364" s="227"/>
      <c r="B364" s="228"/>
      <c r="C364" s="227"/>
      <c r="D364" s="229"/>
      <c r="E364" s="227"/>
      <c r="F364" s="227"/>
      <c r="G364" s="227"/>
      <c r="H364" s="227"/>
      <c r="I364" s="230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  <c r="AB364" s="232"/>
      <c r="AC364" s="227"/>
    </row>
    <row r="365">
      <c r="A365" s="227"/>
      <c r="B365" s="228"/>
      <c r="C365" s="227"/>
      <c r="D365" s="229"/>
      <c r="E365" s="227"/>
      <c r="F365" s="227"/>
      <c r="G365" s="227"/>
      <c r="H365" s="227"/>
      <c r="I365" s="230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  <c r="AB365" s="232"/>
      <c r="AC365" s="227"/>
    </row>
    <row r="366">
      <c r="A366" s="227"/>
      <c r="B366" s="228"/>
      <c r="C366" s="227"/>
      <c r="D366" s="229"/>
      <c r="E366" s="227"/>
      <c r="F366" s="227"/>
      <c r="G366" s="227"/>
      <c r="H366" s="227"/>
      <c r="I366" s="230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32"/>
      <c r="AC366" s="227"/>
    </row>
    <row r="367">
      <c r="A367" s="227"/>
      <c r="B367" s="228"/>
      <c r="C367" s="227"/>
      <c r="D367" s="229"/>
      <c r="E367" s="227"/>
      <c r="F367" s="227"/>
      <c r="G367" s="227"/>
      <c r="H367" s="227"/>
      <c r="I367" s="230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32"/>
      <c r="AC367" s="227"/>
    </row>
    <row r="368">
      <c r="A368" s="227"/>
      <c r="B368" s="228"/>
      <c r="C368" s="227"/>
      <c r="D368" s="229"/>
      <c r="E368" s="227"/>
      <c r="F368" s="227"/>
      <c r="G368" s="227"/>
      <c r="H368" s="227"/>
      <c r="I368" s="230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32"/>
      <c r="AC368" s="227"/>
    </row>
    <row r="369">
      <c r="A369" s="227"/>
      <c r="B369" s="228"/>
      <c r="C369" s="227"/>
      <c r="D369" s="229"/>
      <c r="E369" s="227"/>
      <c r="F369" s="227"/>
      <c r="G369" s="227"/>
      <c r="H369" s="227"/>
      <c r="I369" s="230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32"/>
      <c r="AC369" s="227"/>
    </row>
    <row r="370">
      <c r="A370" s="227"/>
      <c r="B370" s="228"/>
      <c r="C370" s="227"/>
      <c r="D370" s="229"/>
      <c r="E370" s="227"/>
      <c r="F370" s="227"/>
      <c r="G370" s="227"/>
      <c r="H370" s="227"/>
      <c r="I370" s="230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32"/>
      <c r="AC370" s="227"/>
    </row>
    <row r="371">
      <c r="A371" s="227"/>
      <c r="B371" s="228"/>
      <c r="C371" s="227"/>
      <c r="D371" s="229"/>
      <c r="E371" s="227"/>
      <c r="F371" s="227"/>
      <c r="G371" s="227"/>
      <c r="H371" s="227"/>
      <c r="I371" s="230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32"/>
      <c r="AC371" s="227"/>
    </row>
    <row r="372">
      <c r="A372" s="227"/>
      <c r="B372" s="228"/>
      <c r="C372" s="227"/>
      <c r="D372" s="229"/>
      <c r="E372" s="227"/>
      <c r="F372" s="227"/>
      <c r="G372" s="227"/>
      <c r="H372" s="227"/>
      <c r="I372" s="230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32"/>
      <c r="AC372" s="227"/>
    </row>
    <row r="373">
      <c r="A373" s="227"/>
      <c r="B373" s="228"/>
      <c r="C373" s="227"/>
      <c r="D373" s="229"/>
      <c r="E373" s="227"/>
      <c r="F373" s="227"/>
      <c r="G373" s="227"/>
      <c r="H373" s="227"/>
      <c r="I373" s="230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32"/>
      <c r="AC373" s="227"/>
    </row>
    <row r="374">
      <c r="A374" s="227"/>
      <c r="B374" s="228"/>
      <c r="C374" s="227"/>
      <c r="D374" s="229"/>
      <c r="E374" s="227"/>
      <c r="F374" s="227"/>
      <c r="G374" s="227"/>
      <c r="H374" s="227"/>
      <c r="I374" s="230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32"/>
      <c r="AC374" s="227"/>
    </row>
    <row r="375">
      <c r="A375" s="227"/>
      <c r="B375" s="228"/>
      <c r="C375" s="227"/>
      <c r="D375" s="229"/>
      <c r="E375" s="227"/>
      <c r="F375" s="227"/>
      <c r="G375" s="227"/>
      <c r="H375" s="227"/>
      <c r="I375" s="230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32"/>
      <c r="AC375" s="227"/>
    </row>
    <row r="376">
      <c r="A376" s="227"/>
      <c r="B376" s="228"/>
      <c r="C376" s="227"/>
      <c r="D376" s="229"/>
      <c r="E376" s="227"/>
      <c r="F376" s="227"/>
      <c r="G376" s="227"/>
      <c r="H376" s="227"/>
      <c r="I376" s="230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  <c r="AB376" s="232"/>
      <c r="AC376" s="227"/>
    </row>
    <row r="377">
      <c r="A377" s="227"/>
      <c r="B377" s="228"/>
      <c r="C377" s="227"/>
      <c r="D377" s="229"/>
      <c r="E377" s="227"/>
      <c r="F377" s="227"/>
      <c r="G377" s="227"/>
      <c r="H377" s="227"/>
      <c r="I377" s="230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  <c r="AB377" s="232"/>
      <c r="AC377" s="227"/>
    </row>
    <row r="378">
      <c r="A378" s="227"/>
      <c r="B378" s="228"/>
      <c r="C378" s="227"/>
      <c r="D378" s="229"/>
      <c r="E378" s="227"/>
      <c r="F378" s="227"/>
      <c r="G378" s="227"/>
      <c r="H378" s="227"/>
      <c r="I378" s="230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32"/>
      <c r="AC378" s="227"/>
    </row>
    <row r="379">
      <c r="A379" s="227"/>
      <c r="B379" s="228"/>
      <c r="C379" s="227"/>
      <c r="D379" s="229"/>
      <c r="E379" s="227"/>
      <c r="F379" s="227"/>
      <c r="G379" s="227"/>
      <c r="H379" s="227"/>
      <c r="I379" s="230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  <c r="AB379" s="232"/>
      <c r="AC379" s="227"/>
    </row>
    <row r="380">
      <c r="A380" s="227"/>
      <c r="B380" s="228"/>
      <c r="C380" s="227"/>
      <c r="D380" s="229"/>
      <c r="E380" s="227"/>
      <c r="F380" s="227"/>
      <c r="G380" s="227"/>
      <c r="H380" s="227"/>
      <c r="I380" s="230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  <c r="AB380" s="232"/>
      <c r="AC380" s="227"/>
    </row>
    <row r="381">
      <c r="A381" s="227"/>
      <c r="B381" s="228"/>
      <c r="C381" s="227"/>
      <c r="D381" s="229"/>
      <c r="E381" s="227"/>
      <c r="F381" s="227"/>
      <c r="G381" s="227"/>
      <c r="H381" s="227"/>
      <c r="I381" s="230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  <c r="AB381" s="232"/>
      <c r="AC381" s="227"/>
    </row>
    <row r="382">
      <c r="A382" s="227"/>
      <c r="B382" s="228"/>
      <c r="C382" s="227"/>
      <c r="D382" s="229"/>
      <c r="E382" s="227"/>
      <c r="F382" s="227"/>
      <c r="G382" s="227"/>
      <c r="H382" s="227"/>
      <c r="I382" s="230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  <c r="AB382" s="232"/>
      <c r="AC382" s="227"/>
    </row>
    <row r="383">
      <c r="A383" s="227"/>
      <c r="B383" s="228"/>
      <c r="C383" s="227"/>
      <c r="D383" s="229"/>
      <c r="E383" s="227"/>
      <c r="F383" s="227"/>
      <c r="G383" s="227"/>
      <c r="H383" s="227"/>
      <c r="I383" s="230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32"/>
      <c r="AC383" s="227"/>
    </row>
    <row r="384">
      <c r="A384" s="227"/>
      <c r="B384" s="228"/>
      <c r="C384" s="227"/>
      <c r="D384" s="229"/>
      <c r="E384" s="227"/>
      <c r="F384" s="227"/>
      <c r="G384" s="227"/>
      <c r="H384" s="227"/>
      <c r="I384" s="230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32"/>
      <c r="AC384" s="227"/>
    </row>
    <row r="385">
      <c r="A385" s="227"/>
      <c r="B385" s="228"/>
      <c r="C385" s="227"/>
      <c r="D385" s="229"/>
      <c r="E385" s="227"/>
      <c r="F385" s="227"/>
      <c r="G385" s="227"/>
      <c r="H385" s="227"/>
      <c r="I385" s="230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32"/>
      <c r="AC385" s="227"/>
    </row>
    <row r="386">
      <c r="A386" s="227"/>
      <c r="B386" s="228"/>
      <c r="C386" s="227"/>
      <c r="D386" s="229"/>
      <c r="E386" s="227"/>
      <c r="F386" s="227"/>
      <c r="G386" s="227"/>
      <c r="H386" s="227"/>
      <c r="I386" s="230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32"/>
      <c r="AC386" s="227"/>
    </row>
    <row r="387">
      <c r="A387" s="227"/>
      <c r="B387" s="228"/>
      <c r="C387" s="227"/>
      <c r="D387" s="229"/>
      <c r="E387" s="227"/>
      <c r="F387" s="227"/>
      <c r="G387" s="227"/>
      <c r="H387" s="227"/>
      <c r="I387" s="230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32"/>
      <c r="AC387" s="227"/>
    </row>
    <row r="388">
      <c r="A388" s="227"/>
      <c r="B388" s="228"/>
      <c r="C388" s="227"/>
      <c r="D388" s="229"/>
      <c r="E388" s="227"/>
      <c r="F388" s="227"/>
      <c r="G388" s="227"/>
      <c r="H388" s="227"/>
      <c r="I388" s="230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32"/>
      <c r="AC388" s="227"/>
    </row>
    <row r="389">
      <c r="A389" s="227"/>
      <c r="B389" s="228"/>
      <c r="C389" s="227"/>
      <c r="D389" s="229"/>
      <c r="E389" s="227"/>
      <c r="F389" s="227"/>
      <c r="G389" s="227"/>
      <c r="H389" s="227"/>
      <c r="I389" s="230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32"/>
      <c r="AC389" s="227"/>
    </row>
    <row r="390">
      <c r="A390" s="227"/>
      <c r="B390" s="228"/>
      <c r="C390" s="227"/>
      <c r="D390" s="229"/>
      <c r="E390" s="227"/>
      <c r="F390" s="227"/>
      <c r="G390" s="227"/>
      <c r="H390" s="227"/>
      <c r="I390" s="230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32"/>
      <c r="AC390" s="227"/>
    </row>
    <row r="391">
      <c r="A391" s="227"/>
      <c r="B391" s="228"/>
      <c r="C391" s="227"/>
      <c r="D391" s="229"/>
      <c r="E391" s="227"/>
      <c r="F391" s="227"/>
      <c r="G391" s="227"/>
      <c r="H391" s="227"/>
      <c r="I391" s="230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32"/>
      <c r="AC391" s="227"/>
    </row>
    <row r="392">
      <c r="A392" s="227"/>
      <c r="B392" s="228"/>
      <c r="C392" s="227"/>
      <c r="D392" s="229"/>
      <c r="E392" s="227"/>
      <c r="F392" s="227"/>
      <c r="G392" s="227"/>
      <c r="H392" s="227"/>
      <c r="I392" s="230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32"/>
      <c r="AC392" s="227"/>
    </row>
    <row r="393">
      <c r="A393" s="227"/>
      <c r="B393" s="228"/>
      <c r="C393" s="227"/>
      <c r="D393" s="229"/>
      <c r="E393" s="227"/>
      <c r="F393" s="227"/>
      <c r="G393" s="227"/>
      <c r="H393" s="227"/>
      <c r="I393" s="230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32"/>
      <c r="AC393" s="227"/>
    </row>
    <row r="394">
      <c r="A394" s="227"/>
      <c r="B394" s="228"/>
      <c r="C394" s="227"/>
      <c r="D394" s="229"/>
      <c r="E394" s="227"/>
      <c r="F394" s="227"/>
      <c r="G394" s="227"/>
      <c r="H394" s="227"/>
      <c r="I394" s="230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32"/>
      <c r="AC394" s="227"/>
    </row>
    <row r="395">
      <c r="A395" s="227"/>
      <c r="B395" s="228"/>
      <c r="C395" s="227"/>
      <c r="D395" s="229"/>
      <c r="E395" s="227"/>
      <c r="F395" s="227"/>
      <c r="G395" s="227"/>
      <c r="H395" s="227"/>
      <c r="I395" s="230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32"/>
      <c r="AC395" s="227"/>
    </row>
    <row r="396">
      <c r="A396" s="227"/>
      <c r="B396" s="228"/>
      <c r="C396" s="227"/>
      <c r="D396" s="229"/>
      <c r="E396" s="227"/>
      <c r="F396" s="227"/>
      <c r="G396" s="227"/>
      <c r="H396" s="227"/>
      <c r="I396" s="230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32"/>
      <c r="AC396" s="227"/>
    </row>
    <row r="397">
      <c r="A397" s="227"/>
      <c r="B397" s="228"/>
      <c r="C397" s="227"/>
      <c r="D397" s="229"/>
      <c r="E397" s="227"/>
      <c r="F397" s="227"/>
      <c r="G397" s="227"/>
      <c r="H397" s="227"/>
      <c r="I397" s="230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32"/>
      <c r="AC397" s="227"/>
    </row>
    <row r="398">
      <c r="A398" s="227"/>
      <c r="B398" s="228"/>
      <c r="C398" s="227"/>
      <c r="D398" s="229"/>
      <c r="E398" s="227"/>
      <c r="F398" s="227"/>
      <c r="G398" s="227"/>
      <c r="H398" s="227"/>
      <c r="I398" s="230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32"/>
      <c r="AC398" s="227"/>
    </row>
    <row r="399">
      <c r="A399" s="227"/>
      <c r="B399" s="228"/>
      <c r="C399" s="227"/>
      <c r="D399" s="229"/>
      <c r="E399" s="227"/>
      <c r="F399" s="227"/>
      <c r="G399" s="227"/>
      <c r="H399" s="227"/>
      <c r="I399" s="230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32"/>
      <c r="AC399" s="227"/>
    </row>
    <row r="400">
      <c r="A400" s="227"/>
      <c r="B400" s="228"/>
      <c r="C400" s="227"/>
      <c r="D400" s="229"/>
      <c r="E400" s="227"/>
      <c r="F400" s="227"/>
      <c r="G400" s="227"/>
      <c r="H400" s="227"/>
      <c r="I400" s="230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32"/>
      <c r="AC400" s="227"/>
    </row>
    <row r="401">
      <c r="A401" s="227"/>
      <c r="B401" s="228"/>
      <c r="C401" s="227"/>
      <c r="D401" s="229"/>
      <c r="E401" s="227"/>
      <c r="F401" s="227"/>
      <c r="G401" s="227"/>
      <c r="H401" s="227"/>
      <c r="I401" s="230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  <c r="AB401" s="232"/>
      <c r="AC401" s="227"/>
    </row>
    <row r="402">
      <c r="A402" s="227"/>
      <c r="B402" s="228"/>
      <c r="C402" s="227"/>
      <c r="D402" s="229"/>
      <c r="E402" s="227"/>
      <c r="F402" s="227"/>
      <c r="G402" s="227"/>
      <c r="H402" s="227"/>
      <c r="I402" s="230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  <c r="AB402" s="232"/>
      <c r="AC402" s="227"/>
    </row>
    <row r="403">
      <c r="A403" s="227"/>
      <c r="B403" s="228"/>
      <c r="C403" s="227"/>
      <c r="D403" s="229"/>
      <c r="E403" s="227"/>
      <c r="F403" s="227"/>
      <c r="G403" s="227"/>
      <c r="H403" s="227"/>
      <c r="I403" s="230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32"/>
      <c r="AC403" s="227"/>
    </row>
    <row r="404">
      <c r="A404" s="227"/>
      <c r="B404" s="228"/>
      <c r="C404" s="227"/>
      <c r="D404" s="229"/>
      <c r="E404" s="227"/>
      <c r="F404" s="227"/>
      <c r="G404" s="227"/>
      <c r="H404" s="227"/>
      <c r="I404" s="230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32"/>
      <c r="AC404" s="227"/>
    </row>
    <row r="405">
      <c r="A405" s="227"/>
      <c r="B405" s="228"/>
      <c r="C405" s="227"/>
      <c r="D405" s="229"/>
      <c r="E405" s="227"/>
      <c r="F405" s="227"/>
      <c r="G405" s="227"/>
      <c r="H405" s="227"/>
      <c r="I405" s="230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32"/>
      <c r="AC405" s="227"/>
    </row>
    <row r="406">
      <c r="A406" s="227"/>
      <c r="B406" s="228"/>
      <c r="C406" s="227"/>
      <c r="D406" s="229"/>
      <c r="E406" s="227"/>
      <c r="F406" s="227"/>
      <c r="G406" s="227"/>
      <c r="H406" s="227"/>
      <c r="I406" s="230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  <c r="AB406" s="232"/>
      <c r="AC406" s="227"/>
    </row>
    <row r="407">
      <c r="A407" s="227"/>
      <c r="B407" s="228"/>
      <c r="C407" s="227"/>
      <c r="D407" s="229"/>
      <c r="E407" s="227"/>
      <c r="F407" s="227"/>
      <c r="G407" s="227"/>
      <c r="H407" s="227"/>
      <c r="I407" s="230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  <c r="AB407" s="232"/>
      <c r="AC407" s="227"/>
    </row>
    <row r="408">
      <c r="A408" s="227"/>
      <c r="B408" s="228"/>
      <c r="C408" s="227"/>
      <c r="D408" s="229"/>
      <c r="E408" s="227"/>
      <c r="F408" s="227"/>
      <c r="G408" s="227"/>
      <c r="H408" s="227"/>
      <c r="I408" s="230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  <c r="AB408" s="232"/>
      <c r="AC408" s="227"/>
    </row>
    <row r="409">
      <c r="A409" s="227"/>
      <c r="B409" s="228"/>
      <c r="C409" s="227"/>
      <c r="D409" s="229"/>
      <c r="E409" s="227"/>
      <c r="F409" s="227"/>
      <c r="G409" s="227"/>
      <c r="H409" s="227"/>
      <c r="I409" s="230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32"/>
      <c r="AC409" s="227"/>
    </row>
    <row r="410">
      <c r="A410" s="227"/>
      <c r="B410" s="228"/>
      <c r="C410" s="227"/>
      <c r="D410" s="229"/>
      <c r="E410" s="227"/>
      <c r="F410" s="227"/>
      <c r="G410" s="227"/>
      <c r="H410" s="227"/>
      <c r="I410" s="230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32"/>
      <c r="AC410" s="227"/>
    </row>
    <row r="411">
      <c r="A411" s="227"/>
      <c r="B411" s="228"/>
      <c r="C411" s="227"/>
      <c r="D411" s="229"/>
      <c r="E411" s="227"/>
      <c r="F411" s="227"/>
      <c r="G411" s="227"/>
      <c r="H411" s="227"/>
      <c r="I411" s="230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  <c r="AB411" s="232"/>
      <c r="AC411" s="227"/>
    </row>
    <row r="412">
      <c r="A412" s="227"/>
      <c r="B412" s="228"/>
      <c r="C412" s="227"/>
      <c r="D412" s="229"/>
      <c r="E412" s="227"/>
      <c r="F412" s="227"/>
      <c r="G412" s="227"/>
      <c r="H412" s="227"/>
      <c r="I412" s="230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32"/>
      <c r="AC412" s="227"/>
    </row>
    <row r="413">
      <c r="A413" s="227"/>
      <c r="B413" s="228"/>
      <c r="C413" s="227"/>
      <c r="D413" s="229"/>
      <c r="E413" s="227"/>
      <c r="F413" s="227"/>
      <c r="G413" s="227"/>
      <c r="H413" s="227"/>
      <c r="I413" s="230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32"/>
      <c r="AC413" s="227"/>
    </row>
    <row r="414">
      <c r="A414" s="227"/>
      <c r="B414" s="228"/>
      <c r="C414" s="227"/>
      <c r="D414" s="229"/>
      <c r="E414" s="227"/>
      <c r="F414" s="227"/>
      <c r="G414" s="227"/>
      <c r="H414" s="227"/>
      <c r="I414" s="230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32"/>
      <c r="AC414" s="227"/>
    </row>
    <row r="415">
      <c r="A415" s="227"/>
      <c r="B415" s="228"/>
      <c r="C415" s="227"/>
      <c r="D415" s="229"/>
      <c r="E415" s="227"/>
      <c r="F415" s="227"/>
      <c r="G415" s="227"/>
      <c r="H415" s="227"/>
      <c r="I415" s="230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32"/>
      <c r="AC415" s="227"/>
    </row>
    <row r="416">
      <c r="A416" s="227"/>
      <c r="B416" s="228"/>
      <c r="C416" s="227"/>
      <c r="D416" s="229"/>
      <c r="E416" s="227"/>
      <c r="F416" s="227"/>
      <c r="G416" s="227"/>
      <c r="H416" s="227"/>
      <c r="I416" s="230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32"/>
      <c r="AC416" s="227"/>
    </row>
    <row r="417">
      <c r="A417" s="227"/>
      <c r="B417" s="228"/>
      <c r="C417" s="227"/>
      <c r="D417" s="229"/>
      <c r="E417" s="227"/>
      <c r="F417" s="227"/>
      <c r="G417" s="227"/>
      <c r="H417" s="227"/>
      <c r="I417" s="230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  <c r="AB417" s="232"/>
      <c r="AC417" s="227"/>
    </row>
    <row r="418">
      <c r="A418" s="227"/>
      <c r="B418" s="228"/>
      <c r="C418" s="227"/>
      <c r="D418" s="229"/>
      <c r="E418" s="227"/>
      <c r="F418" s="227"/>
      <c r="G418" s="227"/>
      <c r="H418" s="227"/>
      <c r="I418" s="230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  <c r="AB418" s="232"/>
      <c r="AC418" s="227"/>
    </row>
    <row r="419">
      <c r="A419" s="227"/>
      <c r="B419" s="228"/>
      <c r="C419" s="227"/>
      <c r="D419" s="229"/>
      <c r="E419" s="227"/>
      <c r="F419" s="227"/>
      <c r="G419" s="227"/>
      <c r="H419" s="227"/>
      <c r="I419" s="230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32"/>
      <c r="AC419" s="227"/>
    </row>
    <row r="420">
      <c r="A420" s="227"/>
      <c r="B420" s="228"/>
      <c r="C420" s="227"/>
      <c r="D420" s="229"/>
      <c r="E420" s="227"/>
      <c r="F420" s="227"/>
      <c r="G420" s="227"/>
      <c r="H420" s="227"/>
      <c r="I420" s="230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32"/>
      <c r="AC420" s="227"/>
    </row>
    <row r="421">
      <c r="A421" s="227"/>
      <c r="B421" s="228"/>
      <c r="C421" s="227"/>
      <c r="D421" s="229"/>
      <c r="E421" s="227"/>
      <c r="F421" s="227"/>
      <c r="G421" s="227"/>
      <c r="H421" s="227"/>
      <c r="I421" s="230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32"/>
      <c r="AC421" s="227"/>
    </row>
    <row r="422">
      <c r="A422" s="227"/>
      <c r="B422" s="228"/>
      <c r="C422" s="227"/>
      <c r="D422" s="229"/>
      <c r="E422" s="227"/>
      <c r="F422" s="227"/>
      <c r="G422" s="227"/>
      <c r="H422" s="227"/>
      <c r="I422" s="230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32"/>
      <c r="AC422" s="227"/>
    </row>
    <row r="423">
      <c r="A423" s="227"/>
      <c r="B423" s="228"/>
      <c r="C423" s="227"/>
      <c r="D423" s="229"/>
      <c r="E423" s="227"/>
      <c r="F423" s="227"/>
      <c r="G423" s="227"/>
      <c r="H423" s="227"/>
      <c r="I423" s="230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  <c r="AB423" s="232"/>
      <c r="AC423" s="227"/>
    </row>
    <row r="424">
      <c r="A424" s="227"/>
      <c r="B424" s="228"/>
      <c r="C424" s="227"/>
      <c r="D424" s="229"/>
      <c r="E424" s="227"/>
      <c r="F424" s="227"/>
      <c r="G424" s="227"/>
      <c r="H424" s="227"/>
      <c r="I424" s="230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  <c r="AB424" s="232"/>
      <c r="AC424" s="227"/>
    </row>
    <row r="425">
      <c r="A425" s="227"/>
      <c r="B425" s="228"/>
      <c r="C425" s="227"/>
      <c r="D425" s="229"/>
      <c r="E425" s="227"/>
      <c r="F425" s="227"/>
      <c r="G425" s="227"/>
      <c r="H425" s="227"/>
      <c r="I425" s="230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  <c r="AB425" s="232"/>
      <c r="AC425" s="227"/>
    </row>
    <row r="426">
      <c r="A426" s="227"/>
      <c r="B426" s="228"/>
      <c r="C426" s="227"/>
      <c r="D426" s="229"/>
      <c r="E426" s="227"/>
      <c r="F426" s="227"/>
      <c r="G426" s="227"/>
      <c r="H426" s="227"/>
      <c r="I426" s="230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  <c r="AB426" s="232"/>
      <c r="AC426" s="227"/>
    </row>
    <row r="427">
      <c r="A427" s="227"/>
      <c r="B427" s="228"/>
      <c r="C427" s="227"/>
      <c r="D427" s="229"/>
      <c r="E427" s="227"/>
      <c r="F427" s="227"/>
      <c r="G427" s="227"/>
      <c r="H427" s="227"/>
      <c r="I427" s="230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  <c r="AB427" s="232"/>
      <c r="AC427" s="227"/>
    </row>
    <row r="428">
      <c r="A428" s="227"/>
      <c r="B428" s="228"/>
      <c r="C428" s="227"/>
      <c r="D428" s="229"/>
      <c r="E428" s="227"/>
      <c r="F428" s="227"/>
      <c r="G428" s="227"/>
      <c r="H428" s="227"/>
      <c r="I428" s="230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  <c r="AB428" s="232"/>
      <c r="AC428" s="227"/>
    </row>
    <row r="429">
      <c r="A429" s="227"/>
      <c r="B429" s="228"/>
      <c r="C429" s="227"/>
      <c r="D429" s="229"/>
      <c r="E429" s="227"/>
      <c r="F429" s="227"/>
      <c r="G429" s="227"/>
      <c r="H429" s="227"/>
      <c r="I429" s="230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32"/>
      <c r="AC429" s="227"/>
    </row>
    <row r="430">
      <c r="A430" s="227"/>
      <c r="B430" s="228"/>
      <c r="C430" s="227"/>
      <c r="D430" s="229"/>
      <c r="E430" s="227"/>
      <c r="F430" s="227"/>
      <c r="G430" s="227"/>
      <c r="H430" s="227"/>
      <c r="I430" s="230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  <c r="AB430" s="232"/>
      <c r="AC430" s="227"/>
    </row>
    <row r="431">
      <c r="A431" s="227"/>
      <c r="B431" s="228"/>
      <c r="C431" s="227"/>
      <c r="D431" s="229"/>
      <c r="E431" s="227"/>
      <c r="F431" s="227"/>
      <c r="G431" s="227"/>
      <c r="H431" s="227"/>
      <c r="I431" s="230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  <c r="AB431" s="232"/>
      <c r="AC431" s="227"/>
    </row>
    <row r="432">
      <c r="A432" s="227"/>
      <c r="B432" s="228"/>
      <c r="C432" s="227"/>
      <c r="D432" s="229"/>
      <c r="E432" s="227"/>
      <c r="F432" s="227"/>
      <c r="G432" s="227"/>
      <c r="H432" s="227"/>
      <c r="I432" s="230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  <c r="AB432" s="232"/>
      <c r="AC432" s="227"/>
    </row>
    <row r="433">
      <c r="A433" s="227"/>
      <c r="B433" s="228"/>
      <c r="C433" s="227"/>
      <c r="D433" s="229"/>
      <c r="E433" s="227"/>
      <c r="F433" s="227"/>
      <c r="G433" s="227"/>
      <c r="H433" s="227"/>
      <c r="I433" s="230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  <c r="AB433" s="232"/>
      <c r="AC433" s="227"/>
    </row>
    <row r="434">
      <c r="A434" s="227"/>
      <c r="B434" s="228"/>
      <c r="C434" s="227"/>
      <c r="D434" s="229"/>
      <c r="E434" s="227"/>
      <c r="F434" s="227"/>
      <c r="G434" s="227"/>
      <c r="H434" s="227"/>
      <c r="I434" s="230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  <c r="AB434" s="232"/>
      <c r="AC434" s="227"/>
    </row>
    <row r="435">
      <c r="A435" s="227"/>
      <c r="B435" s="228"/>
      <c r="C435" s="227"/>
      <c r="D435" s="229"/>
      <c r="E435" s="227"/>
      <c r="F435" s="227"/>
      <c r="G435" s="227"/>
      <c r="H435" s="227"/>
      <c r="I435" s="230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32"/>
      <c r="AC435" s="227"/>
    </row>
    <row r="436">
      <c r="A436" s="227"/>
      <c r="B436" s="228"/>
      <c r="C436" s="227"/>
      <c r="D436" s="229"/>
      <c r="E436" s="227"/>
      <c r="F436" s="227"/>
      <c r="G436" s="227"/>
      <c r="H436" s="227"/>
      <c r="I436" s="230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32"/>
      <c r="AC436" s="227"/>
    </row>
    <row r="437">
      <c r="A437" s="227"/>
      <c r="B437" s="228"/>
      <c r="C437" s="227"/>
      <c r="D437" s="229"/>
      <c r="E437" s="227"/>
      <c r="F437" s="227"/>
      <c r="G437" s="227"/>
      <c r="H437" s="227"/>
      <c r="I437" s="230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32"/>
      <c r="AC437" s="227"/>
    </row>
    <row r="438">
      <c r="A438" s="227"/>
      <c r="B438" s="228"/>
      <c r="C438" s="227"/>
      <c r="D438" s="229"/>
      <c r="E438" s="227"/>
      <c r="F438" s="227"/>
      <c r="G438" s="227"/>
      <c r="H438" s="227"/>
      <c r="I438" s="230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  <c r="AB438" s="232"/>
      <c r="AC438" s="227"/>
    </row>
    <row r="439">
      <c r="A439" s="227"/>
      <c r="B439" s="228"/>
      <c r="C439" s="227"/>
      <c r="D439" s="229"/>
      <c r="E439" s="227"/>
      <c r="F439" s="227"/>
      <c r="G439" s="227"/>
      <c r="H439" s="227"/>
      <c r="I439" s="230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  <c r="AB439" s="232"/>
      <c r="AC439" s="227"/>
    </row>
    <row r="440">
      <c r="A440" s="227"/>
      <c r="B440" s="228"/>
      <c r="C440" s="227"/>
      <c r="D440" s="229"/>
      <c r="E440" s="227"/>
      <c r="F440" s="227"/>
      <c r="G440" s="227"/>
      <c r="H440" s="227"/>
      <c r="I440" s="230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  <c r="AB440" s="232"/>
      <c r="AC440" s="227"/>
    </row>
    <row r="441">
      <c r="A441" s="227"/>
      <c r="B441" s="228"/>
      <c r="C441" s="227"/>
      <c r="D441" s="229"/>
      <c r="E441" s="227"/>
      <c r="F441" s="227"/>
      <c r="G441" s="227"/>
      <c r="H441" s="227"/>
      <c r="I441" s="230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  <c r="AB441" s="232"/>
      <c r="AC441" s="227"/>
    </row>
    <row r="442">
      <c r="A442" s="227"/>
      <c r="B442" s="228"/>
      <c r="C442" s="227"/>
      <c r="D442" s="229"/>
      <c r="E442" s="227"/>
      <c r="F442" s="227"/>
      <c r="G442" s="227"/>
      <c r="H442" s="227"/>
      <c r="I442" s="230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  <c r="AB442" s="232"/>
      <c r="AC442" s="227"/>
    </row>
    <row r="443">
      <c r="A443" s="227"/>
      <c r="B443" s="228"/>
      <c r="C443" s="227"/>
      <c r="D443" s="229"/>
      <c r="E443" s="227"/>
      <c r="F443" s="227"/>
      <c r="G443" s="227"/>
      <c r="H443" s="227"/>
      <c r="I443" s="230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  <c r="AB443" s="232"/>
      <c r="AC443" s="227"/>
    </row>
    <row r="444">
      <c r="A444" s="227"/>
      <c r="B444" s="228"/>
      <c r="C444" s="227"/>
      <c r="D444" s="229"/>
      <c r="E444" s="227"/>
      <c r="F444" s="227"/>
      <c r="G444" s="227"/>
      <c r="H444" s="227"/>
      <c r="I444" s="230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  <c r="AB444" s="232"/>
      <c r="AC444" s="227"/>
    </row>
    <row r="445">
      <c r="A445" s="227"/>
      <c r="B445" s="228"/>
      <c r="C445" s="227"/>
      <c r="D445" s="229"/>
      <c r="E445" s="227"/>
      <c r="F445" s="227"/>
      <c r="G445" s="227"/>
      <c r="H445" s="227"/>
      <c r="I445" s="230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32"/>
      <c r="AC445" s="227"/>
    </row>
    <row r="446">
      <c r="A446" s="227"/>
      <c r="B446" s="228"/>
      <c r="C446" s="227"/>
      <c r="D446" s="229"/>
      <c r="E446" s="227"/>
      <c r="F446" s="227"/>
      <c r="G446" s="227"/>
      <c r="H446" s="227"/>
      <c r="I446" s="230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32"/>
      <c r="AC446" s="227"/>
    </row>
    <row r="447">
      <c r="A447" s="227"/>
      <c r="B447" s="228"/>
      <c r="C447" s="227"/>
      <c r="D447" s="229"/>
      <c r="E447" s="227"/>
      <c r="F447" s="227"/>
      <c r="G447" s="227"/>
      <c r="H447" s="227"/>
      <c r="I447" s="230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32"/>
      <c r="AC447" s="227"/>
    </row>
    <row r="448">
      <c r="A448" s="227"/>
      <c r="B448" s="228"/>
      <c r="C448" s="227"/>
      <c r="D448" s="229"/>
      <c r="E448" s="227"/>
      <c r="F448" s="227"/>
      <c r="G448" s="227"/>
      <c r="H448" s="227"/>
      <c r="I448" s="230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  <c r="AB448" s="232"/>
      <c r="AC448" s="227"/>
    </row>
    <row r="449">
      <c r="A449" s="227"/>
      <c r="B449" s="228"/>
      <c r="C449" s="227"/>
      <c r="D449" s="229"/>
      <c r="E449" s="227"/>
      <c r="F449" s="227"/>
      <c r="G449" s="227"/>
      <c r="H449" s="227"/>
      <c r="I449" s="230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32"/>
      <c r="AC449" s="227"/>
    </row>
    <row r="450">
      <c r="A450" s="227"/>
      <c r="B450" s="228"/>
      <c r="C450" s="227"/>
      <c r="D450" s="229"/>
      <c r="E450" s="227"/>
      <c r="F450" s="227"/>
      <c r="G450" s="227"/>
      <c r="H450" s="227"/>
      <c r="I450" s="230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  <c r="AB450" s="232"/>
      <c r="AC450" s="227"/>
    </row>
    <row r="451">
      <c r="A451" s="227"/>
      <c r="B451" s="228"/>
      <c r="C451" s="227"/>
      <c r="D451" s="229"/>
      <c r="E451" s="227"/>
      <c r="F451" s="227"/>
      <c r="G451" s="227"/>
      <c r="H451" s="227"/>
      <c r="I451" s="230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  <c r="AB451" s="232"/>
      <c r="AC451" s="227"/>
    </row>
    <row r="452">
      <c r="A452" s="227"/>
      <c r="B452" s="228"/>
      <c r="C452" s="227"/>
      <c r="D452" s="229"/>
      <c r="E452" s="227"/>
      <c r="F452" s="227"/>
      <c r="G452" s="227"/>
      <c r="H452" s="227"/>
      <c r="I452" s="230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  <c r="AB452" s="232"/>
      <c r="AC452" s="227"/>
    </row>
    <row r="453">
      <c r="A453" s="227"/>
      <c r="B453" s="228"/>
      <c r="C453" s="227"/>
      <c r="D453" s="229"/>
      <c r="E453" s="227"/>
      <c r="F453" s="227"/>
      <c r="G453" s="227"/>
      <c r="H453" s="227"/>
      <c r="I453" s="230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  <c r="AB453" s="232"/>
      <c r="AC453" s="227"/>
    </row>
    <row r="454">
      <c r="A454" s="227"/>
      <c r="B454" s="228"/>
      <c r="C454" s="227"/>
      <c r="D454" s="229"/>
      <c r="E454" s="227"/>
      <c r="F454" s="227"/>
      <c r="G454" s="227"/>
      <c r="H454" s="227"/>
      <c r="I454" s="230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  <c r="AB454" s="232"/>
      <c r="AC454" s="227"/>
    </row>
    <row r="455">
      <c r="A455" s="227"/>
      <c r="B455" s="228"/>
      <c r="C455" s="227"/>
      <c r="D455" s="229"/>
      <c r="E455" s="227"/>
      <c r="F455" s="227"/>
      <c r="G455" s="227"/>
      <c r="H455" s="227"/>
      <c r="I455" s="230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  <c r="AB455" s="232"/>
      <c r="AC455" s="227"/>
    </row>
    <row r="456">
      <c r="A456" s="227"/>
      <c r="B456" s="228"/>
      <c r="C456" s="227"/>
      <c r="D456" s="229"/>
      <c r="E456" s="227"/>
      <c r="F456" s="227"/>
      <c r="G456" s="227"/>
      <c r="H456" s="227"/>
      <c r="I456" s="230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  <c r="AB456" s="232"/>
      <c r="AC456" s="227"/>
    </row>
    <row r="457">
      <c r="A457" s="227"/>
      <c r="B457" s="228"/>
      <c r="C457" s="227"/>
      <c r="D457" s="229"/>
      <c r="E457" s="227"/>
      <c r="F457" s="227"/>
      <c r="G457" s="227"/>
      <c r="H457" s="227"/>
      <c r="I457" s="230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32"/>
      <c r="AC457" s="227"/>
    </row>
    <row r="458">
      <c r="A458" s="227"/>
      <c r="B458" s="228"/>
      <c r="C458" s="227"/>
      <c r="D458" s="229"/>
      <c r="E458" s="227"/>
      <c r="F458" s="227"/>
      <c r="G458" s="227"/>
      <c r="H458" s="227"/>
      <c r="I458" s="230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  <c r="AB458" s="232"/>
      <c r="AC458" s="227"/>
    </row>
    <row r="459">
      <c r="A459" s="227"/>
      <c r="B459" s="228"/>
      <c r="C459" s="227"/>
      <c r="D459" s="229"/>
      <c r="E459" s="227"/>
      <c r="F459" s="227"/>
      <c r="G459" s="227"/>
      <c r="H459" s="227"/>
      <c r="I459" s="230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  <c r="AB459" s="232"/>
      <c r="AC459" s="227"/>
    </row>
    <row r="460">
      <c r="A460" s="227"/>
      <c r="B460" s="228"/>
      <c r="C460" s="227"/>
      <c r="D460" s="229"/>
      <c r="E460" s="227"/>
      <c r="F460" s="227"/>
      <c r="G460" s="227"/>
      <c r="H460" s="227"/>
      <c r="I460" s="230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  <c r="AB460" s="232"/>
      <c r="AC460" s="227"/>
    </row>
    <row r="461">
      <c r="A461" s="227"/>
      <c r="B461" s="228"/>
      <c r="C461" s="227"/>
      <c r="D461" s="229"/>
      <c r="E461" s="227"/>
      <c r="F461" s="227"/>
      <c r="G461" s="227"/>
      <c r="H461" s="227"/>
      <c r="I461" s="230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  <c r="AB461" s="232"/>
      <c r="AC461" s="227"/>
    </row>
    <row r="462">
      <c r="A462" s="227"/>
      <c r="B462" s="228"/>
      <c r="C462" s="227"/>
      <c r="D462" s="229"/>
      <c r="E462" s="227"/>
      <c r="F462" s="227"/>
      <c r="G462" s="227"/>
      <c r="H462" s="227"/>
      <c r="I462" s="230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  <c r="AB462" s="232"/>
      <c r="AC462" s="227"/>
    </row>
    <row r="463">
      <c r="A463" s="227"/>
      <c r="B463" s="228"/>
      <c r="C463" s="227"/>
      <c r="D463" s="229"/>
      <c r="E463" s="227"/>
      <c r="F463" s="227"/>
      <c r="G463" s="227"/>
      <c r="H463" s="227"/>
      <c r="I463" s="230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  <c r="AB463" s="232"/>
      <c r="AC463" s="227"/>
    </row>
    <row r="464">
      <c r="A464" s="227"/>
      <c r="B464" s="228"/>
      <c r="C464" s="227"/>
      <c r="D464" s="229"/>
      <c r="E464" s="227"/>
      <c r="F464" s="227"/>
      <c r="G464" s="227"/>
      <c r="H464" s="227"/>
      <c r="I464" s="230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  <c r="AB464" s="232"/>
      <c r="AC464" s="227"/>
    </row>
    <row r="465">
      <c r="A465" s="227"/>
      <c r="B465" s="228"/>
      <c r="C465" s="227"/>
      <c r="D465" s="229"/>
      <c r="E465" s="227"/>
      <c r="F465" s="227"/>
      <c r="G465" s="227"/>
      <c r="H465" s="227"/>
      <c r="I465" s="230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  <c r="AB465" s="232"/>
      <c r="AC465" s="227"/>
    </row>
    <row r="466">
      <c r="A466" s="227"/>
      <c r="B466" s="228"/>
      <c r="C466" s="227"/>
      <c r="D466" s="229"/>
      <c r="E466" s="227"/>
      <c r="F466" s="227"/>
      <c r="G466" s="227"/>
      <c r="H466" s="227"/>
      <c r="I466" s="230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32"/>
      <c r="AC466" s="227"/>
    </row>
    <row r="467">
      <c r="A467" s="227"/>
      <c r="B467" s="228"/>
      <c r="C467" s="227"/>
      <c r="D467" s="229"/>
      <c r="E467" s="227"/>
      <c r="F467" s="227"/>
      <c r="G467" s="227"/>
      <c r="H467" s="227"/>
      <c r="I467" s="230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  <c r="AB467" s="232"/>
      <c r="AC467" s="227"/>
    </row>
    <row r="468">
      <c r="A468" s="227"/>
      <c r="B468" s="228"/>
      <c r="C468" s="227"/>
      <c r="D468" s="229"/>
      <c r="E468" s="227"/>
      <c r="F468" s="227"/>
      <c r="G468" s="227"/>
      <c r="H468" s="227"/>
      <c r="I468" s="230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  <c r="AB468" s="232"/>
      <c r="AC468" s="227"/>
    </row>
    <row r="469">
      <c r="A469" s="227"/>
      <c r="B469" s="228"/>
      <c r="C469" s="227"/>
      <c r="D469" s="229"/>
      <c r="E469" s="227"/>
      <c r="F469" s="227"/>
      <c r="G469" s="227"/>
      <c r="H469" s="227"/>
      <c r="I469" s="230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  <c r="AB469" s="232"/>
      <c r="AC469" s="227"/>
    </row>
    <row r="470">
      <c r="A470" s="227"/>
      <c r="B470" s="228"/>
      <c r="C470" s="227"/>
      <c r="D470" s="229"/>
      <c r="E470" s="227"/>
      <c r="F470" s="227"/>
      <c r="G470" s="227"/>
      <c r="H470" s="227"/>
      <c r="I470" s="230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  <c r="AB470" s="232"/>
      <c r="AC470" s="227"/>
    </row>
    <row r="471">
      <c r="A471" s="227"/>
      <c r="B471" s="228"/>
      <c r="C471" s="227"/>
      <c r="D471" s="229"/>
      <c r="E471" s="227"/>
      <c r="F471" s="227"/>
      <c r="G471" s="227"/>
      <c r="H471" s="227"/>
      <c r="I471" s="230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  <c r="AB471" s="232"/>
      <c r="AC471" s="227"/>
    </row>
    <row r="472">
      <c r="A472" s="227"/>
      <c r="B472" s="228"/>
      <c r="C472" s="227"/>
      <c r="D472" s="229"/>
      <c r="E472" s="227"/>
      <c r="F472" s="227"/>
      <c r="G472" s="227"/>
      <c r="H472" s="227"/>
      <c r="I472" s="230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32"/>
      <c r="AC472" s="227"/>
    </row>
    <row r="473">
      <c r="A473" s="227"/>
      <c r="B473" s="228"/>
      <c r="C473" s="227"/>
      <c r="D473" s="229"/>
      <c r="E473" s="227"/>
      <c r="F473" s="227"/>
      <c r="G473" s="227"/>
      <c r="H473" s="227"/>
      <c r="I473" s="230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  <c r="AB473" s="232"/>
      <c r="AC473" s="227"/>
    </row>
    <row r="474">
      <c r="A474" s="227"/>
      <c r="B474" s="228"/>
      <c r="C474" s="227"/>
      <c r="D474" s="229"/>
      <c r="E474" s="227"/>
      <c r="F474" s="227"/>
      <c r="G474" s="227"/>
      <c r="H474" s="227"/>
      <c r="I474" s="230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  <c r="AB474" s="232"/>
      <c r="AC474" s="227"/>
    </row>
    <row r="475">
      <c r="A475" s="227"/>
      <c r="B475" s="228"/>
      <c r="C475" s="227"/>
      <c r="D475" s="229"/>
      <c r="E475" s="227"/>
      <c r="F475" s="227"/>
      <c r="G475" s="227"/>
      <c r="H475" s="227"/>
      <c r="I475" s="230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  <c r="AB475" s="232"/>
      <c r="AC475" s="227"/>
    </row>
    <row r="476">
      <c r="A476" s="227"/>
      <c r="B476" s="228"/>
      <c r="C476" s="227"/>
      <c r="D476" s="229"/>
      <c r="E476" s="227"/>
      <c r="F476" s="227"/>
      <c r="G476" s="227"/>
      <c r="H476" s="227"/>
      <c r="I476" s="230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  <c r="AB476" s="232"/>
      <c r="AC476" s="227"/>
    </row>
    <row r="477">
      <c r="A477" s="227"/>
      <c r="B477" s="228"/>
      <c r="C477" s="227"/>
      <c r="D477" s="229"/>
      <c r="E477" s="227"/>
      <c r="F477" s="227"/>
      <c r="G477" s="227"/>
      <c r="H477" s="227"/>
      <c r="I477" s="230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  <c r="AB477" s="232"/>
      <c r="AC477" s="227"/>
    </row>
    <row r="478">
      <c r="A478" s="227"/>
      <c r="B478" s="228"/>
      <c r="C478" s="227"/>
      <c r="D478" s="229"/>
      <c r="E478" s="227"/>
      <c r="F478" s="227"/>
      <c r="G478" s="227"/>
      <c r="H478" s="227"/>
      <c r="I478" s="230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  <c r="AB478" s="232"/>
      <c r="AC478" s="227"/>
    </row>
    <row r="479">
      <c r="A479" s="227"/>
      <c r="B479" s="228"/>
      <c r="C479" s="227"/>
      <c r="D479" s="229"/>
      <c r="E479" s="227"/>
      <c r="F479" s="227"/>
      <c r="G479" s="227"/>
      <c r="H479" s="227"/>
      <c r="I479" s="230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  <c r="AB479" s="232"/>
      <c r="AC479" s="227"/>
    </row>
    <row r="480">
      <c r="A480" s="227"/>
      <c r="B480" s="228"/>
      <c r="C480" s="227"/>
      <c r="D480" s="229"/>
      <c r="E480" s="227"/>
      <c r="F480" s="227"/>
      <c r="G480" s="227"/>
      <c r="H480" s="227"/>
      <c r="I480" s="230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  <c r="AB480" s="232"/>
      <c r="AC480" s="227"/>
    </row>
    <row r="481">
      <c r="A481" s="227"/>
      <c r="B481" s="228"/>
      <c r="C481" s="227"/>
      <c r="D481" s="229"/>
      <c r="E481" s="227"/>
      <c r="F481" s="227"/>
      <c r="G481" s="227"/>
      <c r="H481" s="227"/>
      <c r="I481" s="230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  <c r="AB481" s="232"/>
      <c r="AC481" s="227"/>
    </row>
    <row r="482">
      <c r="A482" s="227"/>
      <c r="B482" s="228"/>
      <c r="C482" s="227"/>
      <c r="D482" s="229"/>
      <c r="E482" s="227"/>
      <c r="F482" s="227"/>
      <c r="G482" s="227"/>
      <c r="H482" s="227"/>
      <c r="I482" s="230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  <c r="AA482" s="227"/>
      <c r="AB482" s="232"/>
      <c r="AC482" s="227"/>
    </row>
    <row r="483">
      <c r="A483" s="227"/>
      <c r="B483" s="228"/>
      <c r="C483" s="227"/>
      <c r="D483" s="229"/>
      <c r="E483" s="227"/>
      <c r="F483" s="227"/>
      <c r="G483" s="227"/>
      <c r="H483" s="227"/>
      <c r="I483" s="230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  <c r="AA483" s="227"/>
      <c r="AB483" s="232"/>
      <c r="AC483" s="227"/>
    </row>
    <row r="484">
      <c r="A484" s="227"/>
      <c r="B484" s="228"/>
      <c r="C484" s="227"/>
      <c r="D484" s="229"/>
      <c r="E484" s="227"/>
      <c r="F484" s="227"/>
      <c r="G484" s="227"/>
      <c r="H484" s="227"/>
      <c r="I484" s="230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  <c r="AA484" s="227"/>
      <c r="AB484" s="232"/>
      <c r="AC484" s="227"/>
    </row>
    <row r="485">
      <c r="A485" s="227"/>
      <c r="B485" s="228"/>
      <c r="C485" s="227"/>
      <c r="D485" s="229"/>
      <c r="E485" s="227"/>
      <c r="F485" s="227"/>
      <c r="G485" s="227"/>
      <c r="H485" s="227"/>
      <c r="I485" s="230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  <c r="AA485" s="227"/>
      <c r="AB485" s="232"/>
      <c r="AC485" s="227"/>
    </row>
    <row r="486">
      <c r="A486" s="227"/>
      <c r="B486" s="228"/>
      <c r="C486" s="227"/>
      <c r="D486" s="229"/>
      <c r="E486" s="227"/>
      <c r="F486" s="227"/>
      <c r="G486" s="227"/>
      <c r="H486" s="227"/>
      <c r="I486" s="230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  <c r="AA486" s="227"/>
      <c r="AB486" s="232"/>
      <c r="AC486" s="227"/>
    </row>
    <row r="487">
      <c r="A487" s="227"/>
      <c r="B487" s="228"/>
      <c r="C487" s="227"/>
      <c r="D487" s="229"/>
      <c r="E487" s="227"/>
      <c r="F487" s="227"/>
      <c r="G487" s="227"/>
      <c r="H487" s="227"/>
      <c r="I487" s="230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  <c r="AA487" s="227"/>
      <c r="AB487" s="232"/>
      <c r="AC487" s="227"/>
    </row>
    <row r="488">
      <c r="A488" s="227"/>
      <c r="B488" s="228"/>
      <c r="C488" s="227"/>
      <c r="D488" s="229"/>
      <c r="E488" s="227"/>
      <c r="F488" s="227"/>
      <c r="G488" s="227"/>
      <c r="H488" s="227"/>
      <c r="I488" s="230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  <c r="AA488" s="227"/>
      <c r="AB488" s="232"/>
      <c r="AC488" s="227"/>
    </row>
    <row r="489">
      <c r="A489" s="227"/>
      <c r="B489" s="228"/>
      <c r="C489" s="227"/>
      <c r="D489" s="229"/>
      <c r="E489" s="227"/>
      <c r="F489" s="227"/>
      <c r="G489" s="227"/>
      <c r="H489" s="227"/>
      <c r="I489" s="230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  <c r="AA489" s="227"/>
      <c r="AB489" s="232"/>
      <c r="AC489" s="227"/>
    </row>
    <row r="490">
      <c r="A490" s="227"/>
      <c r="B490" s="228"/>
      <c r="C490" s="227"/>
      <c r="D490" s="229"/>
      <c r="E490" s="227"/>
      <c r="F490" s="227"/>
      <c r="G490" s="227"/>
      <c r="H490" s="227"/>
      <c r="I490" s="230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32"/>
      <c r="AC490" s="227"/>
    </row>
    <row r="491">
      <c r="A491" s="227"/>
      <c r="B491" s="228"/>
      <c r="C491" s="227"/>
      <c r="D491" s="229"/>
      <c r="E491" s="227"/>
      <c r="F491" s="227"/>
      <c r="G491" s="227"/>
      <c r="H491" s="227"/>
      <c r="I491" s="230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32"/>
      <c r="AC491" s="227"/>
    </row>
    <row r="492">
      <c r="A492" s="227"/>
      <c r="B492" s="228"/>
      <c r="C492" s="227"/>
      <c r="D492" s="229"/>
      <c r="E492" s="227"/>
      <c r="F492" s="227"/>
      <c r="G492" s="227"/>
      <c r="H492" s="227"/>
      <c r="I492" s="230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32"/>
      <c r="AC492" s="227"/>
    </row>
    <row r="493">
      <c r="A493" s="227"/>
      <c r="B493" s="228"/>
      <c r="C493" s="227"/>
      <c r="D493" s="229"/>
      <c r="E493" s="227"/>
      <c r="F493" s="227"/>
      <c r="G493" s="227"/>
      <c r="H493" s="227"/>
      <c r="I493" s="230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32"/>
      <c r="AC493" s="227"/>
    </row>
    <row r="494">
      <c r="A494" s="227"/>
      <c r="B494" s="228"/>
      <c r="C494" s="227"/>
      <c r="D494" s="229"/>
      <c r="E494" s="227"/>
      <c r="F494" s="227"/>
      <c r="G494" s="227"/>
      <c r="H494" s="227"/>
      <c r="I494" s="230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32"/>
      <c r="AC494" s="227"/>
    </row>
    <row r="495">
      <c r="A495" s="227"/>
      <c r="B495" s="228"/>
      <c r="C495" s="227"/>
      <c r="D495" s="229"/>
      <c r="E495" s="227"/>
      <c r="F495" s="227"/>
      <c r="G495" s="227"/>
      <c r="H495" s="227"/>
      <c r="I495" s="230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32"/>
      <c r="AC495" s="227"/>
    </row>
    <row r="496">
      <c r="A496" s="227"/>
      <c r="B496" s="228"/>
      <c r="C496" s="227"/>
      <c r="D496" s="229"/>
      <c r="E496" s="227"/>
      <c r="F496" s="227"/>
      <c r="G496" s="227"/>
      <c r="H496" s="227"/>
      <c r="I496" s="230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  <c r="AA496" s="227"/>
      <c r="AB496" s="232"/>
      <c r="AC496" s="227"/>
    </row>
    <row r="497">
      <c r="A497" s="227"/>
      <c r="B497" s="228"/>
      <c r="C497" s="227"/>
      <c r="D497" s="229"/>
      <c r="E497" s="227"/>
      <c r="F497" s="227"/>
      <c r="G497" s="227"/>
      <c r="H497" s="227"/>
      <c r="I497" s="230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  <c r="AA497" s="227"/>
      <c r="AB497" s="232"/>
      <c r="AC497" s="227"/>
    </row>
    <row r="498">
      <c r="A498" s="227"/>
      <c r="B498" s="228"/>
      <c r="C498" s="227"/>
      <c r="D498" s="229"/>
      <c r="E498" s="227"/>
      <c r="F498" s="227"/>
      <c r="G498" s="227"/>
      <c r="H498" s="227"/>
      <c r="I498" s="230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  <c r="AA498" s="227"/>
      <c r="AB498" s="232"/>
      <c r="AC498" s="227"/>
    </row>
    <row r="499">
      <c r="A499" s="227"/>
      <c r="B499" s="228"/>
      <c r="C499" s="227"/>
      <c r="D499" s="229"/>
      <c r="E499" s="227"/>
      <c r="F499" s="227"/>
      <c r="G499" s="227"/>
      <c r="H499" s="227"/>
      <c r="I499" s="230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  <c r="AA499" s="227"/>
      <c r="AB499" s="232"/>
      <c r="AC499" s="227"/>
    </row>
    <row r="500">
      <c r="A500" s="227"/>
      <c r="B500" s="228"/>
      <c r="C500" s="227"/>
      <c r="D500" s="229"/>
      <c r="E500" s="227"/>
      <c r="F500" s="227"/>
      <c r="G500" s="227"/>
      <c r="H500" s="227"/>
      <c r="I500" s="230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  <c r="AA500" s="227"/>
      <c r="AB500" s="232"/>
      <c r="AC500" s="227"/>
    </row>
    <row r="501">
      <c r="A501" s="227"/>
      <c r="B501" s="228"/>
      <c r="C501" s="227"/>
      <c r="D501" s="229"/>
      <c r="E501" s="227"/>
      <c r="F501" s="227"/>
      <c r="G501" s="227"/>
      <c r="H501" s="227"/>
      <c r="I501" s="230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32"/>
      <c r="AC501" s="227"/>
    </row>
    <row r="502">
      <c r="A502" s="227"/>
      <c r="B502" s="228"/>
      <c r="C502" s="227"/>
      <c r="D502" s="229"/>
      <c r="E502" s="227"/>
      <c r="F502" s="227"/>
      <c r="G502" s="227"/>
      <c r="H502" s="227"/>
      <c r="I502" s="230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32"/>
      <c r="AC502" s="227"/>
    </row>
    <row r="503">
      <c r="A503" s="227"/>
      <c r="B503" s="228"/>
      <c r="C503" s="227"/>
      <c r="D503" s="229"/>
      <c r="E503" s="227"/>
      <c r="F503" s="227"/>
      <c r="G503" s="227"/>
      <c r="H503" s="227"/>
      <c r="I503" s="230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32"/>
      <c r="AC503" s="227"/>
    </row>
    <row r="504">
      <c r="A504" s="227"/>
      <c r="B504" s="228"/>
      <c r="C504" s="227"/>
      <c r="D504" s="229"/>
      <c r="E504" s="227"/>
      <c r="F504" s="227"/>
      <c r="G504" s="227"/>
      <c r="H504" s="227"/>
      <c r="I504" s="230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32"/>
      <c r="AC504" s="227"/>
    </row>
    <row r="505">
      <c r="A505" s="227"/>
      <c r="B505" s="228"/>
      <c r="C505" s="227"/>
      <c r="D505" s="229"/>
      <c r="E505" s="227"/>
      <c r="F505" s="227"/>
      <c r="G505" s="227"/>
      <c r="H505" s="227"/>
      <c r="I505" s="230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  <c r="AA505" s="227"/>
      <c r="AB505" s="232"/>
      <c r="AC505" s="227"/>
    </row>
    <row r="506">
      <c r="A506" s="227"/>
      <c r="B506" s="228"/>
      <c r="C506" s="227"/>
      <c r="D506" s="229"/>
      <c r="E506" s="227"/>
      <c r="F506" s="227"/>
      <c r="G506" s="227"/>
      <c r="H506" s="227"/>
      <c r="I506" s="230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  <c r="AA506" s="227"/>
      <c r="AB506" s="232"/>
      <c r="AC506" s="227"/>
    </row>
    <row r="507">
      <c r="A507" s="227"/>
      <c r="B507" s="228"/>
      <c r="C507" s="227"/>
      <c r="D507" s="229"/>
      <c r="E507" s="227"/>
      <c r="F507" s="227"/>
      <c r="G507" s="227"/>
      <c r="H507" s="227"/>
      <c r="I507" s="230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  <c r="AA507" s="227"/>
      <c r="AB507" s="232"/>
      <c r="AC507" s="227"/>
    </row>
    <row r="508">
      <c r="A508" s="227"/>
      <c r="B508" s="228"/>
      <c r="C508" s="227"/>
      <c r="D508" s="229"/>
      <c r="E508" s="227"/>
      <c r="F508" s="227"/>
      <c r="G508" s="227"/>
      <c r="H508" s="227"/>
      <c r="I508" s="230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  <c r="AA508" s="227"/>
      <c r="AB508" s="232"/>
      <c r="AC508" s="227"/>
    </row>
    <row r="509">
      <c r="A509" s="227"/>
      <c r="B509" s="228"/>
      <c r="C509" s="227"/>
      <c r="D509" s="229"/>
      <c r="E509" s="227"/>
      <c r="F509" s="227"/>
      <c r="G509" s="227"/>
      <c r="H509" s="227"/>
      <c r="I509" s="230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  <c r="AA509" s="227"/>
      <c r="AB509" s="232"/>
      <c r="AC509" s="227"/>
    </row>
    <row r="510">
      <c r="A510" s="227"/>
      <c r="B510" s="228"/>
      <c r="C510" s="227"/>
      <c r="D510" s="229"/>
      <c r="E510" s="227"/>
      <c r="F510" s="227"/>
      <c r="G510" s="227"/>
      <c r="H510" s="227"/>
      <c r="I510" s="230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32"/>
      <c r="AC510" s="227"/>
    </row>
    <row r="511">
      <c r="A511" s="227"/>
      <c r="B511" s="228"/>
      <c r="C511" s="227"/>
      <c r="D511" s="229"/>
      <c r="E511" s="227"/>
      <c r="F511" s="227"/>
      <c r="G511" s="227"/>
      <c r="H511" s="227"/>
      <c r="I511" s="230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32"/>
      <c r="AC511" s="227"/>
    </row>
    <row r="512">
      <c r="A512" s="227"/>
      <c r="B512" s="228"/>
      <c r="C512" s="227"/>
      <c r="D512" s="229"/>
      <c r="E512" s="227"/>
      <c r="F512" s="227"/>
      <c r="G512" s="227"/>
      <c r="H512" s="227"/>
      <c r="I512" s="230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32"/>
      <c r="AC512" s="227"/>
    </row>
    <row r="513">
      <c r="A513" s="227"/>
      <c r="B513" s="228"/>
      <c r="C513" s="227"/>
      <c r="D513" s="229"/>
      <c r="E513" s="227"/>
      <c r="F513" s="227"/>
      <c r="G513" s="227"/>
      <c r="H513" s="227"/>
      <c r="I513" s="230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32"/>
      <c r="AC513" s="227"/>
    </row>
    <row r="514">
      <c r="A514" s="227"/>
      <c r="B514" s="228"/>
      <c r="C514" s="227"/>
      <c r="D514" s="229"/>
      <c r="E514" s="227"/>
      <c r="F514" s="227"/>
      <c r="G514" s="227"/>
      <c r="H514" s="227"/>
      <c r="I514" s="230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32"/>
      <c r="AC514" s="227"/>
    </row>
    <row r="515">
      <c r="A515" s="227"/>
      <c r="B515" s="228"/>
      <c r="C515" s="227"/>
      <c r="D515" s="229"/>
      <c r="E515" s="227"/>
      <c r="F515" s="227"/>
      <c r="G515" s="227"/>
      <c r="H515" s="227"/>
      <c r="I515" s="230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32"/>
      <c r="AC515" s="227"/>
    </row>
    <row r="516">
      <c r="A516" s="227"/>
      <c r="B516" s="228"/>
      <c r="C516" s="227"/>
      <c r="D516" s="229"/>
      <c r="E516" s="227"/>
      <c r="F516" s="227"/>
      <c r="G516" s="227"/>
      <c r="H516" s="227"/>
      <c r="I516" s="230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32"/>
      <c r="AC516" s="227"/>
    </row>
    <row r="517">
      <c r="A517" s="227"/>
      <c r="B517" s="228"/>
      <c r="C517" s="227"/>
      <c r="D517" s="229"/>
      <c r="E517" s="227"/>
      <c r="F517" s="227"/>
      <c r="G517" s="227"/>
      <c r="H517" s="227"/>
      <c r="I517" s="230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32"/>
      <c r="AC517" s="227"/>
    </row>
    <row r="518">
      <c r="A518" s="227"/>
      <c r="B518" s="228"/>
      <c r="C518" s="227"/>
      <c r="D518" s="229"/>
      <c r="E518" s="227"/>
      <c r="F518" s="227"/>
      <c r="G518" s="227"/>
      <c r="H518" s="227"/>
      <c r="I518" s="230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  <c r="AA518" s="227"/>
      <c r="AB518" s="232"/>
      <c r="AC518" s="227"/>
    </row>
    <row r="519">
      <c r="A519" s="227"/>
      <c r="B519" s="228"/>
      <c r="C519" s="227"/>
      <c r="D519" s="229"/>
      <c r="E519" s="227"/>
      <c r="F519" s="227"/>
      <c r="G519" s="227"/>
      <c r="H519" s="227"/>
      <c r="I519" s="230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  <c r="AA519" s="227"/>
      <c r="AB519" s="232"/>
      <c r="AC519" s="227"/>
    </row>
    <row r="520">
      <c r="A520" s="227"/>
      <c r="B520" s="228"/>
      <c r="C520" s="227"/>
      <c r="D520" s="229"/>
      <c r="E520" s="227"/>
      <c r="F520" s="227"/>
      <c r="G520" s="227"/>
      <c r="H520" s="227"/>
      <c r="I520" s="230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  <c r="AA520" s="227"/>
      <c r="AB520" s="232"/>
      <c r="AC520" s="227"/>
    </row>
    <row r="521">
      <c r="A521" s="227"/>
      <c r="B521" s="228"/>
      <c r="C521" s="227"/>
      <c r="D521" s="229"/>
      <c r="E521" s="227"/>
      <c r="F521" s="227"/>
      <c r="G521" s="227"/>
      <c r="H521" s="227"/>
      <c r="I521" s="230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32"/>
      <c r="AC521" s="227"/>
    </row>
    <row r="522">
      <c r="A522" s="227"/>
      <c r="B522" s="228"/>
      <c r="C522" s="227"/>
      <c r="D522" s="229"/>
      <c r="E522" s="227"/>
      <c r="F522" s="227"/>
      <c r="G522" s="227"/>
      <c r="H522" s="227"/>
      <c r="I522" s="230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32"/>
      <c r="AC522" s="227"/>
    </row>
    <row r="523">
      <c r="A523" s="227"/>
      <c r="B523" s="228"/>
      <c r="C523" s="227"/>
      <c r="D523" s="229"/>
      <c r="E523" s="227"/>
      <c r="F523" s="227"/>
      <c r="G523" s="227"/>
      <c r="H523" s="227"/>
      <c r="I523" s="230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32"/>
      <c r="AC523" s="227"/>
    </row>
    <row r="524">
      <c r="A524" s="227"/>
      <c r="B524" s="228"/>
      <c r="C524" s="227"/>
      <c r="D524" s="229"/>
      <c r="E524" s="227"/>
      <c r="F524" s="227"/>
      <c r="G524" s="227"/>
      <c r="H524" s="227"/>
      <c r="I524" s="230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32"/>
      <c r="AC524" s="227"/>
    </row>
    <row r="525">
      <c r="A525" s="227"/>
      <c r="B525" s="228"/>
      <c r="C525" s="227"/>
      <c r="D525" s="229"/>
      <c r="E525" s="227"/>
      <c r="F525" s="227"/>
      <c r="G525" s="227"/>
      <c r="H525" s="227"/>
      <c r="I525" s="230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  <c r="AA525" s="227"/>
      <c r="AB525" s="232"/>
      <c r="AC525" s="227"/>
    </row>
    <row r="526">
      <c r="A526" s="227"/>
      <c r="B526" s="228"/>
      <c r="C526" s="227"/>
      <c r="D526" s="229"/>
      <c r="E526" s="227"/>
      <c r="F526" s="227"/>
      <c r="G526" s="227"/>
      <c r="H526" s="227"/>
      <c r="I526" s="230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  <c r="AA526" s="227"/>
      <c r="AB526" s="232"/>
      <c r="AC526" s="227"/>
    </row>
    <row r="527">
      <c r="A527" s="227"/>
      <c r="B527" s="228"/>
      <c r="C527" s="227"/>
      <c r="D527" s="229"/>
      <c r="E527" s="227"/>
      <c r="F527" s="227"/>
      <c r="G527" s="227"/>
      <c r="H527" s="227"/>
      <c r="I527" s="230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32"/>
      <c r="AC527" s="227"/>
    </row>
    <row r="528">
      <c r="A528" s="227"/>
      <c r="B528" s="228"/>
      <c r="C528" s="227"/>
      <c r="D528" s="229"/>
      <c r="E528" s="227"/>
      <c r="F528" s="227"/>
      <c r="G528" s="227"/>
      <c r="H528" s="227"/>
      <c r="I528" s="230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32"/>
      <c r="AC528" s="227"/>
    </row>
    <row r="529">
      <c r="A529" s="227"/>
      <c r="B529" s="228"/>
      <c r="C529" s="227"/>
      <c r="D529" s="229"/>
      <c r="E529" s="227"/>
      <c r="F529" s="227"/>
      <c r="G529" s="227"/>
      <c r="H529" s="227"/>
      <c r="I529" s="230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32"/>
      <c r="AC529" s="227"/>
    </row>
    <row r="530">
      <c r="A530" s="227"/>
      <c r="B530" s="228"/>
      <c r="C530" s="227"/>
      <c r="D530" s="229"/>
      <c r="E530" s="227"/>
      <c r="F530" s="227"/>
      <c r="G530" s="227"/>
      <c r="H530" s="227"/>
      <c r="I530" s="230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32"/>
      <c r="AC530" s="227"/>
    </row>
    <row r="531">
      <c r="A531" s="227"/>
      <c r="B531" s="228"/>
      <c r="C531" s="227"/>
      <c r="D531" s="229"/>
      <c r="E531" s="227"/>
      <c r="F531" s="227"/>
      <c r="G531" s="227"/>
      <c r="H531" s="227"/>
      <c r="I531" s="230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32"/>
      <c r="AC531" s="227"/>
    </row>
    <row r="532">
      <c r="A532" s="227"/>
      <c r="B532" s="228"/>
      <c r="C532" s="227"/>
      <c r="D532" s="229"/>
      <c r="E532" s="227"/>
      <c r="F532" s="227"/>
      <c r="G532" s="227"/>
      <c r="H532" s="227"/>
      <c r="I532" s="230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32"/>
      <c r="AC532" s="227"/>
    </row>
    <row r="533">
      <c r="A533" s="227"/>
      <c r="B533" s="228"/>
      <c r="C533" s="227"/>
      <c r="D533" s="229"/>
      <c r="E533" s="227"/>
      <c r="F533" s="227"/>
      <c r="G533" s="227"/>
      <c r="H533" s="227"/>
      <c r="I533" s="230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32"/>
      <c r="AC533" s="227"/>
    </row>
    <row r="534">
      <c r="A534" s="227"/>
      <c r="B534" s="228"/>
      <c r="C534" s="227"/>
      <c r="D534" s="229"/>
      <c r="E534" s="227"/>
      <c r="F534" s="227"/>
      <c r="G534" s="227"/>
      <c r="H534" s="227"/>
      <c r="I534" s="230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32"/>
      <c r="AC534" s="227"/>
    </row>
    <row r="535">
      <c r="A535" s="227"/>
      <c r="B535" s="228"/>
      <c r="C535" s="227"/>
      <c r="D535" s="229"/>
      <c r="E535" s="227"/>
      <c r="F535" s="227"/>
      <c r="G535" s="227"/>
      <c r="H535" s="227"/>
      <c r="I535" s="230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32"/>
      <c r="AC535" s="227"/>
    </row>
    <row r="536">
      <c r="A536" s="227"/>
      <c r="B536" s="228"/>
      <c r="C536" s="227"/>
      <c r="D536" s="229"/>
      <c r="E536" s="227"/>
      <c r="F536" s="227"/>
      <c r="G536" s="227"/>
      <c r="H536" s="227"/>
      <c r="I536" s="230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32"/>
      <c r="AC536" s="227"/>
    </row>
    <row r="537">
      <c r="A537" s="227"/>
      <c r="B537" s="228"/>
      <c r="C537" s="227"/>
      <c r="D537" s="229"/>
      <c r="E537" s="227"/>
      <c r="F537" s="227"/>
      <c r="G537" s="227"/>
      <c r="H537" s="227"/>
      <c r="I537" s="230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32"/>
      <c r="AC537" s="227"/>
    </row>
    <row r="538">
      <c r="A538" s="227"/>
      <c r="B538" s="228"/>
      <c r="C538" s="227"/>
      <c r="D538" s="229"/>
      <c r="E538" s="227"/>
      <c r="F538" s="227"/>
      <c r="G538" s="227"/>
      <c r="H538" s="227"/>
      <c r="I538" s="230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32"/>
      <c r="AC538" s="227"/>
    </row>
    <row r="539">
      <c r="A539" s="227"/>
      <c r="B539" s="228"/>
      <c r="C539" s="227"/>
      <c r="D539" s="229"/>
      <c r="E539" s="227"/>
      <c r="F539" s="227"/>
      <c r="G539" s="227"/>
      <c r="H539" s="227"/>
      <c r="I539" s="230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32"/>
      <c r="AC539" s="227"/>
    </row>
    <row r="540">
      <c r="A540" s="227"/>
      <c r="B540" s="228"/>
      <c r="C540" s="227"/>
      <c r="D540" s="229"/>
      <c r="E540" s="227"/>
      <c r="F540" s="227"/>
      <c r="G540" s="227"/>
      <c r="H540" s="227"/>
      <c r="I540" s="230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  <c r="AA540" s="227"/>
      <c r="AB540" s="232"/>
      <c r="AC540" s="227"/>
    </row>
    <row r="541">
      <c r="A541" s="227"/>
      <c r="B541" s="228"/>
      <c r="C541" s="227"/>
      <c r="D541" s="229"/>
      <c r="E541" s="227"/>
      <c r="F541" s="227"/>
      <c r="G541" s="227"/>
      <c r="H541" s="227"/>
      <c r="I541" s="230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32"/>
      <c r="AC541" s="227"/>
    </row>
    <row r="542">
      <c r="A542" s="227"/>
      <c r="B542" s="228"/>
      <c r="C542" s="227"/>
      <c r="D542" s="229"/>
      <c r="E542" s="227"/>
      <c r="F542" s="227"/>
      <c r="G542" s="227"/>
      <c r="H542" s="227"/>
      <c r="I542" s="230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32"/>
      <c r="AC542" s="227"/>
    </row>
    <row r="543">
      <c r="A543" s="227"/>
      <c r="B543" s="228"/>
      <c r="C543" s="227"/>
      <c r="D543" s="229"/>
      <c r="E543" s="227"/>
      <c r="F543" s="227"/>
      <c r="G543" s="227"/>
      <c r="H543" s="227"/>
      <c r="I543" s="230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32"/>
      <c r="AC543" s="227"/>
    </row>
    <row r="544">
      <c r="A544" s="227"/>
      <c r="B544" s="228"/>
      <c r="C544" s="227"/>
      <c r="D544" s="229"/>
      <c r="E544" s="227"/>
      <c r="F544" s="227"/>
      <c r="G544" s="227"/>
      <c r="H544" s="227"/>
      <c r="I544" s="230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32"/>
      <c r="AC544" s="227"/>
    </row>
    <row r="545">
      <c r="A545" s="227"/>
      <c r="B545" s="228"/>
      <c r="C545" s="227"/>
      <c r="D545" s="229"/>
      <c r="E545" s="227"/>
      <c r="F545" s="227"/>
      <c r="G545" s="227"/>
      <c r="H545" s="227"/>
      <c r="I545" s="230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  <c r="AA545" s="227"/>
      <c r="AB545" s="232"/>
      <c r="AC545" s="227"/>
    </row>
    <row r="546">
      <c r="A546" s="227"/>
      <c r="B546" s="228"/>
      <c r="C546" s="227"/>
      <c r="D546" s="229"/>
      <c r="E546" s="227"/>
      <c r="F546" s="227"/>
      <c r="G546" s="227"/>
      <c r="H546" s="227"/>
      <c r="I546" s="230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  <c r="AA546" s="227"/>
      <c r="AB546" s="232"/>
      <c r="AC546" s="227"/>
    </row>
    <row r="547">
      <c r="A547" s="227"/>
      <c r="B547" s="228"/>
      <c r="C547" s="227"/>
      <c r="D547" s="229"/>
      <c r="E547" s="227"/>
      <c r="F547" s="227"/>
      <c r="G547" s="227"/>
      <c r="H547" s="227"/>
      <c r="I547" s="230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32"/>
      <c r="AC547" s="227"/>
    </row>
    <row r="548">
      <c r="A548" s="227"/>
      <c r="B548" s="228"/>
      <c r="C548" s="227"/>
      <c r="D548" s="229"/>
      <c r="E548" s="227"/>
      <c r="F548" s="227"/>
      <c r="G548" s="227"/>
      <c r="H548" s="227"/>
      <c r="I548" s="230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32"/>
      <c r="AC548" s="227"/>
    </row>
    <row r="549">
      <c r="A549" s="227"/>
      <c r="B549" s="228"/>
      <c r="C549" s="227"/>
      <c r="D549" s="229"/>
      <c r="E549" s="227"/>
      <c r="F549" s="227"/>
      <c r="G549" s="227"/>
      <c r="H549" s="227"/>
      <c r="I549" s="230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32"/>
      <c r="AC549" s="227"/>
    </row>
    <row r="550">
      <c r="A550" s="227"/>
      <c r="B550" s="228"/>
      <c r="C550" s="227"/>
      <c r="D550" s="229"/>
      <c r="E550" s="227"/>
      <c r="F550" s="227"/>
      <c r="G550" s="227"/>
      <c r="H550" s="227"/>
      <c r="I550" s="230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32"/>
      <c r="AC550" s="227"/>
    </row>
    <row r="551">
      <c r="A551" s="227"/>
      <c r="B551" s="228"/>
      <c r="C551" s="227"/>
      <c r="D551" s="229"/>
      <c r="E551" s="227"/>
      <c r="F551" s="227"/>
      <c r="G551" s="227"/>
      <c r="H551" s="227"/>
      <c r="I551" s="230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32"/>
      <c r="AC551" s="227"/>
    </row>
    <row r="552">
      <c r="A552" s="227"/>
      <c r="B552" s="228"/>
      <c r="C552" s="227"/>
      <c r="D552" s="229"/>
      <c r="E552" s="227"/>
      <c r="F552" s="227"/>
      <c r="G552" s="227"/>
      <c r="H552" s="227"/>
      <c r="I552" s="230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32"/>
      <c r="AC552" s="227"/>
    </row>
    <row r="553">
      <c r="A553" s="227"/>
      <c r="B553" s="228"/>
      <c r="C553" s="227"/>
      <c r="D553" s="229"/>
      <c r="E553" s="227"/>
      <c r="F553" s="227"/>
      <c r="G553" s="227"/>
      <c r="H553" s="227"/>
      <c r="I553" s="230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32"/>
      <c r="AC553" s="227"/>
    </row>
    <row r="554">
      <c r="A554" s="227"/>
      <c r="B554" s="228"/>
      <c r="C554" s="227"/>
      <c r="D554" s="229"/>
      <c r="E554" s="227"/>
      <c r="F554" s="227"/>
      <c r="G554" s="227"/>
      <c r="H554" s="227"/>
      <c r="I554" s="230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32"/>
      <c r="AC554" s="227"/>
    </row>
    <row r="555">
      <c r="A555" s="227"/>
      <c r="B555" s="228"/>
      <c r="C555" s="227"/>
      <c r="D555" s="229"/>
      <c r="E555" s="227"/>
      <c r="F555" s="227"/>
      <c r="G555" s="227"/>
      <c r="H555" s="227"/>
      <c r="I555" s="230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32"/>
      <c r="AC555" s="227"/>
    </row>
    <row r="556">
      <c r="A556" s="227"/>
      <c r="B556" s="228"/>
      <c r="C556" s="227"/>
      <c r="D556" s="229"/>
      <c r="E556" s="227"/>
      <c r="F556" s="227"/>
      <c r="G556" s="227"/>
      <c r="H556" s="227"/>
      <c r="I556" s="230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32"/>
      <c r="AC556" s="227"/>
    </row>
    <row r="557">
      <c r="A557" s="227"/>
      <c r="B557" s="228"/>
      <c r="C557" s="227"/>
      <c r="D557" s="229"/>
      <c r="E557" s="227"/>
      <c r="F557" s="227"/>
      <c r="G557" s="227"/>
      <c r="H557" s="227"/>
      <c r="I557" s="230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32"/>
      <c r="AC557" s="227"/>
    </row>
    <row r="558">
      <c r="A558" s="227"/>
      <c r="B558" s="228"/>
      <c r="C558" s="227"/>
      <c r="D558" s="229"/>
      <c r="E558" s="227"/>
      <c r="F558" s="227"/>
      <c r="G558" s="227"/>
      <c r="H558" s="227"/>
      <c r="I558" s="230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32"/>
      <c r="AC558" s="227"/>
    </row>
    <row r="559">
      <c r="A559" s="227"/>
      <c r="B559" s="228"/>
      <c r="C559" s="227"/>
      <c r="D559" s="229"/>
      <c r="E559" s="227"/>
      <c r="F559" s="227"/>
      <c r="G559" s="227"/>
      <c r="H559" s="227"/>
      <c r="I559" s="230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32"/>
      <c r="AC559" s="227"/>
    </row>
    <row r="560">
      <c r="A560" s="227"/>
      <c r="B560" s="228"/>
      <c r="C560" s="227"/>
      <c r="D560" s="229"/>
      <c r="E560" s="227"/>
      <c r="F560" s="227"/>
      <c r="G560" s="227"/>
      <c r="H560" s="227"/>
      <c r="I560" s="230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  <c r="AA560" s="227"/>
      <c r="AB560" s="232"/>
      <c r="AC560" s="227"/>
    </row>
    <row r="561">
      <c r="A561" s="227"/>
      <c r="B561" s="228"/>
      <c r="C561" s="227"/>
      <c r="D561" s="229"/>
      <c r="E561" s="227"/>
      <c r="F561" s="227"/>
      <c r="G561" s="227"/>
      <c r="H561" s="227"/>
      <c r="I561" s="230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32"/>
      <c r="AC561" s="227"/>
    </row>
    <row r="562">
      <c r="A562" s="227"/>
      <c r="B562" s="228"/>
      <c r="C562" s="227"/>
      <c r="D562" s="229"/>
      <c r="E562" s="227"/>
      <c r="F562" s="227"/>
      <c r="G562" s="227"/>
      <c r="H562" s="227"/>
      <c r="I562" s="230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32"/>
      <c r="AC562" s="227"/>
    </row>
    <row r="563">
      <c r="A563" s="227"/>
      <c r="B563" s="228"/>
      <c r="C563" s="227"/>
      <c r="D563" s="229"/>
      <c r="E563" s="227"/>
      <c r="F563" s="227"/>
      <c r="G563" s="227"/>
      <c r="H563" s="227"/>
      <c r="I563" s="230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32"/>
      <c r="AC563" s="227"/>
    </row>
    <row r="564">
      <c r="A564" s="227"/>
      <c r="B564" s="228"/>
      <c r="C564" s="227"/>
      <c r="D564" s="229"/>
      <c r="E564" s="227"/>
      <c r="F564" s="227"/>
      <c r="G564" s="227"/>
      <c r="H564" s="227"/>
      <c r="I564" s="230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32"/>
      <c r="AC564" s="227"/>
    </row>
    <row r="565">
      <c r="A565" s="227"/>
      <c r="B565" s="228"/>
      <c r="C565" s="227"/>
      <c r="D565" s="229"/>
      <c r="E565" s="227"/>
      <c r="F565" s="227"/>
      <c r="G565" s="227"/>
      <c r="H565" s="227"/>
      <c r="I565" s="230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  <c r="AA565" s="227"/>
      <c r="AB565" s="232"/>
      <c r="AC565" s="227"/>
    </row>
    <row r="566">
      <c r="A566" s="227"/>
      <c r="B566" s="228"/>
      <c r="C566" s="227"/>
      <c r="D566" s="229"/>
      <c r="E566" s="227"/>
      <c r="F566" s="227"/>
      <c r="G566" s="227"/>
      <c r="H566" s="227"/>
      <c r="I566" s="230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  <c r="AA566" s="227"/>
      <c r="AB566" s="232"/>
      <c r="AC566" s="227"/>
    </row>
    <row r="567">
      <c r="A567" s="227"/>
      <c r="B567" s="228"/>
      <c r="C567" s="227"/>
      <c r="D567" s="229"/>
      <c r="E567" s="227"/>
      <c r="F567" s="227"/>
      <c r="G567" s="227"/>
      <c r="H567" s="227"/>
      <c r="I567" s="230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  <c r="AA567" s="227"/>
      <c r="AB567" s="232"/>
      <c r="AC567" s="227"/>
    </row>
    <row r="568">
      <c r="A568" s="227"/>
      <c r="B568" s="228"/>
      <c r="C568" s="227"/>
      <c r="D568" s="229"/>
      <c r="E568" s="227"/>
      <c r="F568" s="227"/>
      <c r="G568" s="227"/>
      <c r="H568" s="227"/>
      <c r="I568" s="230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  <c r="AA568" s="227"/>
      <c r="AB568" s="232"/>
      <c r="AC568" s="227"/>
    </row>
    <row r="569">
      <c r="A569" s="227"/>
      <c r="B569" s="228"/>
      <c r="C569" s="227"/>
      <c r="D569" s="229"/>
      <c r="E569" s="227"/>
      <c r="F569" s="227"/>
      <c r="G569" s="227"/>
      <c r="H569" s="227"/>
      <c r="I569" s="230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32"/>
      <c r="AC569" s="227"/>
    </row>
    <row r="570">
      <c r="A570" s="227"/>
      <c r="B570" s="228"/>
      <c r="C570" s="227"/>
      <c r="D570" s="229"/>
      <c r="E570" s="227"/>
      <c r="F570" s="227"/>
      <c r="G570" s="227"/>
      <c r="H570" s="227"/>
      <c r="I570" s="230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32"/>
      <c r="AC570" s="227"/>
    </row>
    <row r="571">
      <c r="A571" s="227"/>
      <c r="B571" s="228"/>
      <c r="C571" s="227"/>
      <c r="D571" s="229"/>
      <c r="E571" s="227"/>
      <c r="F571" s="227"/>
      <c r="G571" s="227"/>
      <c r="H571" s="227"/>
      <c r="I571" s="230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32"/>
      <c r="AC571" s="227"/>
    </row>
    <row r="572">
      <c r="A572" s="227"/>
      <c r="B572" s="228"/>
      <c r="C572" s="227"/>
      <c r="D572" s="229"/>
      <c r="E572" s="227"/>
      <c r="F572" s="227"/>
      <c r="G572" s="227"/>
      <c r="H572" s="227"/>
      <c r="I572" s="230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32"/>
      <c r="AC572" s="227"/>
    </row>
    <row r="573">
      <c r="A573" s="227"/>
      <c r="B573" s="228"/>
      <c r="C573" s="227"/>
      <c r="D573" s="229"/>
      <c r="E573" s="227"/>
      <c r="F573" s="227"/>
      <c r="G573" s="227"/>
      <c r="H573" s="227"/>
      <c r="I573" s="230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32"/>
      <c r="AC573" s="227"/>
    </row>
    <row r="574">
      <c r="A574" s="227"/>
      <c r="B574" s="228"/>
      <c r="C574" s="227"/>
      <c r="D574" s="229"/>
      <c r="E574" s="227"/>
      <c r="F574" s="227"/>
      <c r="G574" s="227"/>
      <c r="H574" s="227"/>
      <c r="I574" s="230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32"/>
      <c r="AC574" s="227"/>
    </row>
    <row r="575">
      <c r="A575" s="227"/>
      <c r="B575" s="228"/>
      <c r="C575" s="227"/>
      <c r="D575" s="229"/>
      <c r="E575" s="227"/>
      <c r="F575" s="227"/>
      <c r="G575" s="227"/>
      <c r="H575" s="227"/>
      <c r="I575" s="230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32"/>
      <c r="AC575" s="227"/>
    </row>
    <row r="576">
      <c r="A576" s="227"/>
      <c r="B576" s="228"/>
      <c r="C576" s="227"/>
      <c r="D576" s="229"/>
      <c r="E576" s="227"/>
      <c r="F576" s="227"/>
      <c r="G576" s="227"/>
      <c r="H576" s="227"/>
      <c r="I576" s="230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32"/>
      <c r="AC576" s="227"/>
    </row>
    <row r="577">
      <c r="A577" s="227"/>
      <c r="B577" s="228"/>
      <c r="C577" s="227"/>
      <c r="D577" s="229"/>
      <c r="E577" s="227"/>
      <c r="F577" s="227"/>
      <c r="G577" s="227"/>
      <c r="H577" s="227"/>
      <c r="I577" s="230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32"/>
      <c r="AC577" s="227"/>
    </row>
    <row r="578">
      <c r="A578" s="227"/>
      <c r="B578" s="228"/>
      <c r="C578" s="227"/>
      <c r="D578" s="229"/>
      <c r="E578" s="227"/>
      <c r="F578" s="227"/>
      <c r="G578" s="227"/>
      <c r="H578" s="227"/>
      <c r="I578" s="230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  <c r="AA578" s="227"/>
      <c r="AB578" s="232"/>
      <c r="AC578" s="227"/>
    </row>
    <row r="579">
      <c r="A579" s="227"/>
      <c r="B579" s="228"/>
      <c r="C579" s="227"/>
      <c r="D579" s="229"/>
      <c r="E579" s="227"/>
      <c r="F579" s="227"/>
      <c r="G579" s="227"/>
      <c r="H579" s="227"/>
      <c r="I579" s="230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  <c r="AA579" s="227"/>
      <c r="AB579" s="232"/>
      <c r="AC579" s="227"/>
    </row>
    <row r="580">
      <c r="A580" s="227"/>
      <c r="B580" s="228"/>
      <c r="C580" s="227"/>
      <c r="D580" s="229"/>
      <c r="E580" s="227"/>
      <c r="F580" s="227"/>
      <c r="G580" s="227"/>
      <c r="H580" s="227"/>
      <c r="I580" s="230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  <c r="AA580" s="227"/>
      <c r="AB580" s="232"/>
      <c r="AC580" s="227"/>
    </row>
    <row r="581">
      <c r="A581" s="227"/>
      <c r="B581" s="228"/>
      <c r="C581" s="227"/>
      <c r="D581" s="229"/>
      <c r="E581" s="227"/>
      <c r="F581" s="227"/>
      <c r="G581" s="227"/>
      <c r="H581" s="227"/>
      <c r="I581" s="230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  <c r="AA581" s="227"/>
      <c r="AB581" s="232"/>
      <c r="AC581" s="227"/>
    </row>
    <row r="582">
      <c r="A582" s="227"/>
      <c r="B582" s="228"/>
      <c r="C582" s="227"/>
      <c r="D582" s="229"/>
      <c r="E582" s="227"/>
      <c r="F582" s="227"/>
      <c r="G582" s="227"/>
      <c r="H582" s="227"/>
      <c r="I582" s="230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  <c r="AA582" s="227"/>
      <c r="AB582" s="232"/>
      <c r="AC582" s="227"/>
    </row>
    <row r="583">
      <c r="A583" s="227"/>
      <c r="B583" s="228"/>
      <c r="C583" s="227"/>
      <c r="D583" s="229"/>
      <c r="E583" s="227"/>
      <c r="F583" s="227"/>
      <c r="G583" s="227"/>
      <c r="H583" s="227"/>
      <c r="I583" s="230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  <c r="AA583" s="227"/>
      <c r="AB583" s="232"/>
      <c r="AC583" s="227"/>
    </row>
    <row r="584">
      <c r="A584" s="227"/>
      <c r="B584" s="228"/>
      <c r="C584" s="227"/>
      <c r="D584" s="229"/>
      <c r="E584" s="227"/>
      <c r="F584" s="227"/>
      <c r="G584" s="227"/>
      <c r="H584" s="227"/>
      <c r="I584" s="230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  <c r="AA584" s="227"/>
      <c r="AB584" s="232"/>
      <c r="AC584" s="227"/>
    </row>
    <row r="585">
      <c r="A585" s="227"/>
      <c r="B585" s="228"/>
      <c r="C585" s="227"/>
      <c r="D585" s="229"/>
      <c r="E585" s="227"/>
      <c r="F585" s="227"/>
      <c r="G585" s="227"/>
      <c r="H585" s="227"/>
      <c r="I585" s="230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  <c r="AA585" s="227"/>
      <c r="AB585" s="232"/>
      <c r="AC585" s="227"/>
    </row>
    <row r="586">
      <c r="A586" s="227"/>
      <c r="B586" s="228"/>
      <c r="C586" s="227"/>
      <c r="D586" s="229"/>
      <c r="E586" s="227"/>
      <c r="F586" s="227"/>
      <c r="G586" s="227"/>
      <c r="H586" s="227"/>
      <c r="I586" s="230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  <c r="AA586" s="227"/>
      <c r="AB586" s="232"/>
      <c r="AC586" s="227"/>
    </row>
    <row r="587">
      <c r="A587" s="227"/>
      <c r="B587" s="228"/>
      <c r="C587" s="227"/>
      <c r="D587" s="229"/>
      <c r="E587" s="227"/>
      <c r="F587" s="227"/>
      <c r="G587" s="227"/>
      <c r="H587" s="227"/>
      <c r="I587" s="230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  <c r="AA587" s="227"/>
      <c r="AB587" s="232"/>
      <c r="AC587" s="227"/>
    </row>
    <row r="588">
      <c r="A588" s="227"/>
      <c r="B588" s="228"/>
      <c r="C588" s="227"/>
      <c r="D588" s="229"/>
      <c r="E588" s="227"/>
      <c r="F588" s="227"/>
      <c r="G588" s="227"/>
      <c r="H588" s="227"/>
      <c r="I588" s="230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  <c r="AA588" s="227"/>
      <c r="AB588" s="232"/>
      <c r="AC588" s="227"/>
    </row>
    <row r="589">
      <c r="A589" s="227"/>
      <c r="B589" s="228"/>
      <c r="C589" s="227"/>
      <c r="D589" s="229"/>
      <c r="E589" s="227"/>
      <c r="F589" s="227"/>
      <c r="G589" s="227"/>
      <c r="H589" s="227"/>
      <c r="I589" s="230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32"/>
      <c r="AC589" s="227"/>
    </row>
    <row r="590">
      <c r="A590" s="227"/>
      <c r="B590" s="228"/>
      <c r="C590" s="227"/>
      <c r="D590" s="229"/>
      <c r="E590" s="227"/>
      <c r="F590" s="227"/>
      <c r="G590" s="227"/>
      <c r="H590" s="227"/>
      <c r="I590" s="230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32"/>
      <c r="AC590" s="227"/>
    </row>
    <row r="591">
      <c r="A591" s="227"/>
      <c r="B591" s="228"/>
      <c r="C591" s="227"/>
      <c r="D591" s="229"/>
      <c r="E591" s="227"/>
      <c r="F591" s="227"/>
      <c r="G591" s="227"/>
      <c r="H591" s="227"/>
      <c r="I591" s="230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32"/>
      <c r="AC591" s="227"/>
    </row>
    <row r="592">
      <c r="A592" s="227"/>
      <c r="B592" s="228"/>
      <c r="C592" s="227"/>
      <c r="D592" s="229"/>
      <c r="E592" s="227"/>
      <c r="F592" s="227"/>
      <c r="G592" s="227"/>
      <c r="H592" s="227"/>
      <c r="I592" s="230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  <c r="AA592" s="227"/>
      <c r="AB592" s="232"/>
      <c r="AC592" s="227"/>
    </row>
    <row r="593">
      <c r="A593" s="227"/>
      <c r="B593" s="228"/>
      <c r="C593" s="227"/>
      <c r="D593" s="229"/>
      <c r="E593" s="227"/>
      <c r="F593" s="227"/>
      <c r="G593" s="227"/>
      <c r="H593" s="227"/>
      <c r="I593" s="230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32"/>
      <c r="AC593" s="227"/>
    </row>
    <row r="594">
      <c r="A594" s="227"/>
      <c r="B594" s="228"/>
      <c r="C594" s="227"/>
      <c r="D594" s="229"/>
      <c r="E594" s="227"/>
      <c r="F594" s="227"/>
      <c r="G594" s="227"/>
      <c r="H594" s="227"/>
      <c r="I594" s="230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  <c r="AA594" s="227"/>
      <c r="AB594" s="232"/>
      <c r="AC594" s="227"/>
    </row>
    <row r="595">
      <c r="A595" s="227"/>
      <c r="B595" s="228"/>
      <c r="C595" s="227"/>
      <c r="D595" s="229"/>
      <c r="E595" s="227"/>
      <c r="F595" s="227"/>
      <c r="G595" s="227"/>
      <c r="H595" s="227"/>
      <c r="I595" s="230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  <c r="AA595" s="227"/>
      <c r="AB595" s="232"/>
      <c r="AC595" s="227"/>
    </row>
    <row r="596">
      <c r="A596" s="227"/>
      <c r="B596" s="228"/>
      <c r="C596" s="227"/>
      <c r="D596" s="229"/>
      <c r="E596" s="227"/>
      <c r="F596" s="227"/>
      <c r="G596" s="227"/>
      <c r="H596" s="227"/>
      <c r="I596" s="230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  <c r="AA596" s="227"/>
      <c r="AB596" s="232"/>
      <c r="AC596" s="227"/>
    </row>
    <row r="597">
      <c r="A597" s="227"/>
      <c r="B597" s="228"/>
      <c r="C597" s="227"/>
      <c r="D597" s="229"/>
      <c r="E597" s="227"/>
      <c r="F597" s="227"/>
      <c r="G597" s="227"/>
      <c r="H597" s="227"/>
      <c r="I597" s="230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32"/>
      <c r="AC597" s="227"/>
    </row>
    <row r="598">
      <c r="A598" s="227"/>
      <c r="B598" s="228"/>
      <c r="C598" s="227"/>
      <c r="D598" s="229"/>
      <c r="E598" s="227"/>
      <c r="F598" s="227"/>
      <c r="G598" s="227"/>
      <c r="H598" s="227"/>
      <c r="I598" s="230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  <c r="AA598" s="227"/>
      <c r="AB598" s="232"/>
      <c r="AC598" s="227"/>
    </row>
    <row r="599">
      <c r="A599" s="227"/>
      <c r="B599" s="228"/>
      <c r="C599" s="227"/>
      <c r="D599" s="229"/>
      <c r="E599" s="227"/>
      <c r="F599" s="227"/>
      <c r="G599" s="227"/>
      <c r="H599" s="227"/>
      <c r="I599" s="230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32"/>
      <c r="AC599" s="227"/>
    </row>
    <row r="600">
      <c r="A600" s="227"/>
      <c r="B600" s="228"/>
      <c r="C600" s="227"/>
      <c r="D600" s="229"/>
      <c r="E600" s="227"/>
      <c r="F600" s="227"/>
      <c r="G600" s="227"/>
      <c r="H600" s="227"/>
      <c r="I600" s="230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32"/>
      <c r="AC600" s="227"/>
    </row>
    <row r="601">
      <c r="A601" s="227"/>
      <c r="B601" s="228"/>
      <c r="C601" s="227"/>
      <c r="D601" s="229"/>
      <c r="E601" s="227"/>
      <c r="F601" s="227"/>
      <c r="G601" s="227"/>
      <c r="H601" s="227"/>
      <c r="I601" s="230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32"/>
      <c r="AC601" s="227"/>
    </row>
    <row r="602">
      <c r="A602" s="227"/>
      <c r="B602" s="228"/>
      <c r="C602" s="227"/>
      <c r="D602" s="229"/>
      <c r="E602" s="227"/>
      <c r="F602" s="227"/>
      <c r="G602" s="227"/>
      <c r="H602" s="227"/>
      <c r="I602" s="230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32"/>
      <c r="AC602" s="227"/>
    </row>
    <row r="603">
      <c r="A603" s="227"/>
      <c r="B603" s="228"/>
      <c r="C603" s="227"/>
      <c r="D603" s="229"/>
      <c r="E603" s="227"/>
      <c r="F603" s="227"/>
      <c r="G603" s="227"/>
      <c r="H603" s="227"/>
      <c r="I603" s="230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  <c r="AA603" s="227"/>
      <c r="AB603" s="232"/>
      <c r="AC603" s="227"/>
    </row>
    <row r="604">
      <c r="A604" s="227"/>
      <c r="B604" s="228"/>
      <c r="C604" s="227"/>
      <c r="D604" s="229"/>
      <c r="E604" s="227"/>
      <c r="F604" s="227"/>
      <c r="G604" s="227"/>
      <c r="H604" s="227"/>
      <c r="I604" s="230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  <c r="AA604" s="227"/>
      <c r="AB604" s="232"/>
      <c r="AC604" s="227"/>
    </row>
    <row r="605">
      <c r="A605" s="227"/>
      <c r="B605" s="228"/>
      <c r="C605" s="227"/>
      <c r="D605" s="229"/>
      <c r="E605" s="227"/>
      <c r="F605" s="227"/>
      <c r="G605" s="227"/>
      <c r="H605" s="227"/>
      <c r="I605" s="230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  <c r="AA605" s="227"/>
      <c r="AB605" s="232"/>
      <c r="AC605" s="227"/>
    </row>
    <row r="606">
      <c r="A606" s="227"/>
      <c r="B606" s="228"/>
      <c r="C606" s="227"/>
      <c r="D606" s="229"/>
      <c r="E606" s="227"/>
      <c r="F606" s="227"/>
      <c r="G606" s="227"/>
      <c r="H606" s="227"/>
      <c r="I606" s="230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  <c r="AA606" s="227"/>
      <c r="AB606" s="232"/>
      <c r="AC606" s="227"/>
    </row>
    <row r="607">
      <c r="A607" s="227"/>
      <c r="B607" s="228"/>
      <c r="C607" s="227"/>
      <c r="D607" s="229"/>
      <c r="E607" s="227"/>
      <c r="F607" s="227"/>
      <c r="G607" s="227"/>
      <c r="H607" s="227"/>
      <c r="I607" s="230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  <c r="AA607" s="227"/>
      <c r="AB607" s="232"/>
      <c r="AC607" s="227"/>
    </row>
    <row r="608">
      <c r="A608" s="227"/>
      <c r="B608" s="228"/>
      <c r="C608" s="227"/>
      <c r="D608" s="229"/>
      <c r="E608" s="227"/>
      <c r="F608" s="227"/>
      <c r="G608" s="227"/>
      <c r="H608" s="227"/>
      <c r="I608" s="230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  <c r="AA608" s="227"/>
      <c r="AB608" s="232"/>
      <c r="AC608" s="227"/>
    </row>
    <row r="609">
      <c r="A609" s="227"/>
      <c r="B609" s="228"/>
      <c r="C609" s="227"/>
      <c r="D609" s="229"/>
      <c r="E609" s="227"/>
      <c r="F609" s="227"/>
      <c r="G609" s="227"/>
      <c r="H609" s="227"/>
      <c r="I609" s="230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  <c r="AA609" s="227"/>
      <c r="AB609" s="232"/>
      <c r="AC609" s="227"/>
    </row>
    <row r="610">
      <c r="A610" s="227"/>
      <c r="B610" s="228"/>
      <c r="C610" s="227"/>
      <c r="D610" s="229"/>
      <c r="E610" s="227"/>
      <c r="F610" s="227"/>
      <c r="G610" s="227"/>
      <c r="H610" s="227"/>
      <c r="I610" s="230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  <c r="AA610" s="227"/>
      <c r="AB610" s="232"/>
      <c r="AC610" s="227"/>
    </row>
    <row r="611">
      <c r="A611" s="227"/>
      <c r="B611" s="228"/>
      <c r="C611" s="227"/>
      <c r="D611" s="229"/>
      <c r="E611" s="227"/>
      <c r="F611" s="227"/>
      <c r="G611" s="227"/>
      <c r="H611" s="227"/>
      <c r="I611" s="230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  <c r="AA611" s="227"/>
      <c r="AB611" s="232"/>
      <c r="AC611" s="227"/>
    </row>
    <row r="612">
      <c r="A612" s="227"/>
      <c r="B612" s="228"/>
      <c r="C612" s="227"/>
      <c r="D612" s="229"/>
      <c r="E612" s="227"/>
      <c r="F612" s="227"/>
      <c r="G612" s="227"/>
      <c r="H612" s="227"/>
      <c r="I612" s="230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  <c r="AA612" s="227"/>
      <c r="AB612" s="232"/>
      <c r="AC612" s="227"/>
    </row>
    <row r="613">
      <c r="A613" s="227"/>
      <c r="B613" s="228"/>
      <c r="C613" s="227"/>
      <c r="D613" s="229"/>
      <c r="E613" s="227"/>
      <c r="F613" s="227"/>
      <c r="G613" s="227"/>
      <c r="H613" s="227"/>
      <c r="I613" s="230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  <c r="AA613" s="227"/>
      <c r="AB613" s="232"/>
      <c r="AC613" s="227"/>
    </row>
    <row r="614">
      <c r="A614" s="227"/>
      <c r="B614" s="228"/>
      <c r="C614" s="227"/>
      <c r="D614" s="229"/>
      <c r="E614" s="227"/>
      <c r="F614" s="227"/>
      <c r="G614" s="227"/>
      <c r="H614" s="227"/>
      <c r="I614" s="230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  <c r="AA614" s="227"/>
      <c r="AB614" s="232"/>
      <c r="AC614" s="227"/>
    </row>
    <row r="615">
      <c r="A615" s="227"/>
      <c r="B615" s="228"/>
      <c r="C615" s="227"/>
      <c r="D615" s="229"/>
      <c r="E615" s="227"/>
      <c r="F615" s="227"/>
      <c r="G615" s="227"/>
      <c r="H615" s="227"/>
      <c r="I615" s="230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  <c r="AA615" s="227"/>
      <c r="AB615" s="232"/>
      <c r="AC615" s="227"/>
    </row>
    <row r="616">
      <c r="A616" s="227"/>
      <c r="B616" s="228"/>
      <c r="C616" s="227"/>
      <c r="D616" s="229"/>
      <c r="E616" s="227"/>
      <c r="F616" s="227"/>
      <c r="G616" s="227"/>
      <c r="H616" s="227"/>
      <c r="I616" s="230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  <c r="AA616" s="227"/>
      <c r="AB616" s="232"/>
      <c r="AC616" s="227"/>
    </row>
    <row r="617">
      <c r="A617" s="227"/>
      <c r="B617" s="228"/>
      <c r="C617" s="227"/>
      <c r="D617" s="229"/>
      <c r="E617" s="227"/>
      <c r="F617" s="227"/>
      <c r="G617" s="227"/>
      <c r="H617" s="227"/>
      <c r="I617" s="230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  <c r="AA617" s="227"/>
      <c r="AB617" s="232"/>
      <c r="AC617" s="227"/>
    </row>
    <row r="618">
      <c r="A618" s="227"/>
      <c r="B618" s="228"/>
      <c r="C618" s="227"/>
      <c r="D618" s="229"/>
      <c r="E618" s="227"/>
      <c r="F618" s="227"/>
      <c r="G618" s="227"/>
      <c r="H618" s="227"/>
      <c r="I618" s="230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  <c r="AA618" s="227"/>
      <c r="AB618" s="232"/>
      <c r="AC618" s="227"/>
    </row>
    <row r="619">
      <c r="A619" s="227"/>
      <c r="B619" s="228"/>
      <c r="C619" s="227"/>
      <c r="D619" s="229"/>
      <c r="E619" s="227"/>
      <c r="F619" s="227"/>
      <c r="G619" s="227"/>
      <c r="H619" s="227"/>
      <c r="I619" s="230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  <c r="AA619" s="227"/>
      <c r="AB619" s="232"/>
      <c r="AC619" s="227"/>
    </row>
    <row r="620">
      <c r="A620" s="227"/>
      <c r="B620" s="228"/>
      <c r="C620" s="227"/>
      <c r="D620" s="229"/>
      <c r="E620" s="227"/>
      <c r="F620" s="227"/>
      <c r="G620" s="227"/>
      <c r="H620" s="227"/>
      <c r="I620" s="230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32"/>
      <c r="AC620" s="227"/>
    </row>
    <row r="621">
      <c r="A621" s="227"/>
      <c r="B621" s="228"/>
      <c r="C621" s="227"/>
      <c r="D621" s="229"/>
      <c r="E621" s="227"/>
      <c r="F621" s="227"/>
      <c r="G621" s="227"/>
      <c r="H621" s="227"/>
      <c r="I621" s="230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  <c r="AA621" s="227"/>
      <c r="AB621" s="232"/>
      <c r="AC621" s="227"/>
    </row>
    <row r="622">
      <c r="A622" s="227"/>
      <c r="B622" s="228"/>
      <c r="C622" s="227"/>
      <c r="D622" s="229"/>
      <c r="E622" s="227"/>
      <c r="F622" s="227"/>
      <c r="G622" s="227"/>
      <c r="H622" s="227"/>
      <c r="I622" s="230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  <c r="AA622" s="227"/>
      <c r="AB622" s="232"/>
      <c r="AC622" s="227"/>
    </row>
    <row r="623">
      <c r="A623" s="227"/>
      <c r="B623" s="228"/>
      <c r="C623" s="227"/>
      <c r="D623" s="229"/>
      <c r="E623" s="227"/>
      <c r="F623" s="227"/>
      <c r="G623" s="227"/>
      <c r="H623" s="227"/>
      <c r="I623" s="230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  <c r="AA623" s="227"/>
      <c r="AB623" s="232"/>
      <c r="AC623" s="227"/>
    </row>
    <row r="624">
      <c r="A624" s="227"/>
      <c r="B624" s="228"/>
      <c r="C624" s="227"/>
      <c r="D624" s="229"/>
      <c r="E624" s="227"/>
      <c r="F624" s="227"/>
      <c r="G624" s="227"/>
      <c r="H624" s="227"/>
      <c r="I624" s="230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  <c r="AA624" s="227"/>
      <c r="AB624" s="232"/>
      <c r="AC624" s="227"/>
    </row>
    <row r="625">
      <c r="A625" s="227"/>
      <c r="B625" s="228"/>
      <c r="C625" s="227"/>
      <c r="D625" s="229"/>
      <c r="E625" s="227"/>
      <c r="F625" s="227"/>
      <c r="G625" s="227"/>
      <c r="H625" s="227"/>
      <c r="I625" s="230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  <c r="AA625" s="227"/>
      <c r="AB625" s="232"/>
      <c r="AC625" s="227"/>
    </row>
    <row r="626">
      <c r="A626" s="227"/>
      <c r="B626" s="228"/>
      <c r="C626" s="227"/>
      <c r="D626" s="229"/>
      <c r="E626" s="227"/>
      <c r="F626" s="227"/>
      <c r="G626" s="227"/>
      <c r="H626" s="227"/>
      <c r="I626" s="230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  <c r="AA626" s="227"/>
      <c r="AB626" s="232"/>
      <c r="AC626" s="227"/>
    </row>
    <row r="627">
      <c r="A627" s="227"/>
      <c r="B627" s="228"/>
      <c r="C627" s="227"/>
      <c r="D627" s="229"/>
      <c r="E627" s="227"/>
      <c r="F627" s="227"/>
      <c r="G627" s="227"/>
      <c r="H627" s="227"/>
      <c r="I627" s="230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  <c r="AA627" s="227"/>
      <c r="AB627" s="232"/>
      <c r="AC627" s="227"/>
    </row>
    <row r="628">
      <c r="A628" s="227"/>
      <c r="B628" s="228"/>
      <c r="C628" s="227"/>
      <c r="D628" s="229"/>
      <c r="E628" s="227"/>
      <c r="F628" s="227"/>
      <c r="G628" s="227"/>
      <c r="H628" s="227"/>
      <c r="I628" s="230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  <c r="AA628" s="227"/>
      <c r="AB628" s="232"/>
      <c r="AC628" s="227"/>
    </row>
    <row r="629">
      <c r="A629" s="227"/>
      <c r="B629" s="228"/>
      <c r="C629" s="227"/>
      <c r="D629" s="229"/>
      <c r="E629" s="227"/>
      <c r="F629" s="227"/>
      <c r="G629" s="227"/>
      <c r="H629" s="227"/>
      <c r="I629" s="230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  <c r="AA629" s="227"/>
      <c r="AB629" s="232"/>
      <c r="AC629" s="227"/>
    </row>
    <row r="630">
      <c r="A630" s="227"/>
      <c r="B630" s="228"/>
      <c r="C630" s="227"/>
      <c r="D630" s="229"/>
      <c r="E630" s="227"/>
      <c r="F630" s="227"/>
      <c r="G630" s="227"/>
      <c r="H630" s="227"/>
      <c r="I630" s="230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32"/>
      <c r="AC630" s="227"/>
    </row>
    <row r="631">
      <c r="A631" s="227"/>
      <c r="B631" s="228"/>
      <c r="C631" s="227"/>
      <c r="D631" s="229"/>
      <c r="E631" s="227"/>
      <c r="F631" s="227"/>
      <c r="G631" s="227"/>
      <c r="H631" s="227"/>
      <c r="I631" s="230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  <c r="AA631" s="227"/>
      <c r="AB631" s="232"/>
      <c r="AC631" s="227"/>
    </row>
    <row r="632">
      <c r="A632" s="227"/>
      <c r="B632" s="228"/>
      <c r="C632" s="227"/>
      <c r="D632" s="229"/>
      <c r="E632" s="227"/>
      <c r="F632" s="227"/>
      <c r="G632" s="227"/>
      <c r="H632" s="227"/>
      <c r="I632" s="230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  <c r="AA632" s="227"/>
      <c r="AB632" s="232"/>
      <c r="AC632" s="227"/>
    </row>
    <row r="633">
      <c r="A633" s="227"/>
      <c r="B633" s="228"/>
      <c r="C633" s="227"/>
      <c r="D633" s="229"/>
      <c r="E633" s="227"/>
      <c r="F633" s="227"/>
      <c r="G633" s="227"/>
      <c r="H633" s="227"/>
      <c r="I633" s="230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  <c r="AA633" s="227"/>
      <c r="AB633" s="232"/>
      <c r="AC633" s="227"/>
    </row>
    <row r="634">
      <c r="A634" s="227"/>
      <c r="B634" s="228"/>
      <c r="C634" s="227"/>
      <c r="D634" s="229"/>
      <c r="E634" s="227"/>
      <c r="F634" s="227"/>
      <c r="G634" s="227"/>
      <c r="H634" s="227"/>
      <c r="I634" s="230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  <c r="AA634" s="227"/>
      <c r="AB634" s="232"/>
      <c r="AC634" s="227"/>
    </row>
    <row r="635">
      <c r="A635" s="227"/>
      <c r="B635" s="228"/>
      <c r="C635" s="227"/>
      <c r="D635" s="229"/>
      <c r="E635" s="227"/>
      <c r="F635" s="227"/>
      <c r="G635" s="227"/>
      <c r="H635" s="227"/>
      <c r="I635" s="230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  <c r="AA635" s="227"/>
      <c r="AB635" s="232"/>
      <c r="AC635" s="227"/>
    </row>
    <row r="636">
      <c r="A636" s="227"/>
      <c r="B636" s="228"/>
      <c r="C636" s="227"/>
      <c r="D636" s="229"/>
      <c r="E636" s="227"/>
      <c r="F636" s="227"/>
      <c r="G636" s="227"/>
      <c r="H636" s="227"/>
      <c r="I636" s="230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32"/>
      <c r="AC636" s="227"/>
    </row>
    <row r="637">
      <c r="A637" s="227"/>
      <c r="B637" s="228"/>
      <c r="C637" s="227"/>
      <c r="D637" s="229"/>
      <c r="E637" s="227"/>
      <c r="F637" s="227"/>
      <c r="G637" s="227"/>
      <c r="H637" s="227"/>
      <c r="I637" s="230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32"/>
      <c r="AC637" s="227"/>
    </row>
    <row r="638">
      <c r="A638" s="227"/>
      <c r="B638" s="228"/>
      <c r="C638" s="227"/>
      <c r="D638" s="229"/>
      <c r="E638" s="227"/>
      <c r="F638" s="227"/>
      <c r="G638" s="227"/>
      <c r="H638" s="227"/>
      <c r="I638" s="230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32"/>
      <c r="AC638" s="227"/>
    </row>
    <row r="639">
      <c r="A639" s="227"/>
      <c r="B639" s="228"/>
      <c r="C639" s="227"/>
      <c r="D639" s="229"/>
      <c r="E639" s="227"/>
      <c r="F639" s="227"/>
      <c r="G639" s="227"/>
      <c r="H639" s="227"/>
      <c r="I639" s="230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32"/>
      <c r="AC639" s="227"/>
    </row>
    <row r="640">
      <c r="A640" s="227"/>
      <c r="B640" s="228"/>
      <c r="C640" s="227"/>
      <c r="D640" s="229"/>
      <c r="E640" s="227"/>
      <c r="F640" s="227"/>
      <c r="G640" s="227"/>
      <c r="H640" s="227"/>
      <c r="I640" s="230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32"/>
      <c r="AC640" s="227"/>
    </row>
    <row r="641">
      <c r="A641" s="227"/>
      <c r="B641" s="228"/>
      <c r="C641" s="227"/>
      <c r="D641" s="229"/>
      <c r="E641" s="227"/>
      <c r="F641" s="227"/>
      <c r="G641" s="227"/>
      <c r="H641" s="227"/>
      <c r="I641" s="230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  <c r="AA641" s="227"/>
      <c r="AB641" s="232"/>
      <c r="AC641" s="227"/>
    </row>
    <row r="642">
      <c r="A642" s="227"/>
      <c r="B642" s="228"/>
      <c r="C642" s="227"/>
      <c r="D642" s="229"/>
      <c r="E642" s="227"/>
      <c r="F642" s="227"/>
      <c r="G642" s="227"/>
      <c r="H642" s="227"/>
      <c r="I642" s="230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  <c r="AA642" s="227"/>
      <c r="AB642" s="232"/>
      <c r="AC642" s="227"/>
    </row>
    <row r="643">
      <c r="A643" s="227"/>
      <c r="B643" s="228"/>
      <c r="C643" s="227"/>
      <c r="D643" s="229"/>
      <c r="E643" s="227"/>
      <c r="F643" s="227"/>
      <c r="G643" s="227"/>
      <c r="H643" s="227"/>
      <c r="I643" s="230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  <c r="AA643" s="227"/>
      <c r="AB643" s="232"/>
      <c r="AC643" s="227"/>
    </row>
    <row r="644">
      <c r="A644" s="227"/>
      <c r="B644" s="228"/>
      <c r="C644" s="227"/>
      <c r="D644" s="229"/>
      <c r="E644" s="227"/>
      <c r="F644" s="227"/>
      <c r="G644" s="227"/>
      <c r="H644" s="227"/>
      <c r="I644" s="230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  <c r="AA644" s="227"/>
      <c r="AB644" s="232"/>
      <c r="AC644" s="227"/>
    </row>
    <row r="645">
      <c r="A645" s="227"/>
      <c r="B645" s="228"/>
      <c r="C645" s="227"/>
      <c r="D645" s="229"/>
      <c r="E645" s="227"/>
      <c r="F645" s="227"/>
      <c r="G645" s="227"/>
      <c r="H645" s="227"/>
      <c r="I645" s="230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  <c r="AA645" s="227"/>
      <c r="AB645" s="232"/>
      <c r="AC645" s="227"/>
    </row>
    <row r="646">
      <c r="A646" s="227"/>
      <c r="B646" s="228"/>
      <c r="C646" s="227"/>
      <c r="D646" s="229"/>
      <c r="E646" s="227"/>
      <c r="F646" s="227"/>
      <c r="G646" s="227"/>
      <c r="H646" s="227"/>
      <c r="I646" s="230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  <c r="AA646" s="227"/>
      <c r="AB646" s="232"/>
      <c r="AC646" s="227"/>
    </row>
    <row r="647">
      <c r="A647" s="227"/>
      <c r="B647" s="228"/>
      <c r="C647" s="227"/>
      <c r="D647" s="229"/>
      <c r="E647" s="227"/>
      <c r="F647" s="227"/>
      <c r="G647" s="227"/>
      <c r="H647" s="227"/>
      <c r="I647" s="230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  <c r="AA647" s="227"/>
      <c r="AB647" s="232"/>
      <c r="AC647" s="227"/>
    </row>
    <row r="648">
      <c r="A648" s="227"/>
      <c r="B648" s="228"/>
      <c r="C648" s="227"/>
      <c r="D648" s="229"/>
      <c r="E648" s="227"/>
      <c r="F648" s="227"/>
      <c r="G648" s="227"/>
      <c r="H648" s="227"/>
      <c r="I648" s="230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  <c r="AA648" s="227"/>
      <c r="AB648" s="232"/>
      <c r="AC648" s="227"/>
    </row>
    <row r="649">
      <c r="A649" s="227"/>
      <c r="B649" s="228"/>
      <c r="C649" s="227"/>
      <c r="D649" s="229"/>
      <c r="E649" s="227"/>
      <c r="F649" s="227"/>
      <c r="G649" s="227"/>
      <c r="H649" s="227"/>
      <c r="I649" s="230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  <c r="AA649" s="227"/>
      <c r="AB649" s="232"/>
      <c r="AC649" s="227"/>
    </row>
    <row r="650">
      <c r="A650" s="227"/>
      <c r="B650" s="228"/>
      <c r="C650" s="227"/>
      <c r="D650" s="229"/>
      <c r="E650" s="227"/>
      <c r="F650" s="227"/>
      <c r="G650" s="227"/>
      <c r="H650" s="227"/>
      <c r="I650" s="230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  <c r="AA650" s="227"/>
      <c r="AB650" s="232"/>
      <c r="AC650" s="227"/>
    </row>
    <row r="651">
      <c r="A651" s="227"/>
      <c r="B651" s="228"/>
      <c r="C651" s="227"/>
      <c r="D651" s="229"/>
      <c r="E651" s="227"/>
      <c r="F651" s="227"/>
      <c r="G651" s="227"/>
      <c r="H651" s="227"/>
      <c r="I651" s="230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  <c r="AA651" s="227"/>
      <c r="AB651" s="232"/>
      <c r="AC651" s="227"/>
    </row>
    <row r="652">
      <c r="A652" s="227"/>
      <c r="B652" s="228"/>
      <c r="C652" s="227"/>
      <c r="D652" s="229"/>
      <c r="E652" s="227"/>
      <c r="F652" s="227"/>
      <c r="G652" s="227"/>
      <c r="H652" s="227"/>
      <c r="I652" s="230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  <c r="AA652" s="227"/>
      <c r="AB652" s="232"/>
      <c r="AC652" s="227"/>
    </row>
    <row r="653">
      <c r="A653" s="227"/>
      <c r="B653" s="228"/>
      <c r="C653" s="227"/>
      <c r="D653" s="229"/>
      <c r="E653" s="227"/>
      <c r="F653" s="227"/>
      <c r="G653" s="227"/>
      <c r="H653" s="227"/>
      <c r="I653" s="230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  <c r="AA653" s="227"/>
      <c r="AB653" s="232"/>
      <c r="AC653" s="227"/>
    </row>
    <row r="654">
      <c r="A654" s="227"/>
      <c r="B654" s="228"/>
      <c r="C654" s="227"/>
      <c r="D654" s="229"/>
      <c r="E654" s="227"/>
      <c r="F654" s="227"/>
      <c r="G654" s="227"/>
      <c r="H654" s="227"/>
      <c r="I654" s="230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  <c r="AA654" s="227"/>
      <c r="AB654" s="232"/>
      <c r="AC654" s="227"/>
    </row>
    <row r="655">
      <c r="A655" s="227"/>
      <c r="B655" s="228"/>
      <c r="C655" s="227"/>
      <c r="D655" s="229"/>
      <c r="E655" s="227"/>
      <c r="F655" s="227"/>
      <c r="G655" s="227"/>
      <c r="H655" s="227"/>
      <c r="I655" s="230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  <c r="AA655" s="227"/>
      <c r="AB655" s="232"/>
      <c r="AC655" s="227"/>
    </row>
    <row r="656">
      <c r="A656" s="227"/>
      <c r="B656" s="228"/>
      <c r="C656" s="227"/>
      <c r="D656" s="229"/>
      <c r="E656" s="227"/>
      <c r="F656" s="227"/>
      <c r="G656" s="227"/>
      <c r="H656" s="227"/>
      <c r="I656" s="230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  <c r="AA656" s="227"/>
      <c r="AB656" s="232"/>
      <c r="AC656" s="227"/>
    </row>
    <row r="657">
      <c r="A657" s="227"/>
      <c r="B657" s="228"/>
      <c r="C657" s="227"/>
      <c r="D657" s="229"/>
      <c r="E657" s="227"/>
      <c r="F657" s="227"/>
      <c r="G657" s="227"/>
      <c r="H657" s="227"/>
      <c r="I657" s="230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  <c r="AA657" s="227"/>
      <c r="AB657" s="232"/>
      <c r="AC657" s="227"/>
    </row>
    <row r="658">
      <c r="A658" s="227"/>
      <c r="B658" s="228"/>
      <c r="C658" s="227"/>
      <c r="D658" s="229"/>
      <c r="E658" s="227"/>
      <c r="F658" s="227"/>
      <c r="G658" s="227"/>
      <c r="H658" s="227"/>
      <c r="I658" s="230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  <c r="AA658" s="227"/>
      <c r="AB658" s="232"/>
      <c r="AC658" s="227"/>
    </row>
    <row r="659">
      <c r="A659" s="227"/>
      <c r="B659" s="228"/>
      <c r="C659" s="227"/>
      <c r="D659" s="229"/>
      <c r="E659" s="227"/>
      <c r="F659" s="227"/>
      <c r="G659" s="227"/>
      <c r="H659" s="227"/>
      <c r="I659" s="230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  <c r="AA659" s="227"/>
      <c r="AB659" s="232"/>
      <c r="AC659" s="227"/>
    </row>
    <row r="660">
      <c r="A660" s="227"/>
      <c r="B660" s="228"/>
      <c r="C660" s="227"/>
      <c r="D660" s="229"/>
      <c r="E660" s="227"/>
      <c r="F660" s="227"/>
      <c r="G660" s="227"/>
      <c r="H660" s="227"/>
      <c r="I660" s="230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  <c r="AA660" s="227"/>
      <c r="AB660" s="232"/>
      <c r="AC660" s="227"/>
    </row>
    <row r="661">
      <c r="A661" s="227"/>
      <c r="B661" s="228"/>
      <c r="C661" s="227"/>
      <c r="D661" s="229"/>
      <c r="E661" s="227"/>
      <c r="F661" s="227"/>
      <c r="G661" s="227"/>
      <c r="H661" s="227"/>
      <c r="I661" s="230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  <c r="AA661" s="227"/>
      <c r="AB661" s="232"/>
      <c r="AC661" s="227"/>
    </row>
    <row r="662">
      <c r="A662" s="227"/>
      <c r="B662" s="228"/>
      <c r="C662" s="227"/>
      <c r="D662" s="229"/>
      <c r="E662" s="227"/>
      <c r="F662" s="227"/>
      <c r="G662" s="227"/>
      <c r="H662" s="227"/>
      <c r="I662" s="230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  <c r="AA662" s="227"/>
      <c r="AB662" s="232"/>
      <c r="AC662" s="227"/>
    </row>
    <row r="663">
      <c r="A663" s="227"/>
      <c r="B663" s="228"/>
      <c r="C663" s="227"/>
      <c r="D663" s="229"/>
      <c r="E663" s="227"/>
      <c r="F663" s="227"/>
      <c r="G663" s="227"/>
      <c r="H663" s="227"/>
      <c r="I663" s="230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  <c r="AA663" s="227"/>
      <c r="AB663" s="232"/>
      <c r="AC663" s="227"/>
    </row>
    <row r="664">
      <c r="A664" s="227"/>
      <c r="B664" s="228"/>
      <c r="C664" s="227"/>
      <c r="D664" s="229"/>
      <c r="E664" s="227"/>
      <c r="F664" s="227"/>
      <c r="G664" s="227"/>
      <c r="H664" s="227"/>
      <c r="I664" s="230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  <c r="AA664" s="227"/>
      <c r="AB664" s="232"/>
      <c r="AC664" s="227"/>
    </row>
    <row r="665">
      <c r="A665" s="227"/>
      <c r="B665" s="228"/>
      <c r="C665" s="227"/>
      <c r="D665" s="229"/>
      <c r="E665" s="227"/>
      <c r="F665" s="227"/>
      <c r="G665" s="227"/>
      <c r="H665" s="227"/>
      <c r="I665" s="230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  <c r="AA665" s="227"/>
      <c r="AB665" s="232"/>
      <c r="AC665" s="227"/>
    </row>
    <row r="666">
      <c r="A666" s="227"/>
      <c r="B666" s="228"/>
      <c r="C666" s="227"/>
      <c r="D666" s="229"/>
      <c r="E666" s="227"/>
      <c r="F666" s="227"/>
      <c r="G666" s="227"/>
      <c r="H666" s="227"/>
      <c r="I666" s="230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  <c r="AA666" s="227"/>
      <c r="AB666" s="232"/>
      <c r="AC666" s="227"/>
    </row>
    <row r="667">
      <c r="A667" s="227"/>
      <c r="B667" s="228"/>
      <c r="C667" s="227"/>
      <c r="D667" s="229"/>
      <c r="E667" s="227"/>
      <c r="F667" s="227"/>
      <c r="G667" s="227"/>
      <c r="H667" s="227"/>
      <c r="I667" s="230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  <c r="AA667" s="227"/>
      <c r="AB667" s="232"/>
      <c r="AC667" s="227"/>
    </row>
    <row r="668">
      <c r="A668" s="227"/>
      <c r="B668" s="228"/>
      <c r="C668" s="227"/>
      <c r="D668" s="229"/>
      <c r="E668" s="227"/>
      <c r="F668" s="227"/>
      <c r="G668" s="227"/>
      <c r="H668" s="227"/>
      <c r="I668" s="230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  <c r="AA668" s="227"/>
      <c r="AB668" s="232"/>
      <c r="AC668" s="227"/>
    </row>
    <row r="669">
      <c r="A669" s="227"/>
      <c r="B669" s="228"/>
      <c r="C669" s="227"/>
      <c r="D669" s="229"/>
      <c r="E669" s="227"/>
      <c r="F669" s="227"/>
      <c r="G669" s="227"/>
      <c r="H669" s="227"/>
      <c r="I669" s="230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  <c r="AA669" s="227"/>
      <c r="AB669" s="232"/>
      <c r="AC669" s="227"/>
    </row>
    <row r="670">
      <c r="A670" s="227"/>
      <c r="B670" s="228"/>
      <c r="C670" s="227"/>
      <c r="D670" s="229"/>
      <c r="E670" s="227"/>
      <c r="F670" s="227"/>
      <c r="G670" s="227"/>
      <c r="H670" s="227"/>
      <c r="I670" s="230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  <c r="AA670" s="227"/>
      <c r="AB670" s="232"/>
      <c r="AC670" s="227"/>
    </row>
    <row r="671">
      <c r="A671" s="227"/>
      <c r="B671" s="228"/>
      <c r="C671" s="227"/>
      <c r="D671" s="229"/>
      <c r="E671" s="227"/>
      <c r="F671" s="227"/>
      <c r="G671" s="227"/>
      <c r="H671" s="227"/>
      <c r="I671" s="230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  <c r="AA671" s="227"/>
      <c r="AB671" s="232"/>
      <c r="AC671" s="227"/>
    </row>
    <row r="672">
      <c r="A672" s="227"/>
      <c r="B672" s="228"/>
      <c r="C672" s="227"/>
      <c r="D672" s="229"/>
      <c r="E672" s="227"/>
      <c r="F672" s="227"/>
      <c r="G672" s="227"/>
      <c r="H672" s="227"/>
      <c r="I672" s="230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  <c r="AA672" s="227"/>
      <c r="AB672" s="232"/>
      <c r="AC672" s="227"/>
    </row>
    <row r="673">
      <c r="A673" s="227"/>
      <c r="B673" s="228"/>
      <c r="C673" s="227"/>
      <c r="D673" s="229"/>
      <c r="E673" s="227"/>
      <c r="F673" s="227"/>
      <c r="G673" s="227"/>
      <c r="H673" s="227"/>
      <c r="I673" s="230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  <c r="AA673" s="227"/>
      <c r="AB673" s="232"/>
      <c r="AC673" s="227"/>
    </row>
    <row r="674">
      <c r="A674" s="227"/>
      <c r="B674" s="228"/>
      <c r="C674" s="227"/>
      <c r="D674" s="229"/>
      <c r="E674" s="227"/>
      <c r="F674" s="227"/>
      <c r="G674" s="227"/>
      <c r="H674" s="227"/>
      <c r="I674" s="230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  <c r="AA674" s="227"/>
      <c r="AB674" s="232"/>
      <c r="AC674" s="227"/>
    </row>
    <row r="675">
      <c r="A675" s="227"/>
      <c r="B675" s="228"/>
      <c r="C675" s="227"/>
      <c r="D675" s="229"/>
      <c r="E675" s="227"/>
      <c r="F675" s="227"/>
      <c r="G675" s="227"/>
      <c r="H675" s="227"/>
      <c r="I675" s="230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  <c r="AA675" s="227"/>
      <c r="AB675" s="232"/>
      <c r="AC675" s="227"/>
    </row>
    <row r="676">
      <c r="A676" s="227"/>
      <c r="B676" s="228"/>
      <c r="C676" s="227"/>
      <c r="D676" s="229"/>
      <c r="E676" s="227"/>
      <c r="F676" s="227"/>
      <c r="G676" s="227"/>
      <c r="H676" s="227"/>
      <c r="I676" s="230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32"/>
      <c r="AC676" s="227"/>
    </row>
    <row r="677">
      <c r="A677" s="227"/>
      <c r="B677" s="228"/>
      <c r="C677" s="227"/>
      <c r="D677" s="229"/>
      <c r="E677" s="227"/>
      <c r="F677" s="227"/>
      <c r="G677" s="227"/>
      <c r="H677" s="227"/>
      <c r="I677" s="230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  <c r="AA677" s="227"/>
      <c r="AB677" s="232"/>
      <c r="AC677" s="227"/>
    </row>
    <row r="678">
      <c r="A678" s="227"/>
      <c r="B678" s="228"/>
      <c r="C678" s="227"/>
      <c r="D678" s="229"/>
      <c r="E678" s="227"/>
      <c r="F678" s="227"/>
      <c r="G678" s="227"/>
      <c r="H678" s="227"/>
      <c r="I678" s="230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  <c r="AA678" s="227"/>
      <c r="AB678" s="232"/>
      <c r="AC678" s="227"/>
    </row>
    <row r="679">
      <c r="A679" s="227"/>
      <c r="B679" s="228"/>
      <c r="C679" s="227"/>
      <c r="D679" s="229"/>
      <c r="E679" s="227"/>
      <c r="F679" s="227"/>
      <c r="G679" s="227"/>
      <c r="H679" s="227"/>
      <c r="I679" s="230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  <c r="AA679" s="227"/>
      <c r="AB679" s="232"/>
      <c r="AC679" s="227"/>
    </row>
    <row r="680">
      <c r="A680" s="227"/>
      <c r="B680" s="228"/>
      <c r="C680" s="227"/>
      <c r="D680" s="229"/>
      <c r="E680" s="227"/>
      <c r="F680" s="227"/>
      <c r="G680" s="227"/>
      <c r="H680" s="227"/>
      <c r="I680" s="230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  <c r="AA680" s="227"/>
      <c r="AB680" s="232"/>
      <c r="AC680" s="227"/>
    </row>
    <row r="681">
      <c r="A681" s="227"/>
      <c r="B681" s="228"/>
      <c r="C681" s="227"/>
      <c r="D681" s="229"/>
      <c r="E681" s="227"/>
      <c r="F681" s="227"/>
      <c r="G681" s="227"/>
      <c r="H681" s="227"/>
      <c r="I681" s="230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  <c r="AA681" s="227"/>
      <c r="AB681" s="232"/>
      <c r="AC681" s="227"/>
    </row>
    <row r="682">
      <c r="A682" s="227"/>
      <c r="B682" s="228"/>
      <c r="C682" s="227"/>
      <c r="D682" s="229"/>
      <c r="E682" s="227"/>
      <c r="F682" s="227"/>
      <c r="G682" s="227"/>
      <c r="H682" s="227"/>
      <c r="I682" s="230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  <c r="AA682" s="227"/>
      <c r="AB682" s="232"/>
      <c r="AC682" s="227"/>
    </row>
    <row r="683">
      <c r="A683" s="227"/>
      <c r="B683" s="228"/>
      <c r="C683" s="227"/>
      <c r="D683" s="229"/>
      <c r="E683" s="227"/>
      <c r="F683" s="227"/>
      <c r="G683" s="227"/>
      <c r="H683" s="227"/>
      <c r="I683" s="230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32"/>
      <c r="AC683" s="227"/>
    </row>
    <row r="684">
      <c r="A684" s="227"/>
      <c r="B684" s="228"/>
      <c r="C684" s="227"/>
      <c r="D684" s="229"/>
      <c r="E684" s="227"/>
      <c r="F684" s="227"/>
      <c r="G684" s="227"/>
      <c r="H684" s="227"/>
      <c r="I684" s="230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  <c r="AA684" s="227"/>
      <c r="AB684" s="232"/>
      <c r="AC684" s="227"/>
    </row>
    <row r="685">
      <c r="A685" s="227"/>
      <c r="B685" s="228"/>
      <c r="C685" s="227"/>
      <c r="D685" s="229"/>
      <c r="E685" s="227"/>
      <c r="F685" s="227"/>
      <c r="G685" s="227"/>
      <c r="H685" s="227"/>
      <c r="I685" s="230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  <c r="AA685" s="227"/>
      <c r="AB685" s="232"/>
      <c r="AC685" s="227"/>
    </row>
    <row r="686">
      <c r="A686" s="227"/>
      <c r="B686" s="228"/>
      <c r="C686" s="227"/>
      <c r="D686" s="229"/>
      <c r="E686" s="227"/>
      <c r="F686" s="227"/>
      <c r="G686" s="227"/>
      <c r="H686" s="227"/>
      <c r="I686" s="230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  <c r="AA686" s="227"/>
      <c r="AB686" s="232"/>
      <c r="AC686" s="227"/>
    </row>
    <row r="687">
      <c r="A687" s="227"/>
      <c r="B687" s="228"/>
      <c r="C687" s="227"/>
      <c r="D687" s="229"/>
      <c r="E687" s="227"/>
      <c r="F687" s="227"/>
      <c r="G687" s="227"/>
      <c r="H687" s="227"/>
      <c r="I687" s="230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  <c r="AA687" s="227"/>
      <c r="AB687" s="232"/>
      <c r="AC687" s="227"/>
    </row>
    <row r="688">
      <c r="A688" s="227"/>
      <c r="B688" s="228"/>
      <c r="C688" s="227"/>
      <c r="D688" s="229"/>
      <c r="E688" s="227"/>
      <c r="F688" s="227"/>
      <c r="G688" s="227"/>
      <c r="H688" s="227"/>
      <c r="I688" s="230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  <c r="AA688" s="227"/>
      <c r="AB688" s="232"/>
      <c r="AC688" s="227"/>
    </row>
    <row r="689">
      <c r="A689" s="227"/>
      <c r="B689" s="228"/>
      <c r="C689" s="227"/>
      <c r="D689" s="229"/>
      <c r="E689" s="227"/>
      <c r="F689" s="227"/>
      <c r="G689" s="227"/>
      <c r="H689" s="227"/>
      <c r="I689" s="230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  <c r="AA689" s="227"/>
      <c r="AB689" s="232"/>
      <c r="AC689" s="227"/>
    </row>
    <row r="690">
      <c r="A690" s="227"/>
      <c r="B690" s="228"/>
      <c r="C690" s="227"/>
      <c r="D690" s="229"/>
      <c r="E690" s="227"/>
      <c r="F690" s="227"/>
      <c r="G690" s="227"/>
      <c r="H690" s="227"/>
      <c r="I690" s="230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  <c r="AA690" s="227"/>
      <c r="AB690" s="232"/>
      <c r="AC690" s="227"/>
    </row>
    <row r="691">
      <c r="A691" s="227"/>
      <c r="B691" s="228"/>
      <c r="C691" s="227"/>
      <c r="D691" s="229"/>
      <c r="E691" s="227"/>
      <c r="F691" s="227"/>
      <c r="G691" s="227"/>
      <c r="H691" s="227"/>
      <c r="I691" s="230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  <c r="AA691" s="227"/>
      <c r="AB691" s="232"/>
      <c r="AC691" s="227"/>
    </row>
    <row r="692">
      <c r="A692" s="227"/>
      <c r="B692" s="228"/>
      <c r="C692" s="227"/>
      <c r="D692" s="229"/>
      <c r="E692" s="227"/>
      <c r="F692" s="227"/>
      <c r="G692" s="227"/>
      <c r="H692" s="227"/>
      <c r="I692" s="230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32"/>
      <c r="AC692" s="227"/>
    </row>
    <row r="693">
      <c r="A693" s="227"/>
      <c r="B693" s="228"/>
      <c r="C693" s="227"/>
      <c r="D693" s="229"/>
      <c r="E693" s="227"/>
      <c r="F693" s="227"/>
      <c r="G693" s="227"/>
      <c r="H693" s="227"/>
      <c r="I693" s="230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32"/>
      <c r="AC693" s="227"/>
    </row>
    <row r="694">
      <c r="A694" s="227"/>
      <c r="B694" s="228"/>
      <c r="C694" s="227"/>
      <c r="D694" s="229"/>
      <c r="E694" s="227"/>
      <c r="F694" s="227"/>
      <c r="G694" s="227"/>
      <c r="H694" s="227"/>
      <c r="I694" s="230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32"/>
      <c r="AC694" s="227"/>
    </row>
    <row r="695">
      <c r="A695" s="227"/>
      <c r="B695" s="228"/>
      <c r="C695" s="227"/>
      <c r="D695" s="229"/>
      <c r="E695" s="227"/>
      <c r="F695" s="227"/>
      <c r="G695" s="227"/>
      <c r="H695" s="227"/>
      <c r="I695" s="230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32"/>
      <c r="AC695" s="227"/>
    </row>
    <row r="696">
      <c r="A696" s="227"/>
      <c r="B696" s="228"/>
      <c r="C696" s="227"/>
      <c r="D696" s="229"/>
      <c r="E696" s="227"/>
      <c r="F696" s="227"/>
      <c r="G696" s="227"/>
      <c r="H696" s="227"/>
      <c r="I696" s="230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32"/>
      <c r="AC696" s="227"/>
    </row>
    <row r="697">
      <c r="A697" s="227"/>
      <c r="B697" s="228"/>
      <c r="C697" s="227"/>
      <c r="D697" s="229"/>
      <c r="E697" s="227"/>
      <c r="F697" s="227"/>
      <c r="G697" s="227"/>
      <c r="H697" s="227"/>
      <c r="I697" s="230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  <c r="AA697" s="227"/>
      <c r="AB697" s="232"/>
      <c r="AC697" s="227"/>
    </row>
    <row r="698">
      <c r="A698" s="227"/>
      <c r="B698" s="228"/>
      <c r="C698" s="227"/>
      <c r="D698" s="229"/>
      <c r="E698" s="227"/>
      <c r="F698" s="227"/>
      <c r="G698" s="227"/>
      <c r="H698" s="227"/>
      <c r="I698" s="230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  <c r="AA698" s="227"/>
      <c r="AB698" s="232"/>
      <c r="AC698" s="227"/>
    </row>
    <row r="699">
      <c r="A699" s="227"/>
      <c r="B699" s="228"/>
      <c r="C699" s="227"/>
      <c r="D699" s="229"/>
      <c r="E699" s="227"/>
      <c r="F699" s="227"/>
      <c r="G699" s="227"/>
      <c r="H699" s="227"/>
      <c r="I699" s="230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  <c r="AA699" s="227"/>
      <c r="AB699" s="232"/>
      <c r="AC699" s="227"/>
    </row>
    <row r="700">
      <c r="A700" s="227"/>
      <c r="B700" s="228"/>
      <c r="C700" s="227"/>
      <c r="D700" s="229"/>
      <c r="E700" s="227"/>
      <c r="F700" s="227"/>
      <c r="G700" s="227"/>
      <c r="H700" s="227"/>
      <c r="I700" s="230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  <c r="AA700" s="227"/>
      <c r="AB700" s="232"/>
      <c r="AC700" s="227"/>
    </row>
    <row r="701">
      <c r="A701" s="227"/>
      <c r="B701" s="228"/>
      <c r="C701" s="227"/>
      <c r="D701" s="229"/>
      <c r="E701" s="227"/>
      <c r="F701" s="227"/>
      <c r="G701" s="227"/>
      <c r="H701" s="227"/>
      <c r="I701" s="230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  <c r="AA701" s="227"/>
      <c r="AB701" s="232"/>
      <c r="AC701" s="227"/>
    </row>
    <row r="702">
      <c r="A702" s="227"/>
      <c r="B702" s="228"/>
      <c r="C702" s="227"/>
      <c r="D702" s="229"/>
      <c r="E702" s="227"/>
      <c r="F702" s="227"/>
      <c r="G702" s="227"/>
      <c r="H702" s="227"/>
      <c r="I702" s="230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  <c r="AA702" s="227"/>
      <c r="AB702" s="232"/>
      <c r="AC702" s="227"/>
    </row>
    <row r="703">
      <c r="A703" s="227"/>
      <c r="B703" s="228"/>
      <c r="C703" s="227"/>
      <c r="D703" s="229"/>
      <c r="E703" s="227"/>
      <c r="F703" s="227"/>
      <c r="G703" s="227"/>
      <c r="H703" s="227"/>
      <c r="I703" s="230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  <c r="AA703" s="227"/>
      <c r="AB703" s="232"/>
      <c r="AC703" s="227"/>
    </row>
    <row r="704">
      <c r="A704" s="227"/>
      <c r="B704" s="228"/>
      <c r="C704" s="227"/>
      <c r="D704" s="229"/>
      <c r="E704" s="227"/>
      <c r="F704" s="227"/>
      <c r="G704" s="227"/>
      <c r="H704" s="227"/>
      <c r="I704" s="230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  <c r="AA704" s="227"/>
      <c r="AB704" s="232"/>
      <c r="AC704" s="227"/>
    </row>
    <row r="705">
      <c r="A705" s="227"/>
      <c r="B705" s="228"/>
      <c r="C705" s="227"/>
      <c r="D705" s="229"/>
      <c r="E705" s="227"/>
      <c r="F705" s="227"/>
      <c r="G705" s="227"/>
      <c r="H705" s="227"/>
      <c r="I705" s="230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  <c r="AA705" s="227"/>
      <c r="AB705" s="232"/>
      <c r="AC705" s="227"/>
    </row>
    <row r="706">
      <c r="A706" s="227"/>
      <c r="B706" s="228"/>
      <c r="C706" s="227"/>
      <c r="D706" s="229"/>
      <c r="E706" s="227"/>
      <c r="F706" s="227"/>
      <c r="G706" s="227"/>
      <c r="H706" s="227"/>
      <c r="I706" s="230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32"/>
      <c r="AC706" s="227"/>
    </row>
    <row r="707">
      <c r="A707" s="227"/>
      <c r="B707" s="228"/>
      <c r="C707" s="227"/>
      <c r="D707" s="229"/>
      <c r="E707" s="227"/>
      <c r="F707" s="227"/>
      <c r="G707" s="227"/>
      <c r="H707" s="227"/>
      <c r="I707" s="230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32"/>
      <c r="AC707" s="227"/>
    </row>
    <row r="708">
      <c r="A708" s="227"/>
      <c r="B708" s="228"/>
      <c r="C708" s="227"/>
      <c r="D708" s="229"/>
      <c r="E708" s="227"/>
      <c r="F708" s="227"/>
      <c r="G708" s="227"/>
      <c r="H708" s="227"/>
      <c r="I708" s="230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32"/>
      <c r="AC708" s="227"/>
    </row>
    <row r="709">
      <c r="A709" s="227"/>
      <c r="B709" s="228"/>
      <c r="C709" s="227"/>
      <c r="D709" s="229"/>
      <c r="E709" s="227"/>
      <c r="F709" s="227"/>
      <c r="G709" s="227"/>
      <c r="H709" s="227"/>
      <c r="I709" s="230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32"/>
      <c r="AC709" s="227"/>
    </row>
    <row r="710">
      <c r="A710" s="227"/>
      <c r="B710" s="228"/>
      <c r="C710" s="227"/>
      <c r="D710" s="229"/>
      <c r="E710" s="227"/>
      <c r="F710" s="227"/>
      <c r="G710" s="227"/>
      <c r="H710" s="227"/>
      <c r="I710" s="230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32"/>
      <c r="AC710" s="227"/>
    </row>
    <row r="711">
      <c r="A711" s="227"/>
      <c r="B711" s="228"/>
      <c r="C711" s="227"/>
      <c r="D711" s="229"/>
      <c r="E711" s="227"/>
      <c r="F711" s="227"/>
      <c r="G711" s="227"/>
      <c r="H711" s="227"/>
      <c r="I711" s="230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32"/>
      <c r="AC711" s="227"/>
    </row>
    <row r="712">
      <c r="A712" s="227"/>
      <c r="B712" s="228"/>
      <c r="C712" s="227"/>
      <c r="D712" s="229"/>
      <c r="E712" s="227"/>
      <c r="F712" s="227"/>
      <c r="G712" s="227"/>
      <c r="H712" s="227"/>
      <c r="I712" s="230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32"/>
      <c r="AC712" s="227"/>
    </row>
    <row r="713">
      <c r="A713" s="227"/>
      <c r="B713" s="228"/>
      <c r="C713" s="227"/>
      <c r="D713" s="229"/>
      <c r="E713" s="227"/>
      <c r="F713" s="227"/>
      <c r="G713" s="227"/>
      <c r="H713" s="227"/>
      <c r="I713" s="230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  <c r="AA713" s="227"/>
      <c r="AB713" s="232"/>
      <c r="AC713" s="227"/>
    </row>
    <row r="714">
      <c r="A714" s="227"/>
      <c r="B714" s="228"/>
      <c r="C714" s="227"/>
      <c r="D714" s="229"/>
      <c r="E714" s="227"/>
      <c r="F714" s="227"/>
      <c r="G714" s="227"/>
      <c r="H714" s="227"/>
      <c r="I714" s="230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  <c r="AA714" s="227"/>
      <c r="AB714" s="232"/>
      <c r="AC714" s="227"/>
    </row>
    <row r="715">
      <c r="A715" s="227"/>
      <c r="B715" s="228"/>
      <c r="C715" s="227"/>
      <c r="D715" s="229"/>
      <c r="E715" s="227"/>
      <c r="F715" s="227"/>
      <c r="G715" s="227"/>
      <c r="H715" s="227"/>
      <c r="I715" s="230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  <c r="AA715" s="227"/>
      <c r="AB715" s="232"/>
      <c r="AC715" s="227"/>
    </row>
    <row r="716">
      <c r="A716" s="227"/>
      <c r="B716" s="228"/>
      <c r="C716" s="227"/>
      <c r="D716" s="229"/>
      <c r="E716" s="227"/>
      <c r="F716" s="227"/>
      <c r="G716" s="227"/>
      <c r="H716" s="227"/>
      <c r="I716" s="230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  <c r="AA716" s="227"/>
      <c r="AB716" s="232"/>
      <c r="AC716" s="227"/>
    </row>
    <row r="717">
      <c r="A717" s="227"/>
      <c r="B717" s="228"/>
      <c r="C717" s="227"/>
      <c r="D717" s="229"/>
      <c r="E717" s="227"/>
      <c r="F717" s="227"/>
      <c r="G717" s="227"/>
      <c r="H717" s="227"/>
      <c r="I717" s="230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  <c r="AA717" s="227"/>
      <c r="AB717" s="232"/>
      <c r="AC717" s="227"/>
    </row>
    <row r="718">
      <c r="A718" s="227"/>
      <c r="B718" s="228"/>
      <c r="C718" s="227"/>
      <c r="D718" s="229"/>
      <c r="E718" s="227"/>
      <c r="F718" s="227"/>
      <c r="G718" s="227"/>
      <c r="H718" s="227"/>
      <c r="I718" s="230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  <c r="AA718" s="227"/>
      <c r="AB718" s="232"/>
      <c r="AC718" s="227"/>
    </row>
    <row r="719">
      <c r="A719" s="227"/>
      <c r="B719" s="228"/>
      <c r="C719" s="227"/>
      <c r="D719" s="229"/>
      <c r="E719" s="227"/>
      <c r="F719" s="227"/>
      <c r="G719" s="227"/>
      <c r="H719" s="227"/>
      <c r="I719" s="230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  <c r="AA719" s="227"/>
      <c r="AB719" s="232"/>
      <c r="AC719" s="227"/>
    </row>
    <row r="720">
      <c r="A720" s="227"/>
      <c r="B720" s="228"/>
      <c r="C720" s="227"/>
      <c r="D720" s="229"/>
      <c r="E720" s="227"/>
      <c r="F720" s="227"/>
      <c r="G720" s="227"/>
      <c r="H720" s="227"/>
      <c r="I720" s="230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  <c r="AA720" s="227"/>
      <c r="AB720" s="232"/>
      <c r="AC720" s="227"/>
    </row>
    <row r="721">
      <c r="A721" s="227"/>
      <c r="B721" s="228"/>
      <c r="C721" s="227"/>
      <c r="D721" s="229"/>
      <c r="E721" s="227"/>
      <c r="F721" s="227"/>
      <c r="G721" s="227"/>
      <c r="H721" s="227"/>
      <c r="I721" s="230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  <c r="AA721" s="227"/>
      <c r="AB721" s="232"/>
      <c r="AC721" s="227"/>
    </row>
    <row r="722">
      <c r="A722" s="227"/>
      <c r="B722" s="228"/>
      <c r="C722" s="227"/>
      <c r="D722" s="229"/>
      <c r="E722" s="227"/>
      <c r="F722" s="227"/>
      <c r="G722" s="227"/>
      <c r="H722" s="227"/>
      <c r="I722" s="230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  <c r="AA722" s="227"/>
      <c r="AB722" s="232"/>
      <c r="AC722" s="227"/>
    </row>
    <row r="723">
      <c r="A723" s="227"/>
      <c r="B723" s="228"/>
      <c r="C723" s="227"/>
      <c r="D723" s="229"/>
      <c r="E723" s="227"/>
      <c r="F723" s="227"/>
      <c r="G723" s="227"/>
      <c r="H723" s="227"/>
      <c r="I723" s="230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  <c r="AA723" s="227"/>
      <c r="AB723" s="232"/>
      <c r="AC723" s="227"/>
    </row>
    <row r="724">
      <c r="A724" s="227"/>
      <c r="B724" s="228"/>
      <c r="C724" s="227"/>
      <c r="D724" s="229"/>
      <c r="E724" s="227"/>
      <c r="F724" s="227"/>
      <c r="G724" s="227"/>
      <c r="H724" s="227"/>
      <c r="I724" s="230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  <c r="AA724" s="227"/>
      <c r="AB724" s="232"/>
      <c r="AC724" s="227"/>
    </row>
    <row r="725">
      <c r="A725" s="227"/>
      <c r="B725" s="228"/>
      <c r="C725" s="227"/>
      <c r="D725" s="229"/>
      <c r="E725" s="227"/>
      <c r="F725" s="227"/>
      <c r="G725" s="227"/>
      <c r="H725" s="227"/>
      <c r="I725" s="230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  <c r="AA725" s="227"/>
      <c r="AB725" s="232"/>
      <c r="AC725" s="227"/>
    </row>
    <row r="726">
      <c r="A726" s="227"/>
      <c r="B726" s="228"/>
      <c r="C726" s="227"/>
      <c r="D726" s="229"/>
      <c r="E726" s="227"/>
      <c r="F726" s="227"/>
      <c r="G726" s="227"/>
      <c r="H726" s="227"/>
      <c r="I726" s="230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  <c r="AA726" s="227"/>
      <c r="AB726" s="232"/>
      <c r="AC726" s="227"/>
    </row>
    <row r="727">
      <c r="A727" s="227"/>
      <c r="B727" s="228"/>
      <c r="C727" s="227"/>
      <c r="D727" s="229"/>
      <c r="E727" s="227"/>
      <c r="F727" s="227"/>
      <c r="G727" s="227"/>
      <c r="H727" s="227"/>
      <c r="I727" s="230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  <c r="AA727" s="227"/>
      <c r="AB727" s="232"/>
      <c r="AC727" s="227"/>
    </row>
    <row r="728">
      <c r="A728" s="227"/>
      <c r="B728" s="228"/>
      <c r="C728" s="227"/>
      <c r="D728" s="229"/>
      <c r="E728" s="227"/>
      <c r="F728" s="227"/>
      <c r="G728" s="227"/>
      <c r="H728" s="227"/>
      <c r="I728" s="230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  <c r="AA728" s="227"/>
      <c r="AB728" s="232"/>
      <c r="AC728" s="227"/>
    </row>
    <row r="729">
      <c r="A729" s="227"/>
      <c r="B729" s="228"/>
      <c r="C729" s="227"/>
      <c r="D729" s="229"/>
      <c r="E729" s="227"/>
      <c r="F729" s="227"/>
      <c r="G729" s="227"/>
      <c r="H729" s="227"/>
      <c r="I729" s="230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  <c r="AA729" s="227"/>
      <c r="AB729" s="232"/>
      <c r="AC729" s="227"/>
    </row>
    <row r="730">
      <c r="A730" s="227"/>
      <c r="B730" s="228"/>
      <c r="C730" s="227"/>
      <c r="D730" s="229"/>
      <c r="E730" s="227"/>
      <c r="F730" s="227"/>
      <c r="G730" s="227"/>
      <c r="H730" s="227"/>
      <c r="I730" s="230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  <c r="AA730" s="227"/>
      <c r="AB730" s="232"/>
      <c r="AC730" s="227"/>
    </row>
    <row r="731">
      <c r="A731" s="227"/>
      <c r="B731" s="228"/>
      <c r="C731" s="227"/>
      <c r="D731" s="229"/>
      <c r="E731" s="227"/>
      <c r="F731" s="227"/>
      <c r="G731" s="227"/>
      <c r="H731" s="227"/>
      <c r="I731" s="230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  <c r="AA731" s="227"/>
      <c r="AB731" s="232"/>
      <c r="AC731" s="227"/>
    </row>
    <row r="732">
      <c r="A732" s="227"/>
      <c r="B732" s="228"/>
      <c r="C732" s="227"/>
      <c r="D732" s="229"/>
      <c r="E732" s="227"/>
      <c r="F732" s="227"/>
      <c r="G732" s="227"/>
      <c r="H732" s="227"/>
      <c r="I732" s="230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  <c r="AA732" s="227"/>
      <c r="AB732" s="232"/>
      <c r="AC732" s="227"/>
    </row>
    <row r="733">
      <c r="A733" s="227"/>
      <c r="B733" s="228"/>
      <c r="C733" s="227"/>
      <c r="D733" s="229"/>
      <c r="E733" s="227"/>
      <c r="F733" s="227"/>
      <c r="G733" s="227"/>
      <c r="H733" s="227"/>
      <c r="I733" s="230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  <c r="AA733" s="227"/>
      <c r="AB733" s="232"/>
      <c r="AC733" s="227"/>
    </row>
    <row r="734">
      <c r="A734" s="227"/>
      <c r="B734" s="228"/>
      <c r="C734" s="227"/>
      <c r="D734" s="229"/>
      <c r="E734" s="227"/>
      <c r="F734" s="227"/>
      <c r="G734" s="227"/>
      <c r="H734" s="227"/>
      <c r="I734" s="230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  <c r="AA734" s="227"/>
      <c r="AB734" s="232"/>
      <c r="AC734" s="227"/>
    </row>
    <row r="735">
      <c r="A735" s="227"/>
      <c r="B735" s="228"/>
      <c r="C735" s="227"/>
      <c r="D735" s="229"/>
      <c r="E735" s="227"/>
      <c r="F735" s="227"/>
      <c r="G735" s="227"/>
      <c r="H735" s="227"/>
      <c r="I735" s="230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  <c r="AA735" s="227"/>
      <c r="AB735" s="232"/>
      <c r="AC735" s="227"/>
    </row>
    <row r="736">
      <c r="A736" s="227"/>
      <c r="B736" s="228"/>
      <c r="C736" s="227"/>
      <c r="D736" s="229"/>
      <c r="E736" s="227"/>
      <c r="F736" s="227"/>
      <c r="G736" s="227"/>
      <c r="H736" s="227"/>
      <c r="I736" s="230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  <c r="AA736" s="227"/>
      <c r="AB736" s="232"/>
      <c r="AC736" s="227"/>
    </row>
    <row r="737">
      <c r="A737" s="227"/>
      <c r="B737" s="228"/>
      <c r="C737" s="227"/>
      <c r="D737" s="229"/>
      <c r="E737" s="227"/>
      <c r="F737" s="227"/>
      <c r="G737" s="227"/>
      <c r="H737" s="227"/>
      <c r="I737" s="230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  <c r="AA737" s="227"/>
      <c r="AB737" s="232"/>
      <c r="AC737" s="227"/>
    </row>
    <row r="738">
      <c r="A738" s="227"/>
      <c r="B738" s="228"/>
      <c r="C738" s="227"/>
      <c r="D738" s="229"/>
      <c r="E738" s="227"/>
      <c r="F738" s="227"/>
      <c r="G738" s="227"/>
      <c r="H738" s="227"/>
      <c r="I738" s="230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  <c r="AA738" s="227"/>
      <c r="AB738" s="232"/>
      <c r="AC738" s="227"/>
    </row>
    <row r="739">
      <c r="A739" s="227"/>
      <c r="B739" s="228"/>
      <c r="C739" s="227"/>
      <c r="D739" s="229"/>
      <c r="E739" s="227"/>
      <c r="F739" s="227"/>
      <c r="G739" s="227"/>
      <c r="H739" s="227"/>
      <c r="I739" s="230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  <c r="AA739" s="227"/>
      <c r="AB739" s="232"/>
      <c r="AC739" s="227"/>
    </row>
    <row r="740">
      <c r="A740" s="227"/>
      <c r="B740" s="228"/>
      <c r="C740" s="227"/>
      <c r="D740" s="229"/>
      <c r="E740" s="227"/>
      <c r="F740" s="227"/>
      <c r="G740" s="227"/>
      <c r="H740" s="227"/>
      <c r="I740" s="230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  <c r="AA740" s="227"/>
      <c r="AB740" s="232"/>
      <c r="AC740" s="227"/>
    </row>
    <row r="741">
      <c r="A741" s="227"/>
      <c r="B741" s="228"/>
      <c r="C741" s="227"/>
      <c r="D741" s="229"/>
      <c r="E741" s="227"/>
      <c r="F741" s="227"/>
      <c r="G741" s="227"/>
      <c r="H741" s="227"/>
      <c r="I741" s="230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  <c r="AA741" s="227"/>
      <c r="AB741" s="232"/>
      <c r="AC741" s="227"/>
    </row>
    <row r="742">
      <c r="A742" s="227"/>
      <c r="B742" s="228"/>
      <c r="C742" s="227"/>
      <c r="D742" s="229"/>
      <c r="E742" s="227"/>
      <c r="F742" s="227"/>
      <c r="G742" s="227"/>
      <c r="H742" s="227"/>
      <c r="I742" s="230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  <c r="AA742" s="227"/>
      <c r="AB742" s="232"/>
      <c r="AC742" s="227"/>
    </row>
    <row r="743">
      <c r="A743" s="227"/>
      <c r="B743" s="228"/>
      <c r="C743" s="227"/>
      <c r="D743" s="229"/>
      <c r="E743" s="227"/>
      <c r="F743" s="227"/>
      <c r="G743" s="227"/>
      <c r="H743" s="227"/>
      <c r="I743" s="230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  <c r="AA743" s="227"/>
      <c r="AB743" s="232"/>
      <c r="AC743" s="227"/>
    </row>
    <row r="744">
      <c r="A744" s="227"/>
      <c r="B744" s="228"/>
      <c r="C744" s="227"/>
      <c r="D744" s="229"/>
      <c r="E744" s="227"/>
      <c r="F744" s="227"/>
      <c r="G744" s="227"/>
      <c r="H744" s="227"/>
      <c r="I744" s="230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  <c r="AA744" s="227"/>
      <c r="AB744" s="232"/>
      <c r="AC744" s="227"/>
    </row>
    <row r="745">
      <c r="A745" s="227"/>
      <c r="B745" s="228"/>
      <c r="C745" s="227"/>
      <c r="D745" s="229"/>
      <c r="E745" s="227"/>
      <c r="F745" s="227"/>
      <c r="G745" s="227"/>
      <c r="H745" s="227"/>
      <c r="I745" s="230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  <c r="AA745" s="227"/>
      <c r="AB745" s="232"/>
      <c r="AC745" s="227"/>
    </row>
    <row r="746">
      <c r="A746" s="227"/>
      <c r="B746" s="228"/>
      <c r="C746" s="227"/>
      <c r="D746" s="229"/>
      <c r="E746" s="227"/>
      <c r="F746" s="227"/>
      <c r="G746" s="227"/>
      <c r="H746" s="227"/>
      <c r="I746" s="230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  <c r="AA746" s="227"/>
      <c r="AB746" s="232"/>
      <c r="AC746" s="227"/>
    </row>
    <row r="747">
      <c r="A747" s="227"/>
      <c r="B747" s="228"/>
      <c r="C747" s="227"/>
      <c r="D747" s="229"/>
      <c r="E747" s="227"/>
      <c r="F747" s="227"/>
      <c r="G747" s="227"/>
      <c r="H747" s="227"/>
      <c r="I747" s="230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  <c r="AA747" s="227"/>
      <c r="AB747" s="232"/>
      <c r="AC747" s="227"/>
    </row>
    <row r="748">
      <c r="A748" s="227"/>
      <c r="B748" s="228"/>
      <c r="C748" s="227"/>
      <c r="D748" s="229"/>
      <c r="E748" s="227"/>
      <c r="F748" s="227"/>
      <c r="G748" s="227"/>
      <c r="H748" s="227"/>
      <c r="I748" s="230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  <c r="AA748" s="227"/>
      <c r="AB748" s="232"/>
      <c r="AC748" s="227"/>
    </row>
    <row r="749">
      <c r="A749" s="227"/>
      <c r="B749" s="228"/>
      <c r="C749" s="227"/>
      <c r="D749" s="229"/>
      <c r="E749" s="227"/>
      <c r="F749" s="227"/>
      <c r="G749" s="227"/>
      <c r="H749" s="227"/>
      <c r="I749" s="230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  <c r="AA749" s="227"/>
      <c r="AB749" s="232"/>
      <c r="AC749" s="227"/>
    </row>
    <row r="750">
      <c r="A750" s="227"/>
      <c r="B750" s="228"/>
      <c r="C750" s="227"/>
      <c r="D750" s="229"/>
      <c r="E750" s="227"/>
      <c r="F750" s="227"/>
      <c r="G750" s="227"/>
      <c r="H750" s="227"/>
      <c r="I750" s="230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  <c r="AA750" s="227"/>
      <c r="AB750" s="232"/>
      <c r="AC750" s="227"/>
    </row>
    <row r="751">
      <c r="A751" s="227"/>
      <c r="B751" s="228"/>
      <c r="C751" s="227"/>
      <c r="D751" s="229"/>
      <c r="E751" s="227"/>
      <c r="F751" s="227"/>
      <c r="G751" s="227"/>
      <c r="H751" s="227"/>
      <c r="I751" s="230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  <c r="AA751" s="227"/>
      <c r="AB751" s="232"/>
      <c r="AC751" s="227"/>
    </row>
    <row r="752">
      <c r="A752" s="227"/>
      <c r="B752" s="228"/>
      <c r="C752" s="227"/>
      <c r="D752" s="229"/>
      <c r="E752" s="227"/>
      <c r="F752" s="227"/>
      <c r="G752" s="227"/>
      <c r="H752" s="227"/>
      <c r="I752" s="230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  <c r="AA752" s="227"/>
      <c r="AB752" s="232"/>
      <c r="AC752" s="227"/>
    </row>
    <row r="753">
      <c r="A753" s="227"/>
      <c r="B753" s="228"/>
      <c r="C753" s="227"/>
      <c r="D753" s="229"/>
      <c r="E753" s="227"/>
      <c r="F753" s="227"/>
      <c r="G753" s="227"/>
      <c r="H753" s="227"/>
      <c r="I753" s="230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  <c r="AA753" s="227"/>
      <c r="AB753" s="232"/>
      <c r="AC753" s="227"/>
    </row>
    <row r="754">
      <c r="A754" s="227"/>
      <c r="B754" s="228"/>
      <c r="C754" s="227"/>
      <c r="D754" s="229"/>
      <c r="E754" s="227"/>
      <c r="F754" s="227"/>
      <c r="G754" s="227"/>
      <c r="H754" s="227"/>
      <c r="I754" s="230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  <c r="AA754" s="227"/>
      <c r="AB754" s="232"/>
      <c r="AC754" s="227"/>
    </row>
    <row r="755">
      <c r="A755" s="227"/>
      <c r="B755" s="228"/>
      <c r="C755" s="227"/>
      <c r="D755" s="229"/>
      <c r="E755" s="227"/>
      <c r="F755" s="227"/>
      <c r="G755" s="227"/>
      <c r="H755" s="227"/>
      <c r="I755" s="230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  <c r="AA755" s="227"/>
      <c r="AB755" s="232"/>
      <c r="AC755" s="227"/>
    </row>
    <row r="756">
      <c r="A756" s="227"/>
      <c r="B756" s="228"/>
      <c r="C756" s="227"/>
      <c r="D756" s="229"/>
      <c r="E756" s="227"/>
      <c r="F756" s="227"/>
      <c r="G756" s="227"/>
      <c r="H756" s="227"/>
      <c r="I756" s="230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  <c r="AA756" s="227"/>
      <c r="AB756" s="232"/>
      <c r="AC756" s="227"/>
    </row>
    <row r="757">
      <c r="A757" s="227"/>
      <c r="B757" s="228"/>
      <c r="C757" s="227"/>
      <c r="D757" s="229"/>
      <c r="E757" s="227"/>
      <c r="F757" s="227"/>
      <c r="G757" s="227"/>
      <c r="H757" s="227"/>
      <c r="I757" s="230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  <c r="AA757" s="227"/>
      <c r="AB757" s="232"/>
      <c r="AC757" s="227"/>
    </row>
    <row r="758">
      <c r="A758" s="227"/>
      <c r="B758" s="228"/>
      <c r="C758" s="227"/>
      <c r="D758" s="229"/>
      <c r="E758" s="227"/>
      <c r="F758" s="227"/>
      <c r="G758" s="227"/>
      <c r="H758" s="227"/>
      <c r="I758" s="230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  <c r="AA758" s="227"/>
      <c r="AB758" s="232"/>
      <c r="AC758" s="227"/>
    </row>
    <row r="759">
      <c r="A759" s="227"/>
      <c r="B759" s="228"/>
      <c r="C759" s="227"/>
      <c r="D759" s="229"/>
      <c r="E759" s="227"/>
      <c r="F759" s="227"/>
      <c r="G759" s="227"/>
      <c r="H759" s="227"/>
      <c r="I759" s="230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32"/>
      <c r="AC759" s="227"/>
    </row>
    <row r="760">
      <c r="A760" s="227"/>
      <c r="B760" s="228"/>
      <c r="C760" s="227"/>
      <c r="D760" s="229"/>
      <c r="E760" s="227"/>
      <c r="F760" s="227"/>
      <c r="G760" s="227"/>
      <c r="H760" s="227"/>
      <c r="I760" s="230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32"/>
      <c r="AC760" s="227"/>
    </row>
    <row r="761">
      <c r="A761" s="227"/>
      <c r="B761" s="228"/>
      <c r="C761" s="227"/>
      <c r="D761" s="229"/>
      <c r="E761" s="227"/>
      <c r="F761" s="227"/>
      <c r="G761" s="227"/>
      <c r="H761" s="227"/>
      <c r="I761" s="230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32"/>
      <c r="AC761" s="227"/>
    </row>
    <row r="762">
      <c r="A762" s="227"/>
      <c r="B762" s="228"/>
      <c r="C762" s="227"/>
      <c r="D762" s="229"/>
      <c r="E762" s="227"/>
      <c r="F762" s="227"/>
      <c r="G762" s="227"/>
      <c r="H762" s="227"/>
      <c r="I762" s="230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  <c r="AA762" s="227"/>
      <c r="AB762" s="232"/>
      <c r="AC762" s="227"/>
    </row>
    <row r="763">
      <c r="A763" s="227"/>
      <c r="B763" s="228"/>
      <c r="C763" s="227"/>
      <c r="D763" s="229"/>
      <c r="E763" s="227"/>
      <c r="F763" s="227"/>
      <c r="G763" s="227"/>
      <c r="H763" s="227"/>
      <c r="I763" s="230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  <c r="AA763" s="227"/>
      <c r="AB763" s="232"/>
      <c r="AC763" s="227"/>
    </row>
    <row r="764">
      <c r="A764" s="227"/>
      <c r="B764" s="228"/>
      <c r="C764" s="227"/>
      <c r="D764" s="229"/>
      <c r="E764" s="227"/>
      <c r="F764" s="227"/>
      <c r="G764" s="227"/>
      <c r="H764" s="227"/>
      <c r="I764" s="230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  <c r="AA764" s="227"/>
      <c r="AB764" s="232"/>
      <c r="AC764" s="227"/>
    </row>
    <row r="765">
      <c r="A765" s="227"/>
      <c r="B765" s="228"/>
      <c r="C765" s="227"/>
      <c r="D765" s="229"/>
      <c r="E765" s="227"/>
      <c r="F765" s="227"/>
      <c r="G765" s="227"/>
      <c r="H765" s="227"/>
      <c r="I765" s="230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  <c r="AA765" s="227"/>
      <c r="AB765" s="232"/>
      <c r="AC765" s="227"/>
    </row>
    <row r="766">
      <c r="A766" s="227"/>
      <c r="B766" s="228"/>
      <c r="C766" s="227"/>
      <c r="D766" s="229"/>
      <c r="E766" s="227"/>
      <c r="F766" s="227"/>
      <c r="G766" s="227"/>
      <c r="H766" s="227"/>
      <c r="I766" s="230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32"/>
      <c r="AC766" s="227"/>
    </row>
    <row r="767">
      <c r="A767" s="227"/>
      <c r="B767" s="228"/>
      <c r="C767" s="227"/>
      <c r="D767" s="229"/>
      <c r="E767" s="227"/>
      <c r="F767" s="227"/>
      <c r="G767" s="227"/>
      <c r="H767" s="227"/>
      <c r="I767" s="230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32"/>
      <c r="AC767" s="227"/>
    </row>
    <row r="768">
      <c r="A768" s="227"/>
      <c r="B768" s="228"/>
      <c r="C768" s="227"/>
      <c r="D768" s="229"/>
      <c r="E768" s="227"/>
      <c r="F768" s="227"/>
      <c r="G768" s="227"/>
      <c r="H768" s="227"/>
      <c r="I768" s="230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  <c r="AA768" s="227"/>
      <c r="AB768" s="232"/>
      <c r="AC768" s="227"/>
    </row>
    <row r="769">
      <c r="A769" s="227"/>
      <c r="B769" s="228"/>
      <c r="C769" s="227"/>
      <c r="D769" s="229"/>
      <c r="E769" s="227"/>
      <c r="F769" s="227"/>
      <c r="G769" s="227"/>
      <c r="H769" s="227"/>
      <c r="I769" s="230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  <c r="AA769" s="227"/>
      <c r="AB769" s="232"/>
      <c r="AC769" s="227"/>
    </row>
    <row r="770">
      <c r="A770" s="227"/>
      <c r="B770" s="228"/>
      <c r="C770" s="227"/>
      <c r="D770" s="229"/>
      <c r="E770" s="227"/>
      <c r="F770" s="227"/>
      <c r="G770" s="227"/>
      <c r="H770" s="227"/>
      <c r="I770" s="230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  <c r="AA770" s="227"/>
      <c r="AB770" s="232"/>
      <c r="AC770" s="227"/>
    </row>
    <row r="771">
      <c r="A771" s="227"/>
      <c r="B771" s="228"/>
      <c r="C771" s="227"/>
      <c r="D771" s="229"/>
      <c r="E771" s="227"/>
      <c r="F771" s="227"/>
      <c r="G771" s="227"/>
      <c r="H771" s="227"/>
      <c r="I771" s="230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  <c r="AA771" s="227"/>
      <c r="AB771" s="232"/>
      <c r="AC771" s="227"/>
    </row>
    <row r="772">
      <c r="A772" s="227"/>
      <c r="B772" s="228"/>
      <c r="C772" s="227"/>
      <c r="D772" s="229"/>
      <c r="E772" s="227"/>
      <c r="F772" s="227"/>
      <c r="G772" s="227"/>
      <c r="H772" s="227"/>
      <c r="I772" s="230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  <c r="AA772" s="227"/>
      <c r="AB772" s="232"/>
      <c r="AC772" s="227"/>
    </row>
    <row r="773">
      <c r="A773" s="227"/>
      <c r="B773" s="228"/>
      <c r="C773" s="227"/>
      <c r="D773" s="229"/>
      <c r="E773" s="227"/>
      <c r="F773" s="227"/>
      <c r="G773" s="227"/>
      <c r="H773" s="227"/>
      <c r="I773" s="230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  <c r="AA773" s="227"/>
      <c r="AB773" s="232"/>
      <c r="AC773" s="227"/>
    </row>
    <row r="774">
      <c r="A774" s="227"/>
      <c r="B774" s="228"/>
      <c r="C774" s="227"/>
      <c r="D774" s="229"/>
      <c r="E774" s="227"/>
      <c r="F774" s="227"/>
      <c r="G774" s="227"/>
      <c r="H774" s="227"/>
      <c r="I774" s="230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  <c r="AA774" s="227"/>
      <c r="AB774" s="232"/>
      <c r="AC774" s="227"/>
    </row>
    <row r="775">
      <c r="A775" s="227"/>
      <c r="B775" s="228"/>
      <c r="C775" s="227"/>
      <c r="D775" s="229"/>
      <c r="E775" s="227"/>
      <c r="F775" s="227"/>
      <c r="G775" s="227"/>
      <c r="H775" s="227"/>
      <c r="I775" s="230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  <c r="AA775" s="227"/>
      <c r="AB775" s="232"/>
      <c r="AC775" s="227"/>
    </row>
    <row r="776">
      <c r="A776" s="227"/>
      <c r="B776" s="228"/>
      <c r="C776" s="227"/>
      <c r="D776" s="229"/>
      <c r="E776" s="227"/>
      <c r="F776" s="227"/>
      <c r="G776" s="227"/>
      <c r="H776" s="227"/>
      <c r="I776" s="230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  <c r="AA776" s="227"/>
      <c r="AB776" s="232"/>
      <c r="AC776" s="227"/>
    </row>
    <row r="777">
      <c r="A777" s="227"/>
      <c r="B777" s="228"/>
      <c r="C777" s="227"/>
      <c r="D777" s="229"/>
      <c r="E777" s="227"/>
      <c r="F777" s="227"/>
      <c r="G777" s="227"/>
      <c r="H777" s="227"/>
      <c r="I777" s="230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  <c r="AA777" s="227"/>
      <c r="AB777" s="232"/>
      <c r="AC777" s="227"/>
    </row>
    <row r="778">
      <c r="A778" s="227"/>
      <c r="B778" s="228"/>
      <c r="C778" s="227"/>
      <c r="D778" s="229"/>
      <c r="E778" s="227"/>
      <c r="F778" s="227"/>
      <c r="G778" s="227"/>
      <c r="H778" s="227"/>
      <c r="I778" s="230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  <c r="AA778" s="227"/>
      <c r="AB778" s="232"/>
      <c r="AC778" s="227"/>
    </row>
    <row r="779">
      <c r="A779" s="227"/>
      <c r="B779" s="228"/>
      <c r="C779" s="227"/>
      <c r="D779" s="229"/>
      <c r="E779" s="227"/>
      <c r="F779" s="227"/>
      <c r="G779" s="227"/>
      <c r="H779" s="227"/>
      <c r="I779" s="230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  <c r="AA779" s="227"/>
      <c r="AB779" s="232"/>
      <c r="AC779" s="227"/>
    </row>
    <row r="780">
      <c r="A780" s="227"/>
      <c r="B780" s="228"/>
      <c r="C780" s="227"/>
      <c r="D780" s="229"/>
      <c r="E780" s="227"/>
      <c r="F780" s="227"/>
      <c r="G780" s="227"/>
      <c r="H780" s="227"/>
      <c r="I780" s="230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  <c r="AA780" s="227"/>
      <c r="AB780" s="232"/>
      <c r="AC780" s="227"/>
    </row>
    <row r="781">
      <c r="A781" s="227"/>
      <c r="B781" s="228"/>
      <c r="C781" s="227"/>
      <c r="D781" s="229"/>
      <c r="E781" s="227"/>
      <c r="F781" s="227"/>
      <c r="G781" s="227"/>
      <c r="H781" s="227"/>
      <c r="I781" s="230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  <c r="AA781" s="227"/>
      <c r="AB781" s="232"/>
      <c r="AC781" s="227"/>
    </row>
    <row r="782">
      <c r="A782" s="227"/>
      <c r="B782" s="228"/>
      <c r="C782" s="227"/>
      <c r="D782" s="229"/>
      <c r="E782" s="227"/>
      <c r="F782" s="227"/>
      <c r="G782" s="227"/>
      <c r="H782" s="227"/>
      <c r="I782" s="230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32"/>
      <c r="AC782" s="227"/>
    </row>
    <row r="783">
      <c r="A783" s="227"/>
      <c r="B783" s="228"/>
      <c r="C783" s="227"/>
      <c r="D783" s="229"/>
      <c r="E783" s="227"/>
      <c r="F783" s="227"/>
      <c r="G783" s="227"/>
      <c r="H783" s="227"/>
      <c r="I783" s="230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  <c r="AA783" s="227"/>
      <c r="AB783" s="232"/>
      <c r="AC783" s="227"/>
    </row>
    <row r="784">
      <c r="A784" s="227"/>
      <c r="B784" s="228"/>
      <c r="C784" s="227"/>
      <c r="D784" s="229"/>
      <c r="E784" s="227"/>
      <c r="F784" s="227"/>
      <c r="G784" s="227"/>
      <c r="H784" s="227"/>
      <c r="I784" s="230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  <c r="AA784" s="227"/>
      <c r="AB784" s="232"/>
      <c r="AC784" s="227"/>
    </row>
    <row r="785">
      <c r="A785" s="227"/>
      <c r="B785" s="228"/>
      <c r="C785" s="227"/>
      <c r="D785" s="229"/>
      <c r="E785" s="227"/>
      <c r="F785" s="227"/>
      <c r="G785" s="227"/>
      <c r="H785" s="227"/>
      <c r="I785" s="230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  <c r="AA785" s="227"/>
      <c r="AB785" s="232"/>
      <c r="AC785" s="227"/>
    </row>
    <row r="786">
      <c r="A786" s="227"/>
      <c r="B786" s="228"/>
      <c r="C786" s="227"/>
      <c r="D786" s="229"/>
      <c r="E786" s="227"/>
      <c r="F786" s="227"/>
      <c r="G786" s="227"/>
      <c r="H786" s="227"/>
      <c r="I786" s="230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  <c r="AA786" s="227"/>
      <c r="AB786" s="232"/>
      <c r="AC786" s="227"/>
    </row>
    <row r="787">
      <c r="A787" s="227"/>
      <c r="B787" s="228"/>
      <c r="C787" s="227"/>
      <c r="D787" s="229"/>
      <c r="E787" s="227"/>
      <c r="F787" s="227"/>
      <c r="G787" s="227"/>
      <c r="H787" s="227"/>
      <c r="I787" s="230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  <c r="AA787" s="227"/>
      <c r="AB787" s="232"/>
      <c r="AC787" s="227"/>
    </row>
    <row r="788">
      <c r="A788" s="227"/>
      <c r="B788" s="228"/>
      <c r="C788" s="227"/>
      <c r="D788" s="229"/>
      <c r="E788" s="227"/>
      <c r="F788" s="227"/>
      <c r="G788" s="227"/>
      <c r="H788" s="227"/>
      <c r="I788" s="230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  <c r="AA788" s="227"/>
      <c r="AB788" s="232"/>
      <c r="AC788" s="227"/>
    </row>
    <row r="789">
      <c r="A789" s="227"/>
      <c r="B789" s="228"/>
      <c r="C789" s="227"/>
      <c r="D789" s="229"/>
      <c r="E789" s="227"/>
      <c r="F789" s="227"/>
      <c r="G789" s="227"/>
      <c r="H789" s="227"/>
      <c r="I789" s="230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  <c r="AA789" s="227"/>
      <c r="AB789" s="232"/>
      <c r="AC789" s="227"/>
    </row>
    <row r="790">
      <c r="A790" s="227"/>
      <c r="B790" s="228"/>
      <c r="C790" s="227"/>
      <c r="D790" s="229"/>
      <c r="E790" s="227"/>
      <c r="F790" s="227"/>
      <c r="G790" s="227"/>
      <c r="H790" s="227"/>
      <c r="I790" s="230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  <c r="AA790" s="227"/>
      <c r="AB790" s="232"/>
      <c r="AC790" s="227"/>
    </row>
    <row r="791">
      <c r="A791" s="227"/>
      <c r="B791" s="228"/>
      <c r="C791" s="227"/>
      <c r="D791" s="229"/>
      <c r="E791" s="227"/>
      <c r="F791" s="227"/>
      <c r="G791" s="227"/>
      <c r="H791" s="227"/>
      <c r="I791" s="230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  <c r="AA791" s="227"/>
      <c r="AB791" s="232"/>
      <c r="AC791" s="227"/>
    </row>
    <row r="792">
      <c r="A792" s="227"/>
      <c r="B792" s="228"/>
      <c r="C792" s="227"/>
      <c r="D792" s="229"/>
      <c r="E792" s="227"/>
      <c r="F792" s="227"/>
      <c r="G792" s="227"/>
      <c r="H792" s="227"/>
      <c r="I792" s="230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  <c r="AA792" s="227"/>
      <c r="AB792" s="232"/>
      <c r="AC792" s="227"/>
    </row>
    <row r="793">
      <c r="A793" s="227"/>
      <c r="B793" s="228"/>
      <c r="C793" s="227"/>
      <c r="D793" s="229"/>
      <c r="E793" s="227"/>
      <c r="F793" s="227"/>
      <c r="G793" s="227"/>
      <c r="H793" s="227"/>
      <c r="I793" s="230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32"/>
      <c r="AC793" s="227"/>
    </row>
    <row r="794">
      <c r="A794" s="227"/>
      <c r="B794" s="228"/>
      <c r="C794" s="227"/>
      <c r="D794" s="229"/>
      <c r="E794" s="227"/>
      <c r="F794" s="227"/>
      <c r="G794" s="227"/>
      <c r="H794" s="227"/>
      <c r="I794" s="230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32"/>
      <c r="AC794" s="227"/>
    </row>
    <row r="795">
      <c r="A795" s="227"/>
      <c r="B795" s="228"/>
      <c r="C795" s="227"/>
      <c r="D795" s="229"/>
      <c r="E795" s="227"/>
      <c r="F795" s="227"/>
      <c r="G795" s="227"/>
      <c r="H795" s="227"/>
      <c r="I795" s="230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  <c r="AA795" s="227"/>
      <c r="AB795" s="232"/>
      <c r="AC795" s="227"/>
    </row>
    <row r="796">
      <c r="A796" s="227"/>
      <c r="B796" s="228"/>
      <c r="C796" s="227"/>
      <c r="D796" s="229"/>
      <c r="E796" s="227"/>
      <c r="F796" s="227"/>
      <c r="G796" s="227"/>
      <c r="H796" s="227"/>
      <c r="I796" s="230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  <c r="AA796" s="227"/>
      <c r="AB796" s="232"/>
      <c r="AC796" s="227"/>
    </row>
    <row r="797">
      <c r="A797" s="227"/>
      <c r="B797" s="228"/>
      <c r="C797" s="227"/>
      <c r="D797" s="229"/>
      <c r="E797" s="227"/>
      <c r="F797" s="227"/>
      <c r="G797" s="227"/>
      <c r="H797" s="227"/>
      <c r="I797" s="230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  <c r="AA797" s="227"/>
      <c r="AB797" s="232"/>
      <c r="AC797" s="227"/>
    </row>
    <row r="798">
      <c r="A798" s="227"/>
      <c r="B798" s="228"/>
      <c r="C798" s="227"/>
      <c r="D798" s="229"/>
      <c r="E798" s="227"/>
      <c r="F798" s="227"/>
      <c r="G798" s="227"/>
      <c r="H798" s="227"/>
      <c r="I798" s="230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  <c r="AA798" s="227"/>
      <c r="AB798" s="232"/>
      <c r="AC798" s="227"/>
    </row>
    <row r="799">
      <c r="A799" s="227"/>
      <c r="B799" s="228"/>
      <c r="C799" s="227"/>
      <c r="D799" s="229"/>
      <c r="E799" s="227"/>
      <c r="F799" s="227"/>
      <c r="G799" s="227"/>
      <c r="H799" s="227"/>
      <c r="I799" s="230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32"/>
      <c r="AC799" s="227"/>
    </row>
    <row r="800">
      <c r="A800" s="227"/>
      <c r="B800" s="228"/>
      <c r="C800" s="227"/>
      <c r="D800" s="229"/>
      <c r="E800" s="227"/>
      <c r="F800" s="227"/>
      <c r="G800" s="227"/>
      <c r="H800" s="227"/>
      <c r="I800" s="230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32"/>
      <c r="AC800" s="227"/>
    </row>
    <row r="801">
      <c r="A801" s="227"/>
      <c r="B801" s="228"/>
      <c r="C801" s="227"/>
      <c r="D801" s="229"/>
      <c r="E801" s="227"/>
      <c r="F801" s="227"/>
      <c r="G801" s="227"/>
      <c r="H801" s="227"/>
      <c r="I801" s="230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32"/>
      <c r="AC801" s="227"/>
    </row>
    <row r="802">
      <c r="A802" s="227"/>
      <c r="B802" s="228"/>
      <c r="C802" s="227"/>
      <c r="D802" s="229"/>
      <c r="E802" s="227"/>
      <c r="F802" s="227"/>
      <c r="G802" s="227"/>
      <c r="H802" s="227"/>
      <c r="I802" s="230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  <c r="AA802" s="227"/>
      <c r="AB802" s="232"/>
      <c r="AC802" s="227"/>
    </row>
    <row r="803">
      <c r="A803" s="227"/>
      <c r="B803" s="228"/>
      <c r="C803" s="227"/>
      <c r="D803" s="229"/>
      <c r="E803" s="227"/>
      <c r="F803" s="227"/>
      <c r="G803" s="227"/>
      <c r="H803" s="227"/>
      <c r="I803" s="230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  <c r="AA803" s="227"/>
      <c r="AB803" s="232"/>
      <c r="AC803" s="227"/>
    </row>
    <row r="804">
      <c r="A804" s="227"/>
      <c r="B804" s="228"/>
      <c r="C804" s="227"/>
      <c r="D804" s="229"/>
      <c r="E804" s="227"/>
      <c r="F804" s="227"/>
      <c r="G804" s="227"/>
      <c r="H804" s="227"/>
      <c r="I804" s="230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  <c r="AA804" s="227"/>
      <c r="AB804" s="232"/>
      <c r="AC804" s="227"/>
    </row>
    <row r="805">
      <c r="A805" s="227"/>
      <c r="B805" s="228"/>
      <c r="C805" s="227"/>
      <c r="D805" s="229"/>
      <c r="E805" s="227"/>
      <c r="F805" s="227"/>
      <c r="G805" s="227"/>
      <c r="H805" s="227"/>
      <c r="I805" s="230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32"/>
      <c r="AC805" s="227"/>
    </row>
    <row r="806">
      <c r="A806" s="227"/>
      <c r="B806" s="228"/>
      <c r="C806" s="227"/>
      <c r="D806" s="229"/>
      <c r="E806" s="227"/>
      <c r="F806" s="227"/>
      <c r="G806" s="227"/>
      <c r="H806" s="227"/>
      <c r="I806" s="230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32"/>
      <c r="AC806" s="227"/>
    </row>
    <row r="807">
      <c r="A807" s="227"/>
      <c r="B807" s="228"/>
      <c r="C807" s="227"/>
      <c r="D807" s="229"/>
      <c r="E807" s="227"/>
      <c r="F807" s="227"/>
      <c r="G807" s="227"/>
      <c r="H807" s="227"/>
      <c r="I807" s="230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  <c r="AA807" s="227"/>
      <c r="AB807" s="232"/>
      <c r="AC807" s="227"/>
    </row>
    <row r="808">
      <c r="A808" s="227"/>
      <c r="B808" s="228"/>
      <c r="C808" s="227"/>
      <c r="D808" s="229"/>
      <c r="E808" s="227"/>
      <c r="F808" s="227"/>
      <c r="G808" s="227"/>
      <c r="H808" s="227"/>
      <c r="I808" s="230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  <c r="AA808" s="227"/>
      <c r="AB808" s="232"/>
      <c r="AC808" s="227"/>
    </row>
    <row r="809">
      <c r="A809" s="227"/>
      <c r="B809" s="228"/>
      <c r="C809" s="227"/>
      <c r="D809" s="229"/>
      <c r="E809" s="227"/>
      <c r="F809" s="227"/>
      <c r="G809" s="227"/>
      <c r="H809" s="227"/>
      <c r="I809" s="230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  <c r="AA809" s="227"/>
      <c r="AB809" s="232"/>
      <c r="AC809" s="227"/>
    </row>
    <row r="810">
      <c r="A810" s="227"/>
      <c r="B810" s="228"/>
      <c r="C810" s="227"/>
      <c r="D810" s="229"/>
      <c r="E810" s="227"/>
      <c r="F810" s="227"/>
      <c r="G810" s="227"/>
      <c r="H810" s="227"/>
      <c r="I810" s="230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  <c r="AA810" s="227"/>
      <c r="AB810" s="232"/>
      <c r="AC810" s="227"/>
    </row>
    <row r="811">
      <c r="A811" s="227"/>
      <c r="B811" s="228"/>
      <c r="C811" s="227"/>
      <c r="D811" s="229"/>
      <c r="E811" s="227"/>
      <c r="F811" s="227"/>
      <c r="G811" s="227"/>
      <c r="H811" s="227"/>
      <c r="I811" s="230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  <c r="AA811" s="227"/>
      <c r="AB811" s="232"/>
      <c r="AC811" s="227"/>
    </row>
    <row r="812">
      <c r="A812" s="227"/>
      <c r="B812" s="228"/>
      <c r="C812" s="227"/>
      <c r="D812" s="229"/>
      <c r="E812" s="227"/>
      <c r="F812" s="227"/>
      <c r="G812" s="227"/>
      <c r="H812" s="227"/>
      <c r="I812" s="230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  <c r="AA812" s="227"/>
      <c r="AB812" s="232"/>
      <c r="AC812" s="227"/>
    </row>
    <row r="813">
      <c r="A813" s="227"/>
      <c r="B813" s="228"/>
      <c r="C813" s="227"/>
      <c r="D813" s="229"/>
      <c r="E813" s="227"/>
      <c r="F813" s="227"/>
      <c r="G813" s="227"/>
      <c r="H813" s="227"/>
      <c r="I813" s="230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  <c r="AA813" s="227"/>
      <c r="AB813" s="232"/>
      <c r="AC813" s="227"/>
    </row>
    <row r="814">
      <c r="A814" s="227"/>
      <c r="B814" s="228"/>
      <c r="C814" s="227"/>
      <c r="D814" s="229"/>
      <c r="E814" s="227"/>
      <c r="F814" s="227"/>
      <c r="G814" s="227"/>
      <c r="H814" s="227"/>
      <c r="I814" s="230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  <c r="AA814" s="227"/>
      <c r="AB814" s="232"/>
      <c r="AC814" s="227"/>
    </row>
    <row r="815">
      <c r="A815" s="227"/>
      <c r="B815" s="228"/>
      <c r="C815" s="227"/>
      <c r="D815" s="229"/>
      <c r="E815" s="227"/>
      <c r="F815" s="227"/>
      <c r="G815" s="227"/>
      <c r="H815" s="227"/>
      <c r="I815" s="230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  <c r="AA815" s="227"/>
      <c r="AB815" s="232"/>
      <c r="AC815" s="227"/>
    </row>
    <row r="816">
      <c r="A816" s="227"/>
      <c r="B816" s="228"/>
      <c r="C816" s="227"/>
      <c r="D816" s="229"/>
      <c r="E816" s="227"/>
      <c r="F816" s="227"/>
      <c r="G816" s="227"/>
      <c r="H816" s="227"/>
      <c r="I816" s="230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  <c r="AA816" s="227"/>
      <c r="AB816" s="232"/>
      <c r="AC816" s="227"/>
    </row>
    <row r="817">
      <c r="A817" s="227"/>
      <c r="B817" s="228"/>
      <c r="C817" s="227"/>
      <c r="D817" s="229"/>
      <c r="E817" s="227"/>
      <c r="F817" s="227"/>
      <c r="G817" s="227"/>
      <c r="H817" s="227"/>
      <c r="I817" s="230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32"/>
      <c r="AC817" s="227"/>
    </row>
    <row r="818">
      <c r="A818" s="227"/>
      <c r="B818" s="228"/>
      <c r="C818" s="227"/>
      <c r="D818" s="229"/>
      <c r="E818" s="227"/>
      <c r="F818" s="227"/>
      <c r="G818" s="227"/>
      <c r="H818" s="227"/>
      <c r="I818" s="230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  <c r="AA818" s="227"/>
      <c r="AB818" s="232"/>
      <c r="AC818" s="227"/>
    </row>
    <row r="819">
      <c r="A819" s="227"/>
      <c r="B819" s="228"/>
      <c r="C819" s="227"/>
      <c r="D819" s="229"/>
      <c r="E819" s="227"/>
      <c r="F819" s="227"/>
      <c r="G819" s="227"/>
      <c r="H819" s="227"/>
      <c r="I819" s="230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  <c r="AA819" s="227"/>
      <c r="AB819" s="232"/>
      <c r="AC819" s="227"/>
    </row>
    <row r="820">
      <c r="A820" s="227"/>
      <c r="B820" s="228"/>
      <c r="C820" s="227"/>
      <c r="D820" s="229"/>
      <c r="E820" s="227"/>
      <c r="F820" s="227"/>
      <c r="G820" s="227"/>
      <c r="H820" s="227"/>
      <c r="I820" s="230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  <c r="AA820" s="227"/>
      <c r="AB820" s="232"/>
      <c r="AC820" s="227"/>
    </row>
    <row r="821">
      <c r="A821" s="227"/>
      <c r="B821" s="228"/>
      <c r="C821" s="227"/>
      <c r="D821" s="229"/>
      <c r="E821" s="227"/>
      <c r="F821" s="227"/>
      <c r="G821" s="227"/>
      <c r="H821" s="227"/>
      <c r="I821" s="230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  <c r="AA821" s="227"/>
      <c r="AB821" s="232"/>
      <c r="AC821" s="227"/>
    </row>
    <row r="822">
      <c r="A822" s="227"/>
      <c r="B822" s="228"/>
      <c r="C822" s="227"/>
      <c r="D822" s="229"/>
      <c r="E822" s="227"/>
      <c r="F822" s="227"/>
      <c r="G822" s="227"/>
      <c r="H822" s="227"/>
      <c r="I822" s="230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  <c r="AA822" s="227"/>
      <c r="AB822" s="232"/>
      <c r="AC822" s="227"/>
    </row>
    <row r="823">
      <c r="A823" s="227"/>
      <c r="B823" s="228"/>
      <c r="C823" s="227"/>
      <c r="D823" s="229"/>
      <c r="E823" s="227"/>
      <c r="F823" s="227"/>
      <c r="G823" s="227"/>
      <c r="H823" s="227"/>
      <c r="I823" s="230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  <c r="AA823" s="227"/>
      <c r="AB823" s="232"/>
      <c r="AC823" s="227"/>
    </row>
    <row r="824">
      <c r="A824" s="227"/>
      <c r="B824" s="228"/>
      <c r="C824" s="227"/>
      <c r="D824" s="229"/>
      <c r="E824" s="227"/>
      <c r="F824" s="227"/>
      <c r="G824" s="227"/>
      <c r="H824" s="227"/>
      <c r="I824" s="230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  <c r="AA824" s="227"/>
      <c r="AB824" s="232"/>
      <c r="AC824" s="227"/>
    </row>
    <row r="825">
      <c r="A825" s="227"/>
      <c r="B825" s="228"/>
      <c r="C825" s="227"/>
      <c r="D825" s="229"/>
      <c r="E825" s="227"/>
      <c r="F825" s="227"/>
      <c r="G825" s="227"/>
      <c r="H825" s="227"/>
      <c r="I825" s="230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  <c r="AA825" s="227"/>
      <c r="AB825" s="232"/>
      <c r="AC825" s="227"/>
    </row>
    <row r="826">
      <c r="A826" s="227"/>
      <c r="B826" s="228"/>
      <c r="C826" s="227"/>
      <c r="D826" s="229"/>
      <c r="E826" s="227"/>
      <c r="F826" s="227"/>
      <c r="G826" s="227"/>
      <c r="H826" s="227"/>
      <c r="I826" s="230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  <c r="AA826" s="227"/>
      <c r="AB826" s="232"/>
      <c r="AC826" s="227"/>
    </row>
    <row r="827">
      <c r="A827" s="227"/>
      <c r="B827" s="228"/>
      <c r="C827" s="227"/>
      <c r="D827" s="229"/>
      <c r="E827" s="227"/>
      <c r="F827" s="227"/>
      <c r="G827" s="227"/>
      <c r="H827" s="227"/>
      <c r="I827" s="230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  <c r="AA827" s="227"/>
      <c r="AB827" s="232"/>
      <c r="AC827" s="227"/>
    </row>
    <row r="828">
      <c r="A828" s="227"/>
      <c r="B828" s="228"/>
      <c r="C828" s="227"/>
      <c r="D828" s="229"/>
      <c r="E828" s="227"/>
      <c r="F828" s="227"/>
      <c r="G828" s="227"/>
      <c r="H828" s="227"/>
      <c r="I828" s="230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  <c r="AA828" s="227"/>
      <c r="AB828" s="232"/>
      <c r="AC828" s="227"/>
    </row>
    <row r="829">
      <c r="A829" s="227"/>
      <c r="B829" s="228"/>
      <c r="C829" s="227"/>
      <c r="D829" s="229"/>
      <c r="E829" s="227"/>
      <c r="F829" s="227"/>
      <c r="G829" s="227"/>
      <c r="H829" s="227"/>
      <c r="I829" s="230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  <c r="AA829" s="227"/>
      <c r="AB829" s="232"/>
      <c r="AC829" s="227"/>
    </row>
    <row r="830">
      <c r="A830" s="227"/>
      <c r="B830" s="228"/>
      <c r="C830" s="227"/>
      <c r="D830" s="229"/>
      <c r="E830" s="227"/>
      <c r="F830" s="227"/>
      <c r="G830" s="227"/>
      <c r="H830" s="227"/>
      <c r="I830" s="230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  <c r="AA830" s="227"/>
      <c r="AB830" s="232"/>
      <c r="AC830" s="227"/>
    </row>
    <row r="831">
      <c r="A831" s="227"/>
      <c r="B831" s="228"/>
      <c r="C831" s="227"/>
      <c r="D831" s="229"/>
      <c r="E831" s="227"/>
      <c r="F831" s="227"/>
      <c r="G831" s="227"/>
      <c r="H831" s="227"/>
      <c r="I831" s="230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  <c r="AA831" s="227"/>
      <c r="AB831" s="232"/>
      <c r="AC831" s="227"/>
    </row>
    <row r="832">
      <c r="A832" s="227"/>
      <c r="B832" s="228"/>
      <c r="C832" s="227"/>
      <c r="D832" s="229"/>
      <c r="E832" s="227"/>
      <c r="F832" s="227"/>
      <c r="G832" s="227"/>
      <c r="H832" s="227"/>
      <c r="I832" s="230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  <c r="AA832" s="227"/>
      <c r="AB832" s="232"/>
      <c r="AC832" s="227"/>
    </row>
    <row r="833">
      <c r="A833" s="227"/>
      <c r="B833" s="228"/>
      <c r="C833" s="227"/>
      <c r="D833" s="229"/>
      <c r="E833" s="227"/>
      <c r="F833" s="227"/>
      <c r="G833" s="227"/>
      <c r="H833" s="227"/>
      <c r="I833" s="230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  <c r="AA833" s="227"/>
      <c r="AB833" s="232"/>
      <c r="AC833" s="227"/>
    </row>
    <row r="834">
      <c r="A834" s="227"/>
      <c r="B834" s="228"/>
      <c r="C834" s="227"/>
      <c r="D834" s="229"/>
      <c r="E834" s="227"/>
      <c r="F834" s="227"/>
      <c r="G834" s="227"/>
      <c r="H834" s="227"/>
      <c r="I834" s="230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  <c r="AA834" s="227"/>
      <c r="AB834" s="232"/>
      <c r="AC834" s="227"/>
    </row>
    <row r="835">
      <c r="A835" s="227"/>
      <c r="B835" s="228"/>
      <c r="C835" s="227"/>
      <c r="D835" s="229"/>
      <c r="E835" s="227"/>
      <c r="F835" s="227"/>
      <c r="G835" s="227"/>
      <c r="H835" s="227"/>
      <c r="I835" s="230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  <c r="AA835" s="227"/>
      <c r="AB835" s="232"/>
      <c r="AC835" s="227"/>
    </row>
    <row r="836">
      <c r="A836" s="227"/>
      <c r="B836" s="228"/>
      <c r="C836" s="227"/>
      <c r="D836" s="229"/>
      <c r="E836" s="227"/>
      <c r="F836" s="227"/>
      <c r="G836" s="227"/>
      <c r="H836" s="227"/>
      <c r="I836" s="230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  <c r="AA836" s="227"/>
      <c r="AB836" s="232"/>
      <c r="AC836" s="227"/>
    </row>
    <row r="837">
      <c r="A837" s="227"/>
      <c r="B837" s="228"/>
      <c r="C837" s="227"/>
      <c r="D837" s="229"/>
      <c r="E837" s="227"/>
      <c r="F837" s="227"/>
      <c r="G837" s="227"/>
      <c r="H837" s="227"/>
      <c r="I837" s="230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  <c r="AA837" s="227"/>
      <c r="AB837" s="232"/>
      <c r="AC837" s="227"/>
    </row>
    <row r="838">
      <c r="A838" s="227"/>
      <c r="B838" s="228"/>
      <c r="C838" s="227"/>
      <c r="D838" s="229"/>
      <c r="E838" s="227"/>
      <c r="F838" s="227"/>
      <c r="G838" s="227"/>
      <c r="H838" s="227"/>
      <c r="I838" s="230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  <c r="AA838" s="227"/>
      <c r="AB838" s="232"/>
      <c r="AC838" s="227"/>
    </row>
    <row r="839">
      <c r="A839" s="227"/>
      <c r="B839" s="228"/>
      <c r="C839" s="227"/>
      <c r="D839" s="229"/>
      <c r="E839" s="227"/>
      <c r="F839" s="227"/>
      <c r="G839" s="227"/>
      <c r="H839" s="227"/>
      <c r="I839" s="230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  <c r="AA839" s="227"/>
      <c r="AB839" s="232"/>
      <c r="AC839" s="227"/>
    </row>
    <row r="840">
      <c r="A840" s="227"/>
      <c r="B840" s="228"/>
      <c r="C840" s="227"/>
      <c r="D840" s="229"/>
      <c r="E840" s="227"/>
      <c r="F840" s="227"/>
      <c r="G840" s="227"/>
      <c r="H840" s="227"/>
      <c r="I840" s="230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  <c r="AA840" s="227"/>
      <c r="AB840" s="232"/>
      <c r="AC840" s="227"/>
    </row>
    <row r="841">
      <c r="A841" s="227"/>
      <c r="B841" s="228"/>
      <c r="C841" s="227"/>
      <c r="D841" s="229"/>
      <c r="E841" s="227"/>
      <c r="F841" s="227"/>
      <c r="G841" s="227"/>
      <c r="H841" s="227"/>
      <c r="I841" s="230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  <c r="AA841" s="227"/>
      <c r="AB841" s="232"/>
      <c r="AC841" s="227"/>
    </row>
    <row r="842">
      <c r="A842" s="227"/>
      <c r="B842" s="228"/>
      <c r="C842" s="227"/>
      <c r="D842" s="229"/>
      <c r="E842" s="227"/>
      <c r="F842" s="227"/>
      <c r="G842" s="227"/>
      <c r="H842" s="227"/>
      <c r="I842" s="230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  <c r="AA842" s="227"/>
      <c r="AB842" s="232"/>
      <c r="AC842" s="227"/>
    </row>
    <row r="843">
      <c r="A843" s="227"/>
      <c r="B843" s="228"/>
      <c r="C843" s="227"/>
      <c r="D843" s="229"/>
      <c r="E843" s="227"/>
      <c r="F843" s="227"/>
      <c r="G843" s="227"/>
      <c r="H843" s="227"/>
      <c r="I843" s="230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  <c r="AA843" s="227"/>
      <c r="AB843" s="232"/>
      <c r="AC843" s="227"/>
    </row>
    <row r="844">
      <c r="A844" s="227"/>
      <c r="B844" s="228"/>
      <c r="C844" s="227"/>
      <c r="D844" s="229"/>
      <c r="E844" s="227"/>
      <c r="F844" s="227"/>
      <c r="G844" s="227"/>
      <c r="H844" s="227"/>
      <c r="I844" s="230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  <c r="AA844" s="227"/>
      <c r="AB844" s="232"/>
      <c r="AC844" s="227"/>
    </row>
    <row r="845">
      <c r="A845" s="227"/>
      <c r="B845" s="228"/>
      <c r="C845" s="227"/>
      <c r="D845" s="229"/>
      <c r="E845" s="227"/>
      <c r="F845" s="227"/>
      <c r="G845" s="227"/>
      <c r="H845" s="227"/>
      <c r="I845" s="230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  <c r="AA845" s="227"/>
      <c r="AB845" s="232"/>
      <c r="AC845" s="227"/>
    </row>
    <row r="846">
      <c r="A846" s="227"/>
      <c r="B846" s="228"/>
      <c r="C846" s="227"/>
      <c r="D846" s="229"/>
      <c r="E846" s="227"/>
      <c r="F846" s="227"/>
      <c r="G846" s="227"/>
      <c r="H846" s="227"/>
      <c r="I846" s="230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  <c r="AA846" s="227"/>
      <c r="AB846" s="232"/>
      <c r="AC846" s="227"/>
    </row>
    <row r="847">
      <c r="A847" s="227"/>
      <c r="B847" s="228"/>
      <c r="C847" s="227"/>
      <c r="D847" s="229"/>
      <c r="E847" s="227"/>
      <c r="F847" s="227"/>
      <c r="G847" s="227"/>
      <c r="H847" s="227"/>
      <c r="I847" s="230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  <c r="AA847" s="227"/>
      <c r="AB847" s="232"/>
      <c r="AC847" s="227"/>
    </row>
    <row r="848">
      <c r="A848" s="227"/>
      <c r="B848" s="228"/>
      <c r="C848" s="227"/>
      <c r="D848" s="229"/>
      <c r="E848" s="227"/>
      <c r="F848" s="227"/>
      <c r="G848" s="227"/>
      <c r="H848" s="227"/>
      <c r="I848" s="230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  <c r="AA848" s="227"/>
      <c r="AB848" s="232"/>
      <c r="AC848" s="227"/>
    </row>
    <row r="849">
      <c r="A849" s="227"/>
      <c r="B849" s="228"/>
      <c r="C849" s="227"/>
      <c r="D849" s="229"/>
      <c r="E849" s="227"/>
      <c r="F849" s="227"/>
      <c r="G849" s="227"/>
      <c r="H849" s="227"/>
      <c r="I849" s="230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  <c r="AA849" s="227"/>
      <c r="AB849" s="232"/>
      <c r="AC849" s="227"/>
    </row>
    <row r="850">
      <c r="A850" s="227"/>
      <c r="B850" s="228"/>
      <c r="C850" s="227"/>
      <c r="D850" s="229"/>
      <c r="E850" s="227"/>
      <c r="F850" s="227"/>
      <c r="G850" s="227"/>
      <c r="H850" s="227"/>
      <c r="I850" s="230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  <c r="AA850" s="227"/>
      <c r="AB850" s="232"/>
      <c r="AC850" s="227"/>
    </row>
    <row r="851">
      <c r="A851" s="227"/>
      <c r="B851" s="228"/>
      <c r="C851" s="227"/>
      <c r="D851" s="229"/>
      <c r="E851" s="227"/>
      <c r="F851" s="227"/>
      <c r="G851" s="227"/>
      <c r="H851" s="227"/>
      <c r="I851" s="230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  <c r="AA851" s="227"/>
      <c r="AB851" s="232"/>
      <c r="AC851" s="227"/>
    </row>
    <row r="852">
      <c r="A852" s="227"/>
      <c r="B852" s="228"/>
      <c r="C852" s="227"/>
      <c r="D852" s="229"/>
      <c r="E852" s="227"/>
      <c r="F852" s="227"/>
      <c r="G852" s="227"/>
      <c r="H852" s="227"/>
      <c r="I852" s="230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  <c r="AA852" s="227"/>
      <c r="AB852" s="232"/>
      <c r="AC852" s="227"/>
    </row>
    <row r="853">
      <c r="A853" s="227"/>
      <c r="B853" s="228"/>
      <c r="C853" s="227"/>
      <c r="D853" s="229"/>
      <c r="E853" s="227"/>
      <c r="F853" s="227"/>
      <c r="G853" s="227"/>
      <c r="H853" s="227"/>
      <c r="I853" s="230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  <c r="AA853" s="227"/>
      <c r="AB853" s="232"/>
      <c r="AC853" s="227"/>
    </row>
    <row r="854">
      <c r="A854" s="227"/>
      <c r="B854" s="228"/>
      <c r="C854" s="227"/>
      <c r="D854" s="229"/>
      <c r="E854" s="227"/>
      <c r="F854" s="227"/>
      <c r="G854" s="227"/>
      <c r="H854" s="227"/>
      <c r="I854" s="230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  <c r="AA854" s="227"/>
      <c r="AB854" s="232"/>
      <c r="AC854" s="227"/>
    </row>
    <row r="855">
      <c r="A855" s="227"/>
      <c r="B855" s="228"/>
      <c r="C855" s="227"/>
      <c r="D855" s="229"/>
      <c r="E855" s="227"/>
      <c r="F855" s="227"/>
      <c r="G855" s="227"/>
      <c r="H855" s="227"/>
      <c r="I855" s="230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  <c r="AA855" s="227"/>
      <c r="AB855" s="232"/>
      <c r="AC855" s="227"/>
    </row>
    <row r="856">
      <c r="A856" s="227"/>
      <c r="B856" s="228"/>
      <c r="C856" s="227"/>
      <c r="D856" s="229"/>
      <c r="E856" s="227"/>
      <c r="F856" s="227"/>
      <c r="G856" s="227"/>
      <c r="H856" s="227"/>
      <c r="I856" s="230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  <c r="AA856" s="227"/>
      <c r="AB856" s="232"/>
      <c r="AC856" s="227"/>
    </row>
    <row r="857">
      <c r="A857" s="227"/>
      <c r="B857" s="228"/>
      <c r="C857" s="227"/>
      <c r="D857" s="229"/>
      <c r="E857" s="227"/>
      <c r="F857" s="227"/>
      <c r="G857" s="227"/>
      <c r="H857" s="227"/>
      <c r="I857" s="230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  <c r="AA857" s="227"/>
      <c r="AB857" s="232"/>
      <c r="AC857" s="227"/>
    </row>
    <row r="858">
      <c r="A858" s="227"/>
      <c r="B858" s="228"/>
      <c r="C858" s="227"/>
      <c r="D858" s="229"/>
      <c r="E858" s="227"/>
      <c r="F858" s="227"/>
      <c r="G858" s="227"/>
      <c r="H858" s="227"/>
      <c r="I858" s="230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  <c r="AA858" s="227"/>
      <c r="AB858" s="232"/>
      <c r="AC858" s="227"/>
    </row>
    <row r="859">
      <c r="A859" s="227"/>
      <c r="B859" s="228"/>
      <c r="C859" s="227"/>
      <c r="D859" s="229"/>
      <c r="E859" s="227"/>
      <c r="F859" s="227"/>
      <c r="G859" s="227"/>
      <c r="H859" s="227"/>
      <c r="I859" s="230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  <c r="AA859" s="227"/>
      <c r="AB859" s="232"/>
      <c r="AC859" s="227"/>
    </row>
    <row r="860">
      <c r="A860" s="227"/>
      <c r="B860" s="228"/>
      <c r="C860" s="227"/>
      <c r="D860" s="229"/>
      <c r="E860" s="227"/>
      <c r="F860" s="227"/>
      <c r="G860" s="227"/>
      <c r="H860" s="227"/>
      <c r="I860" s="230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  <c r="AA860" s="227"/>
      <c r="AB860" s="232"/>
      <c r="AC860" s="227"/>
    </row>
    <row r="861">
      <c r="A861" s="227"/>
      <c r="B861" s="228"/>
      <c r="C861" s="227"/>
      <c r="D861" s="229"/>
      <c r="E861" s="227"/>
      <c r="F861" s="227"/>
      <c r="G861" s="227"/>
      <c r="H861" s="227"/>
      <c r="I861" s="230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  <c r="AA861" s="227"/>
      <c r="AB861" s="232"/>
      <c r="AC861" s="227"/>
    </row>
    <row r="862">
      <c r="A862" s="227"/>
      <c r="B862" s="228"/>
      <c r="C862" s="227"/>
      <c r="D862" s="229"/>
      <c r="E862" s="227"/>
      <c r="F862" s="227"/>
      <c r="G862" s="227"/>
      <c r="H862" s="227"/>
      <c r="I862" s="230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  <c r="AA862" s="227"/>
      <c r="AB862" s="232"/>
      <c r="AC862" s="227"/>
    </row>
    <row r="863">
      <c r="A863" s="227"/>
      <c r="B863" s="228"/>
      <c r="C863" s="227"/>
      <c r="D863" s="229"/>
      <c r="E863" s="227"/>
      <c r="F863" s="227"/>
      <c r="G863" s="227"/>
      <c r="H863" s="227"/>
      <c r="I863" s="230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  <c r="AA863" s="227"/>
      <c r="AB863" s="232"/>
      <c r="AC863" s="227"/>
    </row>
    <row r="864">
      <c r="A864" s="227"/>
      <c r="B864" s="228"/>
      <c r="C864" s="227"/>
      <c r="D864" s="229"/>
      <c r="E864" s="227"/>
      <c r="F864" s="227"/>
      <c r="G864" s="227"/>
      <c r="H864" s="227"/>
      <c r="I864" s="230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  <c r="AA864" s="227"/>
      <c r="AB864" s="232"/>
      <c r="AC864" s="227"/>
    </row>
    <row r="865">
      <c r="A865" s="227"/>
      <c r="B865" s="228"/>
      <c r="C865" s="227"/>
      <c r="D865" s="229"/>
      <c r="E865" s="227"/>
      <c r="F865" s="227"/>
      <c r="G865" s="227"/>
      <c r="H865" s="227"/>
      <c r="I865" s="230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  <c r="AA865" s="227"/>
      <c r="AB865" s="232"/>
      <c r="AC865" s="227"/>
    </row>
    <row r="866">
      <c r="A866" s="227"/>
      <c r="B866" s="228"/>
      <c r="C866" s="227"/>
      <c r="D866" s="229"/>
      <c r="E866" s="227"/>
      <c r="F866" s="227"/>
      <c r="G866" s="227"/>
      <c r="H866" s="227"/>
      <c r="I866" s="230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  <c r="AA866" s="227"/>
      <c r="AB866" s="232"/>
      <c r="AC866" s="227"/>
    </row>
    <row r="867">
      <c r="A867" s="227"/>
      <c r="B867" s="228"/>
      <c r="C867" s="227"/>
      <c r="D867" s="229"/>
      <c r="E867" s="227"/>
      <c r="F867" s="227"/>
      <c r="G867" s="227"/>
      <c r="H867" s="227"/>
      <c r="I867" s="230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  <c r="AA867" s="227"/>
      <c r="AB867" s="232"/>
      <c r="AC867" s="227"/>
    </row>
    <row r="868">
      <c r="A868" s="227"/>
      <c r="B868" s="228"/>
      <c r="C868" s="227"/>
      <c r="D868" s="229"/>
      <c r="E868" s="227"/>
      <c r="F868" s="227"/>
      <c r="G868" s="227"/>
      <c r="H868" s="227"/>
      <c r="I868" s="230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  <c r="AA868" s="227"/>
      <c r="AB868" s="232"/>
      <c r="AC868" s="227"/>
    </row>
    <row r="869">
      <c r="A869" s="227"/>
      <c r="B869" s="228"/>
      <c r="C869" s="227"/>
      <c r="D869" s="229"/>
      <c r="E869" s="227"/>
      <c r="F869" s="227"/>
      <c r="G869" s="227"/>
      <c r="H869" s="227"/>
      <c r="I869" s="230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  <c r="AA869" s="227"/>
      <c r="AB869" s="232"/>
      <c r="AC869" s="227"/>
    </row>
    <row r="870">
      <c r="A870" s="227"/>
      <c r="B870" s="228"/>
      <c r="C870" s="227"/>
      <c r="D870" s="229"/>
      <c r="E870" s="227"/>
      <c r="F870" s="227"/>
      <c r="G870" s="227"/>
      <c r="H870" s="227"/>
      <c r="I870" s="230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  <c r="AA870" s="227"/>
      <c r="AB870" s="232"/>
      <c r="AC870" s="227"/>
    </row>
    <row r="871">
      <c r="A871" s="227"/>
      <c r="B871" s="228"/>
      <c r="C871" s="227"/>
      <c r="D871" s="229"/>
      <c r="E871" s="227"/>
      <c r="F871" s="227"/>
      <c r="G871" s="227"/>
      <c r="H871" s="227"/>
      <c r="I871" s="230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  <c r="AA871" s="227"/>
      <c r="AB871" s="232"/>
      <c r="AC871" s="227"/>
    </row>
    <row r="872">
      <c r="A872" s="227"/>
      <c r="B872" s="228"/>
      <c r="C872" s="227"/>
      <c r="D872" s="229"/>
      <c r="E872" s="227"/>
      <c r="F872" s="227"/>
      <c r="G872" s="227"/>
      <c r="H872" s="227"/>
      <c r="I872" s="230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  <c r="AA872" s="227"/>
      <c r="AB872" s="232"/>
      <c r="AC872" s="227"/>
    </row>
    <row r="873">
      <c r="A873" s="227"/>
      <c r="B873" s="228"/>
      <c r="C873" s="227"/>
      <c r="D873" s="229"/>
      <c r="E873" s="227"/>
      <c r="F873" s="227"/>
      <c r="G873" s="227"/>
      <c r="H873" s="227"/>
      <c r="I873" s="230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  <c r="AA873" s="227"/>
      <c r="AB873" s="232"/>
      <c r="AC873" s="227"/>
    </row>
    <row r="874">
      <c r="A874" s="227"/>
      <c r="B874" s="228"/>
      <c r="C874" s="227"/>
      <c r="D874" s="229"/>
      <c r="E874" s="227"/>
      <c r="F874" s="227"/>
      <c r="G874" s="227"/>
      <c r="H874" s="227"/>
      <c r="I874" s="230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  <c r="AA874" s="227"/>
      <c r="AB874" s="232"/>
      <c r="AC874" s="227"/>
    </row>
    <row r="875">
      <c r="A875" s="227"/>
      <c r="B875" s="228"/>
      <c r="C875" s="227"/>
      <c r="D875" s="229"/>
      <c r="E875" s="227"/>
      <c r="F875" s="227"/>
      <c r="G875" s="227"/>
      <c r="H875" s="227"/>
      <c r="I875" s="230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  <c r="AA875" s="227"/>
      <c r="AB875" s="232"/>
      <c r="AC875" s="227"/>
    </row>
    <row r="876">
      <c r="A876" s="227"/>
      <c r="B876" s="228"/>
      <c r="C876" s="227"/>
      <c r="D876" s="229"/>
      <c r="E876" s="227"/>
      <c r="F876" s="227"/>
      <c r="G876" s="227"/>
      <c r="H876" s="227"/>
      <c r="I876" s="230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  <c r="AA876" s="227"/>
      <c r="AB876" s="232"/>
      <c r="AC876" s="227"/>
    </row>
    <row r="877">
      <c r="A877" s="227"/>
      <c r="B877" s="228"/>
      <c r="C877" s="227"/>
      <c r="D877" s="229"/>
      <c r="E877" s="227"/>
      <c r="F877" s="227"/>
      <c r="G877" s="227"/>
      <c r="H877" s="227"/>
      <c r="I877" s="230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  <c r="AA877" s="227"/>
      <c r="AB877" s="232"/>
      <c r="AC877" s="227"/>
    </row>
    <row r="878">
      <c r="A878" s="227"/>
      <c r="B878" s="228"/>
      <c r="C878" s="227"/>
      <c r="D878" s="229"/>
      <c r="E878" s="227"/>
      <c r="F878" s="227"/>
      <c r="G878" s="227"/>
      <c r="H878" s="227"/>
      <c r="I878" s="230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  <c r="AA878" s="227"/>
      <c r="AB878" s="232"/>
      <c r="AC878" s="227"/>
    </row>
    <row r="879">
      <c r="A879" s="227"/>
      <c r="B879" s="228"/>
      <c r="C879" s="227"/>
      <c r="D879" s="229"/>
      <c r="E879" s="227"/>
      <c r="F879" s="227"/>
      <c r="G879" s="227"/>
      <c r="H879" s="227"/>
      <c r="I879" s="230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  <c r="AA879" s="227"/>
      <c r="AB879" s="232"/>
      <c r="AC879" s="227"/>
    </row>
    <row r="880">
      <c r="A880" s="227"/>
      <c r="B880" s="228"/>
      <c r="C880" s="227"/>
      <c r="D880" s="229"/>
      <c r="E880" s="227"/>
      <c r="F880" s="227"/>
      <c r="G880" s="227"/>
      <c r="H880" s="227"/>
      <c r="I880" s="230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  <c r="AA880" s="227"/>
      <c r="AB880" s="232"/>
      <c r="AC880" s="227"/>
    </row>
    <row r="881">
      <c r="A881" s="227"/>
      <c r="B881" s="228"/>
      <c r="C881" s="227"/>
      <c r="D881" s="229"/>
      <c r="E881" s="227"/>
      <c r="F881" s="227"/>
      <c r="G881" s="227"/>
      <c r="H881" s="227"/>
      <c r="I881" s="230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  <c r="AA881" s="227"/>
      <c r="AB881" s="232"/>
      <c r="AC881" s="227"/>
    </row>
    <row r="882">
      <c r="A882" s="227"/>
      <c r="B882" s="228"/>
      <c r="C882" s="227"/>
      <c r="D882" s="229"/>
      <c r="E882" s="227"/>
      <c r="F882" s="227"/>
      <c r="G882" s="227"/>
      <c r="H882" s="227"/>
      <c r="I882" s="230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  <c r="AA882" s="227"/>
      <c r="AB882" s="232"/>
      <c r="AC882" s="227"/>
    </row>
    <row r="883">
      <c r="A883" s="227"/>
      <c r="B883" s="228"/>
      <c r="C883" s="227"/>
      <c r="D883" s="229"/>
      <c r="E883" s="227"/>
      <c r="F883" s="227"/>
      <c r="G883" s="227"/>
      <c r="H883" s="227"/>
      <c r="I883" s="230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  <c r="AA883" s="227"/>
      <c r="AB883" s="232"/>
      <c r="AC883" s="227"/>
    </row>
    <row r="884">
      <c r="A884" s="227"/>
      <c r="B884" s="228"/>
      <c r="C884" s="227"/>
      <c r="D884" s="229"/>
      <c r="E884" s="227"/>
      <c r="F884" s="227"/>
      <c r="G884" s="227"/>
      <c r="H884" s="227"/>
      <c r="I884" s="230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32"/>
      <c r="AC884" s="227"/>
    </row>
    <row r="885">
      <c r="A885" s="227"/>
      <c r="B885" s="228"/>
      <c r="C885" s="227"/>
      <c r="D885" s="229"/>
      <c r="E885" s="227"/>
      <c r="F885" s="227"/>
      <c r="G885" s="227"/>
      <c r="H885" s="227"/>
      <c r="I885" s="230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  <c r="AA885" s="227"/>
      <c r="AB885" s="232"/>
      <c r="AC885" s="227"/>
    </row>
    <row r="886">
      <c r="A886" s="227"/>
      <c r="B886" s="228"/>
      <c r="C886" s="227"/>
      <c r="D886" s="229"/>
      <c r="E886" s="227"/>
      <c r="F886" s="227"/>
      <c r="G886" s="227"/>
      <c r="H886" s="227"/>
      <c r="I886" s="230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32"/>
      <c r="AC886" s="227"/>
    </row>
    <row r="887">
      <c r="A887" s="227"/>
      <c r="B887" s="228"/>
      <c r="C887" s="227"/>
      <c r="D887" s="229"/>
      <c r="E887" s="227"/>
      <c r="F887" s="227"/>
      <c r="G887" s="227"/>
      <c r="H887" s="227"/>
      <c r="I887" s="230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32"/>
      <c r="AC887" s="227"/>
    </row>
    <row r="888">
      <c r="A888" s="227"/>
      <c r="B888" s="228"/>
      <c r="C888" s="227"/>
      <c r="D888" s="229"/>
      <c r="E888" s="227"/>
      <c r="F888" s="227"/>
      <c r="G888" s="227"/>
      <c r="H888" s="227"/>
      <c r="I888" s="230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  <c r="AA888" s="227"/>
      <c r="AB888" s="232"/>
      <c r="AC888" s="227"/>
    </row>
    <row r="889">
      <c r="A889" s="227"/>
      <c r="B889" s="228"/>
      <c r="C889" s="227"/>
      <c r="D889" s="229"/>
      <c r="E889" s="227"/>
      <c r="F889" s="227"/>
      <c r="G889" s="227"/>
      <c r="H889" s="227"/>
      <c r="I889" s="230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  <c r="AA889" s="227"/>
      <c r="AB889" s="232"/>
      <c r="AC889" s="227"/>
    </row>
    <row r="890">
      <c r="A890" s="227"/>
      <c r="B890" s="228"/>
      <c r="C890" s="227"/>
      <c r="D890" s="229"/>
      <c r="E890" s="227"/>
      <c r="F890" s="227"/>
      <c r="G890" s="227"/>
      <c r="H890" s="227"/>
      <c r="I890" s="230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  <c r="AA890" s="227"/>
      <c r="AB890" s="232"/>
      <c r="AC890" s="227"/>
    </row>
    <row r="891">
      <c r="A891" s="227"/>
      <c r="B891" s="228"/>
      <c r="C891" s="227"/>
      <c r="D891" s="229"/>
      <c r="E891" s="227"/>
      <c r="F891" s="227"/>
      <c r="G891" s="227"/>
      <c r="H891" s="227"/>
      <c r="I891" s="230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  <c r="AA891" s="227"/>
      <c r="AB891" s="232"/>
      <c r="AC891" s="227"/>
    </row>
    <row r="892">
      <c r="A892" s="227"/>
      <c r="B892" s="228"/>
      <c r="C892" s="227"/>
      <c r="D892" s="229"/>
      <c r="E892" s="227"/>
      <c r="F892" s="227"/>
      <c r="G892" s="227"/>
      <c r="H892" s="227"/>
      <c r="I892" s="230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  <c r="AA892" s="227"/>
      <c r="AB892" s="232"/>
      <c r="AC892" s="227"/>
    </row>
    <row r="893">
      <c r="A893" s="227"/>
      <c r="B893" s="228"/>
      <c r="C893" s="227"/>
      <c r="D893" s="229"/>
      <c r="E893" s="227"/>
      <c r="F893" s="227"/>
      <c r="G893" s="227"/>
      <c r="H893" s="227"/>
      <c r="I893" s="230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  <c r="AA893" s="227"/>
      <c r="AB893" s="232"/>
      <c r="AC893" s="227"/>
    </row>
    <row r="894">
      <c r="A894" s="227"/>
      <c r="B894" s="228"/>
      <c r="C894" s="227"/>
      <c r="D894" s="229"/>
      <c r="E894" s="227"/>
      <c r="F894" s="227"/>
      <c r="G894" s="227"/>
      <c r="H894" s="227"/>
      <c r="I894" s="230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  <c r="AA894" s="227"/>
      <c r="AB894" s="232"/>
      <c r="AC894" s="227"/>
    </row>
    <row r="895">
      <c r="A895" s="227"/>
      <c r="B895" s="228"/>
      <c r="C895" s="227"/>
      <c r="D895" s="229"/>
      <c r="E895" s="227"/>
      <c r="F895" s="227"/>
      <c r="G895" s="227"/>
      <c r="H895" s="227"/>
      <c r="I895" s="230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  <c r="AA895" s="227"/>
      <c r="AB895" s="232"/>
      <c r="AC895" s="227"/>
    </row>
    <row r="896">
      <c r="A896" s="227"/>
      <c r="B896" s="228"/>
      <c r="C896" s="227"/>
      <c r="D896" s="229"/>
      <c r="E896" s="227"/>
      <c r="F896" s="227"/>
      <c r="G896" s="227"/>
      <c r="H896" s="227"/>
      <c r="I896" s="230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  <c r="AA896" s="227"/>
      <c r="AB896" s="232"/>
      <c r="AC896" s="227"/>
    </row>
    <row r="897">
      <c r="A897" s="227"/>
      <c r="B897" s="228"/>
      <c r="C897" s="227"/>
      <c r="D897" s="229"/>
      <c r="E897" s="227"/>
      <c r="F897" s="227"/>
      <c r="G897" s="227"/>
      <c r="H897" s="227"/>
      <c r="I897" s="230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  <c r="AA897" s="227"/>
      <c r="AB897" s="232"/>
      <c r="AC897" s="227"/>
    </row>
    <row r="898">
      <c r="A898" s="227"/>
      <c r="B898" s="228"/>
      <c r="C898" s="227"/>
      <c r="D898" s="229"/>
      <c r="E898" s="227"/>
      <c r="F898" s="227"/>
      <c r="G898" s="227"/>
      <c r="H898" s="227"/>
      <c r="I898" s="230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  <c r="AA898" s="227"/>
      <c r="AB898" s="232"/>
      <c r="AC898" s="227"/>
    </row>
    <row r="899">
      <c r="A899" s="227"/>
      <c r="B899" s="228"/>
      <c r="C899" s="227"/>
      <c r="D899" s="229"/>
      <c r="E899" s="227"/>
      <c r="F899" s="227"/>
      <c r="G899" s="227"/>
      <c r="H899" s="227"/>
      <c r="I899" s="230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  <c r="AA899" s="227"/>
      <c r="AB899" s="232"/>
      <c r="AC899" s="227"/>
    </row>
    <row r="900">
      <c r="A900" s="227"/>
      <c r="B900" s="228"/>
      <c r="C900" s="227"/>
      <c r="D900" s="229"/>
      <c r="E900" s="227"/>
      <c r="F900" s="227"/>
      <c r="G900" s="227"/>
      <c r="H900" s="227"/>
      <c r="I900" s="230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  <c r="AA900" s="227"/>
      <c r="AB900" s="232"/>
      <c r="AC900" s="227"/>
    </row>
    <row r="901">
      <c r="A901" s="227"/>
      <c r="B901" s="228"/>
      <c r="C901" s="227"/>
      <c r="D901" s="229"/>
      <c r="E901" s="227"/>
      <c r="F901" s="227"/>
      <c r="G901" s="227"/>
      <c r="H901" s="227"/>
      <c r="I901" s="230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  <c r="AA901" s="227"/>
      <c r="AB901" s="232"/>
      <c r="AC901" s="227"/>
    </row>
    <row r="902">
      <c r="A902" s="227"/>
      <c r="B902" s="228"/>
      <c r="C902" s="227"/>
      <c r="D902" s="229"/>
      <c r="E902" s="227"/>
      <c r="F902" s="227"/>
      <c r="G902" s="227"/>
      <c r="H902" s="227"/>
      <c r="I902" s="230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  <c r="AA902" s="227"/>
      <c r="AB902" s="232"/>
      <c r="AC902" s="227"/>
    </row>
    <row r="903">
      <c r="A903" s="227"/>
      <c r="B903" s="228"/>
      <c r="C903" s="227"/>
      <c r="D903" s="229"/>
      <c r="E903" s="227"/>
      <c r="F903" s="227"/>
      <c r="G903" s="227"/>
      <c r="H903" s="227"/>
      <c r="I903" s="230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  <c r="AA903" s="227"/>
      <c r="AB903" s="232"/>
      <c r="AC903" s="227"/>
    </row>
    <row r="904">
      <c r="A904" s="227"/>
      <c r="B904" s="228"/>
      <c r="C904" s="227"/>
      <c r="D904" s="229"/>
      <c r="E904" s="227"/>
      <c r="F904" s="227"/>
      <c r="G904" s="227"/>
      <c r="H904" s="227"/>
      <c r="I904" s="230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  <c r="AA904" s="227"/>
      <c r="AB904" s="232"/>
      <c r="AC904" s="227"/>
    </row>
    <row r="905">
      <c r="A905" s="227"/>
      <c r="B905" s="228"/>
      <c r="C905" s="227"/>
      <c r="D905" s="229"/>
      <c r="E905" s="227"/>
      <c r="F905" s="227"/>
      <c r="G905" s="227"/>
      <c r="H905" s="227"/>
      <c r="I905" s="230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  <c r="AA905" s="227"/>
      <c r="AB905" s="232"/>
      <c r="AC905" s="227"/>
    </row>
    <row r="906">
      <c r="A906" s="227"/>
      <c r="B906" s="228"/>
      <c r="C906" s="227"/>
      <c r="D906" s="229"/>
      <c r="E906" s="227"/>
      <c r="F906" s="227"/>
      <c r="G906" s="227"/>
      <c r="H906" s="227"/>
      <c r="I906" s="230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  <c r="AA906" s="227"/>
      <c r="AB906" s="232"/>
      <c r="AC906" s="227"/>
    </row>
    <row r="907">
      <c r="A907" s="227"/>
      <c r="B907" s="228"/>
      <c r="C907" s="227"/>
      <c r="D907" s="229"/>
      <c r="E907" s="227"/>
      <c r="F907" s="227"/>
      <c r="G907" s="227"/>
      <c r="H907" s="227"/>
      <c r="I907" s="230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  <c r="AA907" s="227"/>
      <c r="AB907" s="232"/>
      <c r="AC907" s="227"/>
    </row>
    <row r="908">
      <c r="A908" s="227"/>
      <c r="B908" s="228"/>
      <c r="C908" s="227"/>
      <c r="D908" s="229"/>
      <c r="E908" s="227"/>
      <c r="F908" s="227"/>
      <c r="G908" s="227"/>
      <c r="H908" s="227"/>
      <c r="I908" s="230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  <c r="AA908" s="227"/>
      <c r="AB908" s="232"/>
      <c r="AC908" s="227"/>
    </row>
    <row r="909">
      <c r="A909" s="227"/>
      <c r="B909" s="228"/>
      <c r="C909" s="227"/>
      <c r="D909" s="229"/>
      <c r="E909" s="227"/>
      <c r="F909" s="227"/>
      <c r="G909" s="227"/>
      <c r="H909" s="227"/>
      <c r="I909" s="230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  <c r="AA909" s="227"/>
      <c r="AB909" s="232"/>
      <c r="AC909" s="227"/>
    </row>
    <row r="910">
      <c r="A910" s="227"/>
      <c r="B910" s="228"/>
      <c r="C910" s="227"/>
      <c r="D910" s="229"/>
      <c r="E910" s="227"/>
      <c r="F910" s="227"/>
      <c r="G910" s="227"/>
      <c r="H910" s="227"/>
      <c r="I910" s="230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  <c r="AA910" s="227"/>
      <c r="AB910" s="232"/>
      <c r="AC910" s="227"/>
    </row>
    <row r="911">
      <c r="A911" s="227"/>
      <c r="B911" s="228"/>
      <c r="C911" s="227"/>
      <c r="D911" s="229"/>
      <c r="E911" s="227"/>
      <c r="F911" s="227"/>
      <c r="G911" s="227"/>
      <c r="H911" s="227"/>
      <c r="I911" s="230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  <c r="AA911" s="227"/>
      <c r="AB911" s="232"/>
      <c r="AC911" s="227"/>
    </row>
    <row r="912">
      <c r="A912" s="227"/>
      <c r="B912" s="228"/>
      <c r="C912" s="227"/>
      <c r="D912" s="229"/>
      <c r="E912" s="227"/>
      <c r="F912" s="227"/>
      <c r="G912" s="227"/>
      <c r="H912" s="227"/>
      <c r="I912" s="230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  <c r="AA912" s="227"/>
      <c r="AB912" s="232"/>
      <c r="AC912" s="227"/>
    </row>
    <row r="913">
      <c r="A913" s="227"/>
      <c r="B913" s="228"/>
      <c r="C913" s="227"/>
      <c r="D913" s="229"/>
      <c r="E913" s="227"/>
      <c r="F913" s="227"/>
      <c r="G913" s="227"/>
      <c r="H913" s="227"/>
      <c r="I913" s="230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  <c r="AA913" s="227"/>
      <c r="AB913" s="232"/>
      <c r="AC913" s="227"/>
    </row>
    <row r="914">
      <c r="A914" s="227"/>
      <c r="B914" s="228"/>
      <c r="C914" s="227"/>
      <c r="D914" s="229"/>
      <c r="E914" s="227"/>
      <c r="F914" s="227"/>
      <c r="G914" s="227"/>
      <c r="H914" s="227"/>
      <c r="I914" s="230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  <c r="AA914" s="227"/>
      <c r="AB914" s="232"/>
      <c r="AC914" s="227"/>
    </row>
    <row r="915">
      <c r="A915" s="227"/>
      <c r="B915" s="228"/>
      <c r="C915" s="227"/>
      <c r="D915" s="229"/>
      <c r="E915" s="227"/>
      <c r="F915" s="227"/>
      <c r="G915" s="227"/>
      <c r="H915" s="227"/>
      <c r="I915" s="230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  <c r="AA915" s="227"/>
      <c r="AB915" s="232"/>
      <c r="AC915" s="227"/>
    </row>
    <row r="916">
      <c r="A916" s="227"/>
      <c r="B916" s="228"/>
      <c r="C916" s="227"/>
      <c r="D916" s="229"/>
      <c r="E916" s="227"/>
      <c r="F916" s="227"/>
      <c r="G916" s="227"/>
      <c r="H916" s="227"/>
      <c r="I916" s="230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  <c r="AA916" s="227"/>
      <c r="AB916" s="232"/>
      <c r="AC916" s="227"/>
    </row>
    <row r="917">
      <c r="A917" s="227"/>
      <c r="B917" s="228"/>
      <c r="C917" s="227"/>
      <c r="D917" s="229"/>
      <c r="E917" s="227"/>
      <c r="F917" s="227"/>
      <c r="G917" s="227"/>
      <c r="H917" s="227"/>
      <c r="I917" s="230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  <c r="AA917" s="227"/>
      <c r="AB917" s="232"/>
      <c r="AC917" s="227"/>
    </row>
    <row r="918">
      <c r="A918" s="227"/>
      <c r="B918" s="228"/>
      <c r="C918" s="227"/>
      <c r="D918" s="229"/>
      <c r="E918" s="227"/>
      <c r="F918" s="227"/>
      <c r="G918" s="227"/>
      <c r="H918" s="227"/>
      <c r="I918" s="230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  <c r="AA918" s="227"/>
      <c r="AB918" s="232"/>
      <c r="AC918" s="227"/>
    </row>
    <row r="919">
      <c r="A919" s="227"/>
      <c r="B919" s="228"/>
      <c r="C919" s="227"/>
      <c r="D919" s="229"/>
      <c r="E919" s="227"/>
      <c r="F919" s="227"/>
      <c r="G919" s="227"/>
      <c r="H919" s="227"/>
      <c r="I919" s="230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  <c r="AA919" s="227"/>
      <c r="AB919" s="232"/>
      <c r="AC919" s="227"/>
    </row>
    <row r="920">
      <c r="A920" s="227"/>
      <c r="B920" s="228"/>
      <c r="C920" s="227"/>
      <c r="D920" s="229"/>
      <c r="E920" s="227"/>
      <c r="F920" s="227"/>
      <c r="G920" s="227"/>
      <c r="H920" s="227"/>
      <c r="I920" s="230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  <c r="AA920" s="227"/>
      <c r="AB920" s="232"/>
      <c r="AC920" s="227"/>
    </row>
    <row r="921">
      <c r="A921" s="227"/>
      <c r="B921" s="228"/>
      <c r="C921" s="227"/>
      <c r="D921" s="229"/>
      <c r="E921" s="227"/>
      <c r="F921" s="227"/>
      <c r="G921" s="227"/>
      <c r="H921" s="227"/>
      <c r="I921" s="230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  <c r="AA921" s="227"/>
      <c r="AB921" s="232"/>
      <c r="AC921" s="227"/>
    </row>
    <row r="922">
      <c r="A922" s="227"/>
      <c r="B922" s="228"/>
      <c r="C922" s="227"/>
      <c r="D922" s="229"/>
      <c r="E922" s="227"/>
      <c r="F922" s="227"/>
      <c r="G922" s="227"/>
      <c r="H922" s="227"/>
      <c r="I922" s="230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  <c r="AA922" s="227"/>
      <c r="AB922" s="232"/>
      <c r="AC922" s="227"/>
    </row>
    <row r="923">
      <c r="A923" s="227"/>
      <c r="B923" s="228"/>
      <c r="C923" s="227"/>
      <c r="D923" s="229"/>
      <c r="E923" s="227"/>
      <c r="F923" s="227"/>
      <c r="G923" s="227"/>
      <c r="H923" s="227"/>
      <c r="I923" s="230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  <c r="AA923" s="227"/>
      <c r="AB923" s="232"/>
      <c r="AC923" s="227"/>
    </row>
    <row r="924">
      <c r="A924" s="227"/>
      <c r="B924" s="228"/>
      <c r="C924" s="227"/>
      <c r="D924" s="229"/>
      <c r="E924" s="227"/>
      <c r="F924" s="227"/>
      <c r="G924" s="227"/>
      <c r="H924" s="227"/>
      <c r="I924" s="230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  <c r="AA924" s="227"/>
      <c r="AB924" s="232"/>
      <c r="AC924" s="227"/>
    </row>
    <row r="925">
      <c r="A925" s="227"/>
      <c r="B925" s="228"/>
      <c r="C925" s="227"/>
      <c r="D925" s="229"/>
      <c r="E925" s="227"/>
      <c r="F925" s="227"/>
      <c r="G925" s="227"/>
      <c r="H925" s="227"/>
      <c r="I925" s="230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  <c r="AA925" s="227"/>
      <c r="AB925" s="232"/>
      <c r="AC925" s="227"/>
    </row>
    <row r="926">
      <c r="A926" s="227"/>
      <c r="B926" s="228"/>
      <c r="C926" s="227"/>
      <c r="D926" s="229"/>
      <c r="E926" s="227"/>
      <c r="F926" s="227"/>
      <c r="G926" s="227"/>
      <c r="H926" s="227"/>
      <c r="I926" s="230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  <c r="AA926" s="227"/>
      <c r="AB926" s="232"/>
      <c r="AC926" s="227"/>
    </row>
    <row r="927">
      <c r="A927" s="227"/>
      <c r="B927" s="228"/>
      <c r="C927" s="227"/>
      <c r="D927" s="229"/>
      <c r="E927" s="227"/>
      <c r="F927" s="227"/>
      <c r="G927" s="227"/>
      <c r="H927" s="227"/>
      <c r="I927" s="230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  <c r="AA927" s="227"/>
      <c r="AB927" s="232"/>
      <c r="AC927" s="227"/>
    </row>
    <row r="928">
      <c r="A928" s="227"/>
      <c r="B928" s="228"/>
      <c r="C928" s="227"/>
      <c r="D928" s="229"/>
      <c r="E928" s="227"/>
      <c r="F928" s="227"/>
      <c r="G928" s="227"/>
      <c r="H928" s="227"/>
      <c r="I928" s="230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  <c r="AA928" s="227"/>
      <c r="AB928" s="232"/>
      <c r="AC928" s="227"/>
    </row>
    <row r="929">
      <c r="A929" s="227"/>
      <c r="B929" s="228"/>
      <c r="C929" s="227"/>
      <c r="D929" s="229"/>
      <c r="E929" s="227"/>
      <c r="F929" s="227"/>
      <c r="G929" s="227"/>
      <c r="H929" s="227"/>
      <c r="I929" s="230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  <c r="AA929" s="227"/>
      <c r="AB929" s="232"/>
      <c r="AC929" s="227"/>
    </row>
    <row r="930">
      <c r="A930" s="227"/>
      <c r="B930" s="228"/>
      <c r="C930" s="227"/>
      <c r="D930" s="229"/>
      <c r="E930" s="227"/>
      <c r="F930" s="227"/>
      <c r="G930" s="227"/>
      <c r="H930" s="227"/>
      <c r="I930" s="230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  <c r="AA930" s="227"/>
      <c r="AB930" s="232"/>
      <c r="AC930" s="227"/>
    </row>
    <row r="931">
      <c r="A931" s="227"/>
      <c r="B931" s="228"/>
      <c r="C931" s="227"/>
      <c r="D931" s="229"/>
      <c r="E931" s="227"/>
      <c r="F931" s="227"/>
      <c r="G931" s="227"/>
      <c r="H931" s="227"/>
      <c r="I931" s="230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  <c r="AA931" s="227"/>
      <c r="AB931" s="232"/>
      <c r="AC931" s="227"/>
    </row>
    <row r="932">
      <c r="A932" s="227"/>
      <c r="B932" s="228"/>
      <c r="C932" s="227"/>
      <c r="D932" s="229"/>
      <c r="E932" s="227"/>
      <c r="F932" s="227"/>
      <c r="G932" s="227"/>
      <c r="H932" s="227"/>
      <c r="I932" s="230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  <c r="AA932" s="227"/>
      <c r="AB932" s="232"/>
      <c r="AC932" s="227"/>
    </row>
    <row r="933">
      <c r="A933" s="227"/>
      <c r="B933" s="228"/>
      <c r="C933" s="227"/>
      <c r="D933" s="229"/>
      <c r="E933" s="227"/>
      <c r="F933" s="227"/>
      <c r="G933" s="227"/>
      <c r="H933" s="227"/>
      <c r="I933" s="230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  <c r="AA933" s="227"/>
      <c r="AB933" s="232"/>
      <c r="AC933" s="227"/>
    </row>
    <row r="934">
      <c r="A934" s="227"/>
      <c r="B934" s="228"/>
      <c r="C934" s="227"/>
      <c r="D934" s="229"/>
      <c r="E934" s="227"/>
      <c r="F934" s="227"/>
      <c r="G934" s="227"/>
      <c r="H934" s="227"/>
      <c r="I934" s="230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  <c r="AA934" s="227"/>
      <c r="AB934" s="232"/>
      <c r="AC934" s="227"/>
    </row>
    <row r="935">
      <c r="A935" s="227"/>
      <c r="B935" s="228"/>
      <c r="C935" s="227"/>
      <c r="D935" s="229"/>
      <c r="E935" s="227"/>
      <c r="F935" s="227"/>
      <c r="G935" s="227"/>
      <c r="H935" s="227"/>
      <c r="I935" s="230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  <c r="AA935" s="227"/>
      <c r="AB935" s="232"/>
      <c r="AC935" s="227"/>
    </row>
    <row r="936">
      <c r="A936" s="227"/>
      <c r="B936" s="228"/>
      <c r="C936" s="227"/>
      <c r="D936" s="229"/>
      <c r="E936" s="227"/>
      <c r="F936" s="227"/>
      <c r="G936" s="227"/>
      <c r="H936" s="227"/>
      <c r="I936" s="230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  <c r="AA936" s="227"/>
      <c r="AB936" s="232"/>
      <c r="AC936" s="227"/>
    </row>
    <row r="937">
      <c r="A937" s="227"/>
      <c r="B937" s="228"/>
      <c r="C937" s="227"/>
      <c r="D937" s="229"/>
      <c r="E937" s="227"/>
      <c r="F937" s="227"/>
      <c r="G937" s="227"/>
      <c r="H937" s="227"/>
      <c r="I937" s="230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  <c r="AA937" s="227"/>
      <c r="AB937" s="232"/>
      <c r="AC937" s="227"/>
    </row>
    <row r="938">
      <c r="A938" s="227"/>
      <c r="B938" s="228"/>
      <c r="C938" s="227"/>
      <c r="D938" s="229"/>
      <c r="E938" s="227"/>
      <c r="F938" s="227"/>
      <c r="G938" s="227"/>
      <c r="H938" s="227"/>
      <c r="I938" s="230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  <c r="AA938" s="227"/>
      <c r="AB938" s="232"/>
      <c r="AC938" s="227"/>
    </row>
    <row r="939">
      <c r="A939" s="227"/>
      <c r="B939" s="228"/>
      <c r="C939" s="227"/>
      <c r="D939" s="229"/>
      <c r="E939" s="227"/>
      <c r="F939" s="227"/>
      <c r="G939" s="227"/>
      <c r="H939" s="227"/>
      <c r="I939" s="230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  <c r="AA939" s="227"/>
      <c r="AB939" s="232"/>
      <c r="AC939" s="227"/>
    </row>
    <row r="940">
      <c r="A940" s="227"/>
      <c r="B940" s="228"/>
      <c r="C940" s="227"/>
      <c r="D940" s="229"/>
      <c r="E940" s="227"/>
      <c r="F940" s="227"/>
      <c r="G940" s="227"/>
      <c r="H940" s="227"/>
      <c r="I940" s="230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  <c r="AA940" s="227"/>
      <c r="AB940" s="232"/>
      <c r="AC940" s="227"/>
    </row>
    <row r="941">
      <c r="A941" s="227"/>
      <c r="B941" s="228"/>
      <c r="C941" s="227"/>
      <c r="D941" s="229"/>
      <c r="E941" s="227"/>
      <c r="F941" s="227"/>
      <c r="G941" s="227"/>
      <c r="H941" s="227"/>
      <c r="I941" s="230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  <c r="AA941" s="227"/>
      <c r="AB941" s="232"/>
      <c r="AC941" s="227"/>
    </row>
    <row r="942">
      <c r="A942" s="227"/>
      <c r="B942" s="228"/>
      <c r="C942" s="227"/>
      <c r="D942" s="229"/>
      <c r="E942" s="227"/>
      <c r="F942" s="227"/>
      <c r="G942" s="227"/>
      <c r="H942" s="227"/>
      <c r="I942" s="230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  <c r="AA942" s="227"/>
      <c r="AB942" s="232"/>
      <c r="AC942" s="227"/>
    </row>
    <row r="943">
      <c r="A943" s="227"/>
      <c r="B943" s="228"/>
      <c r="C943" s="227"/>
      <c r="D943" s="229"/>
      <c r="E943" s="227"/>
      <c r="F943" s="227"/>
      <c r="G943" s="227"/>
      <c r="H943" s="227"/>
      <c r="I943" s="230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  <c r="AA943" s="227"/>
      <c r="AB943" s="232"/>
      <c r="AC943" s="227"/>
    </row>
    <row r="944">
      <c r="A944" s="227"/>
      <c r="B944" s="228"/>
      <c r="C944" s="227"/>
      <c r="D944" s="229"/>
      <c r="E944" s="227"/>
      <c r="F944" s="227"/>
      <c r="G944" s="227"/>
      <c r="H944" s="227"/>
      <c r="I944" s="230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  <c r="AA944" s="227"/>
      <c r="AB944" s="232"/>
      <c r="AC944" s="227"/>
    </row>
    <row r="945">
      <c r="A945" s="227"/>
      <c r="B945" s="228"/>
      <c r="C945" s="227"/>
      <c r="D945" s="229"/>
      <c r="E945" s="227"/>
      <c r="F945" s="227"/>
      <c r="G945" s="227"/>
      <c r="H945" s="227"/>
      <c r="I945" s="230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  <c r="AA945" s="227"/>
      <c r="AB945" s="232"/>
      <c r="AC945" s="227"/>
    </row>
    <row r="946">
      <c r="A946" s="227"/>
      <c r="B946" s="228"/>
      <c r="C946" s="227"/>
      <c r="D946" s="229"/>
      <c r="E946" s="227"/>
      <c r="F946" s="227"/>
      <c r="G946" s="227"/>
      <c r="H946" s="227"/>
      <c r="I946" s="230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  <c r="AA946" s="227"/>
      <c r="AB946" s="232"/>
      <c r="AC946" s="227"/>
    </row>
    <row r="947">
      <c r="A947" s="227"/>
      <c r="B947" s="228"/>
      <c r="C947" s="227"/>
      <c r="D947" s="229"/>
      <c r="E947" s="227"/>
      <c r="F947" s="227"/>
      <c r="G947" s="227"/>
      <c r="H947" s="227"/>
      <c r="I947" s="230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  <c r="AA947" s="227"/>
      <c r="AB947" s="232"/>
      <c r="AC947" s="227"/>
    </row>
    <row r="948">
      <c r="A948" s="227"/>
      <c r="B948" s="228"/>
      <c r="C948" s="227"/>
      <c r="D948" s="229"/>
      <c r="E948" s="227"/>
      <c r="F948" s="227"/>
      <c r="G948" s="227"/>
      <c r="H948" s="227"/>
      <c r="I948" s="230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  <c r="AA948" s="227"/>
      <c r="AB948" s="232"/>
      <c r="AC948" s="227"/>
    </row>
    <row r="949">
      <c r="A949" s="227"/>
      <c r="B949" s="228"/>
      <c r="C949" s="227"/>
      <c r="D949" s="229"/>
      <c r="E949" s="227"/>
      <c r="F949" s="227"/>
      <c r="G949" s="227"/>
      <c r="H949" s="227"/>
      <c r="I949" s="230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  <c r="AA949" s="227"/>
      <c r="AB949" s="232"/>
      <c r="AC949" s="227"/>
    </row>
    <row r="950">
      <c r="A950" s="227"/>
      <c r="B950" s="228"/>
      <c r="C950" s="227"/>
      <c r="D950" s="229"/>
      <c r="E950" s="227"/>
      <c r="F950" s="227"/>
      <c r="G950" s="227"/>
      <c r="H950" s="227"/>
      <c r="I950" s="230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  <c r="AA950" s="227"/>
      <c r="AB950" s="232"/>
      <c r="AC950" s="227"/>
    </row>
    <row r="951">
      <c r="A951" s="227"/>
      <c r="B951" s="228"/>
      <c r="C951" s="227"/>
      <c r="D951" s="229"/>
      <c r="E951" s="227"/>
      <c r="F951" s="227"/>
      <c r="G951" s="227"/>
      <c r="H951" s="227"/>
      <c r="I951" s="230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  <c r="AA951" s="227"/>
      <c r="AB951" s="232"/>
      <c r="AC951" s="227"/>
    </row>
    <row r="952">
      <c r="A952" s="227"/>
      <c r="B952" s="228"/>
      <c r="C952" s="227"/>
      <c r="D952" s="229"/>
      <c r="E952" s="227"/>
      <c r="F952" s="227"/>
      <c r="G952" s="227"/>
      <c r="H952" s="227"/>
      <c r="I952" s="230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  <c r="AA952" s="227"/>
      <c r="AB952" s="232"/>
      <c r="AC952" s="227"/>
    </row>
    <row r="953">
      <c r="A953" s="227"/>
      <c r="B953" s="228"/>
      <c r="C953" s="227"/>
      <c r="D953" s="229"/>
      <c r="E953" s="227"/>
      <c r="F953" s="227"/>
      <c r="G953" s="227"/>
      <c r="H953" s="227"/>
      <c r="I953" s="230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  <c r="AA953" s="227"/>
      <c r="AB953" s="232"/>
      <c r="AC953" s="227"/>
    </row>
    <row r="954">
      <c r="A954" s="227"/>
      <c r="B954" s="228"/>
      <c r="C954" s="227"/>
      <c r="D954" s="229"/>
      <c r="E954" s="227"/>
      <c r="F954" s="227"/>
      <c r="G954" s="227"/>
      <c r="H954" s="227"/>
      <c r="I954" s="230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  <c r="AA954" s="227"/>
      <c r="AB954" s="232"/>
      <c r="AC954" s="227"/>
    </row>
    <row r="955">
      <c r="A955" s="227"/>
      <c r="B955" s="228"/>
      <c r="C955" s="227"/>
      <c r="D955" s="229"/>
      <c r="E955" s="227"/>
      <c r="F955" s="227"/>
      <c r="G955" s="227"/>
      <c r="H955" s="227"/>
      <c r="I955" s="230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  <c r="AA955" s="227"/>
      <c r="AB955" s="232"/>
      <c r="AC955" s="227"/>
    </row>
    <row r="956">
      <c r="A956" s="227"/>
      <c r="B956" s="228"/>
      <c r="C956" s="227"/>
      <c r="D956" s="229"/>
      <c r="E956" s="227"/>
      <c r="F956" s="227"/>
      <c r="G956" s="227"/>
      <c r="H956" s="227"/>
      <c r="I956" s="230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  <c r="AA956" s="227"/>
      <c r="AB956" s="232"/>
      <c r="AC956" s="227"/>
    </row>
    <row r="957">
      <c r="A957" s="227"/>
      <c r="B957" s="228"/>
      <c r="C957" s="227"/>
      <c r="D957" s="229"/>
      <c r="E957" s="227"/>
      <c r="F957" s="227"/>
      <c r="G957" s="227"/>
      <c r="H957" s="227"/>
      <c r="I957" s="230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  <c r="AA957" s="227"/>
      <c r="AB957" s="232"/>
      <c r="AC957" s="227"/>
    </row>
    <row r="958">
      <c r="A958" s="227"/>
      <c r="B958" s="228"/>
      <c r="C958" s="227"/>
      <c r="D958" s="229"/>
      <c r="E958" s="227"/>
      <c r="F958" s="227"/>
      <c r="G958" s="227"/>
      <c r="H958" s="227"/>
      <c r="I958" s="230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  <c r="AA958" s="227"/>
      <c r="AB958" s="232"/>
      <c r="AC958" s="227"/>
    </row>
    <row r="959">
      <c r="A959" s="227"/>
      <c r="B959" s="228"/>
      <c r="C959" s="227"/>
      <c r="D959" s="229"/>
      <c r="E959" s="227"/>
      <c r="F959" s="227"/>
      <c r="G959" s="227"/>
      <c r="H959" s="227"/>
      <c r="I959" s="230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  <c r="AA959" s="227"/>
      <c r="AB959" s="232"/>
      <c r="AC959" s="227"/>
    </row>
    <row r="960">
      <c r="A960" s="227"/>
      <c r="B960" s="228"/>
      <c r="C960" s="227"/>
      <c r="D960" s="229"/>
      <c r="E960" s="227"/>
      <c r="F960" s="227"/>
      <c r="G960" s="227"/>
      <c r="H960" s="227"/>
      <c r="I960" s="230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  <c r="AA960" s="227"/>
      <c r="AB960" s="232"/>
      <c r="AC960" s="227"/>
    </row>
    <row r="961">
      <c r="A961" s="227"/>
      <c r="B961" s="228"/>
      <c r="C961" s="227"/>
      <c r="D961" s="229"/>
      <c r="E961" s="227"/>
      <c r="F961" s="227"/>
      <c r="G961" s="227"/>
      <c r="H961" s="227"/>
      <c r="I961" s="230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  <c r="AA961" s="227"/>
      <c r="AB961" s="232"/>
      <c r="AC961" s="227"/>
    </row>
    <row r="962">
      <c r="A962" s="227"/>
      <c r="B962" s="228"/>
      <c r="C962" s="227"/>
      <c r="D962" s="229"/>
      <c r="E962" s="227"/>
      <c r="F962" s="227"/>
      <c r="G962" s="227"/>
      <c r="H962" s="227"/>
      <c r="I962" s="230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  <c r="AA962" s="227"/>
      <c r="AB962" s="232"/>
      <c r="AC962" s="227"/>
    </row>
    <row r="963">
      <c r="A963" s="227"/>
      <c r="B963" s="228"/>
      <c r="C963" s="227"/>
      <c r="D963" s="229"/>
      <c r="E963" s="227"/>
      <c r="F963" s="227"/>
      <c r="G963" s="227"/>
      <c r="H963" s="227"/>
      <c r="I963" s="230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  <c r="AA963" s="227"/>
      <c r="AB963" s="232"/>
      <c r="AC963" s="227"/>
    </row>
    <row r="964">
      <c r="A964" s="227"/>
      <c r="B964" s="228"/>
      <c r="C964" s="227"/>
      <c r="D964" s="229"/>
      <c r="E964" s="227"/>
      <c r="F964" s="227"/>
      <c r="G964" s="227"/>
      <c r="H964" s="227"/>
      <c r="I964" s="230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  <c r="AA964" s="227"/>
      <c r="AB964" s="232"/>
      <c r="AC964" s="227"/>
    </row>
    <row r="965">
      <c r="A965" s="227"/>
      <c r="B965" s="228"/>
      <c r="C965" s="227"/>
      <c r="D965" s="229"/>
      <c r="E965" s="227"/>
      <c r="F965" s="227"/>
      <c r="G965" s="227"/>
      <c r="H965" s="227"/>
      <c r="I965" s="230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  <c r="AA965" s="227"/>
      <c r="AB965" s="232"/>
      <c r="AC965" s="227"/>
    </row>
    <row r="966">
      <c r="A966" s="227"/>
      <c r="B966" s="228"/>
      <c r="C966" s="227"/>
      <c r="D966" s="229"/>
      <c r="E966" s="227"/>
      <c r="F966" s="227"/>
      <c r="G966" s="227"/>
      <c r="H966" s="227"/>
      <c r="I966" s="230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  <c r="AA966" s="227"/>
      <c r="AB966" s="232"/>
      <c r="AC966" s="227"/>
    </row>
    <row r="967">
      <c r="A967" s="227"/>
      <c r="B967" s="228"/>
      <c r="C967" s="227"/>
      <c r="D967" s="229"/>
      <c r="E967" s="227"/>
      <c r="F967" s="227"/>
      <c r="G967" s="227"/>
      <c r="H967" s="227"/>
      <c r="I967" s="230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  <c r="AA967" s="227"/>
      <c r="AB967" s="232"/>
      <c r="AC967" s="227"/>
    </row>
    <row r="968">
      <c r="A968" s="227"/>
      <c r="B968" s="228"/>
      <c r="C968" s="227"/>
      <c r="D968" s="229"/>
      <c r="E968" s="227"/>
      <c r="F968" s="227"/>
      <c r="G968" s="227"/>
      <c r="H968" s="227"/>
      <c r="I968" s="230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  <c r="AA968" s="227"/>
      <c r="AB968" s="232"/>
      <c r="AC968" s="227"/>
    </row>
    <row r="969">
      <c r="A969" s="227"/>
      <c r="B969" s="228"/>
      <c r="C969" s="227"/>
      <c r="D969" s="229"/>
      <c r="E969" s="227"/>
      <c r="F969" s="227"/>
      <c r="G969" s="227"/>
      <c r="H969" s="227"/>
      <c r="I969" s="230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  <c r="AA969" s="227"/>
      <c r="AB969" s="232"/>
      <c r="AC969" s="227"/>
    </row>
    <row r="970">
      <c r="A970" s="227"/>
      <c r="B970" s="228"/>
      <c r="C970" s="227"/>
      <c r="D970" s="229"/>
      <c r="E970" s="227"/>
      <c r="F970" s="227"/>
      <c r="G970" s="227"/>
      <c r="H970" s="227"/>
      <c r="I970" s="230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  <c r="AA970" s="227"/>
      <c r="AB970" s="232"/>
      <c r="AC970" s="227"/>
    </row>
    <row r="971">
      <c r="A971" s="227"/>
      <c r="B971" s="228"/>
      <c r="C971" s="227"/>
      <c r="D971" s="229"/>
      <c r="E971" s="227"/>
      <c r="F971" s="227"/>
      <c r="G971" s="227"/>
      <c r="H971" s="227"/>
      <c r="I971" s="230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  <c r="AA971" s="227"/>
      <c r="AB971" s="232"/>
      <c r="AC971" s="227"/>
    </row>
    <row r="972">
      <c r="A972" s="227"/>
      <c r="B972" s="228"/>
      <c r="C972" s="227"/>
      <c r="D972" s="229"/>
      <c r="E972" s="227"/>
      <c r="F972" s="227"/>
      <c r="G972" s="227"/>
      <c r="H972" s="227"/>
      <c r="I972" s="230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  <c r="AA972" s="227"/>
      <c r="AB972" s="232"/>
      <c r="AC972" s="227"/>
    </row>
    <row r="973">
      <c r="A973" s="227"/>
      <c r="B973" s="228"/>
      <c r="C973" s="227"/>
      <c r="D973" s="229"/>
      <c r="E973" s="227"/>
      <c r="F973" s="227"/>
      <c r="G973" s="227"/>
      <c r="H973" s="227"/>
      <c r="I973" s="230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  <c r="AA973" s="227"/>
      <c r="AB973" s="232"/>
      <c r="AC973" s="227"/>
    </row>
    <row r="974">
      <c r="A974" s="227"/>
      <c r="B974" s="228"/>
      <c r="C974" s="227"/>
      <c r="D974" s="229"/>
      <c r="E974" s="227"/>
      <c r="F974" s="227"/>
      <c r="G974" s="227"/>
      <c r="H974" s="227"/>
      <c r="I974" s="230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  <c r="AA974" s="227"/>
      <c r="AB974" s="232"/>
      <c r="AC974" s="227"/>
    </row>
    <row r="975">
      <c r="A975" s="227"/>
      <c r="B975" s="228"/>
      <c r="C975" s="227"/>
      <c r="D975" s="229"/>
      <c r="E975" s="227"/>
      <c r="F975" s="227"/>
      <c r="G975" s="227"/>
      <c r="H975" s="227"/>
      <c r="I975" s="230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  <c r="AA975" s="227"/>
      <c r="AB975" s="232"/>
      <c r="AC975" s="227"/>
    </row>
    <row r="976">
      <c r="A976" s="227"/>
      <c r="B976" s="228"/>
      <c r="C976" s="227"/>
      <c r="D976" s="229"/>
      <c r="E976" s="227"/>
      <c r="F976" s="227"/>
      <c r="G976" s="227"/>
      <c r="H976" s="227"/>
      <c r="I976" s="230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  <c r="AA976" s="227"/>
      <c r="AB976" s="232"/>
      <c r="AC976" s="227"/>
    </row>
    <row r="977">
      <c r="A977" s="227"/>
      <c r="B977" s="228"/>
      <c r="C977" s="227"/>
      <c r="D977" s="229"/>
      <c r="E977" s="227"/>
      <c r="F977" s="227"/>
      <c r="G977" s="227"/>
      <c r="H977" s="227"/>
      <c r="I977" s="230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  <c r="AA977" s="227"/>
      <c r="AB977" s="232"/>
      <c r="AC977" s="227"/>
    </row>
    <row r="978">
      <c r="A978" s="227"/>
      <c r="B978" s="228"/>
      <c r="C978" s="227"/>
      <c r="D978" s="229"/>
      <c r="E978" s="227"/>
      <c r="F978" s="227"/>
      <c r="G978" s="227"/>
      <c r="H978" s="227"/>
      <c r="I978" s="230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  <c r="AA978" s="227"/>
      <c r="AB978" s="232"/>
      <c r="AC978" s="227"/>
    </row>
    <row r="979">
      <c r="A979" s="227"/>
      <c r="B979" s="228"/>
      <c r="C979" s="227"/>
      <c r="D979" s="229"/>
      <c r="E979" s="227"/>
      <c r="F979" s="227"/>
      <c r="G979" s="227"/>
      <c r="H979" s="227"/>
      <c r="I979" s="230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  <c r="AA979" s="227"/>
      <c r="AB979" s="232"/>
      <c r="AC979" s="227"/>
    </row>
    <row r="980">
      <c r="A980" s="227"/>
      <c r="B980" s="228"/>
      <c r="C980" s="227"/>
      <c r="D980" s="229"/>
      <c r="E980" s="227"/>
      <c r="F980" s="227"/>
      <c r="G980" s="227"/>
      <c r="H980" s="227"/>
      <c r="I980" s="230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  <c r="AA980" s="227"/>
      <c r="AB980" s="232"/>
      <c r="AC980" s="227"/>
    </row>
    <row r="981">
      <c r="A981" s="227"/>
      <c r="B981" s="228"/>
      <c r="C981" s="227"/>
      <c r="D981" s="229"/>
      <c r="E981" s="227"/>
      <c r="F981" s="227"/>
      <c r="G981" s="227"/>
      <c r="H981" s="227"/>
      <c r="I981" s="230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  <c r="AA981" s="227"/>
      <c r="AB981" s="232"/>
      <c r="AC981" s="227"/>
    </row>
    <row r="982">
      <c r="A982" s="227"/>
      <c r="B982" s="228"/>
      <c r="C982" s="227"/>
      <c r="D982" s="229"/>
      <c r="E982" s="227"/>
      <c r="F982" s="227"/>
      <c r="G982" s="227"/>
      <c r="H982" s="227"/>
      <c r="I982" s="230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  <c r="AA982" s="227"/>
      <c r="AB982" s="232"/>
      <c r="AC982" s="227"/>
    </row>
    <row r="983">
      <c r="A983" s="227"/>
      <c r="B983" s="228"/>
      <c r="C983" s="227"/>
      <c r="D983" s="229"/>
      <c r="E983" s="227"/>
      <c r="F983" s="227"/>
      <c r="G983" s="227"/>
      <c r="H983" s="227"/>
      <c r="I983" s="230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  <c r="AA983" s="227"/>
      <c r="AB983" s="232"/>
      <c r="AC983" s="227"/>
    </row>
    <row r="984">
      <c r="A984" s="227"/>
      <c r="B984" s="228"/>
      <c r="C984" s="227"/>
      <c r="D984" s="229"/>
      <c r="E984" s="227"/>
      <c r="F984" s="227"/>
      <c r="G984" s="227"/>
      <c r="H984" s="227"/>
      <c r="I984" s="230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  <c r="AA984" s="227"/>
      <c r="AB984" s="232"/>
      <c r="AC984" s="227"/>
    </row>
    <row r="985">
      <c r="A985" s="227"/>
      <c r="B985" s="228"/>
      <c r="C985" s="227"/>
      <c r="D985" s="229"/>
      <c r="E985" s="227"/>
      <c r="F985" s="227"/>
      <c r="G985" s="227"/>
      <c r="H985" s="227"/>
      <c r="I985" s="230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  <c r="AA985" s="227"/>
      <c r="AB985" s="232"/>
      <c r="AC985" s="227"/>
    </row>
    <row r="986">
      <c r="A986" s="227"/>
      <c r="B986" s="228"/>
      <c r="C986" s="227"/>
      <c r="D986" s="229"/>
      <c r="E986" s="227"/>
      <c r="F986" s="227"/>
      <c r="G986" s="227"/>
      <c r="H986" s="227"/>
      <c r="I986" s="230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  <c r="AA986" s="227"/>
      <c r="AB986" s="232"/>
      <c r="AC986" s="227"/>
    </row>
    <row r="987">
      <c r="A987" s="227"/>
      <c r="B987" s="228"/>
      <c r="C987" s="227"/>
      <c r="D987" s="229"/>
      <c r="E987" s="227"/>
      <c r="F987" s="227"/>
      <c r="G987" s="227"/>
      <c r="H987" s="227"/>
      <c r="I987" s="230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  <c r="AA987" s="227"/>
      <c r="AB987" s="232"/>
      <c r="AC987" s="227"/>
    </row>
    <row r="988">
      <c r="A988" s="227"/>
      <c r="B988" s="228"/>
      <c r="C988" s="227"/>
      <c r="D988" s="229"/>
      <c r="E988" s="227"/>
      <c r="F988" s="227"/>
      <c r="G988" s="227"/>
      <c r="H988" s="227"/>
      <c r="I988" s="230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  <c r="AA988" s="227"/>
      <c r="AB988" s="232"/>
      <c r="AC988" s="227"/>
    </row>
    <row r="989">
      <c r="A989" s="227"/>
      <c r="B989" s="228"/>
      <c r="C989" s="227"/>
      <c r="D989" s="229"/>
      <c r="E989" s="227"/>
      <c r="F989" s="227"/>
      <c r="G989" s="227"/>
      <c r="H989" s="227"/>
      <c r="I989" s="230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  <c r="AA989" s="227"/>
      <c r="AB989" s="232"/>
      <c r="AC989" s="227"/>
    </row>
    <row r="990">
      <c r="A990" s="227"/>
      <c r="B990" s="228"/>
      <c r="C990" s="227"/>
      <c r="D990" s="229"/>
      <c r="E990" s="227"/>
      <c r="F990" s="227"/>
      <c r="G990" s="227"/>
      <c r="H990" s="227"/>
      <c r="I990" s="230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  <c r="AA990" s="227"/>
      <c r="AB990" s="232"/>
      <c r="AC990" s="227"/>
    </row>
    <row r="991">
      <c r="A991" s="227"/>
      <c r="B991" s="228"/>
      <c r="C991" s="227"/>
      <c r="D991" s="229"/>
      <c r="E991" s="227"/>
      <c r="F991" s="227"/>
      <c r="G991" s="227"/>
      <c r="H991" s="227"/>
      <c r="I991" s="230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  <c r="AA991" s="227"/>
      <c r="AB991" s="232"/>
      <c r="AC991" s="227"/>
    </row>
    <row r="992">
      <c r="A992" s="227"/>
      <c r="B992" s="228"/>
      <c r="C992" s="227"/>
      <c r="D992" s="229"/>
      <c r="E992" s="227"/>
      <c r="F992" s="227"/>
      <c r="G992" s="227"/>
      <c r="H992" s="227"/>
      <c r="I992" s="230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  <c r="AA992" s="227"/>
      <c r="AB992" s="232"/>
      <c r="AC992" s="227"/>
    </row>
    <row r="993">
      <c r="A993" s="227"/>
      <c r="B993" s="228"/>
      <c r="C993" s="227"/>
      <c r="D993" s="229"/>
      <c r="E993" s="227"/>
      <c r="F993" s="227"/>
      <c r="G993" s="227"/>
      <c r="H993" s="227"/>
      <c r="I993" s="230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  <c r="AA993" s="227"/>
      <c r="AB993" s="232"/>
      <c r="AC993" s="227"/>
    </row>
    <row r="994">
      <c r="A994" s="227"/>
      <c r="B994" s="228"/>
      <c r="C994" s="227"/>
      <c r="D994" s="229"/>
      <c r="E994" s="227"/>
      <c r="F994" s="227"/>
      <c r="G994" s="227"/>
      <c r="H994" s="227"/>
      <c r="I994" s="230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  <c r="AA994" s="227"/>
      <c r="AB994" s="232"/>
      <c r="AC994" s="227"/>
    </row>
    <row r="995">
      <c r="A995" s="227"/>
      <c r="B995" s="228"/>
      <c r="C995" s="227"/>
      <c r="D995" s="229"/>
      <c r="E995" s="227"/>
      <c r="F995" s="227"/>
      <c r="G995" s="227"/>
      <c r="H995" s="227"/>
      <c r="I995" s="230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  <c r="AA995" s="227"/>
      <c r="AB995" s="232"/>
      <c r="AC995" s="227"/>
    </row>
    <row r="996">
      <c r="A996" s="227"/>
      <c r="B996" s="228"/>
      <c r="C996" s="227"/>
      <c r="D996" s="229"/>
      <c r="E996" s="227"/>
      <c r="F996" s="227"/>
      <c r="G996" s="227"/>
      <c r="H996" s="227"/>
      <c r="I996" s="230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  <c r="Z996" s="227"/>
      <c r="AA996" s="227"/>
      <c r="AB996" s="232"/>
      <c r="AC996" s="227"/>
    </row>
    <row r="997">
      <c r="A997" s="227"/>
      <c r="B997" s="228"/>
      <c r="C997" s="227"/>
      <c r="D997" s="229"/>
      <c r="E997" s="227"/>
      <c r="F997" s="227"/>
      <c r="G997" s="227"/>
      <c r="H997" s="227"/>
      <c r="I997" s="230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  <c r="Z997" s="227"/>
      <c r="AA997" s="227"/>
      <c r="AB997" s="232"/>
      <c r="AC997" s="227"/>
    </row>
    <row r="998">
      <c r="A998" s="227"/>
      <c r="B998" s="228"/>
      <c r="C998" s="227"/>
      <c r="D998" s="229"/>
      <c r="E998" s="227"/>
      <c r="F998" s="227"/>
      <c r="G998" s="227"/>
      <c r="H998" s="227"/>
      <c r="I998" s="230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  <c r="Z998" s="227"/>
      <c r="AA998" s="227"/>
      <c r="AB998" s="232"/>
      <c r="AC998" s="227"/>
    </row>
    <row r="999">
      <c r="A999" s="227"/>
      <c r="B999" s="228"/>
      <c r="C999" s="227"/>
      <c r="D999" s="229"/>
      <c r="E999" s="227"/>
      <c r="F999" s="227"/>
      <c r="G999" s="227"/>
      <c r="H999" s="227"/>
      <c r="I999" s="230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  <c r="Z999" s="227"/>
      <c r="AA999" s="227"/>
      <c r="AB999" s="232"/>
      <c r="AC999" s="227"/>
    </row>
  </sheetData>
  <autoFilter ref="$A$4:$AA$95"/>
  <mergeCells count="3">
    <mergeCell ref="AA2:AA3"/>
    <mergeCell ref="J2:Z2"/>
    <mergeCell ref="A1:AA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