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ivisions\WMS\Watershed\Special Projects\Fort De Soto Recirculation Project\Data\CLEAN DATA\"/>
    </mc:Choice>
  </mc:AlternateContent>
  <xr:revisionPtr revIDLastSave="0" documentId="13_ncr:1_{EBF86D00-3E08-4934-8377-4D543F31C05D}" xr6:coauthVersionLast="46" xr6:coauthVersionMax="46" xr10:uidLastSave="{00000000-0000-0000-0000-000000000000}"/>
  <bookViews>
    <workbookView xWindow="-120" yWindow="-120" windowWidth="29040" windowHeight="15840" xr2:uid="{95BD5D2D-9E41-434A-ABFD-FC3D343FACFF}"/>
  </bookViews>
  <sheets>
    <sheet name="Random_locations" sheetId="1" r:id="rId1"/>
    <sheet name="Fixed_short" sheetId="2" r:id="rId2"/>
    <sheet name="Fixed_lo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04" i="3" l="1"/>
  <c r="AD204" i="3"/>
  <c r="AC204" i="3"/>
  <c r="AR199" i="3"/>
  <c r="AS179" i="3"/>
  <c r="AR179" i="3"/>
  <c r="AT174" i="3"/>
  <c r="AD179" i="3"/>
  <c r="AC179" i="3"/>
  <c r="AD170" i="3"/>
  <c r="AC170" i="3"/>
  <c r="AR148" i="2"/>
  <c r="AP148" i="2"/>
  <c r="T145" i="2"/>
  <c r="T146" i="2"/>
  <c r="T147" i="2"/>
  <c r="T148" i="2"/>
  <c r="T149" i="2"/>
  <c r="T150" i="2"/>
  <c r="T151" i="2"/>
  <c r="T144" i="2"/>
  <c r="T143" i="2" l="1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AT168" i="3"/>
  <c r="AS168" i="3"/>
  <c r="AR168" i="3"/>
  <c r="AT163" i="3"/>
  <c r="AR163" i="3"/>
  <c r="AT158" i="3"/>
  <c r="AS158" i="3"/>
  <c r="AR158" i="3"/>
  <c r="AE153" i="3"/>
  <c r="AD153" i="3"/>
  <c r="AC153" i="3"/>
  <c r="AE148" i="3"/>
  <c r="AD148" i="3"/>
  <c r="AC148" i="3"/>
  <c r="AT148" i="3"/>
  <c r="AS148" i="3"/>
  <c r="AR148" i="3"/>
  <c r="AE143" i="3"/>
  <c r="AD143" i="3"/>
  <c r="AC143" i="3"/>
  <c r="AE138" i="3"/>
  <c r="AC138" i="3"/>
  <c r="AD138" i="3"/>
  <c r="T129" i="2"/>
  <c r="T128" i="2"/>
  <c r="T127" i="2"/>
  <c r="T126" i="2"/>
  <c r="T125" i="2"/>
  <c r="T124" i="2"/>
  <c r="T123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02" i="2"/>
  <c r="T103" i="2"/>
  <c r="T104" i="2"/>
  <c r="T105" i="2"/>
  <c r="T106" i="2"/>
  <c r="T107" i="2"/>
  <c r="T108" i="2"/>
  <c r="Y115" i="1" l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AT130" i="3" l="1"/>
  <c r="AE135" i="3"/>
  <c r="AD135" i="3"/>
  <c r="AC135" i="3"/>
  <c r="AE130" i="3"/>
  <c r="AD130" i="3"/>
  <c r="AC130" i="3"/>
  <c r="AT110" i="3"/>
  <c r="AS110" i="3"/>
  <c r="AR110" i="3"/>
  <c r="AE110" i="3"/>
  <c r="AD110" i="3"/>
  <c r="AC110" i="3"/>
  <c r="AT105" i="3"/>
  <c r="AS105" i="3"/>
  <c r="AR105" i="3"/>
  <c r="AT100" i="3"/>
  <c r="AS100" i="3"/>
  <c r="AR100" i="3"/>
  <c r="AE105" i="3"/>
  <c r="AD105" i="3"/>
  <c r="AC105" i="3"/>
  <c r="AE100" i="3"/>
  <c r="AD100" i="3"/>
  <c r="AC100" i="3"/>
  <c r="T94" i="2"/>
  <c r="T95" i="2"/>
  <c r="T96" i="2"/>
  <c r="T97" i="2"/>
  <c r="T98" i="2"/>
  <c r="T99" i="2"/>
  <c r="T100" i="2"/>
  <c r="T101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AT99" i="3"/>
  <c r="AS99" i="3"/>
  <c r="AR99" i="3"/>
  <c r="AT94" i="3"/>
  <c r="AS94" i="3"/>
  <c r="AR94" i="3"/>
  <c r="AT89" i="3"/>
  <c r="AS89" i="3"/>
  <c r="AR89" i="3"/>
  <c r="AT79" i="3"/>
  <c r="AS79" i="3"/>
  <c r="AR79" i="3"/>
  <c r="AD84" i="3"/>
  <c r="AC84" i="3"/>
  <c r="AD79" i="3"/>
  <c r="AC79" i="3"/>
  <c r="AT74" i="3"/>
  <c r="AS74" i="3"/>
  <c r="AR74" i="3"/>
  <c r="AE74" i="3"/>
  <c r="AD74" i="3"/>
  <c r="AC74" i="3"/>
  <c r="AE69" i="3"/>
  <c r="AD69" i="3"/>
  <c r="T79" i="2" l="1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2" i="2"/>
  <c r="T53" i="2"/>
  <c r="T54" i="2"/>
  <c r="T55" i="2"/>
  <c r="T56" i="2"/>
  <c r="T57" i="2"/>
  <c r="T58" i="2"/>
  <c r="Y114" i="1" l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87" i="1"/>
  <c r="Y88" i="1"/>
  <c r="Y89" i="1"/>
  <c r="Y90" i="1"/>
  <c r="Y91" i="1"/>
  <c r="Y92" i="1"/>
  <c r="Y93" i="1"/>
  <c r="Y80" i="1"/>
  <c r="Y81" i="1"/>
  <c r="Y82" i="1"/>
  <c r="Y83" i="1"/>
  <c r="Y84" i="1"/>
  <c r="Y85" i="1"/>
  <c r="Y86" i="1"/>
  <c r="Y74" i="1"/>
  <c r="Y75" i="1"/>
  <c r="Y76" i="1"/>
  <c r="Y77" i="1"/>
  <c r="Y78" i="1"/>
  <c r="Y79" i="1"/>
  <c r="Y72" i="1"/>
  <c r="Y73" i="1"/>
  <c r="Y64" i="1"/>
  <c r="Y65" i="1"/>
  <c r="Y66" i="1"/>
  <c r="Y67" i="1"/>
  <c r="Y68" i="1"/>
  <c r="Y69" i="1"/>
  <c r="Y70" i="1"/>
  <c r="Y71" i="1"/>
  <c r="Y59" i="1"/>
  <c r="Y60" i="1"/>
  <c r="Y61" i="1"/>
  <c r="Y62" i="1"/>
  <c r="Y63" i="1"/>
  <c r="T2" i="2" l="1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16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3" i="1"/>
</calcChain>
</file>

<file path=xl/sharedStrings.xml><?xml version="1.0" encoding="utf-8"?>
<sst xmlns="http://schemas.openxmlformats.org/spreadsheetml/2006/main" count="4884" uniqueCount="462">
  <si>
    <t>Strata</t>
  </si>
  <si>
    <t>Site</t>
  </si>
  <si>
    <t>Year</t>
  </si>
  <si>
    <t>Date</t>
  </si>
  <si>
    <t>Time</t>
  </si>
  <si>
    <t>Site (m)</t>
  </si>
  <si>
    <t>Start Latitude</t>
  </si>
  <si>
    <t>Start Longitude</t>
  </si>
  <si>
    <t>Depth (cm)</t>
  </si>
  <si>
    <t>Comments</t>
  </si>
  <si>
    <t>FD</t>
  </si>
  <si>
    <t>10/18/2019</t>
  </si>
  <si>
    <t>no grass, patchy seagrass in area</t>
  </si>
  <si>
    <t>sponge</t>
  </si>
  <si>
    <t>no grass</t>
  </si>
  <si>
    <t>manatees nearby</t>
  </si>
  <si>
    <t>seastar</t>
  </si>
  <si>
    <t>10/25/2019</t>
  </si>
  <si>
    <t>fish, shallow near mangroves and shoreline</t>
  </si>
  <si>
    <t>fish</t>
  </si>
  <si>
    <t>bare from 18-21 m</t>
  </si>
  <si>
    <t>Total depth (m)</t>
  </si>
  <si>
    <t>Secchi (cm)</t>
  </si>
  <si>
    <t>Tide</t>
  </si>
  <si>
    <t>DO (mg/L)</t>
  </si>
  <si>
    <t>pH</t>
  </si>
  <si>
    <t>Salinity (ppt)</t>
  </si>
  <si>
    <t>Temp (C)</t>
  </si>
  <si>
    <t>overcast and breezy, seagrass and mangrove debris, dark green color, turbid near bottom, barely VOB, dense large grey particles, patchy seagrass</t>
  </si>
  <si>
    <t>likely foraging manatee squad, brown-green color, adjacent to channel, large grey particles</t>
  </si>
  <si>
    <t>high tide at 10:30, strong winds out of east, sunny and clear, 1-2 ft waves, on top of lush/continous seagrass bed</t>
  </si>
  <si>
    <t>Slack</t>
  </si>
  <si>
    <t>patchy seagrass beds, strong wind, high tide, near channel, blue-green color, muddy sand</t>
  </si>
  <si>
    <t>data collected start to end, 1-2 ft waves, strong wind out of E, continuous seagrass beds</t>
  </si>
  <si>
    <t>collected start to end, strong wind but protected by cove, full lush continuous seagrass beds, low turbidity</t>
  </si>
  <si>
    <t>large oyster bed at end point, very close to shore, patchy seagrass, opposite boat ramp, sandy patch/kayak launch</t>
  </si>
  <si>
    <t>End latitude</t>
  </si>
  <si>
    <t>End longitude</t>
  </si>
  <si>
    <t>outgoing</t>
  </si>
  <si>
    <t>strong outgoing</t>
  </si>
  <si>
    <t>incoming</t>
  </si>
  <si>
    <t>incoming 0.6 ft</t>
  </si>
  <si>
    <t>incoming 0.4 ft</t>
  </si>
  <si>
    <t>incoming 0.3 ft</t>
  </si>
  <si>
    <t>Transmissivity (%)</t>
  </si>
  <si>
    <t>FDW</t>
  </si>
  <si>
    <t>100 m</t>
  </si>
  <si>
    <t>10/24/2019</t>
  </si>
  <si>
    <t>300 m</t>
  </si>
  <si>
    <t>20 m</t>
  </si>
  <si>
    <t>grass ends at 16 m</t>
  </si>
  <si>
    <t>FDE</t>
  </si>
  <si>
    <t>200 m</t>
  </si>
  <si>
    <t>base of grass very green and healthy, tips brown - top 1/4</t>
  </si>
  <si>
    <t>prop scar at 29 m</t>
  </si>
  <si>
    <t xml:space="preserve">tops of grass brown, but lower parts very healthy </t>
  </si>
  <si>
    <t>0 m</t>
  </si>
  <si>
    <t>grass begins at 27 m</t>
  </si>
  <si>
    <t>Secchi (m)</t>
  </si>
  <si>
    <t>stake found; wind SE 8-10 mph, sunny, 10% clouds</t>
  </si>
  <si>
    <t>stake found - maybe closer to 88 m</t>
  </si>
  <si>
    <t>100 m stake found</t>
  </si>
  <si>
    <t>300 m stake found</t>
  </si>
  <si>
    <t>found stake, but a little north of handheld coordinates, labelled "found stake" in trimble; water sample taken at 0 m, but no grass until 20 m</t>
  </si>
  <si>
    <t>0.7 ft outgoing</t>
  </si>
  <si>
    <t xml:space="preserve"> YSI time</t>
  </si>
  <si>
    <t>Appearance</t>
  </si>
  <si>
    <t>Blade length (cm)</t>
  </si>
  <si>
    <t xml:space="preserve">Depth (cm) </t>
  </si>
  <si>
    <t>no grass - borrow pit</t>
  </si>
  <si>
    <t>drift algae</t>
  </si>
  <si>
    <t>found stake</t>
  </si>
  <si>
    <t>grass thicker at 112 m</t>
  </si>
  <si>
    <t>small fish, open area 122-126 m</t>
  </si>
  <si>
    <t>open area at 149 m, prop scar at 139.5 m</t>
  </si>
  <si>
    <t>grass sparse at 152 m</t>
  </si>
  <si>
    <t>prop scars at 178.5 m and 174.5 m</t>
  </si>
  <si>
    <t>stake found, base of grass in excellent condition, tips exposed at low tides and not in good condition</t>
  </si>
  <si>
    <t>1.8 ft outgoing</t>
  </si>
  <si>
    <t>site in middle of a borrow pit, no grass</t>
  </si>
  <si>
    <t>stake found; wind SE 8-10 mph, sunny, 10% clouds; seagrass data from long transect</t>
  </si>
  <si>
    <t xml:space="preserve">Transmissivity (%) </t>
  </si>
  <si>
    <t>seagrass data from long transect</t>
  </si>
  <si>
    <t>1.2 ft incoming</t>
  </si>
  <si>
    <t>100 m stake found; seagrass data from long transect</t>
  </si>
  <si>
    <t>very low tide</t>
  </si>
  <si>
    <t>very low tide; seagrass data from long transect</t>
  </si>
  <si>
    <t>300 m stake found; seagrass data from long transect</t>
  </si>
  <si>
    <t>0.5 ft incoming</t>
  </si>
  <si>
    <t xml:space="preserve">dark brown color, large dense grey particles, viscous </t>
  </si>
  <si>
    <t>Lat</t>
  </si>
  <si>
    <t>Long</t>
  </si>
  <si>
    <t>Sediment 1</t>
  </si>
  <si>
    <t>Sediment 2</t>
  </si>
  <si>
    <t>Sand</t>
  </si>
  <si>
    <t>Mud</t>
  </si>
  <si>
    <t>Oyster</t>
  </si>
  <si>
    <t>Light</t>
  </si>
  <si>
    <t>Moderate</t>
  </si>
  <si>
    <t>Heavy</t>
  </si>
  <si>
    <t>Good</t>
  </si>
  <si>
    <t>Fair</t>
  </si>
  <si>
    <t>Very good</t>
  </si>
  <si>
    <t>Poor</t>
  </si>
  <si>
    <t>Excellent</t>
  </si>
  <si>
    <t>Epiphyte Density attached algae</t>
  </si>
  <si>
    <t>Epiphyte Density coiled tubes</t>
  </si>
  <si>
    <t>Epiphyte Density bryozoan</t>
  </si>
  <si>
    <t>Few</t>
  </si>
  <si>
    <t>&lt;5%</t>
  </si>
  <si>
    <t>5-25%</t>
  </si>
  <si>
    <t>26-50%</t>
  </si>
  <si>
    <t>51-75%</t>
  </si>
  <si>
    <t>76-100%</t>
  </si>
  <si>
    <t>no grass, almost on shore, Thalassia debris</t>
  </si>
  <si>
    <t>shells, Thalassia debris</t>
  </si>
  <si>
    <t>start of Halodule, drift Halodule and Thalassia</t>
  </si>
  <si>
    <t>current picking up, short Halodule, school of fish</t>
  </si>
  <si>
    <t>in front of north span of cut</t>
  </si>
  <si>
    <t>Halodule reappears at 266 m</t>
  </si>
  <si>
    <t>egg sacs, drift Thalassia</t>
  </si>
  <si>
    <t>shoots of Thalassia but no blades - in wash of bridge</t>
  </si>
  <si>
    <t>Halodule at 6 m</t>
  </si>
  <si>
    <t>starting north</t>
  </si>
  <si>
    <t>encrusting orange bryozoan</t>
  </si>
  <si>
    <t>tall Thalassia</t>
  </si>
  <si>
    <t>even taller Thalassia</t>
  </si>
  <si>
    <t>Thalassia begins at 4 m</t>
  </si>
  <si>
    <t>drift Halodule and Thalassia</t>
  </si>
  <si>
    <t>Halodule  starts at 5 m, ends at 6 m</t>
  </si>
  <si>
    <t>Halodule ends at 1-2 m</t>
  </si>
  <si>
    <t>very tall Syringodium and Thalassia</t>
  </si>
  <si>
    <t>tall Thalassia, fish</t>
  </si>
  <si>
    <t>sea star</t>
  </si>
  <si>
    <t>Halodule starts at 22 m, Thalassia less dominant</t>
  </si>
  <si>
    <t>orange crusty bryozoan</t>
  </si>
  <si>
    <t>drift Halodule and Thalassia, egg sac, short Halodule, a few oysters at start of bed</t>
  </si>
  <si>
    <t>Site code</t>
  </si>
  <si>
    <t>FD-07-19</t>
  </si>
  <si>
    <t>FD-03-19</t>
  </si>
  <si>
    <t>FD-08-19</t>
  </si>
  <si>
    <t>FD-05-19</t>
  </si>
  <si>
    <t>FD-06-19</t>
  </si>
  <si>
    <t>FD-01-19</t>
  </si>
  <si>
    <t>FD-02-19</t>
  </si>
  <si>
    <t>FD-04-19</t>
  </si>
  <si>
    <t>FDW-20-19</t>
  </si>
  <si>
    <t>FDW-200-19</t>
  </si>
  <si>
    <t>FDE-0-19</t>
  </si>
  <si>
    <t>FDW-100-19</t>
  </si>
  <si>
    <t>FDW-300-19</t>
  </si>
  <si>
    <t>FDE-100-19</t>
  </si>
  <si>
    <t>FDE-200-19</t>
  </si>
  <si>
    <t>FDE-300-19</t>
  </si>
  <si>
    <t>FDW-19</t>
  </si>
  <si>
    <t>FDE-19</t>
  </si>
  <si>
    <t>Total SAV %</t>
  </si>
  <si>
    <t xml:space="preserve"> Site Comments</t>
  </si>
  <si>
    <t>Drift algae = Gracilaria, drift Thalassia</t>
  </si>
  <si>
    <t>Drift algae = Acanthophora, drift Thalassia</t>
  </si>
  <si>
    <t>Drift algae = Acanthophora, on slope, stronger current, tall Halodule</t>
  </si>
  <si>
    <t>Drift algae =  Acanthophora</t>
  </si>
  <si>
    <t>Drift algae =  Acanthophora, no Halodule</t>
  </si>
  <si>
    <t>Drift algae =  Acanthophora, stake found</t>
  </si>
  <si>
    <t>Drift algae =  Acanthophora, lots of mucousy egg sacs</t>
  </si>
  <si>
    <t>Drift algae =  Acanthophora, egg sac on Halodule</t>
  </si>
  <si>
    <t>Water Quality</t>
  </si>
  <si>
    <t>Thalassia</t>
  </si>
  <si>
    <t>Halodule</t>
  </si>
  <si>
    <t>Density (shoots/m2)</t>
  </si>
  <si>
    <t>Drift algae abundance (%)</t>
  </si>
  <si>
    <t xml:space="preserve">Health </t>
  </si>
  <si>
    <t>Abundance H (%)</t>
  </si>
  <si>
    <t>Density  (shoots/m2)</t>
  </si>
  <si>
    <t>Epiphyte density attached algae</t>
  </si>
  <si>
    <t>Epiphyte density coiled tubes</t>
  </si>
  <si>
    <t>Abundance T (%)</t>
  </si>
  <si>
    <t>Epiphyte density bryozoan</t>
  </si>
  <si>
    <t>Total SAV Abundance (%)</t>
  </si>
  <si>
    <t>Health</t>
  </si>
  <si>
    <t>Abundance S (%)</t>
  </si>
  <si>
    <t>Blade length  (cm)</t>
  </si>
  <si>
    <t>Syringodium</t>
  </si>
  <si>
    <t>Drift algae = Acanthophora , prop scar at 167.5 m</t>
  </si>
  <si>
    <t xml:space="preserve">Drift algae = Acanthophora </t>
  </si>
  <si>
    <t>Drift algae = Acanthophora , some Thalassia off square</t>
  </si>
  <si>
    <t xml:space="preserve">stake found, Drift algae = Acanthophora </t>
  </si>
  <si>
    <t>Drift algae = Acanthophora, grass ends at 112 m</t>
  </si>
  <si>
    <t>Drift algae = Acanthophora, several egg sacs, fish!</t>
  </si>
  <si>
    <t xml:space="preserve">orange encrusting bryozoan on Thalassia, Drift algae = Acanthophora, large egg sac </t>
  </si>
  <si>
    <t>encrusting bryozoan on Thalassia, Drift algae = Acanthophora, couple shells</t>
  </si>
  <si>
    <t>Drift algae = Acanthophora</t>
  </si>
  <si>
    <t>Drift algae =  Acanthophora, sponge</t>
  </si>
  <si>
    <t>Drift algae = Acanthophora, lots of it</t>
  </si>
  <si>
    <t>Drift algae = Acanthophora, lots of bryozoans</t>
  </si>
  <si>
    <t>Drift algae = Gracilaria 2% and Acanthophora  2%, egg sac</t>
  </si>
  <si>
    <t>lots of bryozoans, Drift algae = Gracilaria 3% and Acanthophora 1%</t>
  </si>
  <si>
    <t>very little drift algae, Drift algae = Acanthophora 1% and Hypnea %, less silty</t>
  </si>
  <si>
    <t>Drift algae = Acanthophora 15% and Hypnea 2%, 2 large sponges, fish, egg sac</t>
  </si>
  <si>
    <t>Drift algae = Acanthophora 40% and Hypnea 5%, fish, orange encrusting bryozoan on Thalassia</t>
  </si>
  <si>
    <t>rising 2.5 ft</t>
  </si>
  <si>
    <t>partly cloudy, breezy, incoming tide</t>
  </si>
  <si>
    <t>easily suspended sediment, poor visibility</t>
  </si>
  <si>
    <t>few sprigs of Thalassia at 18 m</t>
  </si>
  <si>
    <t>Thalassia begins again at 22 m</t>
  </si>
  <si>
    <t>tall Thalassia, drift algae = Acanthophora</t>
  </si>
  <si>
    <t>FD-03-20</t>
  </si>
  <si>
    <t>rising 2.6 ft</t>
  </si>
  <si>
    <t>windy</t>
  </si>
  <si>
    <t>Halodule starts at 13 m</t>
  </si>
  <si>
    <t>very few coiled tubes</t>
  </si>
  <si>
    <t>thins out at 23 m, orange bryozoan</t>
  </si>
  <si>
    <t>FD-06-20</t>
  </si>
  <si>
    <t>foam from wind, wind rows, sparse seagrass debris</t>
  </si>
  <si>
    <t>thick bed, few coiled tubes</t>
  </si>
  <si>
    <t>several tunicates</t>
  </si>
  <si>
    <t>Halodule interspersed starting at 12 m</t>
  </si>
  <si>
    <t>tunicates, egg sacs</t>
  </si>
  <si>
    <t>egg sacs</t>
  </si>
  <si>
    <t>FD-02-20</t>
  </si>
  <si>
    <t>falling 2.3 ft</t>
  </si>
  <si>
    <t>shifted transect West to avoid mangroves, viscous, organic debris</t>
  </si>
  <si>
    <t>Epiphyte density encrusting algae</t>
  </si>
  <si>
    <t>thick mixed bed, Drift algae = Acanthophora</t>
  </si>
  <si>
    <t>Drift algae = Acanthophora 5%, Gracilaria 10%</t>
  </si>
  <si>
    <t>very soft sediment, Drift algae = Acanthophora</t>
  </si>
  <si>
    <t>Mostly Halodule starting at 13 m, Drift algae = Acanthophora, lots of Gracilaria nearby</t>
  </si>
  <si>
    <t>Thalassia ends at 21 m, bare at 21 m and 23 m, Drift algae = Acanthophora</t>
  </si>
  <si>
    <t>many fish, strong current, Drift algae = Acanthophora 5%, Gracilaria 2%</t>
  </si>
  <si>
    <t>FD-04-20</t>
  </si>
  <si>
    <t>rising</t>
  </si>
  <si>
    <t>clear water, grey/brown color, some floating seagrass, some foam, a bit choppy, wind picking up</t>
  </si>
  <si>
    <t>FD-08-20</t>
  </si>
  <si>
    <t>decent clarity, green color, little bit of foam, some floating Thalassia and Syringodium</t>
  </si>
  <si>
    <t>Halodule starts at 24 m, Drift algae = Acanthophora</t>
  </si>
  <si>
    <t>FD-05-20</t>
  </si>
  <si>
    <t>high tide</t>
  </si>
  <si>
    <t>some foam, grey water, good clarity, some floating seagrass</t>
  </si>
  <si>
    <t>tunicate</t>
  </si>
  <si>
    <t>many tunicates and sponges</t>
  </si>
  <si>
    <t>one scallop, dead scallops around area</t>
  </si>
  <si>
    <t>very lush bed</t>
  </si>
  <si>
    <t>FD-01-20</t>
  </si>
  <si>
    <t>grey/brown color, good clarity, some foam, floating seagrass</t>
  </si>
  <si>
    <t>Drift algae = Acanthophora 2%, Gracilaria 5%</t>
  </si>
  <si>
    <t>tall Syringodium</t>
  </si>
  <si>
    <t>bare at 3 m</t>
  </si>
  <si>
    <t>bare at 17 m</t>
  </si>
  <si>
    <t>FDE-0-20</t>
  </si>
  <si>
    <t>strong winds, no stake found</t>
  </si>
  <si>
    <t>started south</t>
  </si>
  <si>
    <t>started south, Halodule starts at 2 m</t>
  </si>
  <si>
    <t>in mangroves</t>
  </si>
  <si>
    <t>FDE-100-20</t>
  </si>
  <si>
    <t>rising, low at 8:40</t>
  </si>
  <si>
    <t>extreme wind up to 22 mph, small bonnethead on site, on top of thick Thalassia bed, stake found</t>
  </si>
  <si>
    <t>started south, 1 scallop</t>
  </si>
  <si>
    <t>Halodule directly west of transect</t>
  </si>
  <si>
    <t>FDE-200-20</t>
  </si>
  <si>
    <t>on top of thick Thalassia bed, small shark again, no stake found</t>
  </si>
  <si>
    <t>prop scar at 24 m</t>
  </si>
  <si>
    <t>FDE-300-20</t>
  </si>
  <si>
    <t>thick Thalassia bed, shark swimming along transect, low turbidity, stake found</t>
  </si>
  <si>
    <t>started south, snail</t>
  </si>
  <si>
    <t>very cute bonnethead nearby</t>
  </si>
  <si>
    <t>FDE-20</t>
  </si>
  <si>
    <t>on a slope, depth ranges 70-90 cm</t>
  </si>
  <si>
    <t>top of Thalassia is unhealthy, base is very green and healthy</t>
  </si>
  <si>
    <t>prop scar 35-37 m, fish nearby</t>
  </si>
  <si>
    <t>very tall Thalassia &gt; 50 cm</t>
  </si>
  <si>
    <t>Epiphyte Density encruting algae</t>
  </si>
  <si>
    <t>Epiphyte Density encrusting algae</t>
  </si>
  <si>
    <t>depth on a slope</t>
  </si>
  <si>
    <t>nearby bare patch</t>
  </si>
  <si>
    <t>lots of Thalassia debris</t>
  </si>
  <si>
    <t>prop scar at 163 m</t>
  </si>
  <si>
    <t>prop scar at 190 m</t>
  </si>
  <si>
    <t>becomes patchy at 205 m, lots of Thalassia debris</t>
  </si>
  <si>
    <t>bare/patchy from 201-222 m, short Thalassia</t>
  </si>
  <si>
    <t>tall Thalassia &gt; 50 cm</t>
  </si>
  <si>
    <t>small bare patch at 291 m</t>
  </si>
  <si>
    <t>sandy spot at stake</t>
  </si>
  <si>
    <t>FDW-0-20</t>
  </si>
  <si>
    <t>0.3 ft low tide</t>
  </si>
  <si>
    <t>stake found</t>
  </si>
  <si>
    <t>stake found, 20 m offshore</t>
  </si>
  <si>
    <t>stake at 0 m, north of long transect stake</t>
  </si>
  <si>
    <t>FDW-100-20</t>
  </si>
  <si>
    <t>stake found at 90 m, counts done at real 100 m</t>
  </si>
  <si>
    <t>Drift algae = Gracilaria</t>
  </si>
  <si>
    <t>spider crab</t>
  </si>
  <si>
    <t>patchy grass/sand</t>
  </si>
  <si>
    <t>FDW-200-20</t>
  </si>
  <si>
    <t>0.3 ft rising</t>
  </si>
  <si>
    <t>in pit, no grass</t>
  </si>
  <si>
    <t>0.4 ft rising</t>
  </si>
  <si>
    <t>FDW-300-20</t>
  </si>
  <si>
    <t>FDW-20</t>
  </si>
  <si>
    <t>some shell hash</t>
  </si>
  <si>
    <t>live scallop</t>
  </si>
  <si>
    <t>Solitary</t>
  </si>
  <si>
    <t>grass resumes</t>
  </si>
  <si>
    <t>stake at 90 m</t>
  </si>
  <si>
    <t>counts done here</t>
  </si>
  <si>
    <t>Drift algae = Acanthophora and Gracilaria</t>
  </si>
  <si>
    <t>FD-07-20</t>
  </si>
  <si>
    <t>Depth (m)</t>
  </si>
  <si>
    <t>DO (%)</t>
  </si>
  <si>
    <t>Conductivity (mS/cm)</t>
  </si>
  <si>
    <t>YSI Time</t>
  </si>
  <si>
    <t>big whelk eating clam, Syringodium ends at 21 m</t>
  </si>
  <si>
    <t>FD-02-21</t>
  </si>
  <si>
    <t>very windy, no mid or bottom YSI reading</t>
  </si>
  <si>
    <t>0.5 ft above</t>
  </si>
  <si>
    <t>Shell</t>
  </si>
  <si>
    <t>Drift algae = Gracilaria 10%, Acanthophora 5%</t>
  </si>
  <si>
    <t>bare</t>
  </si>
  <si>
    <t>FD-06-21</t>
  </si>
  <si>
    <t>0.4 ft above</t>
  </si>
  <si>
    <t>mullet jumping, very lush bed</t>
  </si>
  <si>
    <t>bare spot at 7 m; Drift algae = Acanthophora 5%, Gracilaria 15%</t>
  </si>
  <si>
    <t>easily suspended sediment;  Drift algae = Acanthophora 15%, Gracilaria 10%</t>
  </si>
  <si>
    <t>drift algae smothering Halodule; Drift algae = Acanthophora 40%, Gracilaria 20%</t>
  </si>
  <si>
    <t>Drift algae = Acanthophora 70%, Gracilaria 10%</t>
  </si>
  <si>
    <t>FD-01-21</t>
  </si>
  <si>
    <t>0.3 ft below</t>
  </si>
  <si>
    <t>great clarity, site in a deep pit</t>
  </si>
  <si>
    <t>two very large spider crabs</t>
  </si>
  <si>
    <t>VOB</t>
  </si>
  <si>
    <t>another spider crab</t>
  </si>
  <si>
    <t>dead drift Thalassia</t>
  </si>
  <si>
    <t>great clarity, just not much to see</t>
  </si>
  <si>
    <t>FD-05-21</t>
  </si>
  <si>
    <t>Epiphyte density snails</t>
  </si>
  <si>
    <t>Drift algae = Acanthophora 5%, Gracilaria 20%</t>
  </si>
  <si>
    <t>Drift algae = Acanthophora 5%, Gracilaria 5%</t>
  </si>
  <si>
    <t>Drift algae = Acanthophora 5%, Halymenia 10%</t>
  </si>
  <si>
    <t>Thalassia healthy at base, less healthy at tips; many tunicates; Drift algae = Acanthophora 5%, Halymenia 2%</t>
  </si>
  <si>
    <t>Drift algae = Acanthophora 5%, Halymenia 5%</t>
  </si>
  <si>
    <t>school of fish; Drift algae = Gracilaria 3%</t>
  </si>
  <si>
    <t>fish; Drift algae = Acanthophora 5%</t>
  </si>
  <si>
    <t>spider crab; black snails as epiphyte; Drift algae = Gracilaria 2%</t>
  </si>
  <si>
    <t>2.4 ft, falling</t>
  </si>
  <si>
    <t>FD-08-21</t>
  </si>
  <si>
    <t>no wind, light rain - storms passed by earlier</t>
  </si>
  <si>
    <t>raining, poor visibility; bryozoans light</t>
  </si>
  <si>
    <t>very mucky, lots of floating dead Thalassia, super lush</t>
  </si>
  <si>
    <t>prop scar at 14 m</t>
  </si>
  <si>
    <t>snail epiphyte</t>
  </si>
  <si>
    <t>tall Thalassia, heavily silted</t>
  </si>
  <si>
    <t>fish; Drift algae = Gracilaria</t>
  </si>
  <si>
    <t>FD-07-21</t>
  </si>
  <si>
    <t>2.2 ft, falling</t>
  </si>
  <si>
    <t>no wind, no rain</t>
  </si>
  <si>
    <t>fish; Drift algae = Acanthophora 15%, Gracilaria 15%, Dapis 10%</t>
  </si>
  <si>
    <t>Drift algae = Acanthophora 15%, Gracilaria 25%, Dapis 10%</t>
  </si>
  <si>
    <t>very mucky; Drift algae = Acanthophora 5%, Gracilaria 10%, Dapis 10%</t>
  </si>
  <si>
    <t>Drift algae = Acanthophora 10%, Gracilaria 15%</t>
  </si>
  <si>
    <t xml:space="preserve">Drift algae = Gracilaria </t>
  </si>
  <si>
    <t>Drift algae =  Gracilaria 10%, Dapis 10%</t>
  </si>
  <si>
    <t>Syringodium to east of transect; fish; Drift algae =  Acanthophora 10%, Gracilaria 20%, Dapis 10%</t>
  </si>
  <si>
    <t>FD-04-21</t>
  </si>
  <si>
    <t>1.7 ft, falling</t>
  </si>
  <si>
    <t>calm, great clarity</t>
  </si>
  <si>
    <t>seastar; Drift algae = Acanthophora</t>
  </si>
  <si>
    <t>fish; Drift algae = Acanthophora</t>
  </si>
  <si>
    <t>large sea urchin; Drift algae = Acanthophora</t>
  </si>
  <si>
    <t>sea urchin; lots of CT on Thalassia; Drift algae = Acanthophora</t>
  </si>
  <si>
    <t>FD-03-21</t>
  </si>
  <si>
    <t>1.1 ft, falling</t>
  </si>
  <si>
    <t>very soft and easily suspended sediment; Drift algae = Acanthophora</t>
  </si>
  <si>
    <t>Thalassia very healthy at base, less healthy at tips; Drift algae = Acanthophora</t>
  </si>
  <si>
    <t>Bare patch at 11 m; Drift algae = Acanthophora</t>
  </si>
  <si>
    <t>2.2 ft rising</t>
  </si>
  <si>
    <t>slightly turbid water, seagrass visible near shoreline, clear skies, wind south at 5 knots</t>
  </si>
  <si>
    <t>transect done north to south, drift algae = Acanthophora</t>
  </si>
  <si>
    <t>lots of dead seagrass debris</t>
  </si>
  <si>
    <t>only dead seagrass debris</t>
  </si>
  <si>
    <t>just sand</t>
  </si>
  <si>
    <t>Sediment 3</t>
  </si>
  <si>
    <t>2.3 ft rising</t>
  </si>
  <si>
    <t>FDE-0-21</t>
  </si>
  <si>
    <t>FDE-100-21</t>
  </si>
  <si>
    <t>low turbidity, heavy seagrass</t>
  </si>
  <si>
    <t>tall Thalassia (&gt;40 cm)</t>
  </si>
  <si>
    <t>Thalassia disappears at 22 m</t>
  </si>
  <si>
    <t>FDE-200-21</t>
  </si>
  <si>
    <t>FDE-300-21</t>
  </si>
  <si>
    <t xml:space="preserve">Moderate </t>
  </si>
  <si>
    <t>FDE-21</t>
  </si>
  <si>
    <t>Abundance H (BB)</t>
  </si>
  <si>
    <t>Drift algae abundance (BB)</t>
  </si>
  <si>
    <t>+</t>
  </si>
  <si>
    <t>Abundance T (BB)</t>
  </si>
  <si>
    <t>r</t>
  </si>
  <si>
    <t>turbid, easily suspended sediment, dolphin activity; Drift algae = Gracilaria</t>
  </si>
  <si>
    <t>Lots of drift Thalassia on Halodule; Drift algae = Gracilaria and Acanthophora</t>
  </si>
  <si>
    <t>drift Thalassia on Halodule; Drift algae = Gracilaria</t>
  </si>
  <si>
    <t>some drift Thalassia with bryozoans; Drift algae = Gracilaria (1) and Acanthophora (2)</t>
  </si>
  <si>
    <t>Thalassia starts at 58 m; Drift algae = Gracilaria and Acanthophora</t>
  </si>
  <si>
    <t>Better clarity, less drift Thalassia; Drift algae = Gracilaria (1) and Dapis (1)</t>
  </si>
  <si>
    <t>Halodule thins out at 61 m; Drift algae = Gracilaria and Acanthophora</t>
  </si>
  <si>
    <t>small fish swimming; Drift algae = Gracilaria</t>
  </si>
  <si>
    <t>jet ski activity, H reappears at 85 m; Drift algae = Gracilaria and some Acanthophora</t>
  </si>
  <si>
    <t>Drift algae= Gracilaria</t>
  </si>
  <si>
    <t>boat anchored nearby; Drift algae = Gracilaria</t>
  </si>
  <si>
    <t>Drift algae = Gracilaria and Acanthophora</t>
  </si>
  <si>
    <t xml:space="preserve">very heavy bryozoans on Thalassia around 135 m; Drift algae = Gracilaria </t>
  </si>
  <si>
    <t>large egg sac, Thalassia starts again at 156 m; Drift algae = Acanthophora</t>
  </si>
  <si>
    <t xml:space="preserve">Halodule thins out at 163 m; bryozoans look great; Drift algae = Gracilaria </t>
  </si>
  <si>
    <t xml:space="preserve">fish swimming in plot; Drift algae = Gracilaria </t>
  </si>
  <si>
    <t xml:space="preserve">Prop scar at 193 m; Drift algae = Gracilaria </t>
  </si>
  <si>
    <t>bare patch to north of transect, grass ends at 215 m; Drift algae = Acanthophora</t>
  </si>
  <si>
    <t>no grass; Drift algae = Acanthophora and Gracilaria</t>
  </si>
  <si>
    <t>grass starts afain at 226 m, sediment very easily suspended, many shells and crabs; Drift algae = Acanthophora and Gracilaria</t>
  </si>
  <si>
    <t>Drift algae = Acanthophora and Gracilaria, heavily silted</t>
  </si>
  <si>
    <t>big fish outside plot, bare patch to south of transec, easily suspended sediment, sea star; Drift algae = Acanthophora and Gracilaria</t>
  </si>
  <si>
    <t>bare at 255 m, very soft mud; Drift algae = Gracilaria</t>
  </si>
  <si>
    <t>better clarity but still very green, Thalassia very healthy at base, less healthy at tips</t>
  </si>
  <si>
    <t>bases healthier than tips; Drift algae =  Gracilaria</t>
  </si>
  <si>
    <t>bases healthier than tips; Drift algae = Gracilaria</t>
  </si>
  <si>
    <t>Halodule present from 292-295 m</t>
  </si>
  <si>
    <t>FDW-0-21</t>
  </si>
  <si>
    <t>1.2 ft rising</t>
  </si>
  <si>
    <t>calm, slightly overcast, transect done at 16 m (no grass at 0 m)</t>
  </si>
  <si>
    <t>heavy drift algae: Acanthophora = 80%, Gracilaria = 10%</t>
  </si>
  <si>
    <t>Drift algae =  Acanthophora, some drift Thalassia</t>
  </si>
  <si>
    <t>2 sprigs of Halodule; Drift algae: Acanthophora = 15%, Gracilaria = 10%</t>
  </si>
  <si>
    <t>Drift algae: Acanthophora = 60%, Gracilaria = 20%</t>
  </si>
  <si>
    <t>Drift algae: Acanthophora</t>
  </si>
  <si>
    <t>Colder here; Halodule smothered by drift algae, Drift algae: Acanthophora</t>
  </si>
  <si>
    <t>Drift algae: Acanthophora = 25%, Gracilaria = 25%</t>
  </si>
  <si>
    <t>FDW-100-21</t>
  </si>
  <si>
    <t>1.4 ft rising</t>
  </si>
  <si>
    <t>good clarity, over patchy bed, just before pit, strong current</t>
  </si>
  <si>
    <t>turbid; Drift algae = Acanthophora</t>
  </si>
  <si>
    <t>bryozoans on dirft algae; Drift algae = Acanthophora</t>
  </si>
  <si>
    <t>huge egg sac; Drift algae = Acanthophora</t>
  </si>
  <si>
    <t>only four Thalassia blades; Drift algae = Acanthophora</t>
  </si>
  <si>
    <t>sea star in plot; Thalassia smotheres by drift algae; Drift algae = Acanthophora</t>
  </si>
  <si>
    <t>Drift algae = Acanthophora and some Halymenia</t>
  </si>
  <si>
    <t>fish in plot; only four Thalassia blades; Drift algae = Acanthophora</t>
  </si>
  <si>
    <t>FDW-200-21</t>
  </si>
  <si>
    <t>over pit, no seagrass, breeze picking up, very soft  bottom</t>
  </si>
  <si>
    <t>great clarity</t>
  </si>
  <si>
    <t>FDW-300-21</t>
  </si>
  <si>
    <t>very tall Thalassia outside plot; Drift algae = Acanthophora</t>
  </si>
  <si>
    <t>1.9 ft rising</t>
  </si>
  <si>
    <t>large patch of Gracilaria at 12 m; Drift algae = Acanthophora</t>
  </si>
  <si>
    <t>dancing blue crabs</t>
  </si>
  <si>
    <t>very lush, few fish; Drift algae = Acanthophora</t>
  </si>
  <si>
    <t>many sea stars; Drift algae = Gracilaria</t>
  </si>
  <si>
    <t>FDW-21</t>
  </si>
  <si>
    <t>at island, turbid, lush mangroves</t>
  </si>
  <si>
    <t>over pit, no seagrass, breeze picking up, very soft  bottom; also serves as 2-m contour</t>
  </si>
  <si>
    <t>no grass, drift dead Thalassia, Drift algae = Gracilaria</t>
  </si>
  <si>
    <t>bed starts here at 16 m; Drift algae = Acanthophora</t>
  </si>
  <si>
    <t>no grass - edge of pit</t>
  </si>
  <si>
    <t>many bryozoans; Drift algae = Acanthophora</t>
  </si>
  <si>
    <t>many bryozoans; grass ends at 355 m</t>
  </si>
  <si>
    <t>no grass, adjacent to mangroves; Drift algae = Acanthophora</t>
  </si>
  <si>
    <t>no grass - borrow pit; pit ends at 265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</si>
</sst>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0.000000"/>
    <numFmt numFmtId="166" formatCode="0.00000"/>
    <numFmt numFmtId="167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49" fontId="0" fillId="0" borderId="0" xfId="0" applyNumberFormat="1"/>
    <xf numFmtId="1" fontId="0" fillId="0" borderId="0" xfId="0" applyNumberFormat="1"/>
    <xf numFmtId="20" fontId="0" fillId="0" borderId="0" xfId="0" applyNumberFormat="1"/>
    <xf numFmtId="2" fontId="5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 wrapText="1"/>
    </xf>
    <xf numFmtId="1" fontId="3" fillId="0" borderId="0" xfId="0" applyNumberFormat="1" applyFont="1" applyFill="1"/>
    <xf numFmtId="14" fontId="3" fillId="0" borderId="0" xfId="0" applyNumberFormat="1" applyFont="1" applyFill="1"/>
    <xf numFmtId="20" fontId="0" fillId="0" borderId="0" xfId="0" applyNumberFormat="1" applyFill="1"/>
    <xf numFmtId="165" fontId="3" fillId="0" borderId="0" xfId="0" applyNumberFormat="1" applyFont="1" applyFill="1"/>
    <xf numFmtId="0" fontId="0" fillId="0" borderId="0" xfId="0" applyFill="1"/>
    <xf numFmtId="2" fontId="5" fillId="0" borderId="0" xfId="0" applyNumberFormat="1" applyFont="1" applyFill="1" applyAlignment="1">
      <alignment horizontal="center"/>
    </xf>
    <xf numFmtId="1" fontId="2" fillId="0" borderId="0" xfId="0" applyNumberFormat="1" applyFont="1" applyFill="1"/>
    <xf numFmtId="2" fontId="3" fillId="0" borderId="0" xfId="0" applyNumberFormat="1" applyFont="1" applyFill="1"/>
    <xf numFmtId="49" fontId="3" fillId="0" borderId="0" xfId="0" applyNumberFormat="1" applyFont="1" applyFill="1"/>
    <xf numFmtId="164" fontId="3" fillId="0" borderId="0" xfId="0" applyNumberFormat="1" applyFont="1" applyFill="1"/>
    <xf numFmtId="49" fontId="0" fillId="0" borderId="0" xfId="0" applyNumberFormat="1" applyFill="1"/>
    <xf numFmtId="1" fontId="0" fillId="0" borderId="0" xfId="0" applyNumberFormat="1" applyFill="1"/>
    <xf numFmtId="0" fontId="1" fillId="0" borderId="0" xfId="0" applyFont="1"/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/>
    <xf numFmtId="0" fontId="0" fillId="0" borderId="0" xfId="0" applyNumberFormat="1"/>
    <xf numFmtId="0" fontId="0" fillId="0" borderId="0" xfId="0" applyBorder="1"/>
    <xf numFmtId="166" fontId="3" fillId="0" borderId="0" xfId="0" applyNumberFormat="1" applyFont="1" applyFill="1" applyBorder="1"/>
    <xf numFmtId="0" fontId="0" fillId="0" borderId="0" xfId="0" applyFont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NumberFormat="1" applyFill="1"/>
    <xf numFmtId="49" fontId="4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wrapText="1"/>
    </xf>
    <xf numFmtId="49" fontId="2" fillId="0" borderId="1" xfId="0" applyNumberFormat="1" applyFont="1" applyFill="1" applyBorder="1" applyAlignment="1">
      <alignment horizontal="center" wrapText="1"/>
    </xf>
    <xf numFmtId="14" fontId="0" fillId="0" borderId="0" xfId="0" applyNumberFormat="1" applyFill="1"/>
    <xf numFmtId="0" fontId="1" fillId="0" borderId="0" xfId="0" applyFont="1" applyFill="1"/>
    <xf numFmtId="0" fontId="0" fillId="0" borderId="1" xfId="0" applyFill="1" applyBorder="1" applyAlignment="1">
      <alignment horizontal="center" wrapText="1"/>
    </xf>
    <xf numFmtId="1" fontId="2" fillId="0" borderId="0" xfId="0" applyNumberFormat="1" applyFont="1" applyFill="1" applyAlignment="1">
      <alignment wrapText="1"/>
    </xf>
    <xf numFmtId="49" fontId="4" fillId="3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/>
    <xf numFmtId="2" fontId="2" fillId="4" borderId="1" xfId="0" applyNumberFormat="1" applyFont="1" applyFill="1" applyBorder="1" applyAlignment="1">
      <alignment horizontal="center" wrapText="1"/>
    </xf>
    <xf numFmtId="2" fontId="2" fillId="5" borderId="1" xfId="0" applyNumberFormat="1" applyFont="1" applyFill="1" applyBorder="1" applyAlignment="1">
      <alignment horizontal="center" wrapText="1"/>
    </xf>
    <xf numFmtId="2" fontId="1" fillId="5" borderId="1" xfId="0" applyNumberFormat="1" applyFont="1" applyFill="1" applyBorder="1" applyAlignment="1">
      <alignment horizontal="center" wrapText="1"/>
    </xf>
    <xf numFmtId="1" fontId="1" fillId="5" borderId="1" xfId="0" applyNumberFormat="1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wrapText="1"/>
    </xf>
    <xf numFmtId="2" fontId="2" fillId="4" borderId="0" xfId="0" applyNumberFormat="1" applyFont="1" applyFill="1" applyAlignment="1">
      <alignment horizontal="center" wrapText="1"/>
    </xf>
    <xf numFmtId="2" fontId="2" fillId="5" borderId="0" xfId="0" applyNumberFormat="1" applyFont="1" applyFill="1" applyAlignment="1">
      <alignment horizontal="center" wrapText="1"/>
    </xf>
    <xf numFmtId="2" fontId="2" fillId="6" borderId="0" xfId="0" applyNumberFormat="1" applyFont="1" applyFill="1" applyAlignment="1">
      <alignment horizontal="center" wrapText="1"/>
    </xf>
    <xf numFmtId="0" fontId="0" fillId="0" borderId="0" xfId="0" applyFont="1"/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" fontId="3" fillId="0" borderId="2" xfId="0" applyNumberFormat="1" applyFont="1" applyFill="1" applyBorder="1"/>
    <xf numFmtId="1" fontId="0" fillId="0" borderId="2" xfId="0" applyNumberFormat="1" applyFill="1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2" xfId="0" applyFill="1" applyBorder="1"/>
    <xf numFmtId="1" fontId="2" fillId="0" borderId="2" xfId="0" applyNumberFormat="1" applyFont="1" applyFill="1" applyBorder="1"/>
    <xf numFmtId="0" fontId="0" fillId="0" borderId="2" xfId="0" applyBorder="1"/>
    <xf numFmtId="20" fontId="0" fillId="0" borderId="0" xfId="0" applyNumberFormat="1" applyFill="1" applyBorder="1"/>
    <xf numFmtId="167" fontId="0" fillId="0" borderId="0" xfId="0" applyNumberFormat="1"/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2" xfId="0" applyFont="1" applyBorder="1"/>
    <xf numFmtId="20" fontId="0" fillId="0" borderId="0" xfId="0" applyNumberFormat="1" applyBorder="1"/>
    <xf numFmtId="1" fontId="3" fillId="0" borderId="1" xfId="0" applyNumberFormat="1" applyFont="1" applyFill="1" applyBorder="1"/>
    <xf numFmtId="1" fontId="0" fillId="0" borderId="1" xfId="0" applyNumberFormat="1" applyFill="1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1" fontId="2" fillId="0" borderId="1" xfId="0" applyNumberFormat="1" applyFont="1" applyFill="1" applyBorder="1"/>
    <xf numFmtId="0" fontId="0" fillId="0" borderId="1" xfId="0" applyFill="1" applyBorder="1"/>
    <xf numFmtId="1" fontId="0" fillId="0" borderId="0" xfId="0" applyNumberFormat="1" applyFill="1" applyBorder="1"/>
    <xf numFmtId="166" fontId="0" fillId="0" borderId="0" xfId="0" applyNumberFormat="1" applyFill="1" applyBorder="1"/>
    <xf numFmtId="166" fontId="0" fillId="0" borderId="1" xfId="0" applyNumberFormat="1" applyFill="1" applyBorder="1"/>
    <xf numFmtId="14" fontId="0" fillId="0" borderId="1" xfId="0" applyNumberFormat="1" applyFill="1" applyBorder="1"/>
    <xf numFmtId="20" fontId="0" fillId="0" borderId="1" xfId="0" applyNumberFormat="1" applyFill="1" applyBorder="1"/>
    <xf numFmtId="0" fontId="1" fillId="0" borderId="1" xfId="0" applyFont="1" applyFill="1" applyBorder="1"/>
    <xf numFmtId="49" fontId="0" fillId="0" borderId="1" xfId="0" applyNumberFormat="1" applyFill="1" applyBorder="1"/>
    <xf numFmtId="14" fontId="0" fillId="0" borderId="0" xfId="0" applyNumberFormat="1" applyFill="1" applyBorder="1"/>
    <xf numFmtId="14" fontId="0" fillId="0" borderId="2" xfId="0" applyNumberFormat="1" applyFill="1" applyBorder="1"/>
    <xf numFmtId="49" fontId="0" fillId="0" borderId="2" xfId="0" applyNumberFormat="1" applyFill="1" applyBorder="1"/>
    <xf numFmtId="20" fontId="0" fillId="0" borderId="2" xfId="0" applyNumberFormat="1" applyFill="1" applyBorder="1"/>
    <xf numFmtId="14" fontId="0" fillId="0" borderId="0" xfId="0" applyNumberFormat="1" applyBorder="1"/>
    <xf numFmtId="49" fontId="0" fillId="0" borderId="0" xfId="0" applyNumberFormat="1" applyFill="1" applyBorder="1"/>
    <xf numFmtId="0" fontId="1" fillId="0" borderId="1" xfId="0" applyFont="1" applyBorder="1"/>
    <xf numFmtId="0" fontId="1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41A1-E66E-4BD7-9DD9-41CF21F9370F}">
  <dimension ref="A1:BS170"/>
  <sheetViews>
    <sheetView tabSelected="1" topLeftCell="AG1" workbookViewId="0">
      <pane ySplit="2" topLeftCell="A105" activePane="bottomLeft" state="frozen"/>
      <selection pane="bottomLeft" activeCell="AQ118" sqref="AQ118"/>
    </sheetView>
  </sheetViews>
  <sheetFormatPr defaultRowHeight="15" x14ac:dyDescent="0.25"/>
  <cols>
    <col min="1" max="1" width="6" customWidth="1"/>
    <col min="2" max="2" width="4.140625" customWidth="1"/>
    <col min="3" max="3" width="5" customWidth="1"/>
    <col min="4" max="4" width="8.7109375" customWidth="1"/>
    <col min="5" max="5" width="10.5703125" customWidth="1"/>
    <col min="6" max="6" width="5.5703125" customWidth="1"/>
    <col min="7" max="7" width="9.5703125" customWidth="1"/>
    <col min="8" max="8" width="10.28515625" customWidth="1"/>
    <col min="9" max="9" width="9" customWidth="1"/>
    <col min="10" max="10" width="9.7109375" customWidth="1"/>
    <col min="11" max="11" width="7.140625" customWidth="1"/>
    <col min="12" max="12" width="6.42578125" customWidth="1"/>
    <col min="13" max="15" width="15" customWidth="1"/>
    <col min="16" max="16" width="8.7109375" customWidth="1"/>
    <col min="17" max="18" width="5.5703125" customWidth="1"/>
    <col min="19" max="20" width="6.7109375" customWidth="1"/>
    <col min="21" max="21" width="7.140625" customWidth="1"/>
    <col min="22" max="22" width="9.7109375" customWidth="1"/>
    <col min="23" max="23" width="132.42578125" customWidth="1"/>
    <col min="24" max="24" width="7.5703125" bestFit="1" customWidth="1"/>
    <col min="25" max="25" width="11.7109375" customWidth="1"/>
    <col min="26" max="26" width="11.42578125" bestFit="1" customWidth="1"/>
    <col min="27" max="27" width="11.140625" customWidth="1"/>
    <col min="28" max="28" width="8.7109375" bestFit="1" customWidth="1"/>
    <col min="29" max="33" width="8.28515625" bestFit="1" customWidth="1"/>
    <col min="34" max="36" width="8.28515625" customWidth="1"/>
    <col min="37" max="39" width="10.7109375" customWidth="1"/>
    <col min="40" max="40" width="10.42578125" bestFit="1" customWidth="1"/>
    <col min="41" max="41" width="9.28515625" bestFit="1" customWidth="1"/>
    <col min="42" max="49" width="8.28515625" bestFit="1" customWidth="1"/>
    <col min="50" max="50" width="10.28515625" customWidth="1"/>
    <col min="51" max="51" width="9.7109375" bestFit="1" customWidth="1"/>
    <col min="52" max="54" width="11" customWidth="1"/>
    <col min="55" max="55" width="13.7109375" hidden="1" customWidth="1"/>
    <col min="56" max="56" width="9.28515625" hidden="1" customWidth="1"/>
    <col min="57" max="64" width="8.28515625" hidden="1" customWidth="1"/>
    <col min="65" max="65" width="10.28515625" hidden="1" customWidth="1"/>
    <col min="66" max="66" width="10" hidden="1" customWidth="1"/>
    <col min="67" max="67" width="11.140625" hidden="1" customWidth="1"/>
    <col min="68" max="68" width="11.7109375" bestFit="1" customWidth="1"/>
    <col min="69" max="69" width="11.140625" customWidth="1"/>
    <col min="70" max="70" width="10.42578125" bestFit="1" customWidth="1"/>
    <col min="71" max="71" width="68.28515625" bestFit="1" customWidth="1"/>
  </cols>
  <sheetData>
    <row r="1" spans="1:71" x14ac:dyDescent="0.25">
      <c r="M1" s="113" t="s">
        <v>166</v>
      </c>
      <c r="N1" s="113"/>
      <c r="O1" s="113"/>
      <c r="P1" s="113"/>
      <c r="Q1" s="113"/>
      <c r="R1" s="113"/>
      <c r="S1" s="113"/>
      <c r="T1" s="113"/>
      <c r="U1" s="113"/>
      <c r="V1" s="113"/>
      <c r="AA1" s="114" t="s">
        <v>168</v>
      </c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75"/>
      <c r="AM1" s="86"/>
      <c r="AN1" s="115" t="s">
        <v>167</v>
      </c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87"/>
      <c r="BB1" s="76"/>
      <c r="BC1" s="116" t="s">
        <v>182</v>
      </c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</row>
    <row r="2" spans="1:71" s="38" customFormat="1" ht="60" x14ac:dyDescent="0.25">
      <c r="A2" s="33" t="s">
        <v>0</v>
      </c>
      <c r="B2" s="33" t="s">
        <v>1</v>
      </c>
      <c r="C2" s="33" t="s">
        <v>2</v>
      </c>
      <c r="D2" s="33" t="s">
        <v>137</v>
      </c>
      <c r="E2" s="34" t="s">
        <v>3</v>
      </c>
      <c r="F2" s="35" t="s">
        <v>4</v>
      </c>
      <c r="G2" s="5" t="s">
        <v>6</v>
      </c>
      <c r="H2" s="5" t="s">
        <v>7</v>
      </c>
      <c r="I2" s="31" t="s">
        <v>36</v>
      </c>
      <c r="J2" s="31" t="s">
        <v>37</v>
      </c>
      <c r="K2" s="32" t="s">
        <v>21</v>
      </c>
      <c r="L2" s="32" t="s">
        <v>22</v>
      </c>
      <c r="M2" s="70" t="s">
        <v>23</v>
      </c>
      <c r="N2" s="70" t="s">
        <v>309</v>
      </c>
      <c r="O2" s="70" t="s">
        <v>306</v>
      </c>
      <c r="P2" s="70" t="s">
        <v>27</v>
      </c>
      <c r="Q2" s="70" t="s">
        <v>25</v>
      </c>
      <c r="R2" s="70" t="s">
        <v>307</v>
      </c>
      <c r="S2" s="70" t="s">
        <v>24</v>
      </c>
      <c r="T2" s="70" t="s">
        <v>308</v>
      </c>
      <c r="U2" s="70" t="s">
        <v>26</v>
      </c>
      <c r="V2" s="70" t="s">
        <v>44</v>
      </c>
      <c r="W2" s="32" t="s">
        <v>157</v>
      </c>
      <c r="X2" s="33" t="s">
        <v>5</v>
      </c>
      <c r="Y2" s="33" t="s">
        <v>178</v>
      </c>
      <c r="Z2" s="36" t="s">
        <v>170</v>
      </c>
      <c r="AA2" s="71" t="s">
        <v>172</v>
      </c>
      <c r="AB2" s="71" t="s">
        <v>179</v>
      </c>
      <c r="AC2" s="71" t="s">
        <v>67</v>
      </c>
      <c r="AD2" s="71" t="s">
        <v>67</v>
      </c>
      <c r="AE2" s="71" t="s">
        <v>67</v>
      </c>
      <c r="AF2" s="71" t="s">
        <v>67</v>
      </c>
      <c r="AG2" s="71" t="s">
        <v>67</v>
      </c>
      <c r="AH2" s="71" t="s">
        <v>169</v>
      </c>
      <c r="AI2" s="71" t="s">
        <v>169</v>
      </c>
      <c r="AJ2" s="71" t="s">
        <v>169</v>
      </c>
      <c r="AK2" s="71" t="s">
        <v>174</v>
      </c>
      <c r="AL2" s="71" t="s">
        <v>175</v>
      </c>
      <c r="AM2" s="71" t="s">
        <v>222</v>
      </c>
      <c r="AN2" s="72" t="s">
        <v>176</v>
      </c>
      <c r="AO2" s="72" t="s">
        <v>179</v>
      </c>
      <c r="AP2" s="72" t="s">
        <v>67</v>
      </c>
      <c r="AQ2" s="72" t="s">
        <v>67</v>
      </c>
      <c r="AR2" s="72" t="s">
        <v>67</v>
      </c>
      <c r="AS2" s="72" t="s">
        <v>67</v>
      </c>
      <c r="AT2" s="72" t="s">
        <v>67</v>
      </c>
      <c r="AU2" s="72" t="s">
        <v>169</v>
      </c>
      <c r="AV2" s="72" t="s">
        <v>169</v>
      </c>
      <c r="AW2" s="72" t="s">
        <v>169</v>
      </c>
      <c r="AX2" s="72" t="s">
        <v>174</v>
      </c>
      <c r="AY2" s="72" t="s">
        <v>175</v>
      </c>
      <c r="AZ2" s="72" t="s">
        <v>177</v>
      </c>
      <c r="BA2" s="72" t="s">
        <v>222</v>
      </c>
      <c r="BB2" s="72" t="s">
        <v>333</v>
      </c>
      <c r="BC2" s="73" t="s">
        <v>180</v>
      </c>
      <c r="BD2" s="73" t="s">
        <v>171</v>
      </c>
      <c r="BE2" s="73" t="s">
        <v>181</v>
      </c>
      <c r="BF2" s="73" t="s">
        <v>181</v>
      </c>
      <c r="BG2" s="73" t="s">
        <v>181</v>
      </c>
      <c r="BH2" s="73" t="s">
        <v>181</v>
      </c>
      <c r="BI2" s="73" t="s">
        <v>181</v>
      </c>
      <c r="BJ2" s="73" t="s">
        <v>173</v>
      </c>
      <c r="BK2" s="73" t="s">
        <v>173</v>
      </c>
      <c r="BL2" s="73" t="s">
        <v>173</v>
      </c>
      <c r="BM2" s="73" t="s">
        <v>174</v>
      </c>
      <c r="BN2" s="73" t="s">
        <v>175</v>
      </c>
      <c r="BO2" s="73" t="s">
        <v>177</v>
      </c>
      <c r="BP2" s="37" t="s">
        <v>92</v>
      </c>
      <c r="BQ2" s="37" t="s">
        <v>93</v>
      </c>
      <c r="BR2" s="33" t="s">
        <v>8</v>
      </c>
      <c r="BS2" s="36" t="s">
        <v>9</v>
      </c>
    </row>
    <row r="3" spans="1:71" s="10" customFormat="1" x14ac:dyDescent="0.25">
      <c r="A3" s="6" t="s">
        <v>10</v>
      </c>
      <c r="B3" s="6">
        <v>7</v>
      </c>
      <c r="C3" s="6">
        <v>2019</v>
      </c>
      <c r="D3" s="6" t="s">
        <v>138</v>
      </c>
      <c r="E3" s="7" t="s">
        <v>11</v>
      </c>
      <c r="F3" s="8">
        <v>0.46527777777777773</v>
      </c>
      <c r="G3" s="9">
        <v>27.629449999999999</v>
      </c>
      <c r="H3" s="9">
        <v>-82.729770000000002</v>
      </c>
      <c r="I3" s="10">
        <v>27.629280000000001</v>
      </c>
      <c r="J3" s="10">
        <v>-82.729479999999995</v>
      </c>
      <c r="K3" s="10">
        <v>1.7529999999999999</v>
      </c>
      <c r="L3" s="10">
        <v>1.7529999999999999</v>
      </c>
      <c r="M3" s="10" t="s">
        <v>43</v>
      </c>
      <c r="N3" s="8">
        <v>0.46527777777777773</v>
      </c>
      <c r="O3" s="10">
        <v>0.20200000000000001</v>
      </c>
      <c r="P3" s="85">
        <v>27.166666666666671</v>
      </c>
      <c r="Q3">
        <v>8.0399999999999991</v>
      </c>
      <c r="R3">
        <v>72.099999999999994</v>
      </c>
      <c r="S3">
        <v>4.8099999999999996</v>
      </c>
      <c r="T3">
        <v>48.112499999999997</v>
      </c>
      <c r="U3">
        <v>31.3</v>
      </c>
      <c r="V3" s="11">
        <v>78.722084367245643</v>
      </c>
      <c r="W3" s="10" t="s">
        <v>28</v>
      </c>
      <c r="X3" s="12">
        <v>0</v>
      </c>
      <c r="Y3" s="6">
        <f t="shared" ref="Y3:Y34" si="0">SUM(Z3,AA3,AN3,BC3)</f>
        <v>0</v>
      </c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2" t="s">
        <v>95</v>
      </c>
      <c r="BQ3" s="14" t="s">
        <v>94</v>
      </c>
      <c r="BR3" s="6">
        <v>180</v>
      </c>
      <c r="BS3" s="13" t="s">
        <v>12</v>
      </c>
    </row>
    <row r="4" spans="1:71" s="10" customFormat="1" x14ac:dyDescent="0.25">
      <c r="A4" s="6" t="s">
        <v>10</v>
      </c>
      <c r="B4" s="6">
        <v>7</v>
      </c>
      <c r="C4" s="6">
        <v>2019</v>
      </c>
      <c r="D4" s="6" t="s">
        <v>138</v>
      </c>
      <c r="E4" s="7" t="s">
        <v>11</v>
      </c>
      <c r="F4" s="8">
        <v>0.46527777777777773</v>
      </c>
      <c r="G4" s="9">
        <v>27.629449999999999</v>
      </c>
      <c r="H4" s="9">
        <v>-82.729770000000002</v>
      </c>
      <c r="I4" s="10">
        <v>27.629280000000001</v>
      </c>
      <c r="J4" s="10">
        <v>-82.729479999999995</v>
      </c>
      <c r="K4" s="10">
        <v>1.7529999999999999</v>
      </c>
      <c r="L4" s="10">
        <v>1.7529999999999999</v>
      </c>
      <c r="M4" s="10" t="s">
        <v>43</v>
      </c>
      <c r="N4" s="8">
        <v>0.46666666666666662</v>
      </c>
      <c r="O4">
        <v>0.91100000000000003</v>
      </c>
      <c r="P4" s="85">
        <v>27.166666666666671</v>
      </c>
      <c r="Q4">
        <v>8.0500000000000007</v>
      </c>
      <c r="R4">
        <v>72.2</v>
      </c>
      <c r="S4">
        <v>4.8099999999999996</v>
      </c>
      <c r="T4">
        <v>48.114699999999999</v>
      </c>
      <c r="U4">
        <v>31.3</v>
      </c>
      <c r="W4" s="10" t="s">
        <v>28</v>
      </c>
      <c r="X4" s="6">
        <v>5</v>
      </c>
      <c r="Y4" s="6">
        <f t="shared" si="0"/>
        <v>0</v>
      </c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2" t="s">
        <v>95</v>
      </c>
      <c r="BQ4" s="14" t="s">
        <v>94</v>
      </c>
      <c r="BR4" s="6">
        <v>180</v>
      </c>
      <c r="BS4" s="13"/>
    </row>
    <row r="5" spans="1:71" s="10" customFormat="1" x14ac:dyDescent="0.25">
      <c r="A5" s="6" t="s">
        <v>10</v>
      </c>
      <c r="B5" s="6">
        <v>7</v>
      </c>
      <c r="C5" s="6">
        <v>2019</v>
      </c>
      <c r="D5" s="6" t="s">
        <v>138</v>
      </c>
      <c r="E5" s="7" t="s">
        <v>11</v>
      </c>
      <c r="F5" s="8">
        <v>0.46527777777777773</v>
      </c>
      <c r="G5" s="9">
        <v>27.629449999999999</v>
      </c>
      <c r="H5" s="9">
        <v>-82.729770000000002</v>
      </c>
      <c r="I5" s="10">
        <v>27.629280000000001</v>
      </c>
      <c r="J5" s="10">
        <v>-82.729479999999995</v>
      </c>
      <c r="K5" s="10">
        <v>1.7529999999999999</v>
      </c>
      <c r="L5" s="10">
        <v>1.7529999999999999</v>
      </c>
      <c r="M5" s="10" t="s">
        <v>43</v>
      </c>
      <c r="N5" s="8">
        <v>0.46736111111111112</v>
      </c>
      <c r="O5">
        <v>1.3680000000000001</v>
      </c>
      <c r="P5" s="85">
        <v>27.166666666666671</v>
      </c>
      <c r="Q5">
        <v>8.0500000000000007</v>
      </c>
      <c r="R5">
        <v>72</v>
      </c>
      <c r="S5">
        <v>4.8099999999999996</v>
      </c>
      <c r="T5">
        <v>48.115199999999994</v>
      </c>
      <c r="U5">
        <v>31.3</v>
      </c>
      <c r="W5" s="10" t="s">
        <v>28</v>
      </c>
      <c r="X5" s="6">
        <v>10</v>
      </c>
      <c r="Y5" s="6">
        <f t="shared" si="0"/>
        <v>0</v>
      </c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2" t="s">
        <v>95</v>
      </c>
      <c r="BQ5" s="14" t="s">
        <v>94</v>
      </c>
      <c r="BR5" s="6">
        <v>180</v>
      </c>
      <c r="BS5" s="13"/>
    </row>
    <row r="6" spans="1:71" s="10" customFormat="1" x14ac:dyDescent="0.25">
      <c r="A6" s="6" t="s">
        <v>10</v>
      </c>
      <c r="B6" s="6">
        <v>7</v>
      </c>
      <c r="C6" s="6">
        <v>2019</v>
      </c>
      <c r="D6" s="6" t="s">
        <v>138</v>
      </c>
      <c r="E6" s="7" t="s">
        <v>11</v>
      </c>
      <c r="F6" s="8">
        <v>0.46527777777777773</v>
      </c>
      <c r="G6" s="9">
        <v>27.629449999999999</v>
      </c>
      <c r="H6" s="9">
        <v>-82.729770000000002</v>
      </c>
      <c r="I6" s="10">
        <v>27.629280000000001</v>
      </c>
      <c r="J6" s="10">
        <v>-82.729479999999995</v>
      </c>
      <c r="K6" s="10">
        <v>1.7529999999999999</v>
      </c>
      <c r="L6" s="10">
        <v>1.7529999999999999</v>
      </c>
      <c r="M6" s="10" t="s">
        <v>43</v>
      </c>
      <c r="W6" s="10" t="s">
        <v>28</v>
      </c>
      <c r="X6" s="12">
        <v>15</v>
      </c>
      <c r="Y6" s="6">
        <f t="shared" si="0"/>
        <v>0</v>
      </c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2" t="s">
        <v>95</v>
      </c>
      <c r="BQ6" s="14" t="s">
        <v>94</v>
      </c>
      <c r="BR6" s="6">
        <v>180</v>
      </c>
      <c r="BS6" s="13"/>
    </row>
    <row r="7" spans="1:71" s="10" customFormat="1" x14ac:dyDescent="0.25">
      <c r="A7" s="6" t="s">
        <v>10</v>
      </c>
      <c r="B7" s="6">
        <v>7</v>
      </c>
      <c r="C7" s="6">
        <v>2019</v>
      </c>
      <c r="D7" s="6" t="s">
        <v>138</v>
      </c>
      <c r="E7" s="7" t="s">
        <v>11</v>
      </c>
      <c r="F7" s="8">
        <v>0.46527777777777773</v>
      </c>
      <c r="G7" s="9">
        <v>27.629449999999999</v>
      </c>
      <c r="H7" s="9">
        <v>-82.729770000000002</v>
      </c>
      <c r="I7" s="10">
        <v>27.629280000000001</v>
      </c>
      <c r="J7" s="10">
        <v>-82.729479999999995</v>
      </c>
      <c r="K7" s="10">
        <v>1.7529999999999999</v>
      </c>
      <c r="L7" s="10">
        <v>1.7529999999999999</v>
      </c>
      <c r="M7" s="10" t="s">
        <v>43</v>
      </c>
      <c r="W7" s="10" t="s">
        <v>28</v>
      </c>
      <c r="X7" s="6">
        <v>20</v>
      </c>
      <c r="Y7" s="6">
        <f t="shared" si="0"/>
        <v>0</v>
      </c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2" t="s">
        <v>95</v>
      </c>
      <c r="BQ7" s="14" t="s">
        <v>94</v>
      </c>
      <c r="BR7" s="6">
        <v>180</v>
      </c>
      <c r="BS7" s="13"/>
    </row>
    <row r="8" spans="1:71" s="10" customFormat="1" x14ac:dyDescent="0.25">
      <c r="A8" s="6" t="s">
        <v>10</v>
      </c>
      <c r="B8" s="6">
        <v>7</v>
      </c>
      <c r="C8" s="6">
        <v>2019</v>
      </c>
      <c r="D8" s="6" t="s">
        <v>138</v>
      </c>
      <c r="E8" s="7" t="s">
        <v>11</v>
      </c>
      <c r="F8" s="8">
        <v>0.46527777777777773</v>
      </c>
      <c r="G8" s="9">
        <v>27.629449999999999</v>
      </c>
      <c r="H8" s="9">
        <v>-82.729770000000002</v>
      </c>
      <c r="I8" s="10">
        <v>27.629280000000001</v>
      </c>
      <c r="J8" s="10">
        <v>-82.729479999999995</v>
      </c>
      <c r="K8" s="10">
        <v>1.7529999999999999</v>
      </c>
      <c r="L8" s="10">
        <v>1.7529999999999999</v>
      </c>
      <c r="M8" s="10" t="s">
        <v>43</v>
      </c>
      <c r="W8" s="10" t="s">
        <v>28</v>
      </c>
      <c r="X8" s="6">
        <v>25</v>
      </c>
      <c r="Y8" s="6">
        <f t="shared" si="0"/>
        <v>0</v>
      </c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2" t="s">
        <v>95</v>
      </c>
      <c r="BQ8" s="14" t="s">
        <v>94</v>
      </c>
      <c r="BR8" s="6">
        <v>180</v>
      </c>
      <c r="BS8" s="13"/>
    </row>
    <row r="9" spans="1:71" s="10" customFormat="1" x14ac:dyDescent="0.25">
      <c r="A9" s="6" t="s">
        <v>10</v>
      </c>
      <c r="B9" s="6">
        <v>7</v>
      </c>
      <c r="C9" s="6">
        <v>2019</v>
      </c>
      <c r="D9" s="6" t="s">
        <v>138</v>
      </c>
      <c r="E9" s="7" t="s">
        <v>11</v>
      </c>
      <c r="F9" s="8">
        <v>0.46527777777777773</v>
      </c>
      <c r="G9" s="9">
        <v>27.629449999999999</v>
      </c>
      <c r="H9" s="9">
        <v>-82.729770000000002</v>
      </c>
      <c r="I9" s="10">
        <v>27.629280000000001</v>
      </c>
      <c r="J9" s="10">
        <v>-82.729479999999995</v>
      </c>
      <c r="K9" s="10">
        <v>1.7529999999999999</v>
      </c>
      <c r="L9" s="10">
        <v>1.7529999999999999</v>
      </c>
      <c r="M9" s="10" t="s">
        <v>43</v>
      </c>
      <c r="W9" s="10" t="s">
        <v>28</v>
      </c>
      <c r="X9" s="12">
        <v>30</v>
      </c>
      <c r="Y9" s="6">
        <f t="shared" si="0"/>
        <v>0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2" t="s">
        <v>95</v>
      </c>
      <c r="BQ9" s="14" t="s">
        <v>94</v>
      </c>
      <c r="BR9" s="6">
        <v>180</v>
      </c>
      <c r="BS9" s="13"/>
    </row>
    <row r="10" spans="1:71" s="10" customFormat="1" x14ac:dyDescent="0.25">
      <c r="A10" s="6" t="s">
        <v>10</v>
      </c>
      <c r="B10" s="6">
        <v>3</v>
      </c>
      <c r="C10" s="6">
        <v>2019</v>
      </c>
      <c r="D10" s="6" t="s">
        <v>139</v>
      </c>
      <c r="E10" s="7" t="s">
        <v>11</v>
      </c>
      <c r="F10" s="8">
        <v>0.49583333333333335</v>
      </c>
      <c r="G10" s="9">
        <v>27.624469999999999</v>
      </c>
      <c r="H10" s="9">
        <v>-82.726640000000003</v>
      </c>
      <c r="I10" s="10">
        <v>27.624300000000002</v>
      </c>
      <c r="J10" s="10">
        <v>-82.726309999999998</v>
      </c>
      <c r="K10" s="10">
        <v>1.4710000000000001</v>
      </c>
      <c r="L10" s="10">
        <v>1.4710000000000001</v>
      </c>
      <c r="M10" s="10" t="s">
        <v>42</v>
      </c>
      <c r="N10" s="8">
        <v>0.49583333333333335</v>
      </c>
      <c r="O10">
        <v>0.20300000000000001</v>
      </c>
      <c r="P10" s="85">
        <v>26.611111111111114</v>
      </c>
      <c r="Q10">
        <v>7.99</v>
      </c>
      <c r="R10">
        <v>51.5</v>
      </c>
      <c r="S10">
        <v>3.47</v>
      </c>
      <c r="T10">
        <v>47.953000000000003</v>
      </c>
      <c r="U10">
        <v>31.2</v>
      </c>
      <c r="V10" s="11">
        <v>82.981803143093458</v>
      </c>
      <c r="W10" s="10" t="s">
        <v>89</v>
      </c>
      <c r="X10" s="12">
        <v>0</v>
      </c>
      <c r="Y10" s="6">
        <f t="shared" si="0"/>
        <v>7</v>
      </c>
      <c r="Z10" s="10">
        <v>2</v>
      </c>
      <c r="AN10" s="10">
        <v>5</v>
      </c>
      <c r="AO10" t="s">
        <v>100</v>
      </c>
      <c r="AP10" s="10">
        <v>24.5</v>
      </c>
      <c r="AQ10" s="10">
        <v>27</v>
      </c>
      <c r="AR10" s="10">
        <v>26</v>
      </c>
      <c r="AS10" s="10">
        <v>17.5</v>
      </c>
      <c r="AT10" s="10">
        <v>23</v>
      </c>
      <c r="AU10" s="10">
        <v>4000</v>
      </c>
      <c r="AV10" s="10">
        <v>2000</v>
      </c>
      <c r="AW10" s="10">
        <v>6000</v>
      </c>
      <c r="AX10" t="s">
        <v>98</v>
      </c>
      <c r="AZ10" t="s">
        <v>98</v>
      </c>
      <c r="BA10"/>
      <c r="BB10"/>
      <c r="BP10" s="17" t="s">
        <v>94</v>
      </c>
      <c r="BQ10" s="16"/>
      <c r="BR10" s="17">
        <v>150</v>
      </c>
      <c r="BS10" s="10" t="s">
        <v>191</v>
      </c>
    </row>
    <row r="11" spans="1:71" s="10" customFormat="1" x14ac:dyDescent="0.25">
      <c r="A11" s="6" t="s">
        <v>10</v>
      </c>
      <c r="B11" s="6">
        <v>3</v>
      </c>
      <c r="C11" s="6">
        <v>2019</v>
      </c>
      <c r="D11" s="6" t="s">
        <v>139</v>
      </c>
      <c r="E11" s="7" t="s">
        <v>11</v>
      </c>
      <c r="F11" s="8">
        <v>0.49583333333333335</v>
      </c>
      <c r="G11" s="9">
        <v>27.624469999999999</v>
      </c>
      <c r="H11" s="9">
        <v>-82.726640000000003</v>
      </c>
      <c r="I11" s="10">
        <v>27.624300000000002</v>
      </c>
      <c r="J11" s="10">
        <v>-82.726309999999998</v>
      </c>
      <c r="K11" s="10">
        <v>1.4710000000000001</v>
      </c>
      <c r="L11" s="10">
        <v>1.4710000000000001</v>
      </c>
      <c r="M11" s="10" t="s">
        <v>42</v>
      </c>
      <c r="N11" s="8">
        <v>0.49652777777777773</v>
      </c>
      <c r="O11">
        <v>0.70799999999999996</v>
      </c>
      <c r="P11" s="85">
        <v>26.611111111111114</v>
      </c>
      <c r="Q11">
        <v>7.99</v>
      </c>
      <c r="R11">
        <v>51</v>
      </c>
      <c r="S11">
        <v>3.44</v>
      </c>
      <c r="T11">
        <v>47.956600000000002</v>
      </c>
      <c r="U11">
        <v>31.2</v>
      </c>
      <c r="W11" s="10" t="s">
        <v>89</v>
      </c>
      <c r="X11" s="6">
        <v>5</v>
      </c>
      <c r="Y11" s="6">
        <f t="shared" si="0"/>
        <v>1</v>
      </c>
      <c r="AN11" s="10">
        <v>1</v>
      </c>
      <c r="AO11" t="s">
        <v>100</v>
      </c>
      <c r="AX11" s="10" t="s">
        <v>97</v>
      </c>
      <c r="BP11" s="17" t="s">
        <v>94</v>
      </c>
      <c r="BQ11" s="16"/>
      <c r="BR11" s="17">
        <v>150</v>
      </c>
    </row>
    <row r="12" spans="1:71" s="10" customFormat="1" x14ac:dyDescent="0.25">
      <c r="A12" s="6" t="s">
        <v>10</v>
      </c>
      <c r="B12" s="6">
        <v>3</v>
      </c>
      <c r="C12" s="6">
        <v>2019</v>
      </c>
      <c r="D12" s="6" t="s">
        <v>139</v>
      </c>
      <c r="E12" s="7" t="s">
        <v>11</v>
      </c>
      <c r="F12" s="8">
        <v>0.49583333333333335</v>
      </c>
      <c r="G12" s="9">
        <v>27.624469999999999</v>
      </c>
      <c r="H12" s="9">
        <v>-82.726640000000003</v>
      </c>
      <c r="I12" s="10">
        <v>27.624300000000002</v>
      </c>
      <c r="J12" s="10">
        <v>-82.726309999999998</v>
      </c>
      <c r="K12" s="10">
        <v>1.4710000000000001</v>
      </c>
      <c r="L12" s="10">
        <v>1.4710000000000001</v>
      </c>
      <c r="M12" s="10" t="s">
        <v>42</v>
      </c>
      <c r="N12" s="8">
        <v>0.49722222222222223</v>
      </c>
      <c r="O12">
        <v>1.236</v>
      </c>
      <c r="P12" s="85">
        <v>26.611111111111114</v>
      </c>
      <c r="Q12">
        <v>8</v>
      </c>
      <c r="R12">
        <v>50</v>
      </c>
      <c r="S12">
        <v>3.36</v>
      </c>
      <c r="T12">
        <v>47.962499999999999</v>
      </c>
      <c r="U12">
        <v>31.21</v>
      </c>
      <c r="W12" s="10" t="s">
        <v>89</v>
      </c>
      <c r="X12" s="6">
        <v>10</v>
      </c>
      <c r="Y12" s="6">
        <f t="shared" si="0"/>
        <v>2</v>
      </c>
      <c r="AN12" s="10">
        <v>2</v>
      </c>
      <c r="AO12" t="s">
        <v>100</v>
      </c>
      <c r="AX12" s="10" t="s">
        <v>97</v>
      </c>
      <c r="BP12" s="17" t="s">
        <v>94</v>
      </c>
      <c r="BQ12" s="16"/>
      <c r="BR12" s="17">
        <v>150</v>
      </c>
    </row>
    <row r="13" spans="1:71" s="10" customFormat="1" x14ac:dyDescent="0.25">
      <c r="A13" s="6" t="s">
        <v>10</v>
      </c>
      <c r="B13" s="6">
        <v>3</v>
      </c>
      <c r="C13" s="6">
        <v>2019</v>
      </c>
      <c r="D13" s="6" t="s">
        <v>139</v>
      </c>
      <c r="E13" s="7" t="s">
        <v>11</v>
      </c>
      <c r="F13" s="8">
        <v>0.49583333333333335</v>
      </c>
      <c r="G13" s="9">
        <v>27.624469999999999</v>
      </c>
      <c r="H13" s="9">
        <v>-82.726640000000003</v>
      </c>
      <c r="I13" s="10">
        <v>27.624300000000002</v>
      </c>
      <c r="J13" s="10">
        <v>-82.726309999999998</v>
      </c>
      <c r="K13" s="10">
        <v>1.4710000000000001</v>
      </c>
      <c r="L13" s="10">
        <v>1.4710000000000001</v>
      </c>
      <c r="M13" s="10" t="s">
        <v>42</v>
      </c>
      <c r="W13" s="10" t="s">
        <v>89</v>
      </c>
      <c r="X13" s="12">
        <v>15</v>
      </c>
      <c r="Y13" s="6">
        <f t="shared" si="0"/>
        <v>2</v>
      </c>
      <c r="AN13" s="10">
        <v>2</v>
      </c>
      <c r="AO13" t="s">
        <v>100</v>
      </c>
      <c r="AP13" s="10">
        <v>28</v>
      </c>
      <c r="AQ13" s="10">
        <v>19</v>
      </c>
      <c r="AR13" s="10">
        <v>17.5</v>
      </c>
      <c r="AS13" s="10">
        <v>16</v>
      </c>
      <c r="AT13" s="10">
        <v>11</v>
      </c>
      <c r="AU13" s="10">
        <v>2000</v>
      </c>
      <c r="AV13" s="10">
        <v>2000</v>
      </c>
      <c r="AW13" s="10">
        <v>2000</v>
      </c>
      <c r="AX13" s="10" t="s">
        <v>97</v>
      </c>
      <c r="AZ13" s="10" t="s">
        <v>97</v>
      </c>
      <c r="BP13" s="17" t="s">
        <v>94</v>
      </c>
      <c r="BQ13" s="16"/>
      <c r="BR13" s="17">
        <v>150</v>
      </c>
      <c r="BS13" s="10" t="s">
        <v>13</v>
      </c>
    </row>
    <row r="14" spans="1:71" s="10" customFormat="1" x14ac:dyDescent="0.25">
      <c r="A14" s="6" t="s">
        <v>10</v>
      </c>
      <c r="B14" s="6">
        <v>3</v>
      </c>
      <c r="C14" s="6">
        <v>2019</v>
      </c>
      <c r="D14" s="6" t="s">
        <v>139</v>
      </c>
      <c r="E14" s="7" t="s">
        <v>11</v>
      </c>
      <c r="F14" s="8">
        <v>0.49583333333333335</v>
      </c>
      <c r="G14" s="9">
        <v>27.624469999999999</v>
      </c>
      <c r="H14" s="9">
        <v>-82.726640000000003</v>
      </c>
      <c r="I14" s="10">
        <v>27.624300000000002</v>
      </c>
      <c r="J14" s="10">
        <v>-82.726309999999998</v>
      </c>
      <c r="K14" s="10">
        <v>1.4710000000000001</v>
      </c>
      <c r="L14" s="10">
        <v>1.4710000000000001</v>
      </c>
      <c r="M14" s="10" t="s">
        <v>42</v>
      </c>
      <c r="W14" s="10" t="s">
        <v>89</v>
      </c>
      <c r="X14" s="6">
        <v>20</v>
      </c>
      <c r="Y14" s="6">
        <f t="shared" si="0"/>
        <v>2</v>
      </c>
      <c r="AN14" s="10">
        <v>2</v>
      </c>
      <c r="AO14" t="s">
        <v>100</v>
      </c>
      <c r="AX14" s="10" t="s">
        <v>97</v>
      </c>
      <c r="AZ14" s="10" t="s">
        <v>97</v>
      </c>
      <c r="BP14" s="17" t="s">
        <v>94</v>
      </c>
      <c r="BQ14" s="16"/>
      <c r="BR14" s="17">
        <v>150</v>
      </c>
    </row>
    <row r="15" spans="1:71" s="10" customFormat="1" x14ac:dyDescent="0.25">
      <c r="A15" s="6" t="s">
        <v>10</v>
      </c>
      <c r="B15" s="6">
        <v>3</v>
      </c>
      <c r="C15" s="6">
        <v>2019</v>
      </c>
      <c r="D15" s="6" t="s">
        <v>139</v>
      </c>
      <c r="E15" s="7" t="s">
        <v>11</v>
      </c>
      <c r="F15" s="8">
        <v>0.49583333333333335</v>
      </c>
      <c r="G15" s="9">
        <v>27.624469999999999</v>
      </c>
      <c r="H15" s="9">
        <v>-82.726640000000003</v>
      </c>
      <c r="I15" s="10">
        <v>27.624300000000002</v>
      </c>
      <c r="J15" s="10">
        <v>-82.726309999999998</v>
      </c>
      <c r="K15" s="10">
        <v>1.4710000000000001</v>
      </c>
      <c r="L15" s="10">
        <v>1.4710000000000001</v>
      </c>
      <c r="M15" s="10" t="s">
        <v>42</v>
      </c>
      <c r="W15" s="10" t="s">
        <v>89</v>
      </c>
      <c r="X15" s="6">
        <v>25</v>
      </c>
      <c r="Y15" s="6">
        <f t="shared" si="0"/>
        <v>3</v>
      </c>
      <c r="AN15" s="10">
        <v>3</v>
      </c>
      <c r="AO15" t="s">
        <v>100</v>
      </c>
      <c r="AX15" s="10" t="s">
        <v>97</v>
      </c>
      <c r="BP15" s="17" t="s">
        <v>94</v>
      </c>
      <c r="BQ15" s="16"/>
      <c r="BR15" s="17">
        <v>150</v>
      </c>
    </row>
    <row r="16" spans="1:71" s="10" customFormat="1" x14ac:dyDescent="0.25">
      <c r="A16" s="6" t="s">
        <v>10</v>
      </c>
      <c r="B16" s="6">
        <v>3</v>
      </c>
      <c r="C16" s="6">
        <v>2019</v>
      </c>
      <c r="D16" s="6" t="s">
        <v>139</v>
      </c>
      <c r="E16" s="7" t="s">
        <v>11</v>
      </c>
      <c r="F16" s="8">
        <v>0.49583333333333335</v>
      </c>
      <c r="G16" s="9">
        <v>27.624469999999999</v>
      </c>
      <c r="H16" s="9">
        <v>-82.726640000000003</v>
      </c>
      <c r="I16" s="10">
        <v>27.624300000000002</v>
      </c>
      <c r="J16" s="10">
        <v>-82.726309999999998</v>
      </c>
      <c r="K16" s="10">
        <v>1.4710000000000001</v>
      </c>
      <c r="L16" s="10">
        <v>1.4710000000000001</v>
      </c>
      <c r="M16" s="10" t="s">
        <v>42</v>
      </c>
      <c r="W16" s="10" t="s">
        <v>89</v>
      </c>
      <c r="X16" s="12">
        <v>30</v>
      </c>
      <c r="Y16" s="6">
        <f t="shared" si="0"/>
        <v>0</v>
      </c>
      <c r="AO16" t="s">
        <v>100</v>
      </c>
      <c r="BP16" s="17" t="s">
        <v>94</v>
      </c>
      <c r="BQ16" s="16"/>
      <c r="BR16" s="17">
        <v>150</v>
      </c>
      <c r="BS16" s="10" t="s">
        <v>14</v>
      </c>
    </row>
    <row r="17" spans="1:71" s="10" customFormat="1" x14ac:dyDescent="0.25">
      <c r="A17" s="6" t="s">
        <v>10</v>
      </c>
      <c r="B17" s="6">
        <v>8</v>
      </c>
      <c r="C17" s="6">
        <v>2019</v>
      </c>
      <c r="D17" s="6" t="s">
        <v>140</v>
      </c>
      <c r="E17" s="7" t="s">
        <v>11</v>
      </c>
      <c r="F17" s="8">
        <v>0.52222222222222225</v>
      </c>
      <c r="G17" s="9">
        <v>27.623760000000001</v>
      </c>
      <c r="H17" s="9">
        <v>-82.721230000000006</v>
      </c>
      <c r="I17" s="10">
        <v>27.623419999999999</v>
      </c>
      <c r="J17" s="10">
        <v>-82.721140000000005</v>
      </c>
      <c r="K17" s="10">
        <v>1.573</v>
      </c>
      <c r="L17" s="10">
        <v>1.573</v>
      </c>
      <c r="M17" s="10" t="s">
        <v>41</v>
      </c>
      <c r="N17" s="8">
        <v>0.52222222222222225</v>
      </c>
      <c r="O17">
        <v>0.21099999999999999</v>
      </c>
      <c r="P17" s="85">
        <v>26.833333333333332</v>
      </c>
      <c r="Q17">
        <v>7.89</v>
      </c>
      <c r="R17">
        <v>51.6</v>
      </c>
      <c r="S17">
        <v>3.47</v>
      </c>
      <c r="T17">
        <v>47.807400000000001</v>
      </c>
      <c r="U17">
        <v>31.09</v>
      </c>
      <c r="V17" s="11">
        <v>79.776674937965254</v>
      </c>
      <c r="W17" s="10" t="s">
        <v>29</v>
      </c>
      <c r="X17" s="12">
        <v>0</v>
      </c>
      <c r="Y17" s="6">
        <f t="shared" si="0"/>
        <v>4</v>
      </c>
      <c r="AA17" s="10">
        <v>3</v>
      </c>
      <c r="AB17" t="s">
        <v>100</v>
      </c>
      <c r="AC17" s="10">
        <v>24</v>
      </c>
      <c r="AD17" s="10">
        <v>21.5</v>
      </c>
      <c r="AE17" s="10">
        <v>23</v>
      </c>
      <c r="AF17" s="10">
        <v>18</v>
      </c>
      <c r="AG17" s="10">
        <v>13.5</v>
      </c>
      <c r="AH17" s="10">
        <v>7000</v>
      </c>
      <c r="AI17" s="10">
        <v>5000</v>
      </c>
      <c r="AJ17" s="10">
        <v>6000</v>
      </c>
      <c r="AK17" s="10" t="s">
        <v>97</v>
      </c>
      <c r="AN17" s="10">
        <v>1</v>
      </c>
      <c r="AO17" s="10" t="s">
        <v>101</v>
      </c>
      <c r="AP17" s="10">
        <v>5.5</v>
      </c>
      <c r="AQ17" s="10">
        <v>14</v>
      </c>
      <c r="AU17" s="10">
        <v>1000</v>
      </c>
      <c r="AV17" s="10">
        <v>1000</v>
      </c>
      <c r="AW17" s="10">
        <v>0</v>
      </c>
      <c r="AX17" s="10" t="s">
        <v>97</v>
      </c>
      <c r="BP17" s="2" t="s">
        <v>95</v>
      </c>
      <c r="BQ17" s="14" t="s">
        <v>94</v>
      </c>
      <c r="BR17" s="17">
        <v>140</v>
      </c>
      <c r="BS17" s="10" t="s">
        <v>15</v>
      </c>
    </row>
    <row r="18" spans="1:71" s="10" customFormat="1" x14ac:dyDescent="0.25">
      <c r="A18" s="6" t="s">
        <v>10</v>
      </c>
      <c r="B18" s="6">
        <v>8</v>
      </c>
      <c r="C18" s="6">
        <v>2019</v>
      </c>
      <c r="D18" s="6" t="s">
        <v>140</v>
      </c>
      <c r="E18" s="7" t="s">
        <v>11</v>
      </c>
      <c r="F18" s="8">
        <v>0.52222222222222225</v>
      </c>
      <c r="G18" s="9">
        <v>27.623760000000001</v>
      </c>
      <c r="H18" s="9">
        <v>-82.721230000000006</v>
      </c>
      <c r="I18" s="10">
        <v>27.623419999999999</v>
      </c>
      <c r="J18" s="10">
        <v>-82.721140000000005</v>
      </c>
      <c r="K18" s="10">
        <v>1.573</v>
      </c>
      <c r="L18" s="10">
        <v>1.573</v>
      </c>
      <c r="M18" s="10" t="s">
        <v>41</v>
      </c>
      <c r="N18" s="8">
        <v>0.5229166666666667</v>
      </c>
      <c r="O18">
        <v>0.754</v>
      </c>
      <c r="P18" s="85">
        <v>26.833333333333332</v>
      </c>
      <c r="Q18">
        <v>7.89</v>
      </c>
      <c r="R18">
        <v>51.1</v>
      </c>
      <c r="S18">
        <v>3.43</v>
      </c>
      <c r="T18">
        <v>47.804600000000001</v>
      </c>
      <c r="U18">
        <v>31.09</v>
      </c>
      <c r="W18" s="10" t="s">
        <v>29</v>
      </c>
      <c r="X18" s="6">
        <v>5</v>
      </c>
      <c r="Y18" s="6">
        <f t="shared" si="0"/>
        <v>38</v>
      </c>
      <c r="Z18" s="10">
        <v>5</v>
      </c>
      <c r="AA18" s="10">
        <v>30</v>
      </c>
      <c r="AB18" t="s">
        <v>100</v>
      </c>
      <c r="AK18" s="10" t="s">
        <v>97</v>
      </c>
      <c r="AN18" s="10">
        <v>3</v>
      </c>
      <c r="AO18" s="10" t="s">
        <v>101</v>
      </c>
      <c r="AX18" s="10" t="s">
        <v>97</v>
      </c>
      <c r="BP18" s="2" t="s">
        <v>95</v>
      </c>
      <c r="BQ18" s="14" t="s">
        <v>94</v>
      </c>
      <c r="BR18" s="17">
        <v>80</v>
      </c>
      <c r="BS18" s="10" t="s">
        <v>191</v>
      </c>
    </row>
    <row r="19" spans="1:71" s="10" customFormat="1" x14ac:dyDescent="0.25">
      <c r="A19" s="6" t="s">
        <v>10</v>
      </c>
      <c r="B19" s="6">
        <v>8</v>
      </c>
      <c r="C19" s="6">
        <v>2019</v>
      </c>
      <c r="D19" s="6" t="s">
        <v>140</v>
      </c>
      <c r="E19" s="7" t="s">
        <v>11</v>
      </c>
      <c r="F19" s="8">
        <v>0.52222222222222225</v>
      </c>
      <c r="G19" s="9">
        <v>27.623760000000001</v>
      </c>
      <c r="H19" s="9">
        <v>-82.721230000000006</v>
      </c>
      <c r="I19" s="10">
        <v>27.623419999999999</v>
      </c>
      <c r="J19" s="10">
        <v>-82.721140000000005</v>
      </c>
      <c r="K19" s="10">
        <v>1.573</v>
      </c>
      <c r="L19" s="10">
        <v>1.573</v>
      </c>
      <c r="M19" s="10" t="s">
        <v>41</v>
      </c>
      <c r="N19" s="8">
        <v>0.52361111111111114</v>
      </c>
      <c r="O19">
        <v>1.105</v>
      </c>
      <c r="P19" s="85">
        <v>26.833333333333332</v>
      </c>
      <c r="Q19">
        <v>7.9</v>
      </c>
      <c r="R19">
        <v>51.3</v>
      </c>
      <c r="S19">
        <v>3.44</v>
      </c>
      <c r="T19">
        <v>47.811599999999999</v>
      </c>
      <c r="U19">
        <v>31.09</v>
      </c>
      <c r="W19" s="10" t="s">
        <v>29</v>
      </c>
      <c r="X19" s="6">
        <v>10</v>
      </c>
      <c r="Y19" s="6">
        <f t="shared" si="0"/>
        <v>30</v>
      </c>
      <c r="AA19" s="10">
        <v>25</v>
      </c>
      <c r="AB19" t="s">
        <v>100</v>
      </c>
      <c r="AK19" s="10" t="s">
        <v>97</v>
      </c>
      <c r="AN19" s="10">
        <v>5</v>
      </c>
      <c r="AO19" s="10" t="s">
        <v>101</v>
      </c>
      <c r="AX19" t="s">
        <v>98</v>
      </c>
      <c r="BP19" s="2" t="s">
        <v>95</v>
      </c>
      <c r="BQ19" s="14" t="s">
        <v>94</v>
      </c>
      <c r="BR19" s="17">
        <v>75</v>
      </c>
    </row>
    <row r="20" spans="1:71" s="10" customFormat="1" x14ac:dyDescent="0.25">
      <c r="A20" s="6" t="s">
        <v>10</v>
      </c>
      <c r="B20" s="6">
        <v>8</v>
      </c>
      <c r="C20" s="6">
        <v>2019</v>
      </c>
      <c r="D20" s="6" t="s">
        <v>140</v>
      </c>
      <c r="E20" s="7" t="s">
        <v>11</v>
      </c>
      <c r="F20" s="8">
        <v>0.52222222222222225</v>
      </c>
      <c r="G20" s="9">
        <v>27.623760000000001</v>
      </c>
      <c r="H20" s="9">
        <v>-82.721230000000006</v>
      </c>
      <c r="I20" s="10">
        <v>27.623419999999999</v>
      </c>
      <c r="J20" s="10">
        <v>-82.721140000000005</v>
      </c>
      <c r="K20" s="10">
        <v>1.573</v>
      </c>
      <c r="L20" s="10">
        <v>1.573</v>
      </c>
      <c r="M20" s="10" t="s">
        <v>41</v>
      </c>
      <c r="W20" s="10" t="s">
        <v>29</v>
      </c>
      <c r="X20" s="12">
        <v>15</v>
      </c>
      <c r="Y20" s="6">
        <f t="shared" si="0"/>
        <v>110</v>
      </c>
      <c r="Z20" s="10">
        <v>20</v>
      </c>
      <c r="AA20" s="10">
        <v>5</v>
      </c>
      <c r="AB20" t="s">
        <v>100</v>
      </c>
      <c r="AC20" s="10">
        <v>36</v>
      </c>
      <c r="AD20" s="10">
        <v>24</v>
      </c>
      <c r="AE20" s="10">
        <v>23</v>
      </c>
      <c r="AF20" s="10">
        <v>26</v>
      </c>
      <c r="AG20" s="10">
        <v>29</v>
      </c>
      <c r="AH20" s="10">
        <v>3000</v>
      </c>
      <c r="AI20" s="10">
        <v>4000</v>
      </c>
      <c r="AJ20" s="10">
        <v>3000</v>
      </c>
      <c r="AK20" s="10" t="s">
        <v>97</v>
      </c>
      <c r="AN20" s="10">
        <v>85</v>
      </c>
      <c r="AO20" s="10" t="s">
        <v>101</v>
      </c>
      <c r="AP20" s="10">
        <v>39</v>
      </c>
      <c r="AQ20" s="10">
        <v>32</v>
      </c>
      <c r="AR20" s="10">
        <v>28</v>
      </c>
      <c r="AS20" s="10">
        <v>33</v>
      </c>
      <c r="AT20" s="10">
        <v>28.5</v>
      </c>
      <c r="AU20" s="10">
        <v>5000</v>
      </c>
      <c r="AV20" s="10">
        <v>7000</v>
      </c>
      <c r="AW20" s="10">
        <v>7000</v>
      </c>
      <c r="AX20" t="s">
        <v>98</v>
      </c>
      <c r="AZ20" t="s">
        <v>98</v>
      </c>
      <c r="BA20"/>
      <c r="BB20"/>
      <c r="BP20" s="2" t="s">
        <v>95</v>
      </c>
      <c r="BQ20" s="16"/>
      <c r="BR20" s="17">
        <v>75</v>
      </c>
      <c r="BS20" s="10" t="s">
        <v>193</v>
      </c>
    </row>
    <row r="21" spans="1:71" s="10" customFormat="1" x14ac:dyDescent="0.25">
      <c r="A21" s="6" t="s">
        <v>10</v>
      </c>
      <c r="B21" s="6">
        <v>8</v>
      </c>
      <c r="C21" s="6">
        <v>2019</v>
      </c>
      <c r="D21" s="6" t="s">
        <v>140</v>
      </c>
      <c r="E21" s="7" t="s">
        <v>11</v>
      </c>
      <c r="F21" s="8">
        <v>0.52222222222222225</v>
      </c>
      <c r="G21" s="9">
        <v>27.623760000000001</v>
      </c>
      <c r="H21" s="9">
        <v>-82.721230000000006</v>
      </c>
      <c r="I21" s="10">
        <v>27.623419999999999</v>
      </c>
      <c r="J21" s="10">
        <v>-82.721140000000005</v>
      </c>
      <c r="K21" s="10">
        <v>1.573</v>
      </c>
      <c r="L21" s="10">
        <v>1.573</v>
      </c>
      <c r="M21" s="10" t="s">
        <v>41</v>
      </c>
      <c r="W21" s="10" t="s">
        <v>29</v>
      </c>
      <c r="X21" s="6">
        <v>20</v>
      </c>
      <c r="Y21" s="6">
        <f t="shared" si="0"/>
        <v>64</v>
      </c>
      <c r="Z21" s="10">
        <v>30</v>
      </c>
      <c r="AA21" s="10">
        <v>4</v>
      </c>
      <c r="AB21" t="s">
        <v>100</v>
      </c>
      <c r="AK21" s="10" t="s">
        <v>97</v>
      </c>
      <c r="AN21" s="10">
        <v>30</v>
      </c>
      <c r="AO21" s="10" t="s">
        <v>101</v>
      </c>
      <c r="AX21" t="s">
        <v>98</v>
      </c>
      <c r="AY21" t="s">
        <v>98</v>
      </c>
      <c r="AZ21" t="s">
        <v>98</v>
      </c>
      <c r="BA21"/>
      <c r="BB21"/>
      <c r="BP21" s="2" t="s">
        <v>95</v>
      </c>
      <c r="BQ21" s="16"/>
      <c r="BR21" s="17">
        <v>70</v>
      </c>
      <c r="BS21" s="10" t="s">
        <v>194</v>
      </c>
    </row>
    <row r="22" spans="1:71" s="10" customFormat="1" x14ac:dyDescent="0.25">
      <c r="A22" s="6" t="s">
        <v>10</v>
      </c>
      <c r="B22" s="6">
        <v>8</v>
      </c>
      <c r="C22" s="6">
        <v>2019</v>
      </c>
      <c r="D22" s="6" t="s">
        <v>140</v>
      </c>
      <c r="E22" s="7" t="s">
        <v>11</v>
      </c>
      <c r="F22" s="8">
        <v>0.52222222222222225</v>
      </c>
      <c r="G22" s="9">
        <v>27.623760000000001</v>
      </c>
      <c r="H22" s="9">
        <v>-82.721230000000006</v>
      </c>
      <c r="I22" s="10">
        <v>27.623419999999999</v>
      </c>
      <c r="J22" s="10">
        <v>-82.721140000000005</v>
      </c>
      <c r="K22" s="10">
        <v>1.573</v>
      </c>
      <c r="L22" s="10">
        <v>1.573</v>
      </c>
      <c r="M22" s="10" t="s">
        <v>41</v>
      </c>
      <c r="W22" s="10" t="s">
        <v>29</v>
      </c>
      <c r="X22" s="6">
        <v>25</v>
      </c>
      <c r="Y22" s="6">
        <f t="shared" si="0"/>
        <v>30</v>
      </c>
      <c r="AN22" s="10">
        <v>30</v>
      </c>
      <c r="AO22" s="10" t="s">
        <v>101</v>
      </c>
      <c r="AX22" s="10" t="s">
        <v>97</v>
      </c>
      <c r="AY22" s="10" t="s">
        <v>97</v>
      </c>
      <c r="BP22" s="2" t="s">
        <v>95</v>
      </c>
      <c r="BQ22" s="16"/>
      <c r="BR22" s="17">
        <v>70</v>
      </c>
      <c r="BS22" s="10" t="s">
        <v>16</v>
      </c>
    </row>
    <row r="23" spans="1:71" s="10" customFormat="1" x14ac:dyDescent="0.25">
      <c r="A23" s="6" t="s">
        <v>10</v>
      </c>
      <c r="B23" s="6">
        <v>8</v>
      </c>
      <c r="C23" s="6">
        <v>2019</v>
      </c>
      <c r="D23" s="6" t="s">
        <v>140</v>
      </c>
      <c r="E23" s="7" t="s">
        <v>11</v>
      </c>
      <c r="F23" s="8">
        <v>0.52222222222222225</v>
      </c>
      <c r="G23" s="9">
        <v>27.623760000000001</v>
      </c>
      <c r="H23" s="9">
        <v>-82.721230000000006</v>
      </c>
      <c r="I23" s="10">
        <v>27.623419999999999</v>
      </c>
      <c r="J23" s="10">
        <v>-82.721140000000005</v>
      </c>
      <c r="K23" s="10">
        <v>1.573</v>
      </c>
      <c r="L23" s="10">
        <v>1.573</v>
      </c>
      <c r="M23" s="10" t="s">
        <v>41</v>
      </c>
      <c r="W23" s="10" t="s">
        <v>29</v>
      </c>
      <c r="X23" s="12">
        <v>30</v>
      </c>
      <c r="Y23" s="6">
        <f t="shared" si="0"/>
        <v>55</v>
      </c>
      <c r="Z23" s="10">
        <v>20</v>
      </c>
      <c r="AN23" s="10">
        <v>35</v>
      </c>
      <c r="AO23" t="s">
        <v>100</v>
      </c>
      <c r="AP23" s="10">
        <v>40</v>
      </c>
      <c r="AQ23" s="10">
        <v>37</v>
      </c>
      <c r="AR23" s="10">
        <v>38.5</v>
      </c>
      <c r="AS23" s="10">
        <v>28</v>
      </c>
      <c r="AT23" s="10">
        <v>31</v>
      </c>
      <c r="AU23" s="10">
        <v>6000</v>
      </c>
      <c r="AV23" s="10">
        <v>4000</v>
      </c>
      <c r="AW23" s="10">
        <v>3000</v>
      </c>
      <c r="AX23" t="s">
        <v>98</v>
      </c>
      <c r="AZ23" t="s">
        <v>98</v>
      </c>
      <c r="BA23"/>
      <c r="BB23"/>
      <c r="BP23" s="2" t="s">
        <v>95</v>
      </c>
      <c r="BQ23" s="16"/>
      <c r="BR23" s="17">
        <v>75</v>
      </c>
      <c r="BS23" s="10" t="s">
        <v>191</v>
      </c>
    </row>
    <row r="24" spans="1:71" s="10" customFormat="1" x14ac:dyDescent="0.25">
      <c r="A24" s="6" t="s">
        <v>10</v>
      </c>
      <c r="B24" s="17">
        <v>5</v>
      </c>
      <c r="C24" s="17">
        <v>2019</v>
      </c>
      <c r="D24" s="17" t="s">
        <v>141</v>
      </c>
      <c r="E24" s="7" t="s">
        <v>17</v>
      </c>
      <c r="F24" s="8">
        <v>0.42152777777777778</v>
      </c>
      <c r="G24" s="10">
        <v>27.648350000000001</v>
      </c>
      <c r="H24" s="10">
        <v>-82.692019999999999</v>
      </c>
      <c r="I24" s="10">
        <v>27.648060000000001</v>
      </c>
      <c r="J24" s="10">
        <v>-82.692019999999999</v>
      </c>
      <c r="K24" s="10">
        <v>0.97</v>
      </c>
      <c r="L24" s="10">
        <v>0.97</v>
      </c>
      <c r="M24" s="10" t="s">
        <v>40</v>
      </c>
      <c r="N24" s="8">
        <v>0.42152777777777778</v>
      </c>
      <c r="P24" s="10">
        <v>25.8</v>
      </c>
      <c r="Q24" s="10">
        <v>7.9</v>
      </c>
      <c r="S24" s="10">
        <v>4.99</v>
      </c>
      <c r="U24" s="10">
        <v>28.42</v>
      </c>
      <c r="V24" s="11">
        <v>89.557485525227463</v>
      </c>
      <c r="W24" s="10" t="s">
        <v>30</v>
      </c>
      <c r="X24" s="12">
        <v>0</v>
      </c>
      <c r="Y24" s="6">
        <f t="shared" si="0"/>
        <v>50</v>
      </c>
      <c r="Z24" s="10">
        <v>10</v>
      </c>
      <c r="AN24" s="10">
        <v>40</v>
      </c>
      <c r="AO24" t="s">
        <v>100</v>
      </c>
      <c r="AP24" s="10">
        <v>30</v>
      </c>
      <c r="AQ24" s="10">
        <v>20</v>
      </c>
      <c r="AR24" s="10">
        <v>26</v>
      </c>
      <c r="AS24" s="10">
        <v>27.5</v>
      </c>
      <c r="AT24" s="10">
        <v>34.5</v>
      </c>
      <c r="AU24" s="10">
        <v>2000</v>
      </c>
      <c r="AV24" s="10">
        <v>3000</v>
      </c>
      <c r="AW24" s="10">
        <v>4000</v>
      </c>
      <c r="AX24" s="10" t="s">
        <v>97</v>
      </c>
      <c r="BP24" s="2" t="s">
        <v>95</v>
      </c>
      <c r="BQ24" s="14" t="s">
        <v>94</v>
      </c>
      <c r="BR24" s="17">
        <v>120</v>
      </c>
      <c r="BS24" s="10" t="s">
        <v>191</v>
      </c>
    </row>
    <row r="25" spans="1:71" s="10" customFormat="1" x14ac:dyDescent="0.25">
      <c r="A25" s="6" t="s">
        <v>10</v>
      </c>
      <c r="B25" s="17">
        <v>5</v>
      </c>
      <c r="C25" s="17">
        <v>2019</v>
      </c>
      <c r="D25" s="17" t="s">
        <v>141</v>
      </c>
      <c r="E25" s="7" t="s">
        <v>17</v>
      </c>
      <c r="F25" s="8">
        <v>0.42152777777777778</v>
      </c>
      <c r="G25" s="10">
        <v>27.648350000000001</v>
      </c>
      <c r="H25" s="10">
        <v>-82.692019999999999</v>
      </c>
      <c r="I25" s="10">
        <v>27.648060000000001</v>
      </c>
      <c r="J25" s="10">
        <v>-82.692019999999999</v>
      </c>
      <c r="K25" s="10">
        <v>0.97</v>
      </c>
      <c r="L25" s="10">
        <v>0.97</v>
      </c>
      <c r="M25" s="10" t="s">
        <v>40</v>
      </c>
      <c r="W25" s="10" t="s">
        <v>30</v>
      </c>
      <c r="X25" s="6">
        <v>5</v>
      </c>
      <c r="Y25" s="6">
        <f t="shared" si="0"/>
        <v>50</v>
      </c>
      <c r="AN25" s="10">
        <v>50</v>
      </c>
      <c r="AO25" t="s">
        <v>100</v>
      </c>
      <c r="AX25" s="10" t="s">
        <v>97</v>
      </c>
      <c r="AZ25" s="10" t="s">
        <v>97</v>
      </c>
      <c r="BP25" s="2" t="s">
        <v>95</v>
      </c>
      <c r="BQ25" s="14" t="s">
        <v>94</v>
      </c>
      <c r="BR25" s="17">
        <v>115</v>
      </c>
      <c r="BS25" s="10" t="s">
        <v>124</v>
      </c>
    </row>
    <row r="26" spans="1:71" s="10" customFormat="1" x14ac:dyDescent="0.25">
      <c r="A26" s="6" t="s">
        <v>10</v>
      </c>
      <c r="B26" s="17">
        <v>5</v>
      </c>
      <c r="C26" s="17">
        <v>2019</v>
      </c>
      <c r="D26" s="17" t="s">
        <v>141</v>
      </c>
      <c r="E26" s="7" t="s">
        <v>17</v>
      </c>
      <c r="F26" s="8">
        <v>0.42152777777777778</v>
      </c>
      <c r="G26" s="10">
        <v>27.648350000000001</v>
      </c>
      <c r="H26" s="10">
        <v>-82.692019999999999</v>
      </c>
      <c r="I26" s="10">
        <v>27.648060000000001</v>
      </c>
      <c r="J26" s="10">
        <v>-82.692019999999999</v>
      </c>
      <c r="K26" s="10">
        <v>0.97</v>
      </c>
      <c r="L26" s="10">
        <v>0.97</v>
      </c>
      <c r="M26" s="10" t="s">
        <v>40</v>
      </c>
      <c r="W26" s="10" t="s">
        <v>30</v>
      </c>
      <c r="X26" s="6">
        <v>10</v>
      </c>
      <c r="Y26" s="6">
        <f t="shared" si="0"/>
        <v>55</v>
      </c>
      <c r="AN26" s="10">
        <v>55</v>
      </c>
      <c r="AO26" t="s">
        <v>100</v>
      </c>
      <c r="AX26" s="10" t="s">
        <v>97</v>
      </c>
      <c r="BP26" s="2" t="s">
        <v>95</v>
      </c>
      <c r="BQ26" s="14" t="s">
        <v>94</v>
      </c>
      <c r="BR26" s="17">
        <v>115</v>
      </c>
    </row>
    <row r="27" spans="1:71" s="10" customFormat="1" x14ac:dyDescent="0.25">
      <c r="A27" s="6" t="s">
        <v>10</v>
      </c>
      <c r="B27" s="17">
        <v>5</v>
      </c>
      <c r="C27" s="17">
        <v>2019</v>
      </c>
      <c r="D27" s="17" t="s">
        <v>141</v>
      </c>
      <c r="E27" s="7" t="s">
        <v>17</v>
      </c>
      <c r="F27" s="8">
        <v>0.42152777777777778</v>
      </c>
      <c r="G27" s="10">
        <v>27.648350000000001</v>
      </c>
      <c r="H27" s="10">
        <v>-82.692019999999999</v>
      </c>
      <c r="I27" s="10">
        <v>27.648060000000001</v>
      </c>
      <c r="J27" s="10">
        <v>-82.692019999999999</v>
      </c>
      <c r="K27" s="10">
        <v>0.97</v>
      </c>
      <c r="L27" s="10">
        <v>0.97</v>
      </c>
      <c r="M27" s="10" t="s">
        <v>40</v>
      </c>
      <c r="W27" s="10" t="s">
        <v>30</v>
      </c>
      <c r="X27" s="12">
        <v>15</v>
      </c>
      <c r="Y27" s="6">
        <f t="shared" si="0"/>
        <v>75</v>
      </c>
      <c r="AN27" s="10">
        <v>75</v>
      </c>
      <c r="AO27" t="s">
        <v>100</v>
      </c>
      <c r="AP27" s="10">
        <v>40.5</v>
      </c>
      <c r="AQ27" s="10">
        <v>36.5</v>
      </c>
      <c r="AR27" s="10">
        <v>35.5</v>
      </c>
      <c r="AS27" s="10">
        <v>26</v>
      </c>
      <c r="AT27" s="10">
        <v>29</v>
      </c>
      <c r="AU27" s="10">
        <v>6000</v>
      </c>
      <c r="AV27" s="10">
        <v>3000</v>
      </c>
      <c r="AW27" s="10">
        <v>4000</v>
      </c>
      <c r="AX27" s="10" t="s">
        <v>97</v>
      </c>
      <c r="BP27" s="2" t="s">
        <v>95</v>
      </c>
      <c r="BQ27" s="14" t="s">
        <v>94</v>
      </c>
      <c r="BR27" s="17">
        <v>115</v>
      </c>
      <c r="BS27" s="10" t="s">
        <v>125</v>
      </c>
    </row>
    <row r="28" spans="1:71" s="10" customFormat="1" x14ac:dyDescent="0.25">
      <c r="A28" s="6" t="s">
        <v>10</v>
      </c>
      <c r="B28" s="17">
        <v>5</v>
      </c>
      <c r="C28" s="17">
        <v>2019</v>
      </c>
      <c r="D28" s="17" t="s">
        <v>141</v>
      </c>
      <c r="E28" s="7" t="s">
        <v>17</v>
      </c>
      <c r="F28" s="8">
        <v>0.42152777777777778</v>
      </c>
      <c r="G28" s="10">
        <v>27.648350000000001</v>
      </c>
      <c r="H28" s="10">
        <v>-82.692019999999999</v>
      </c>
      <c r="I28" s="10">
        <v>27.648060000000001</v>
      </c>
      <c r="J28" s="10">
        <v>-82.692019999999999</v>
      </c>
      <c r="K28" s="10">
        <v>0.97</v>
      </c>
      <c r="L28" s="10">
        <v>0.97</v>
      </c>
      <c r="M28" s="10" t="s">
        <v>40</v>
      </c>
      <c r="W28" s="10" t="s">
        <v>30</v>
      </c>
      <c r="X28" s="6">
        <v>20</v>
      </c>
      <c r="Y28" s="6">
        <f t="shared" si="0"/>
        <v>80</v>
      </c>
      <c r="AN28" s="10">
        <v>80</v>
      </c>
      <c r="AO28" t="s">
        <v>100</v>
      </c>
      <c r="AX28" s="10" t="s">
        <v>97</v>
      </c>
      <c r="BP28" s="2" t="s">
        <v>95</v>
      </c>
      <c r="BQ28" s="14" t="s">
        <v>94</v>
      </c>
      <c r="BR28" s="17">
        <v>115</v>
      </c>
      <c r="BS28" s="10" t="s">
        <v>125</v>
      </c>
    </row>
    <row r="29" spans="1:71" s="10" customFormat="1" x14ac:dyDescent="0.25">
      <c r="A29" s="6" t="s">
        <v>10</v>
      </c>
      <c r="B29" s="17">
        <v>5</v>
      </c>
      <c r="C29" s="17">
        <v>2019</v>
      </c>
      <c r="D29" s="17" t="s">
        <v>141</v>
      </c>
      <c r="E29" s="7" t="s">
        <v>17</v>
      </c>
      <c r="F29" s="8">
        <v>0.42152777777777778</v>
      </c>
      <c r="G29" s="10">
        <v>27.648350000000001</v>
      </c>
      <c r="H29" s="10">
        <v>-82.692019999999999</v>
      </c>
      <c r="I29" s="10">
        <v>27.648060000000001</v>
      </c>
      <c r="J29" s="10">
        <v>-82.692019999999999</v>
      </c>
      <c r="K29" s="10">
        <v>0.97</v>
      </c>
      <c r="L29" s="10">
        <v>0.97</v>
      </c>
      <c r="M29" s="10" t="s">
        <v>40</v>
      </c>
      <c r="W29" s="10" t="s">
        <v>30</v>
      </c>
      <c r="X29" s="6">
        <v>25</v>
      </c>
      <c r="Y29" s="6">
        <f t="shared" si="0"/>
        <v>90</v>
      </c>
      <c r="AN29" s="10">
        <v>90</v>
      </c>
      <c r="AO29" t="s">
        <v>100</v>
      </c>
      <c r="AX29" s="10" t="s">
        <v>97</v>
      </c>
      <c r="BP29" s="2" t="s">
        <v>95</v>
      </c>
      <c r="BQ29" s="14" t="s">
        <v>94</v>
      </c>
      <c r="BR29" s="17">
        <v>115</v>
      </c>
      <c r="BS29" s="10" t="s">
        <v>126</v>
      </c>
    </row>
    <row r="30" spans="1:71" s="10" customFormat="1" x14ac:dyDescent="0.25">
      <c r="A30" s="6" t="s">
        <v>10</v>
      </c>
      <c r="B30" s="17">
        <v>5</v>
      </c>
      <c r="C30" s="17">
        <v>2019</v>
      </c>
      <c r="D30" s="17" t="s">
        <v>141</v>
      </c>
      <c r="E30" s="7" t="s">
        <v>17</v>
      </c>
      <c r="F30" s="8">
        <v>0.42152777777777778</v>
      </c>
      <c r="G30" s="10">
        <v>27.648350000000001</v>
      </c>
      <c r="H30" s="10">
        <v>-82.692019999999999</v>
      </c>
      <c r="I30" s="10">
        <v>27.648060000000001</v>
      </c>
      <c r="J30" s="10">
        <v>-82.692019999999999</v>
      </c>
      <c r="K30" s="10">
        <v>0.97</v>
      </c>
      <c r="L30" s="10">
        <v>0.97</v>
      </c>
      <c r="M30" s="10" t="s">
        <v>40</v>
      </c>
      <c r="W30" s="10" t="s">
        <v>30</v>
      </c>
      <c r="X30" s="12">
        <v>30</v>
      </c>
      <c r="Y30" s="6">
        <f t="shared" si="0"/>
        <v>90</v>
      </c>
      <c r="AN30" s="10">
        <v>90</v>
      </c>
      <c r="AO30" t="s">
        <v>100</v>
      </c>
      <c r="AP30" s="10">
        <v>52</v>
      </c>
      <c r="AQ30" s="10">
        <v>36</v>
      </c>
      <c r="AR30" s="10">
        <v>43</v>
      </c>
      <c r="AS30" s="10">
        <v>34</v>
      </c>
      <c r="AT30" s="10">
        <v>32</v>
      </c>
      <c r="AU30" s="10">
        <v>5000</v>
      </c>
      <c r="AV30" s="10">
        <v>4000</v>
      </c>
      <c r="AW30" s="10">
        <v>6000</v>
      </c>
      <c r="AX30" t="s">
        <v>98</v>
      </c>
      <c r="BP30" s="2" t="s">
        <v>95</v>
      </c>
      <c r="BQ30" s="14" t="s">
        <v>94</v>
      </c>
      <c r="BR30" s="17">
        <v>115</v>
      </c>
      <c r="BS30" s="10" t="s">
        <v>132</v>
      </c>
    </row>
    <row r="31" spans="1:71" s="10" customFormat="1" x14ac:dyDescent="0.25">
      <c r="A31" s="6" t="s">
        <v>10</v>
      </c>
      <c r="B31" s="17">
        <v>6</v>
      </c>
      <c r="C31" s="17">
        <v>2019</v>
      </c>
      <c r="D31" s="17" t="s">
        <v>142</v>
      </c>
      <c r="E31" s="7" t="s">
        <v>17</v>
      </c>
      <c r="F31" s="8">
        <v>0.45069444444444445</v>
      </c>
      <c r="G31" s="10">
        <v>27.650749999999999</v>
      </c>
      <c r="H31" s="10">
        <v>-82.70232</v>
      </c>
      <c r="I31" s="10">
        <v>27.6508</v>
      </c>
      <c r="J31" s="10">
        <v>-82.702299999999994</v>
      </c>
      <c r="K31" s="10">
        <v>1.21</v>
      </c>
      <c r="L31" s="10">
        <v>1.21</v>
      </c>
      <c r="M31" s="10" t="s">
        <v>31</v>
      </c>
      <c r="N31" s="8">
        <v>0.45069444444444445</v>
      </c>
      <c r="P31" s="10">
        <v>26.7</v>
      </c>
      <c r="Q31" s="10">
        <v>8.17</v>
      </c>
      <c r="S31" s="10">
        <v>6.58</v>
      </c>
      <c r="U31" s="10">
        <v>29.67</v>
      </c>
      <c r="V31" s="11">
        <v>86.786600496277913</v>
      </c>
      <c r="W31" s="10" t="s">
        <v>32</v>
      </c>
      <c r="X31" s="12">
        <v>0</v>
      </c>
      <c r="Y31" s="6">
        <f t="shared" si="0"/>
        <v>5</v>
      </c>
      <c r="BC31" s="10">
        <v>5</v>
      </c>
      <c r="BD31" t="s">
        <v>100</v>
      </c>
      <c r="BE31" s="10">
        <v>30</v>
      </c>
      <c r="BF31" s="10">
        <v>35.5</v>
      </c>
      <c r="BG31" s="10">
        <v>34.5</v>
      </c>
      <c r="BH31" s="10">
        <v>31</v>
      </c>
      <c r="BI31" s="10">
        <v>22</v>
      </c>
      <c r="BJ31" s="10">
        <v>2000</v>
      </c>
      <c r="BK31" s="10">
        <v>1000</v>
      </c>
      <c r="BL31" s="10">
        <v>3000</v>
      </c>
      <c r="BM31" s="10" t="s">
        <v>97</v>
      </c>
      <c r="BO31" s="10" t="s">
        <v>97</v>
      </c>
      <c r="BP31" s="2" t="s">
        <v>95</v>
      </c>
      <c r="BQ31" s="14" t="s">
        <v>94</v>
      </c>
      <c r="BR31" s="17">
        <v>150</v>
      </c>
      <c r="BS31" s="10" t="s">
        <v>127</v>
      </c>
    </row>
    <row r="32" spans="1:71" s="10" customFormat="1" x14ac:dyDescent="0.25">
      <c r="A32" s="6" t="s">
        <v>10</v>
      </c>
      <c r="B32" s="17">
        <v>6</v>
      </c>
      <c r="C32" s="17">
        <v>2019</v>
      </c>
      <c r="D32" s="17" t="s">
        <v>142</v>
      </c>
      <c r="E32" s="7" t="s">
        <v>17</v>
      </c>
      <c r="F32" s="8">
        <v>0.45069444444444445</v>
      </c>
      <c r="G32" s="10">
        <v>27.650749999999999</v>
      </c>
      <c r="H32" s="10">
        <v>-82.70232</v>
      </c>
      <c r="I32" s="10">
        <v>27.6508</v>
      </c>
      <c r="J32" s="10">
        <v>-82.702299999999994</v>
      </c>
      <c r="K32" s="10">
        <v>1.21</v>
      </c>
      <c r="L32" s="10">
        <v>1.21</v>
      </c>
      <c r="M32" s="10" t="s">
        <v>31</v>
      </c>
      <c r="W32" s="10" t="s">
        <v>32</v>
      </c>
      <c r="X32" s="6">
        <v>5</v>
      </c>
      <c r="Y32" s="6">
        <f t="shared" si="0"/>
        <v>17</v>
      </c>
      <c r="Z32" s="10">
        <v>4</v>
      </c>
      <c r="AN32" s="10">
        <v>3</v>
      </c>
      <c r="AO32" t="s">
        <v>100</v>
      </c>
      <c r="AX32" s="10" t="s">
        <v>97</v>
      </c>
      <c r="BC32" s="10">
        <v>10</v>
      </c>
      <c r="BD32" t="s">
        <v>102</v>
      </c>
      <c r="BM32" s="10" t="s">
        <v>99</v>
      </c>
      <c r="BO32" s="10" t="s">
        <v>99</v>
      </c>
      <c r="BP32" s="2" t="s">
        <v>95</v>
      </c>
      <c r="BQ32" s="14" t="s">
        <v>94</v>
      </c>
      <c r="BR32" s="17">
        <v>135</v>
      </c>
      <c r="BS32" s="10" t="s">
        <v>195</v>
      </c>
    </row>
    <row r="33" spans="1:71" s="10" customFormat="1" x14ac:dyDescent="0.25">
      <c r="A33" s="6" t="s">
        <v>10</v>
      </c>
      <c r="B33" s="17">
        <v>6</v>
      </c>
      <c r="C33" s="17">
        <v>2019</v>
      </c>
      <c r="D33" s="17" t="s">
        <v>142</v>
      </c>
      <c r="E33" s="7" t="s">
        <v>17</v>
      </c>
      <c r="F33" s="8">
        <v>0.45069444444444445</v>
      </c>
      <c r="G33" s="10">
        <v>27.650749999999999</v>
      </c>
      <c r="H33" s="10">
        <v>-82.70232</v>
      </c>
      <c r="I33" s="10">
        <v>27.6508</v>
      </c>
      <c r="J33" s="10">
        <v>-82.702299999999994</v>
      </c>
      <c r="K33" s="10">
        <v>1.21</v>
      </c>
      <c r="L33" s="10">
        <v>1.21</v>
      </c>
      <c r="M33" s="10" t="s">
        <v>31</v>
      </c>
      <c r="W33" s="10" t="s">
        <v>32</v>
      </c>
      <c r="X33" s="6">
        <v>10</v>
      </c>
      <c r="Y33" s="6">
        <f t="shared" si="0"/>
        <v>75</v>
      </c>
      <c r="AN33" s="10">
        <v>10</v>
      </c>
      <c r="AO33" t="s">
        <v>100</v>
      </c>
      <c r="AX33" t="s">
        <v>98</v>
      </c>
      <c r="AY33" t="s">
        <v>98</v>
      </c>
      <c r="AZ33" t="s">
        <v>98</v>
      </c>
      <c r="BA33"/>
      <c r="BB33"/>
      <c r="BC33" s="10">
        <v>65</v>
      </c>
      <c r="BD33" t="s">
        <v>102</v>
      </c>
      <c r="BM33" t="s">
        <v>98</v>
      </c>
      <c r="BO33" t="s">
        <v>98</v>
      </c>
      <c r="BP33" s="2" t="s">
        <v>95</v>
      </c>
      <c r="BQ33" s="14" t="s">
        <v>94</v>
      </c>
      <c r="BR33" s="17">
        <v>130</v>
      </c>
      <c r="BS33" s="10" t="s">
        <v>131</v>
      </c>
    </row>
    <row r="34" spans="1:71" s="10" customFormat="1" x14ac:dyDescent="0.25">
      <c r="A34" s="6" t="s">
        <v>10</v>
      </c>
      <c r="B34" s="17">
        <v>6</v>
      </c>
      <c r="C34" s="17">
        <v>2019</v>
      </c>
      <c r="D34" s="17" t="s">
        <v>142</v>
      </c>
      <c r="E34" s="7" t="s">
        <v>17</v>
      </c>
      <c r="F34" s="8">
        <v>0.45069444444444445</v>
      </c>
      <c r="G34" s="10">
        <v>27.650749999999999</v>
      </c>
      <c r="H34" s="10">
        <v>-82.70232</v>
      </c>
      <c r="I34" s="10">
        <v>27.6508</v>
      </c>
      <c r="J34" s="10">
        <v>-82.702299999999994</v>
      </c>
      <c r="K34" s="10">
        <v>1.21</v>
      </c>
      <c r="L34" s="10">
        <v>1.21</v>
      </c>
      <c r="M34" s="10" t="s">
        <v>31</v>
      </c>
      <c r="W34" s="10" t="s">
        <v>32</v>
      </c>
      <c r="X34" s="12">
        <v>15</v>
      </c>
      <c r="Y34" s="6">
        <f t="shared" si="0"/>
        <v>66</v>
      </c>
      <c r="Z34" s="10">
        <v>4</v>
      </c>
      <c r="AN34" s="10">
        <v>7</v>
      </c>
      <c r="AO34" t="s">
        <v>100</v>
      </c>
      <c r="AP34" s="10">
        <v>34.5</v>
      </c>
      <c r="AQ34" s="10">
        <v>34</v>
      </c>
      <c r="AR34" s="10">
        <v>42</v>
      </c>
      <c r="AS34" s="10">
        <v>25.5</v>
      </c>
      <c r="AT34" s="10">
        <v>44.5</v>
      </c>
      <c r="AU34" s="10">
        <v>1000</v>
      </c>
      <c r="AV34" s="10">
        <v>2000</v>
      </c>
      <c r="AW34" s="10">
        <v>2000</v>
      </c>
      <c r="AX34" t="s">
        <v>98</v>
      </c>
      <c r="AY34" t="s">
        <v>98</v>
      </c>
      <c r="AZ34" t="s">
        <v>98</v>
      </c>
      <c r="BA34"/>
      <c r="BB34"/>
      <c r="BC34" s="10">
        <v>55</v>
      </c>
      <c r="BD34" t="s">
        <v>102</v>
      </c>
      <c r="BE34" s="10">
        <v>47</v>
      </c>
      <c r="BF34" s="10">
        <v>39</v>
      </c>
      <c r="BG34" s="10">
        <v>30</v>
      </c>
      <c r="BH34" s="10">
        <v>36</v>
      </c>
      <c r="BI34" s="10">
        <v>38.5</v>
      </c>
      <c r="BJ34" s="10">
        <v>5000</v>
      </c>
      <c r="BK34" s="10">
        <v>5000</v>
      </c>
      <c r="BL34" s="10">
        <v>8000</v>
      </c>
      <c r="BM34" s="10" t="s">
        <v>99</v>
      </c>
      <c r="BN34" s="10" t="s">
        <v>99</v>
      </c>
      <c r="BO34" s="10" t="s">
        <v>99</v>
      </c>
      <c r="BP34" s="2" t="s">
        <v>95</v>
      </c>
      <c r="BQ34" s="14" t="s">
        <v>94</v>
      </c>
      <c r="BR34" s="17">
        <v>130</v>
      </c>
      <c r="BS34" s="10" t="s">
        <v>196</v>
      </c>
    </row>
    <row r="35" spans="1:71" s="10" customFormat="1" x14ac:dyDescent="0.25">
      <c r="A35" s="6" t="s">
        <v>10</v>
      </c>
      <c r="B35" s="17">
        <v>6</v>
      </c>
      <c r="C35" s="17">
        <v>2019</v>
      </c>
      <c r="D35" s="17" t="s">
        <v>142</v>
      </c>
      <c r="E35" s="7" t="s">
        <v>17</v>
      </c>
      <c r="F35" s="8">
        <v>0.45069444444444445</v>
      </c>
      <c r="G35" s="10">
        <v>27.650749999999999</v>
      </c>
      <c r="H35" s="10">
        <v>-82.70232</v>
      </c>
      <c r="I35" s="10">
        <v>27.6508</v>
      </c>
      <c r="J35" s="10">
        <v>-82.702299999999994</v>
      </c>
      <c r="K35" s="10">
        <v>1.21</v>
      </c>
      <c r="L35" s="10">
        <v>1.21</v>
      </c>
      <c r="M35" s="10" t="s">
        <v>31</v>
      </c>
      <c r="W35" s="10" t="s">
        <v>32</v>
      </c>
      <c r="X35" s="6">
        <v>20</v>
      </c>
      <c r="Y35" s="6">
        <f t="shared" ref="Y35:Y79" si="1">SUM(Z35,AA35,AN35,BC35)</f>
        <v>58</v>
      </c>
      <c r="AN35" s="10">
        <v>55</v>
      </c>
      <c r="AO35" t="s">
        <v>100</v>
      </c>
      <c r="AX35" s="10" t="s">
        <v>97</v>
      </c>
      <c r="AZ35" s="10" t="s">
        <v>97</v>
      </c>
      <c r="BC35" s="10">
        <v>3</v>
      </c>
      <c r="BD35" t="s">
        <v>102</v>
      </c>
      <c r="BM35" s="10" t="s">
        <v>97</v>
      </c>
      <c r="BP35" s="2" t="s">
        <v>95</v>
      </c>
      <c r="BQ35" s="14" t="s">
        <v>94</v>
      </c>
      <c r="BR35" s="17">
        <v>125</v>
      </c>
      <c r="BS35" s="10" t="s">
        <v>310</v>
      </c>
    </row>
    <row r="36" spans="1:71" s="10" customFormat="1" x14ac:dyDescent="0.25">
      <c r="A36" s="6" t="s">
        <v>10</v>
      </c>
      <c r="B36" s="17">
        <v>6</v>
      </c>
      <c r="C36" s="17">
        <v>2019</v>
      </c>
      <c r="D36" s="17" t="s">
        <v>142</v>
      </c>
      <c r="E36" s="7" t="s">
        <v>17</v>
      </c>
      <c r="F36" s="8">
        <v>0.45069444444444445</v>
      </c>
      <c r="G36" s="10">
        <v>27.650749999999999</v>
      </c>
      <c r="H36" s="10">
        <v>-82.70232</v>
      </c>
      <c r="I36" s="10">
        <v>27.6508</v>
      </c>
      <c r="J36" s="10">
        <v>-82.702299999999994</v>
      </c>
      <c r="K36" s="10">
        <v>1.21</v>
      </c>
      <c r="L36" s="10">
        <v>1.21</v>
      </c>
      <c r="M36" s="10" t="s">
        <v>31</v>
      </c>
      <c r="W36" s="10" t="s">
        <v>32</v>
      </c>
      <c r="X36" s="6">
        <v>25</v>
      </c>
      <c r="Y36" s="6">
        <f t="shared" si="1"/>
        <v>60</v>
      </c>
      <c r="AN36" s="10">
        <v>60</v>
      </c>
      <c r="AO36" t="s">
        <v>100</v>
      </c>
      <c r="AX36" t="s">
        <v>98</v>
      </c>
      <c r="AZ36" t="s">
        <v>98</v>
      </c>
      <c r="BA36"/>
      <c r="BB36"/>
      <c r="BP36" s="2" t="s">
        <v>95</v>
      </c>
      <c r="BQ36" s="14" t="s">
        <v>94</v>
      </c>
      <c r="BR36" s="17">
        <v>120</v>
      </c>
      <c r="BS36" s="10" t="s">
        <v>133</v>
      </c>
    </row>
    <row r="37" spans="1:71" s="10" customFormat="1" x14ac:dyDescent="0.25">
      <c r="A37" s="6" t="s">
        <v>10</v>
      </c>
      <c r="B37" s="17">
        <v>6</v>
      </c>
      <c r="C37" s="17">
        <v>2019</v>
      </c>
      <c r="D37" s="17" t="s">
        <v>142</v>
      </c>
      <c r="E37" s="7" t="s">
        <v>17</v>
      </c>
      <c r="F37" s="8">
        <v>0.45069444444444445</v>
      </c>
      <c r="G37" s="10">
        <v>27.650749999999999</v>
      </c>
      <c r="H37" s="10">
        <v>-82.70232</v>
      </c>
      <c r="I37" s="10">
        <v>27.6508</v>
      </c>
      <c r="J37" s="10">
        <v>-82.702299999999994</v>
      </c>
      <c r="K37" s="10">
        <v>1.21</v>
      </c>
      <c r="L37" s="10">
        <v>1.21</v>
      </c>
      <c r="M37" s="10" t="s">
        <v>31</v>
      </c>
      <c r="W37" s="10" t="s">
        <v>32</v>
      </c>
      <c r="X37" s="12">
        <v>30</v>
      </c>
      <c r="Y37" s="6">
        <f t="shared" si="1"/>
        <v>55</v>
      </c>
      <c r="AN37" s="10">
        <v>55</v>
      </c>
      <c r="AO37" t="s">
        <v>100</v>
      </c>
      <c r="AP37" s="10">
        <v>38</v>
      </c>
      <c r="AQ37" s="10">
        <v>35</v>
      </c>
      <c r="AR37" s="10">
        <v>36</v>
      </c>
      <c r="AS37" s="10">
        <v>32</v>
      </c>
      <c r="AT37" s="10">
        <v>23.5</v>
      </c>
      <c r="AU37" s="10">
        <v>4000</v>
      </c>
      <c r="AV37" s="10">
        <v>3000</v>
      </c>
      <c r="AW37" s="10">
        <v>3000</v>
      </c>
      <c r="AX37" s="10" t="s">
        <v>97</v>
      </c>
      <c r="AZ37" s="10" t="s">
        <v>97</v>
      </c>
      <c r="BP37" s="2" t="s">
        <v>95</v>
      </c>
      <c r="BQ37" s="14" t="s">
        <v>94</v>
      </c>
      <c r="BR37" s="17">
        <v>120</v>
      </c>
    </row>
    <row r="38" spans="1:71" s="10" customFormat="1" x14ac:dyDescent="0.25">
      <c r="A38" s="6" t="s">
        <v>10</v>
      </c>
      <c r="B38" s="17">
        <v>1</v>
      </c>
      <c r="C38" s="17">
        <v>2019</v>
      </c>
      <c r="D38" s="17" t="s">
        <v>143</v>
      </c>
      <c r="E38" s="7" t="s">
        <v>17</v>
      </c>
      <c r="F38" s="8">
        <v>0.48402777777777778</v>
      </c>
      <c r="G38" s="10">
        <v>27.64724</v>
      </c>
      <c r="H38" s="10">
        <v>-82.706860000000006</v>
      </c>
      <c r="I38" s="10">
        <v>27.646879999999999</v>
      </c>
      <c r="J38" s="10">
        <v>-82.707179999999994</v>
      </c>
      <c r="K38" s="10">
        <v>1.05</v>
      </c>
      <c r="L38" s="10">
        <v>1.05</v>
      </c>
      <c r="M38" s="10" t="s">
        <v>39</v>
      </c>
      <c r="N38" s="8">
        <v>0.48402777777777778</v>
      </c>
      <c r="P38" s="10">
        <v>27</v>
      </c>
      <c r="Q38" s="10">
        <v>8.26</v>
      </c>
      <c r="S38" s="10">
        <v>7.56</v>
      </c>
      <c r="U38" s="10">
        <v>31.04</v>
      </c>
      <c r="V38" s="11">
        <v>79.921422663358143</v>
      </c>
      <c r="W38" s="10" t="s">
        <v>33</v>
      </c>
      <c r="X38" s="12">
        <v>0</v>
      </c>
      <c r="Y38" s="6">
        <f t="shared" si="1"/>
        <v>80</v>
      </c>
      <c r="AN38" s="10">
        <v>80</v>
      </c>
      <c r="AO38" t="s">
        <v>100</v>
      </c>
      <c r="AP38" s="10">
        <v>35</v>
      </c>
      <c r="AQ38" s="10">
        <v>24</v>
      </c>
      <c r="AR38" s="10">
        <v>29.5</v>
      </c>
      <c r="AS38" s="10">
        <v>26</v>
      </c>
      <c r="AT38" s="10">
        <v>16</v>
      </c>
      <c r="AU38" s="10">
        <v>4000</v>
      </c>
      <c r="AV38" s="10">
        <v>2000</v>
      </c>
      <c r="AW38" s="10">
        <v>4000</v>
      </c>
      <c r="AX38" s="10" t="s">
        <v>97</v>
      </c>
      <c r="AZ38" s="10" t="s">
        <v>97</v>
      </c>
      <c r="BP38" s="2" t="s">
        <v>95</v>
      </c>
      <c r="BQ38" s="14" t="s">
        <v>94</v>
      </c>
      <c r="BR38" s="17">
        <v>110</v>
      </c>
    </row>
    <row r="39" spans="1:71" s="10" customFormat="1" x14ac:dyDescent="0.25">
      <c r="A39" s="6" t="s">
        <v>10</v>
      </c>
      <c r="B39" s="17">
        <v>1</v>
      </c>
      <c r="C39" s="17">
        <v>2019</v>
      </c>
      <c r="D39" s="17" t="s">
        <v>143</v>
      </c>
      <c r="E39" s="7" t="s">
        <v>17</v>
      </c>
      <c r="F39" s="8">
        <v>0.48402777777777778</v>
      </c>
      <c r="G39" s="10">
        <v>27.64724</v>
      </c>
      <c r="H39" s="10">
        <v>-82.706860000000006</v>
      </c>
      <c r="I39" s="10">
        <v>27.646879999999999</v>
      </c>
      <c r="J39" s="10">
        <v>-82.707179999999994</v>
      </c>
      <c r="K39" s="10">
        <v>1.05</v>
      </c>
      <c r="L39" s="10">
        <v>1.05</v>
      </c>
      <c r="M39" s="10" t="s">
        <v>39</v>
      </c>
      <c r="W39" s="10" t="s">
        <v>33</v>
      </c>
      <c r="X39" s="6">
        <v>5</v>
      </c>
      <c r="Y39" s="6">
        <f t="shared" si="1"/>
        <v>90</v>
      </c>
      <c r="AN39" s="10">
        <v>90</v>
      </c>
      <c r="AO39" s="10" t="s">
        <v>101</v>
      </c>
      <c r="AX39" t="s">
        <v>98</v>
      </c>
      <c r="BP39" s="2" t="s">
        <v>95</v>
      </c>
      <c r="BQ39" s="14" t="s">
        <v>94</v>
      </c>
      <c r="BR39" s="17">
        <v>120</v>
      </c>
    </row>
    <row r="40" spans="1:71" s="10" customFormat="1" x14ac:dyDescent="0.25">
      <c r="A40" s="6" t="s">
        <v>10</v>
      </c>
      <c r="B40" s="17">
        <v>1</v>
      </c>
      <c r="C40" s="17">
        <v>2019</v>
      </c>
      <c r="D40" s="17" t="s">
        <v>143</v>
      </c>
      <c r="E40" s="7" t="s">
        <v>17</v>
      </c>
      <c r="F40" s="8">
        <v>0.48402777777777778</v>
      </c>
      <c r="G40" s="10">
        <v>27.64724</v>
      </c>
      <c r="H40" s="10">
        <v>-82.706860000000006</v>
      </c>
      <c r="I40" s="10">
        <v>27.646879999999999</v>
      </c>
      <c r="J40" s="10">
        <v>-82.707179999999994</v>
      </c>
      <c r="K40" s="10">
        <v>1.05</v>
      </c>
      <c r="L40" s="10">
        <v>1.05</v>
      </c>
      <c r="M40" s="10" t="s">
        <v>39</v>
      </c>
      <c r="W40" s="10" t="s">
        <v>33</v>
      </c>
      <c r="X40" s="6">
        <v>10</v>
      </c>
      <c r="Y40" s="6">
        <f t="shared" si="1"/>
        <v>80</v>
      </c>
      <c r="AN40" s="10">
        <v>80</v>
      </c>
      <c r="AO40" s="10" t="s">
        <v>101</v>
      </c>
      <c r="AX40" s="10" t="s">
        <v>97</v>
      </c>
      <c r="AZ40" s="10" t="s">
        <v>97</v>
      </c>
      <c r="BP40" s="2" t="s">
        <v>95</v>
      </c>
      <c r="BQ40" s="14" t="s">
        <v>94</v>
      </c>
      <c r="BR40" s="17">
        <v>120</v>
      </c>
    </row>
    <row r="41" spans="1:71" s="10" customFormat="1" x14ac:dyDescent="0.25">
      <c r="A41" s="6" t="s">
        <v>10</v>
      </c>
      <c r="B41" s="17">
        <v>1</v>
      </c>
      <c r="C41" s="17">
        <v>2019</v>
      </c>
      <c r="D41" s="17" t="s">
        <v>143</v>
      </c>
      <c r="E41" s="7" t="s">
        <v>17</v>
      </c>
      <c r="F41" s="8">
        <v>0.48402777777777778</v>
      </c>
      <c r="G41" s="10">
        <v>27.64724</v>
      </c>
      <c r="H41" s="10">
        <v>-82.706860000000006</v>
      </c>
      <c r="I41" s="10">
        <v>27.646879999999999</v>
      </c>
      <c r="J41" s="10">
        <v>-82.707179999999994</v>
      </c>
      <c r="K41" s="10">
        <v>1.05</v>
      </c>
      <c r="L41" s="10">
        <v>1.05</v>
      </c>
      <c r="M41" s="10" t="s">
        <v>39</v>
      </c>
      <c r="W41" s="10" t="s">
        <v>33</v>
      </c>
      <c r="X41" s="12">
        <v>15</v>
      </c>
      <c r="Y41" s="6">
        <f t="shared" si="1"/>
        <v>65</v>
      </c>
      <c r="Z41" s="10">
        <v>5</v>
      </c>
      <c r="AN41" s="10">
        <v>60</v>
      </c>
      <c r="AO41" s="10" t="s">
        <v>101</v>
      </c>
      <c r="AP41" s="10">
        <v>17</v>
      </c>
      <c r="AQ41" s="10">
        <v>17.5</v>
      </c>
      <c r="AR41" s="10">
        <v>30</v>
      </c>
      <c r="AS41" s="10">
        <v>16</v>
      </c>
      <c r="AT41" s="10">
        <v>27.5</v>
      </c>
      <c r="AU41" s="10">
        <v>1000</v>
      </c>
      <c r="AV41" s="10">
        <v>3000</v>
      </c>
      <c r="AW41" s="10">
        <v>1000</v>
      </c>
      <c r="AX41" t="s">
        <v>98</v>
      </c>
      <c r="AZ41" t="s">
        <v>98</v>
      </c>
      <c r="BA41"/>
      <c r="BB41"/>
      <c r="BP41" s="2" t="s">
        <v>95</v>
      </c>
      <c r="BQ41" s="14" t="s">
        <v>94</v>
      </c>
      <c r="BR41" s="17">
        <v>120</v>
      </c>
    </row>
    <row r="42" spans="1:71" s="10" customFormat="1" x14ac:dyDescent="0.25">
      <c r="A42" s="6" t="s">
        <v>10</v>
      </c>
      <c r="B42" s="17">
        <v>1</v>
      </c>
      <c r="C42" s="17">
        <v>2019</v>
      </c>
      <c r="D42" s="17" t="s">
        <v>143</v>
      </c>
      <c r="E42" s="7" t="s">
        <v>17</v>
      </c>
      <c r="F42" s="8">
        <v>0.48402777777777778</v>
      </c>
      <c r="G42" s="10">
        <v>27.64724</v>
      </c>
      <c r="H42" s="10">
        <v>-82.706860000000006</v>
      </c>
      <c r="I42" s="10">
        <v>27.646879999999999</v>
      </c>
      <c r="J42" s="10">
        <v>-82.707179999999994</v>
      </c>
      <c r="K42" s="10">
        <v>1.05</v>
      </c>
      <c r="L42" s="10">
        <v>1.05</v>
      </c>
      <c r="M42" s="10" t="s">
        <v>39</v>
      </c>
      <c r="W42" s="10" t="s">
        <v>33</v>
      </c>
      <c r="X42" s="6">
        <v>20</v>
      </c>
      <c r="Y42" s="6">
        <f t="shared" si="1"/>
        <v>40</v>
      </c>
      <c r="AN42" s="10">
        <v>40</v>
      </c>
      <c r="AO42" s="10" t="s">
        <v>101</v>
      </c>
      <c r="AX42" t="s">
        <v>98</v>
      </c>
      <c r="AZ42" t="s">
        <v>98</v>
      </c>
      <c r="BA42"/>
      <c r="BB42"/>
      <c r="BP42" s="2" t="s">
        <v>95</v>
      </c>
      <c r="BQ42" s="14" t="s">
        <v>94</v>
      </c>
      <c r="BR42" s="17">
        <v>120</v>
      </c>
    </row>
    <row r="43" spans="1:71" s="10" customFormat="1" x14ac:dyDescent="0.25">
      <c r="A43" s="6" t="s">
        <v>10</v>
      </c>
      <c r="B43" s="17">
        <v>1</v>
      </c>
      <c r="C43" s="17">
        <v>2019</v>
      </c>
      <c r="D43" s="17" t="s">
        <v>143</v>
      </c>
      <c r="E43" s="7" t="s">
        <v>17</v>
      </c>
      <c r="F43" s="8">
        <v>0.48402777777777778</v>
      </c>
      <c r="G43" s="10">
        <v>27.64724</v>
      </c>
      <c r="H43" s="10">
        <v>-82.706860000000006</v>
      </c>
      <c r="I43" s="10">
        <v>27.646879999999999</v>
      </c>
      <c r="J43" s="10">
        <v>-82.707179999999994</v>
      </c>
      <c r="K43" s="10">
        <v>1.05</v>
      </c>
      <c r="L43" s="10">
        <v>1.05</v>
      </c>
      <c r="M43" s="10" t="s">
        <v>39</v>
      </c>
      <c r="W43" s="10" t="s">
        <v>33</v>
      </c>
      <c r="X43" s="6">
        <v>25</v>
      </c>
      <c r="Y43" s="6">
        <f t="shared" si="1"/>
        <v>60</v>
      </c>
      <c r="AN43" s="10">
        <v>60</v>
      </c>
      <c r="AO43" s="10" t="s">
        <v>101</v>
      </c>
      <c r="AX43" t="s">
        <v>98</v>
      </c>
      <c r="BP43" s="2" t="s">
        <v>95</v>
      </c>
      <c r="BQ43" s="14" t="s">
        <v>94</v>
      </c>
      <c r="BR43" s="17">
        <v>120</v>
      </c>
    </row>
    <row r="44" spans="1:71" s="10" customFormat="1" x14ac:dyDescent="0.25">
      <c r="A44" s="6" t="s">
        <v>10</v>
      </c>
      <c r="B44" s="17">
        <v>1</v>
      </c>
      <c r="C44" s="17">
        <v>2019</v>
      </c>
      <c r="D44" s="17" t="s">
        <v>143</v>
      </c>
      <c r="E44" s="7" t="s">
        <v>17</v>
      </c>
      <c r="F44" s="8">
        <v>0.48402777777777778</v>
      </c>
      <c r="G44" s="10">
        <v>27.64724</v>
      </c>
      <c r="H44" s="10">
        <v>-82.706860000000006</v>
      </c>
      <c r="I44" s="10">
        <v>27.646879999999999</v>
      </c>
      <c r="J44" s="10">
        <v>-82.707179999999994</v>
      </c>
      <c r="K44" s="10">
        <v>1.05</v>
      </c>
      <c r="L44" s="10">
        <v>1.05</v>
      </c>
      <c r="M44" s="10" t="s">
        <v>39</v>
      </c>
      <c r="W44" s="10" t="s">
        <v>33</v>
      </c>
      <c r="X44" s="12">
        <v>30</v>
      </c>
      <c r="Y44" s="6">
        <f t="shared" si="1"/>
        <v>80</v>
      </c>
      <c r="AN44" s="10">
        <v>80</v>
      </c>
      <c r="AO44" s="10" t="s">
        <v>101</v>
      </c>
      <c r="AP44" s="10">
        <v>26</v>
      </c>
      <c r="AQ44" s="10">
        <v>19</v>
      </c>
      <c r="AR44" s="10">
        <v>35</v>
      </c>
      <c r="AS44" s="10">
        <v>37</v>
      </c>
      <c r="AT44" s="10">
        <v>24.5</v>
      </c>
      <c r="AU44" s="10">
        <v>1000</v>
      </c>
      <c r="AV44" s="10">
        <v>2000</v>
      </c>
      <c r="AW44" s="10">
        <v>2000</v>
      </c>
      <c r="AX44" t="s">
        <v>98</v>
      </c>
      <c r="AZ44" s="10" t="s">
        <v>97</v>
      </c>
      <c r="BP44" s="2" t="s">
        <v>95</v>
      </c>
      <c r="BQ44" s="14" t="s">
        <v>94</v>
      </c>
      <c r="BR44" s="17">
        <v>120</v>
      </c>
    </row>
    <row r="45" spans="1:71" s="10" customFormat="1" x14ac:dyDescent="0.25">
      <c r="A45" s="6" t="s">
        <v>10</v>
      </c>
      <c r="B45" s="17">
        <v>2</v>
      </c>
      <c r="C45" s="17">
        <v>2019</v>
      </c>
      <c r="D45" s="17" t="s">
        <v>144</v>
      </c>
      <c r="E45" s="7" t="s">
        <v>17</v>
      </c>
      <c r="F45" s="8">
        <v>0.52500000000000002</v>
      </c>
      <c r="G45" s="10">
        <v>27.640460000000001</v>
      </c>
      <c r="H45" s="10">
        <v>-82.713059999999999</v>
      </c>
      <c r="I45" s="10">
        <v>27.640090000000001</v>
      </c>
      <c r="J45" s="10">
        <v>-82.713130000000007</v>
      </c>
      <c r="K45" s="10">
        <v>0.98499999999999999</v>
      </c>
      <c r="L45" s="10">
        <v>0.98499999999999999</v>
      </c>
      <c r="M45" s="10" t="s">
        <v>38</v>
      </c>
      <c r="N45" s="8">
        <v>0.52500000000000002</v>
      </c>
      <c r="P45" s="10">
        <v>27</v>
      </c>
      <c r="Q45" s="10">
        <v>8.24</v>
      </c>
      <c r="S45" s="10">
        <v>6.87</v>
      </c>
      <c r="U45" s="10">
        <v>29.67</v>
      </c>
      <c r="V45" s="11">
        <v>84.470636889991724</v>
      </c>
      <c r="W45" s="10" t="s">
        <v>34</v>
      </c>
      <c r="X45" s="12">
        <v>0</v>
      </c>
      <c r="Y45" s="6">
        <f t="shared" si="1"/>
        <v>110</v>
      </c>
      <c r="AA45" s="10">
        <v>20</v>
      </c>
      <c r="AB45" t="s">
        <v>100</v>
      </c>
      <c r="AC45" s="10">
        <v>27</v>
      </c>
      <c r="AD45" s="10">
        <v>30</v>
      </c>
      <c r="AE45" s="10">
        <v>19</v>
      </c>
      <c r="AF45" s="10">
        <v>28.5</v>
      </c>
      <c r="AG45" s="10">
        <v>31</v>
      </c>
      <c r="AH45" s="10">
        <v>2000</v>
      </c>
      <c r="AI45" s="10">
        <v>5000</v>
      </c>
      <c r="AJ45" s="10">
        <v>3000</v>
      </c>
      <c r="AK45" s="10" t="s">
        <v>97</v>
      </c>
      <c r="AN45" s="10">
        <v>90</v>
      </c>
      <c r="AO45" t="s">
        <v>100</v>
      </c>
      <c r="AP45" s="10">
        <v>31.5</v>
      </c>
      <c r="AQ45" s="10">
        <v>27.5</v>
      </c>
      <c r="AR45" s="10">
        <v>15</v>
      </c>
      <c r="AS45" s="10">
        <v>20</v>
      </c>
      <c r="AT45" s="10">
        <v>24.5</v>
      </c>
      <c r="AU45" s="10">
        <v>3000</v>
      </c>
      <c r="AV45" s="10">
        <v>1000</v>
      </c>
      <c r="AW45" s="10">
        <v>3000</v>
      </c>
      <c r="AX45" t="s">
        <v>98</v>
      </c>
      <c r="BP45" s="2" t="s">
        <v>95</v>
      </c>
      <c r="BQ45" s="16"/>
      <c r="BR45" s="17">
        <v>105</v>
      </c>
      <c r="BS45" s="10" t="s">
        <v>130</v>
      </c>
    </row>
    <row r="46" spans="1:71" s="10" customFormat="1" x14ac:dyDescent="0.25">
      <c r="A46" s="6" t="s">
        <v>10</v>
      </c>
      <c r="B46" s="17">
        <v>2</v>
      </c>
      <c r="C46" s="17">
        <v>2019</v>
      </c>
      <c r="D46" s="17" t="s">
        <v>144</v>
      </c>
      <c r="E46" s="7" t="s">
        <v>17</v>
      </c>
      <c r="F46" s="8">
        <v>0.52500000000000002</v>
      </c>
      <c r="G46" s="10">
        <v>27.640460000000001</v>
      </c>
      <c r="H46" s="10">
        <v>-82.713059999999999</v>
      </c>
      <c r="I46" s="10">
        <v>27.640090000000001</v>
      </c>
      <c r="J46" s="10">
        <v>-82.713130000000007</v>
      </c>
      <c r="K46" s="10">
        <v>0.98499999999999999</v>
      </c>
      <c r="L46" s="10">
        <v>0.98499999999999999</v>
      </c>
      <c r="M46" s="10" t="s">
        <v>38</v>
      </c>
      <c r="W46" s="10" t="s">
        <v>34</v>
      </c>
      <c r="X46" s="6">
        <v>5</v>
      </c>
      <c r="Y46" s="6">
        <f t="shared" si="1"/>
        <v>70</v>
      </c>
      <c r="AA46" s="10">
        <v>20</v>
      </c>
      <c r="AB46" t="s">
        <v>100</v>
      </c>
      <c r="AK46" s="10" t="s">
        <v>97</v>
      </c>
      <c r="AN46" s="10">
        <v>50</v>
      </c>
      <c r="AO46" s="10" t="s">
        <v>101</v>
      </c>
      <c r="AX46" t="s">
        <v>98</v>
      </c>
      <c r="AZ46" s="10" t="s">
        <v>97</v>
      </c>
      <c r="BP46" s="2" t="s">
        <v>95</v>
      </c>
      <c r="BQ46" s="16"/>
      <c r="BR46" s="17">
        <v>110</v>
      </c>
      <c r="BS46" s="10" t="s">
        <v>129</v>
      </c>
    </row>
    <row r="47" spans="1:71" s="10" customFormat="1" x14ac:dyDescent="0.25">
      <c r="A47" s="6" t="s">
        <v>10</v>
      </c>
      <c r="B47" s="17">
        <v>2</v>
      </c>
      <c r="C47" s="17">
        <v>2019</v>
      </c>
      <c r="D47" s="17" t="s">
        <v>144</v>
      </c>
      <c r="E47" s="7" t="s">
        <v>17</v>
      </c>
      <c r="F47" s="8">
        <v>0.52500000000000002</v>
      </c>
      <c r="G47" s="10">
        <v>27.640460000000001</v>
      </c>
      <c r="H47" s="10">
        <v>-82.713059999999999</v>
      </c>
      <c r="I47" s="10">
        <v>27.640090000000001</v>
      </c>
      <c r="J47" s="10">
        <v>-82.713130000000007</v>
      </c>
      <c r="K47" s="10">
        <v>0.98499999999999999</v>
      </c>
      <c r="L47" s="10">
        <v>0.98499999999999999</v>
      </c>
      <c r="M47" s="10" t="s">
        <v>38</v>
      </c>
      <c r="W47" s="10" t="s">
        <v>34</v>
      </c>
      <c r="X47" s="6">
        <v>10</v>
      </c>
      <c r="Y47" s="6">
        <f t="shared" si="1"/>
        <v>40</v>
      </c>
      <c r="AN47" s="10">
        <v>40</v>
      </c>
      <c r="AO47" s="10" t="s">
        <v>101</v>
      </c>
      <c r="AX47" t="s">
        <v>98</v>
      </c>
      <c r="AZ47" s="10" t="s">
        <v>97</v>
      </c>
      <c r="BP47" s="2" t="s">
        <v>95</v>
      </c>
      <c r="BQ47" s="16"/>
      <c r="BR47" s="17">
        <v>110</v>
      </c>
      <c r="BS47" s="10" t="s">
        <v>135</v>
      </c>
    </row>
    <row r="48" spans="1:71" s="10" customFormat="1" x14ac:dyDescent="0.25">
      <c r="A48" s="6" t="s">
        <v>10</v>
      </c>
      <c r="B48" s="17">
        <v>2</v>
      </c>
      <c r="C48" s="17">
        <v>2019</v>
      </c>
      <c r="D48" s="17" t="s">
        <v>144</v>
      </c>
      <c r="E48" s="7" t="s">
        <v>17</v>
      </c>
      <c r="F48" s="8">
        <v>0.52500000000000002</v>
      </c>
      <c r="G48" s="10">
        <v>27.640460000000001</v>
      </c>
      <c r="H48" s="10">
        <v>-82.713059999999999</v>
      </c>
      <c r="I48" s="10">
        <v>27.640090000000001</v>
      </c>
      <c r="J48" s="10">
        <v>-82.713130000000007</v>
      </c>
      <c r="K48" s="10">
        <v>0.98499999999999999</v>
      </c>
      <c r="L48" s="10">
        <v>0.98499999999999999</v>
      </c>
      <c r="M48" s="10" t="s">
        <v>38</v>
      </c>
      <c r="W48" s="10" t="s">
        <v>34</v>
      </c>
      <c r="X48" s="12">
        <v>15</v>
      </c>
      <c r="Y48" s="6">
        <f t="shared" si="1"/>
        <v>50</v>
      </c>
      <c r="AN48" s="10">
        <v>50</v>
      </c>
      <c r="AO48" s="10" t="s">
        <v>101</v>
      </c>
      <c r="AP48" s="10">
        <v>23</v>
      </c>
      <c r="AQ48" s="10">
        <v>9.5</v>
      </c>
      <c r="AR48" s="10">
        <v>28</v>
      </c>
      <c r="AS48" s="10">
        <v>34</v>
      </c>
      <c r="AT48" s="10">
        <v>24</v>
      </c>
      <c r="AU48" s="10">
        <v>4000</v>
      </c>
      <c r="AV48" s="10">
        <v>2000</v>
      </c>
      <c r="AW48" s="10">
        <v>1000</v>
      </c>
      <c r="AX48" t="s">
        <v>98</v>
      </c>
      <c r="BP48" s="2" t="s">
        <v>95</v>
      </c>
      <c r="BQ48" s="16"/>
      <c r="BR48" s="17">
        <v>110</v>
      </c>
    </row>
    <row r="49" spans="1:71" s="10" customFormat="1" x14ac:dyDescent="0.25">
      <c r="A49" s="6" t="s">
        <v>10</v>
      </c>
      <c r="B49" s="17">
        <v>2</v>
      </c>
      <c r="C49" s="17">
        <v>2019</v>
      </c>
      <c r="D49" s="17" t="s">
        <v>144</v>
      </c>
      <c r="E49" s="7" t="s">
        <v>17</v>
      </c>
      <c r="F49" s="8">
        <v>0.52500000000000002</v>
      </c>
      <c r="G49" s="10">
        <v>27.640460000000001</v>
      </c>
      <c r="H49" s="10">
        <v>-82.713059999999999</v>
      </c>
      <c r="I49" s="10">
        <v>27.640090000000001</v>
      </c>
      <c r="J49" s="10">
        <v>-82.713130000000007</v>
      </c>
      <c r="K49" s="10">
        <v>0.98499999999999999</v>
      </c>
      <c r="L49" s="10">
        <v>0.98499999999999999</v>
      </c>
      <c r="M49" s="10" t="s">
        <v>38</v>
      </c>
      <c r="W49" s="10" t="s">
        <v>34</v>
      </c>
      <c r="X49" s="6">
        <v>20</v>
      </c>
      <c r="Y49" s="6">
        <f t="shared" si="1"/>
        <v>50</v>
      </c>
      <c r="AN49" s="10">
        <v>50</v>
      </c>
      <c r="AO49" s="10" t="s">
        <v>101</v>
      </c>
      <c r="AX49" t="s">
        <v>98</v>
      </c>
      <c r="BP49" s="2" t="s">
        <v>95</v>
      </c>
      <c r="BQ49" s="16"/>
      <c r="BR49" s="17">
        <v>105</v>
      </c>
      <c r="BS49" s="10" t="s">
        <v>134</v>
      </c>
    </row>
    <row r="50" spans="1:71" s="10" customFormat="1" x14ac:dyDescent="0.25">
      <c r="A50" s="6" t="s">
        <v>10</v>
      </c>
      <c r="B50" s="17">
        <v>2</v>
      </c>
      <c r="C50" s="17">
        <v>2019</v>
      </c>
      <c r="D50" s="17" t="s">
        <v>144</v>
      </c>
      <c r="E50" s="7" t="s">
        <v>17</v>
      </c>
      <c r="F50" s="8">
        <v>0.52500000000000002</v>
      </c>
      <c r="G50" s="10">
        <v>27.640460000000001</v>
      </c>
      <c r="H50" s="10">
        <v>-82.713059999999999</v>
      </c>
      <c r="I50" s="10">
        <v>27.640090000000001</v>
      </c>
      <c r="J50" s="10">
        <v>-82.713130000000007</v>
      </c>
      <c r="K50" s="10">
        <v>0.98499999999999999</v>
      </c>
      <c r="L50" s="10">
        <v>0.98499999999999999</v>
      </c>
      <c r="M50" s="10" t="s">
        <v>38</v>
      </c>
      <c r="W50" s="10" t="s">
        <v>34</v>
      </c>
      <c r="X50" s="6">
        <v>25</v>
      </c>
      <c r="Y50" s="6">
        <f t="shared" si="1"/>
        <v>75</v>
      </c>
      <c r="AA50" s="10">
        <v>70</v>
      </c>
      <c r="AB50" s="10" t="s">
        <v>101</v>
      </c>
      <c r="AK50" t="s">
        <v>98</v>
      </c>
      <c r="AL50"/>
      <c r="AM50"/>
      <c r="AN50" s="10">
        <v>5</v>
      </c>
      <c r="AO50" s="10" t="s">
        <v>103</v>
      </c>
      <c r="AX50" s="10" t="s">
        <v>99</v>
      </c>
      <c r="BP50" s="2" t="s">
        <v>95</v>
      </c>
      <c r="BQ50" s="16"/>
      <c r="BR50" s="17">
        <v>105</v>
      </c>
    </row>
    <row r="51" spans="1:71" s="10" customFormat="1" x14ac:dyDescent="0.25">
      <c r="A51" s="6" t="s">
        <v>10</v>
      </c>
      <c r="B51" s="17">
        <v>2</v>
      </c>
      <c r="C51" s="17">
        <v>2019</v>
      </c>
      <c r="D51" s="17" t="s">
        <v>144</v>
      </c>
      <c r="E51" s="7" t="s">
        <v>17</v>
      </c>
      <c r="F51" s="8">
        <v>0.52500000000000002</v>
      </c>
      <c r="G51" s="10">
        <v>27.640460000000001</v>
      </c>
      <c r="H51" s="10">
        <v>-82.713059999999999</v>
      </c>
      <c r="I51" s="10">
        <v>27.640090000000001</v>
      </c>
      <c r="J51" s="10">
        <v>-82.713130000000007</v>
      </c>
      <c r="K51" s="10">
        <v>0.98499999999999999</v>
      </c>
      <c r="L51" s="10">
        <v>0.98499999999999999</v>
      </c>
      <c r="M51" s="10" t="s">
        <v>38</v>
      </c>
      <c r="W51" s="10" t="s">
        <v>34</v>
      </c>
      <c r="X51" s="12">
        <v>30</v>
      </c>
      <c r="Y51" s="6">
        <f t="shared" si="1"/>
        <v>35</v>
      </c>
      <c r="AA51" s="10">
        <v>30</v>
      </c>
      <c r="AB51" s="10" t="s">
        <v>101</v>
      </c>
      <c r="AC51" s="10">
        <v>17</v>
      </c>
      <c r="AD51" s="10">
        <v>18.5</v>
      </c>
      <c r="AE51" s="10">
        <v>9</v>
      </c>
      <c r="AF51" s="10">
        <v>27</v>
      </c>
      <c r="AG51" s="10">
        <v>14.5</v>
      </c>
      <c r="AH51" s="10">
        <v>1000</v>
      </c>
      <c r="AI51" s="10">
        <v>0</v>
      </c>
      <c r="AJ51" s="10">
        <v>0</v>
      </c>
      <c r="AK51" t="s">
        <v>98</v>
      </c>
      <c r="AL51"/>
      <c r="AM51"/>
      <c r="AN51" s="10">
        <v>5</v>
      </c>
      <c r="AO51" s="10" t="s">
        <v>101</v>
      </c>
      <c r="AP51" s="10">
        <v>18.5</v>
      </c>
      <c r="AQ51" s="10">
        <v>21</v>
      </c>
      <c r="AR51" s="10">
        <v>19</v>
      </c>
      <c r="AS51" s="10">
        <v>8</v>
      </c>
      <c r="AT51" s="10">
        <v>15.5</v>
      </c>
      <c r="AU51" s="10">
        <v>7000</v>
      </c>
      <c r="AV51" s="10">
        <v>2000</v>
      </c>
      <c r="AW51" s="10">
        <v>6000</v>
      </c>
      <c r="AX51" s="10" t="s">
        <v>99</v>
      </c>
      <c r="BP51" s="2" t="s">
        <v>95</v>
      </c>
      <c r="BQ51" s="16"/>
      <c r="BR51" s="17">
        <v>105</v>
      </c>
    </row>
    <row r="52" spans="1:71" s="10" customFormat="1" x14ac:dyDescent="0.25">
      <c r="A52" s="6" t="s">
        <v>10</v>
      </c>
      <c r="B52" s="17">
        <v>4</v>
      </c>
      <c r="C52" s="17">
        <v>2019</v>
      </c>
      <c r="D52" s="17" t="s">
        <v>145</v>
      </c>
      <c r="E52" s="7" t="s">
        <v>17</v>
      </c>
      <c r="F52" s="8">
        <v>0.56111111111111112</v>
      </c>
      <c r="G52" s="10">
        <v>27.643450000000001</v>
      </c>
      <c r="H52" s="10">
        <v>-82.71454</v>
      </c>
      <c r="I52" s="10">
        <v>27.643840000000001</v>
      </c>
      <c r="J52" s="10">
        <v>-82.714500000000001</v>
      </c>
      <c r="K52" s="10">
        <v>0.34599999999999997</v>
      </c>
      <c r="L52" s="10">
        <v>0.34599999999999997</v>
      </c>
      <c r="M52" s="10" t="s">
        <v>38</v>
      </c>
      <c r="N52" s="8">
        <v>0.56111111111111112</v>
      </c>
      <c r="P52" s="10">
        <v>27.8</v>
      </c>
      <c r="Q52" s="10">
        <v>8.2100000000000009</v>
      </c>
      <c r="S52" s="10">
        <v>7.45</v>
      </c>
      <c r="U52" s="10">
        <v>29.47</v>
      </c>
      <c r="V52" s="11">
        <v>77.067824648469809</v>
      </c>
      <c r="W52" s="10" t="s">
        <v>35</v>
      </c>
      <c r="X52" s="12">
        <v>0</v>
      </c>
      <c r="Y52" s="6">
        <f t="shared" si="1"/>
        <v>90</v>
      </c>
      <c r="AA52" s="10">
        <v>90</v>
      </c>
      <c r="AB52" t="s">
        <v>100</v>
      </c>
      <c r="AC52" s="10">
        <v>26</v>
      </c>
      <c r="AD52" s="10">
        <v>17</v>
      </c>
      <c r="AE52" s="10">
        <v>29</v>
      </c>
      <c r="AF52" s="10">
        <v>28.5</v>
      </c>
      <c r="AG52" s="10">
        <v>24</v>
      </c>
      <c r="AH52" s="10">
        <v>22000</v>
      </c>
      <c r="AI52" s="10">
        <v>24000</v>
      </c>
      <c r="AJ52" s="10">
        <v>19000</v>
      </c>
      <c r="AK52" s="10" t="s">
        <v>97</v>
      </c>
      <c r="BP52" s="17" t="s">
        <v>94</v>
      </c>
      <c r="BQ52" s="16"/>
      <c r="BR52" s="17">
        <v>65</v>
      </c>
      <c r="BS52" s="10" t="s">
        <v>18</v>
      </c>
    </row>
    <row r="53" spans="1:71" s="10" customFormat="1" x14ac:dyDescent="0.25">
      <c r="A53" s="6" t="s">
        <v>10</v>
      </c>
      <c r="B53" s="17">
        <v>4</v>
      </c>
      <c r="C53" s="17">
        <v>2019</v>
      </c>
      <c r="D53" s="17" t="s">
        <v>145</v>
      </c>
      <c r="E53" s="7" t="s">
        <v>17</v>
      </c>
      <c r="F53" s="8">
        <v>0.56111111111111112</v>
      </c>
      <c r="G53" s="10">
        <v>27.643450000000001</v>
      </c>
      <c r="H53" s="10">
        <v>-82.71454</v>
      </c>
      <c r="I53" s="10">
        <v>27.643840000000001</v>
      </c>
      <c r="J53" s="10">
        <v>-82.714500000000001</v>
      </c>
      <c r="K53" s="10">
        <v>0.34599999999999997</v>
      </c>
      <c r="L53" s="10">
        <v>0.34599999999999997</v>
      </c>
      <c r="M53" s="10" t="s">
        <v>38</v>
      </c>
      <c r="W53" s="10" t="s">
        <v>35</v>
      </c>
      <c r="X53" s="6">
        <v>5</v>
      </c>
      <c r="Y53" s="6">
        <f t="shared" si="1"/>
        <v>80</v>
      </c>
      <c r="AA53" s="10">
        <v>80</v>
      </c>
      <c r="AB53" t="s">
        <v>100</v>
      </c>
      <c r="AK53" s="10" t="s">
        <v>97</v>
      </c>
      <c r="BP53" s="17" t="s">
        <v>94</v>
      </c>
      <c r="BQ53" s="16"/>
      <c r="BR53" s="17">
        <v>70</v>
      </c>
    </row>
    <row r="54" spans="1:71" s="10" customFormat="1" x14ac:dyDescent="0.25">
      <c r="A54" s="6" t="s">
        <v>10</v>
      </c>
      <c r="B54" s="17">
        <v>4</v>
      </c>
      <c r="C54" s="17">
        <v>2019</v>
      </c>
      <c r="D54" s="17" t="s">
        <v>145</v>
      </c>
      <c r="E54" s="7" t="s">
        <v>17</v>
      </c>
      <c r="F54" s="8">
        <v>0.56111111111111112</v>
      </c>
      <c r="G54" s="10">
        <v>27.643450000000001</v>
      </c>
      <c r="H54" s="10">
        <v>-82.71454</v>
      </c>
      <c r="I54" s="10">
        <v>27.643840000000001</v>
      </c>
      <c r="J54" s="10">
        <v>-82.714500000000001</v>
      </c>
      <c r="K54" s="10">
        <v>0.34599999999999997</v>
      </c>
      <c r="L54" s="10">
        <v>0.34599999999999997</v>
      </c>
      <c r="M54" s="10" t="s">
        <v>38</v>
      </c>
      <c r="W54" s="10" t="s">
        <v>35</v>
      </c>
      <c r="X54" s="6">
        <v>10</v>
      </c>
      <c r="Y54" s="6">
        <f t="shared" si="1"/>
        <v>85</v>
      </c>
      <c r="AA54" s="10">
        <v>85</v>
      </c>
      <c r="AB54" s="10" t="s">
        <v>101</v>
      </c>
      <c r="AK54" s="10" t="s">
        <v>97</v>
      </c>
      <c r="BP54" s="17" t="s">
        <v>94</v>
      </c>
      <c r="BQ54" s="16"/>
      <c r="BR54" s="17">
        <v>75</v>
      </c>
      <c r="BS54" s="10" t="s">
        <v>19</v>
      </c>
    </row>
    <row r="55" spans="1:71" s="10" customFormat="1" x14ac:dyDescent="0.25">
      <c r="A55" s="6" t="s">
        <v>10</v>
      </c>
      <c r="B55" s="17">
        <v>4</v>
      </c>
      <c r="C55" s="17">
        <v>2019</v>
      </c>
      <c r="D55" s="17" t="s">
        <v>145</v>
      </c>
      <c r="E55" s="7" t="s">
        <v>17</v>
      </c>
      <c r="F55" s="8">
        <v>0.56111111111111112</v>
      </c>
      <c r="G55" s="10">
        <v>27.643450000000001</v>
      </c>
      <c r="H55" s="10">
        <v>-82.71454</v>
      </c>
      <c r="I55" s="10">
        <v>27.643840000000001</v>
      </c>
      <c r="J55" s="10">
        <v>-82.714500000000001</v>
      </c>
      <c r="K55" s="10">
        <v>0.34599999999999997</v>
      </c>
      <c r="L55" s="10">
        <v>0.34599999999999997</v>
      </c>
      <c r="M55" s="10" t="s">
        <v>38</v>
      </c>
      <c r="W55" s="10" t="s">
        <v>35</v>
      </c>
      <c r="X55" s="12">
        <v>15</v>
      </c>
      <c r="Y55" s="6">
        <f t="shared" si="1"/>
        <v>70</v>
      </c>
      <c r="AA55" s="10">
        <v>70</v>
      </c>
      <c r="AB55" t="s">
        <v>100</v>
      </c>
      <c r="AC55" s="10">
        <v>23</v>
      </c>
      <c r="AD55" s="10">
        <v>18</v>
      </c>
      <c r="AE55" s="10">
        <v>16</v>
      </c>
      <c r="AF55" s="10">
        <v>19</v>
      </c>
      <c r="AG55" s="10">
        <v>21.5</v>
      </c>
      <c r="AH55" s="10">
        <v>13000</v>
      </c>
      <c r="AI55" s="10">
        <v>12000</v>
      </c>
      <c r="AJ55" s="10">
        <v>10000</v>
      </c>
      <c r="AK55" s="10" t="s">
        <v>97</v>
      </c>
      <c r="BP55" s="17" t="s">
        <v>94</v>
      </c>
      <c r="BQ55" s="16"/>
      <c r="BR55" s="17">
        <v>75</v>
      </c>
    </row>
    <row r="56" spans="1:71" s="10" customFormat="1" x14ac:dyDescent="0.25">
      <c r="A56" s="6" t="s">
        <v>10</v>
      </c>
      <c r="B56" s="17">
        <v>4</v>
      </c>
      <c r="C56" s="17">
        <v>2019</v>
      </c>
      <c r="D56" s="17" t="s">
        <v>145</v>
      </c>
      <c r="E56" s="7" t="s">
        <v>17</v>
      </c>
      <c r="F56" s="8">
        <v>0.56111111111111112</v>
      </c>
      <c r="G56" s="10">
        <v>27.643450000000001</v>
      </c>
      <c r="H56" s="10">
        <v>-82.71454</v>
      </c>
      <c r="I56" s="10">
        <v>27.643840000000001</v>
      </c>
      <c r="J56" s="10">
        <v>-82.714500000000001</v>
      </c>
      <c r="K56" s="10">
        <v>0.34599999999999997</v>
      </c>
      <c r="L56" s="10">
        <v>0.34599999999999997</v>
      </c>
      <c r="M56" s="10" t="s">
        <v>38</v>
      </c>
      <c r="W56" s="10" t="s">
        <v>35</v>
      </c>
      <c r="X56" s="6">
        <v>20</v>
      </c>
      <c r="Y56" s="6">
        <f t="shared" si="1"/>
        <v>30</v>
      </c>
      <c r="AA56" s="10">
        <v>30</v>
      </c>
      <c r="AB56" s="10" t="s">
        <v>101</v>
      </c>
      <c r="AK56" t="s">
        <v>98</v>
      </c>
      <c r="AL56"/>
      <c r="AM56"/>
      <c r="BP56" s="17" t="s">
        <v>94</v>
      </c>
      <c r="BQ56" s="16"/>
      <c r="BR56" s="17">
        <v>75</v>
      </c>
      <c r="BS56" s="10" t="s">
        <v>128</v>
      </c>
    </row>
    <row r="57" spans="1:71" s="10" customFormat="1" x14ac:dyDescent="0.25">
      <c r="A57" s="6" t="s">
        <v>10</v>
      </c>
      <c r="B57" s="17">
        <v>4</v>
      </c>
      <c r="C57" s="17">
        <v>2019</v>
      </c>
      <c r="D57" s="17" t="s">
        <v>145</v>
      </c>
      <c r="E57" s="7" t="s">
        <v>17</v>
      </c>
      <c r="F57" s="8">
        <v>0.56111111111111112</v>
      </c>
      <c r="G57" s="10">
        <v>27.643450000000001</v>
      </c>
      <c r="H57" s="10">
        <v>-82.71454</v>
      </c>
      <c r="I57" s="10">
        <v>27.643840000000001</v>
      </c>
      <c r="J57" s="10">
        <v>-82.714500000000001</v>
      </c>
      <c r="K57" s="10">
        <v>0.34599999999999997</v>
      </c>
      <c r="L57" s="10">
        <v>0.34599999999999997</v>
      </c>
      <c r="M57" s="10" t="s">
        <v>38</v>
      </c>
      <c r="W57" s="10" t="s">
        <v>35</v>
      </c>
      <c r="X57" s="6">
        <v>25</v>
      </c>
      <c r="Y57" s="6">
        <f t="shared" si="1"/>
        <v>0</v>
      </c>
      <c r="BP57" s="17" t="s">
        <v>94</v>
      </c>
      <c r="BQ57" s="16"/>
      <c r="BR57" s="17">
        <v>70</v>
      </c>
      <c r="BS57" s="10" t="s">
        <v>20</v>
      </c>
    </row>
    <row r="58" spans="1:71" s="10" customFormat="1" x14ac:dyDescent="0.25">
      <c r="A58" s="6" t="s">
        <v>10</v>
      </c>
      <c r="B58" s="17">
        <v>4</v>
      </c>
      <c r="C58" s="17">
        <v>2019</v>
      </c>
      <c r="D58" s="17" t="s">
        <v>145</v>
      </c>
      <c r="E58" s="7" t="s">
        <v>17</v>
      </c>
      <c r="F58" s="8">
        <v>0.56111111111111112</v>
      </c>
      <c r="G58" s="10">
        <v>27.643450000000001</v>
      </c>
      <c r="H58" s="10">
        <v>-82.71454</v>
      </c>
      <c r="I58" s="10">
        <v>27.643840000000001</v>
      </c>
      <c r="J58" s="10">
        <v>-82.714500000000001</v>
      </c>
      <c r="K58" s="10">
        <v>0.34599999999999997</v>
      </c>
      <c r="L58" s="10">
        <v>0.34599999999999997</v>
      </c>
      <c r="M58" s="10" t="s">
        <v>38</v>
      </c>
      <c r="W58" s="10" t="s">
        <v>35</v>
      </c>
      <c r="X58" s="12">
        <v>30</v>
      </c>
      <c r="Y58" s="6">
        <f t="shared" si="1"/>
        <v>55</v>
      </c>
      <c r="AA58" s="10">
        <v>55</v>
      </c>
      <c r="AB58" s="10" t="s">
        <v>101</v>
      </c>
      <c r="AC58" s="10">
        <v>9</v>
      </c>
      <c r="AD58" s="10">
        <v>13</v>
      </c>
      <c r="AE58" s="10">
        <v>9</v>
      </c>
      <c r="AF58" s="10">
        <v>10</v>
      </c>
      <c r="AG58" s="10">
        <v>11</v>
      </c>
      <c r="AH58" s="10">
        <v>27000</v>
      </c>
      <c r="AI58" s="10">
        <v>12000</v>
      </c>
      <c r="AJ58" s="10">
        <v>22000</v>
      </c>
      <c r="AK58" s="10" t="s">
        <v>97</v>
      </c>
      <c r="BP58" s="17" t="s">
        <v>94</v>
      </c>
      <c r="BQ58" s="30" t="s">
        <v>96</v>
      </c>
      <c r="BR58" s="17">
        <v>65</v>
      </c>
      <c r="BS58" s="10" t="s">
        <v>136</v>
      </c>
    </row>
    <row r="59" spans="1:71" s="83" customFormat="1" x14ac:dyDescent="0.25">
      <c r="A59" s="77" t="s">
        <v>10</v>
      </c>
      <c r="B59" s="78">
        <v>7</v>
      </c>
      <c r="C59" s="78">
        <v>2020</v>
      </c>
      <c r="D59" s="78" t="s">
        <v>305</v>
      </c>
      <c r="E59" s="79">
        <v>44090</v>
      </c>
      <c r="F59" s="80">
        <v>0.44027777777777777</v>
      </c>
      <c r="G59" s="81">
        <v>27.622499999999999</v>
      </c>
      <c r="H59" s="81">
        <v>-82.727230000000006</v>
      </c>
      <c r="I59" s="81">
        <v>27.62255</v>
      </c>
      <c r="J59" s="81">
        <v>-82.726950000000002</v>
      </c>
      <c r="K59" s="81">
        <v>3.03</v>
      </c>
      <c r="L59" s="81">
        <v>1.35</v>
      </c>
      <c r="M59" s="81" t="s">
        <v>200</v>
      </c>
      <c r="N59" s="84">
        <v>0.44027777777777777</v>
      </c>
      <c r="O59">
        <v>0.20599999999999999</v>
      </c>
      <c r="P59">
        <v>26.8</v>
      </c>
      <c r="Q59">
        <v>7.95</v>
      </c>
      <c r="R59">
        <v>73</v>
      </c>
      <c r="S59">
        <v>4.93</v>
      </c>
      <c r="T59">
        <v>46.314999999999998</v>
      </c>
      <c r="U59">
        <v>30.01</v>
      </c>
      <c r="V59" s="81">
        <v>82.51</v>
      </c>
      <c r="W59" s="81" t="s">
        <v>201</v>
      </c>
      <c r="X59" s="82">
        <v>0</v>
      </c>
      <c r="Y59" s="77">
        <f t="shared" si="1"/>
        <v>0</v>
      </c>
      <c r="BP59" s="78" t="s">
        <v>95</v>
      </c>
      <c r="BR59" s="78">
        <v>460</v>
      </c>
      <c r="BS59" s="81" t="s">
        <v>202</v>
      </c>
    </row>
    <row r="60" spans="1:71" x14ac:dyDescent="0.25">
      <c r="A60" s="6" t="s">
        <v>10</v>
      </c>
      <c r="B60" s="17">
        <v>7</v>
      </c>
      <c r="C60" s="17">
        <v>2020</v>
      </c>
      <c r="D60" s="17" t="s">
        <v>305</v>
      </c>
      <c r="E60" s="19">
        <v>44090</v>
      </c>
      <c r="F60" s="3">
        <v>0.44027777777777777</v>
      </c>
      <c r="G60" s="10">
        <v>27.622499999999999</v>
      </c>
      <c r="H60" s="10">
        <v>-82.727230000000006</v>
      </c>
      <c r="I60" s="10">
        <v>27.62255</v>
      </c>
      <c r="J60" s="10">
        <v>-82.726950000000002</v>
      </c>
      <c r="K60" s="10">
        <v>3.03</v>
      </c>
      <c r="L60" s="10">
        <v>1.35</v>
      </c>
      <c r="M60" s="10" t="s">
        <v>200</v>
      </c>
      <c r="N60" s="8">
        <v>0.44097222222222227</v>
      </c>
      <c r="O60">
        <v>1.2849999999999999</v>
      </c>
      <c r="P60">
        <v>26.8</v>
      </c>
      <c r="Q60">
        <v>8</v>
      </c>
      <c r="R60">
        <v>71.599999999999994</v>
      </c>
      <c r="S60">
        <v>4.84</v>
      </c>
      <c r="T60">
        <v>46.305999999999997</v>
      </c>
      <c r="U60">
        <v>30</v>
      </c>
      <c r="W60" s="10" t="s">
        <v>201</v>
      </c>
      <c r="X60" s="6">
        <v>5</v>
      </c>
      <c r="Y60" s="6">
        <f t="shared" si="1"/>
        <v>0</v>
      </c>
      <c r="BP60" s="17" t="s">
        <v>95</v>
      </c>
      <c r="BR60" s="17">
        <v>330</v>
      </c>
    </row>
    <row r="61" spans="1:71" x14ac:dyDescent="0.25">
      <c r="A61" s="6" t="s">
        <v>10</v>
      </c>
      <c r="B61" s="17">
        <v>7</v>
      </c>
      <c r="C61" s="17">
        <v>2020</v>
      </c>
      <c r="D61" s="17" t="s">
        <v>305</v>
      </c>
      <c r="E61" s="19">
        <v>44090</v>
      </c>
      <c r="F61" s="3">
        <v>0.44027777777777777</v>
      </c>
      <c r="G61" s="10">
        <v>27.622499999999999</v>
      </c>
      <c r="H61" s="10">
        <v>-82.727230000000006</v>
      </c>
      <c r="I61" s="10">
        <v>27.62255</v>
      </c>
      <c r="J61" s="10">
        <v>-82.726950000000002</v>
      </c>
      <c r="K61" s="10">
        <v>3.03</v>
      </c>
      <c r="L61" s="10">
        <v>1.35</v>
      </c>
      <c r="M61" s="10" t="s">
        <v>200</v>
      </c>
      <c r="N61" s="8">
        <v>0.44166666666666665</v>
      </c>
      <c r="O61">
        <v>3.03</v>
      </c>
      <c r="P61">
        <v>26.7</v>
      </c>
      <c r="Q61">
        <v>8.02</v>
      </c>
      <c r="R61">
        <v>71</v>
      </c>
      <c r="S61">
        <v>4.8</v>
      </c>
      <c r="T61">
        <v>46.43</v>
      </c>
      <c r="U61">
        <v>30.09</v>
      </c>
      <c r="W61" s="10" t="s">
        <v>201</v>
      </c>
      <c r="X61" s="6">
        <v>10</v>
      </c>
      <c r="Y61" s="6">
        <f t="shared" si="1"/>
        <v>0</v>
      </c>
      <c r="BP61" s="17" t="s">
        <v>95</v>
      </c>
      <c r="BQ61" t="s">
        <v>94</v>
      </c>
      <c r="BR61" s="17">
        <v>280</v>
      </c>
    </row>
    <row r="62" spans="1:71" x14ac:dyDescent="0.25">
      <c r="A62" s="6" t="s">
        <v>10</v>
      </c>
      <c r="B62" s="17">
        <v>7</v>
      </c>
      <c r="C62" s="17">
        <v>2020</v>
      </c>
      <c r="D62" s="17" t="s">
        <v>305</v>
      </c>
      <c r="E62" s="19">
        <v>44090</v>
      </c>
      <c r="F62" s="3">
        <v>0.44027777777777777</v>
      </c>
      <c r="G62" s="10">
        <v>27.622499999999999</v>
      </c>
      <c r="H62" s="10">
        <v>-82.727230000000006</v>
      </c>
      <c r="I62" s="10">
        <v>27.62255</v>
      </c>
      <c r="J62" s="10">
        <v>-82.726950000000002</v>
      </c>
      <c r="K62" s="10">
        <v>3.03</v>
      </c>
      <c r="L62" s="10">
        <v>1.35</v>
      </c>
      <c r="M62" s="10" t="s">
        <v>200</v>
      </c>
      <c r="N62" s="10"/>
      <c r="O62" s="10"/>
      <c r="P62" s="10"/>
      <c r="Q62" s="10"/>
      <c r="R62" s="10"/>
      <c r="S62" s="10"/>
      <c r="T62" s="10"/>
      <c r="U62" s="10"/>
      <c r="W62" s="10" t="s">
        <v>201</v>
      </c>
      <c r="X62" s="12">
        <v>15</v>
      </c>
      <c r="Y62" s="6">
        <f t="shared" si="1"/>
        <v>0</v>
      </c>
      <c r="BP62" s="17" t="s">
        <v>95</v>
      </c>
      <c r="BQ62" t="s">
        <v>94</v>
      </c>
      <c r="BR62" s="17">
        <v>260</v>
      </c>
      <c r="BS62" t="s">
        <v>203</v>
      </c>
    </row>
    <row r="63" spans="1:71" x14ac:dyDescent="0.25">
      <c r="A63" s="6" t="s">
        <v>10</v>
      </c>
      <c r="B63" s="17">
        <v>7</v>
      </c>
      <c r="C63" s="17">
        <v>2020</v>
      </c>
      <c r="D63" s="17" t="s">
        <v>305</v>
      </c>
      <c r="E63" s="19">
        <v>44090</v>
      </c>
      <c r="F63" s="3">
        <v>0.44027777777777777</v>
      </c>
      <c r="G63" s="10">
        <v>27.622499999999999</v>
      </c>
      <c r="H63" s="10">
        <v>-82.727230000000006</v>
      </c>
      <c r="I63" s="10">
        <v>27.62255</v>
      </c>
      <c r="J63" s="10">
        <v>-82.726950000000002</v>
      </c>
      <c r="K63" s="10">
        <v>3.03</v>
      </c>
      <c r="L63" s="10">
        <v>1.35</v>
      </c>
      <c r="M63" s="10" t="s">
        <v>200</v>
      </c>
      <c r="N63" s="10"/>
      <c r="O63" s="10"/>
      <c r="P63" s="10"/>
      <c r="Q63" s="10"/>
      <c r="R63" s="10"/>
      <c r="S63" s="10"/>
      <c r="T63" s="10"/>
      <c r="U63" s="10"/>
      <c r="W63" s="10" t="s">
        <v>201</v>
      </c>
      <c r="X63" s="6">
        <v>20</v>
      </c>
      <c r="Y63" s="6">
        <f t="shared" si="1"/>
        <v>0</v>
      </c>
      <c r="BP63" s="17" t="s">
        <v>95</v>
      </c>
      <c r="BQ63" t="s">
        <v>94</v>
      </c>
      <c r="BR63" s="17">
        <v>250</v>
      </c>
      <c r="BS63" t="s">
        <v>204</v>
      </c>
    </row>
    <row r="64" spans="1:71" x14ac:dyDescent="0.25">
      <c r="A64" s="6" t="s">
        <v>10</v>
      </c>
      <c r="B64" s="17">
        <v>7</v>
      </c>
      <c r="C64" s="17">
        <v>2020</v>
      </c>
      <c r="D64" s="17" t="s">
        <v>305</v>
      </c>
      <c r="E64" s="19">
        <v>44090</v>
      </c>
      <c r="F64" s="3">
        <v>0.44027777777777777</v>
      </c>
      <c r="G64" s="10">
        <v>27.622499999999999</v>
      </c>
      <c r="H64" s="10">
        <v>-82.727230000000006</v>
      </c>
      <c r="I64" s="10">
        <v>27.62255</v>
      </c>
      <c r="J64" s="10">
        <v>-82.726950000000002</v>
      </c>
      <c r="K64" s="10">
        <v>3.03</v>
      </c>
      <c r="L64" s="10">
        <v>1.35</v>
      </c>
      <c r="M64" s="10" t="s">
        <v>200</v>
      </c>
      <c r="N64" s="10"/>
      <c r="O64" s="10"/>
      <c r="P64" s="10"/>
      <c r="Q64" s="10"/>
      <c r="R64" s="10"/>
      <c r="S64" s="10"/>
      <c r="T64" s="10"/>
      <c r="U64" s="10"/>
      <c r="W64" s="10" t="s">
        <v>201</v>
      </c>
      <c r="X64" s="6">
        <v>25</v>
      </c>
      <c r="Y64" s="6">
        <f t="shared" si="1"/>
        <v>7</v>
      </c>
      <c r="Z64">
        <v>2</v>
      </c>
      <c r="AN64">
        <v>5</v>
      </c>
      <c r="AO64" t="s">
        <v>102</v>
      </c>
      <c r="AX64" t="s">
        <v>97</v>
      </c>
      <c r="BP64" s="17" t="s">
        <v>95</v>
      </c>
      <c r="BQ64" t="s">
        <v>94</v>
      </c>
      <c r="BR64" s="17">
        <v>230</v>
      </c>
      <c r="BS64" t="s">
        <v>205</v>
      </c>
    </row>
    <row r="65" spans="1:71" x14ac:dyDescent="0.25">
      <c r="A65" s="6" t="s">
        <v>10</v>
      </c>
      <c r="B65" s="17">
        <v>7</v>
      </c>
      <c r="C65" s="17">
        <v>2020</v>
      </c>
      <c r="D65" s="17" t="s">
        <v>305</v>
      </c>
      <c r="E65" s="19">
        <v>44090</v>
      </c>
      <c r="F65" s="3">
        <v>0.44027777777777777</v>
      </c>
      <c r="G65" s="10">
        <v>27.622499999999999</v>
      </c>
      <c r="H65" s="10">
        <v>-82.727230000000006</v>
      </c>
      <c r="I65" s="10">
        <v>27.62255</v>
      </c>
      <c r="J65" s="10">
        <v>-82.726950000000002</v>
      </c>
      <c r="K65" s="10">
        <v>3.03</v>
      </c>
      <c r="L65" s="10">
        <v>1.35</v>
      </c>
      <c r="M65" s="10" t="s">
        <v>200</v>
      </c>
      <c r="N65" s="10"/>
      <c r="O65" s="10"/>
      <c r="P65" s="10"/>
      <c r="Q65" s="10"/>
      <c r="R65" s="10"/>
      <c r="S65" s="10"/>
      <c r="T65" s="10"/>
      <c r="U65" s="10"/>
      <c r="W65" s="10" t="s">
        <v>201</v>
      </c>
      <c r="X65" s="12">
        <v>30</v>
      </c>
      <c r="Y65" s="6">
        <f t="shared" si="1"/>
        <v>60</v>
      </c>
      <c r="AN65">
        <v>60</v>
      </c>
      <c r="AO65" t="s">
        <v>102</v>
      </c>
      <c r="AP65">
        <v>35</v>
      </c>
      <c r="AQ65">
        <v>20.5</v>
      </c>
      <c r="AR65">
        <v>46</v>
      </c>
      <c r="AS65">
        <v>33</v>
      </c>
      <c r="AT65">
        <v>26</v>
      </c>
      <c r="AU65">
        <v>4000</v>
      </c>
      <c r="AV65">
        <v>4000</v>
      </c>
      <c r="AW65">
        <v>3000</v>
      </c>
      <c r="AX65" t="s">
        <v>97</v>
      </c>
      <c r="BP65" s="17" t="s">
        <v>95</v>
      </c>
      <c r="BQ65" t="s">
        <v>94</v>
      </c>
      <c r="BR65" s="17">
        <v>210</v>
      </c>
    </row>
    <row r="66" spans="1:71" x14ac:dyDescent="0.25">
      <c r="A66" s="6" t="s">
        <v>10</v>
      </c>
      <c r="B66" s="17">
        <v>3</v>
      </c>
      <c r="C66" s="17">
        <v>2020</v>
      </c>
      <c r="D66" s="17" t="s">
        <v>206</v>
      </c>
      <c r="E66" s="19">
        <v>44090</v>
      </c>
      <c r="F66" s="3">
        <v>0.47500000000000003</v>
      </c>
      <c r="G66" s="10">
        <v>27.634219999999999</v>
      </c>
      <c r="H66" s="10">
        <v>-82.733130000000003</v>
      </c>
      <c r="I66" s="10">
        <v>27.633939999999999</v>
      </c>
      <c r="J66" s="10">
        <v>-82.733040000000003</v>
      </c>
      <c r="K66" s="10">
        <v>1.2410000000000001</v>
      </c>
      <c r="L66" s="10">
        <v>1.2410000000000001</v>
      </c>
      <c r="M66" s="10" t="s">
        <v>207</v>
      </c>
      <c r="N66" s="8">
        <v>0.47500000000000003</v>
      </c>
      <c r="O66">
        <v>0.21199999999999999</v>
      </c>
      <c r="P66">
        <v>27.5</v>
      </c>
      <c r="Q66">
        <v>8.09</v>
      </c>
      <c r="R66">
        <v>98.5</v>
      </c>
      <c r="S66">
        <v>6.57</v>
      </c>
      <c r="T66">
        <v>46.652000000000001</v>
      </c>
      <c r="U66">
        <v>30.23</v>
      </c>
      <c r="V66" s="10">
        <v>86.17</v>
      </c>
      <c r="W66" s="10" t="s">
        <v>208</v>
      </c>
      <c r="X66" s="12">
        <v>0</v>
      </c>
      <c r="Y66" s="6">
        <f t="shared" si="1"/>
        <v>80</v>
      </c>
      <c r="AN66">
        <v>80</v>
      </c>
      <c r="AO66" t="s">
        <v>100</v>
      </c>
      <c r="AP66">
        <v>38</v>
      </c>
      <c r="AQ66">
        <v>26</v>
      </c>
      <c r="AR66">
        <v>36</v>
      </c>
      <c r="AS66">
        <v>46</v>
      </c>
      <c r="AT66">
        <v>41.5</v>
      </c>
      <c r="AU66">
        <v>6000</v>
      </c>
      <c r="AV66">
        <v>5000</v>
      </c>
      <c r="AW66">
        <v>5000</v>
      </c>
      <c r="AX66" t="s">
        <v>97</v>
      </c>
      <c r="BP66" s="17" t="s">
        <v>95</v>
      </c>
      <c r="BR66" s="17">
        <v>140</v>
      </c>
      <c r="BS66" t="s">
        <v>125</v>
      </c>
    </row>
    <row r="67" spans="1:71" x14ac:dyDescent="0.25">
      <c r="A67" s="6" t="s">
        <v>10</v>
      </c>
      <c r="B67" s="17">
        <v>3</v>
      </c>
      <c r="C67" s="17">
        <v>2020</v>
      </c>
      <c r="D67" s="17" t="s">
        <v>206</v>
      </c>
      <c r="E67" s="19">
        <v>44090</v>
      </c>
      <c r="F67" s="3">
        <v>0.47500000000000003</v>
      </c>
      <c r="G67" s="10">
        <v>27.634219999999999</v>
      </c>
      <c r="H67" s="10">
        <v>-82.733130000000003</v>
      </c>
      <c r="I67" s="10">
        <v>27.633939999999999</v>
      </c>
      <c r="J67" s="10">
        <v>-82.733040000000003</v>
      </c>
      <c r="K67" s="10">
        <v>1.2410000000000001</v>
      </c>
      <c r="L67" s="10">
        <v>1.2410000000000001</v>
      </c>
      <c r="M67" s="10" t="s">
        <v>207</v>
      </c>
      <c r="N67" s="8">
        <v>0.47638888888888892</v>
      </c>
      <c r="O67">
        <v>0.34100000000000003</v>
      </c>
      <c r="P67">
        <v>27.5</v>
      </c>
      <c r="Q67">
        <v>8.09</v>
      </c>
      <c r="R67">
        <v>98.7</v>
      </c>
      <c r="S67">
        <v>6.58</v>
      </c>
      <c r="T67">
        <v>46.654000000000003</v>
      </c>
      <c r="U67">
        <v>30.23</v>
      </c>
      <c r="W67" s="10" t="s">
        <v>208</v>
      </c>
      <c r="X67" s="6">
        <v>5</v>
      </c>
      <c r="Y67" s="6">
        <f t="shared" si="1"/>
        <v>90</v>
      </c>
      <c r="AN67">
        <v>90</v>
      </c>
      <c r="AO67" t="s">
        <v>100</v>
      </c>
      <c r="AX67" t="s">
        <v>97</v>
      </c>
      <c r="BP67" s="17" t="s">
        <v>95</v>
      </c>
      <c r="BR67" s="17">
        <v>145</v>
      </c>
    </row>
    <row r="68" spans="1:71" x14ac:dyDescent="0.25">
      <c r="A68" s="6" t="s">
        <v>10</v>
      </c>
      <c r="B68" s="17">
        <v>3</v>
      </c>
      <c r="C68" s="17">
        <v>2020</v>
      </c>
      <c r="D68" s="17" t="s">
        <v>206</v>
      </c>
      <c r="E68" s="19">
        <v>44090</v>
      </c>
      <c r="F68" s="3">
        <v>0.47500000000000003</v>
      </c>
      <c r="G68" s="10">
        <v>27.634219999999999</v>
      </c>
      <c r="H68" s="10">
        <v>-82.733130000000003</v>
      </c>
      <c r="I68" s="10">
        <v>27.633939999999999</v>
      </c>
      <c r="J68" s="10">
        <v>-82.733040000000003</v>
      </c>
      <c r="K68" s="10">
        <v>1.2410000000000001</v>
      </c>
      <c r="L68" s="10">
        <v>1.2410000000000001</v>
      </c>
      <c r="M68" s="10" t="s">
        <v>207</v>
      </c>
      <c r="N68" s="8">
        <v>0.4770833333333333</v>
      </c>
      <c r="O68">
        <v>1.2410000000000001</v>
      </c>
      <c r="P68">
        <v>27.5</v>
      </c>
      <c r="Q68">
        <v>8.11</v>
      </c>
      <c r="R68">
        <v>102.7</v>
      </c>
      <c r="S68">
        <v>6.85</v>
      </c>
      <c r="T68">
        <v>46.645000000000003</v>
      </c>
      <c r="U68">
        <v>30.23</v>
      </c>
      <c r="W68" s="10" t="s">
        <v>208</v>
      </c>
      <c r="X68" s="6">
        <v>10</v>
      </c>
      <c r="Y68" s="6">
        <f t="shared" si="1"/>
        <v>85</v>
      </c>
      <c r="AN68">
        <v>85</v>
      </c>
      <c r="AO68" t="s">
        <v>100</v>
      </c>
      <c r="AX68" t="s">
        <v>98</v>
      </c>
      <c r="BP68" s="17" t="s">
        <v>95</v>
      </c>
      <c r="BQ68" t="s">
        <v>94</v>
      </c>
      <c r="BR68" s="17">
        <v>145</v>
      </c>
      <c r="BS68" t="s">
        <v>209</v>
      </c>
    </row>
    <row r="69" spans="1:71" x14ac:dyDescent="0.25">
      <c r="A69" s="6" t="s">
        <v>10</v>
      </c>
      <c r="B69" s="17">
        <v>3</v>
      </c>
      <c r="C69" s="17">
        <v>2020</v>
      </c>
      <c r="D69" s="17" t="s">
        <v>206</v>
      </c>
      <c r="E69" s="19">
        <v>44090</v>
      </c>
      <c r="F69" s="3">
        <v>0.47500000000000003</v>
      </c>
      <c r="G69" s="10">
        <v>27.634219999999999</v>
      </c>
      <c r="H69" s="10">
        <v>-82.733130000000003</v>
      </c>
      <c r="I69" s="10">
        <v>27.633939999999999</v>
      </c>
      <c r="J69" s="10">
        <v>-82.733040000000003</v>
      </c>
      <c r="K69" s="10">
        <v>1.2410000000000001</v>
      </c>
      <c r="L69" s="10">
        <v>1.2410000000000001</v>
      </c>
      <c r="M69" s="10" t="s">
        <v>207</v>
      </c>
      <c r="N69" s="10"/>
      <c r="O69" s="10"/>
      <c r="P69" s="10"/>
      <c r="Q69" s="10"/>
      <c r="R69" s="10"/>
      <c r="S69" s="10"/>
      <c r="T69" s="10"/>
      <c r="U69" s="10"/>
      <c r="W69" s="10" t="s">
        <v>208</v>
      </c>
      <c r="X69" s="12">
        <v>15</v>
      </c>
      <c r="Y69" s="6">
        <f t="shared" si="1"/>
        <v>33</v>
      </c>
      <c r="AA69">
        <v>3</v>
      </c>
      <c r="AB69" t="s">
        <v>100</v>
      </c>
      <c r="AC69">
        <v>14</v>
      </c>
      <c r="AD69">
        <v>15</v>
      </c>
      <c r="AE69">
        <v>22</v>
      </c>
      <c r="AF69">
        <v>24</v>
      </c>
      <c r="AG69">
        <v>18.5</v>
      </c>
      <c r="AH69">
        <v>0</v>
      </c>
      <c r="AI69">
        <v>0</v>
      </c>
      <c r="AJ69">
        <v>2000</v>
      </c>
      <c r="AK69" t="s">
        <v>97</v>
      </c>
      <c r="AN69">
        <v>30</v>
      </c>
      <c r="AO69" t="s">
        <v>100</v>
      </c>
      <c r="AP69">
        <v>36</v>
      </c>
      <c r="AQ69">
        <v>39</v>
      </c>
      <c r="AR69">
        <v>17</v>
      </c>
      <c r="AS69">
        <v>32.5</v>
      </c>
      <c r="AT69">
        <v>42</v>
      </c>
      <c r="AU69">
        <v>7000</v>
      </c>
      <c r="AV69">
        <v>5000</v>
      </c>
      <c r="AW69">
        <v>5000</v>
      </c>
      <c r="AX69" t="s">
        <v>98</v>
      </c>
      <c r="BP69" s="17" t="s">
        <v>94</v>
      </c>
      <c r="BQ69" t="s">
        <v>95</v>
      </c>
      <c r="BR69" s="17">
        <v>145</v>
      </c>
    </row>
    <row r="70" spans="1:71" x14ac:dyDescent="0.25">
      <c r="A70" s="6" t="s">
        <v>10</v>
      </c>
      <c r="B70" s="17">
        <v>3</v>
      </c>
      <c r="C70" s="17">
        <v>2020</v>
      </c>
      <c r="D70" s="17" t="s">
        <v>206</v>
      </c>
      <c r="E70" s="19">
        <v>44090</v>
      </c>
      <c r="F70" s="3">
        <v>0.47500000000000003</v>
      </c>
      <c r="G70" s="10">
        <v>27.634219999999999</v>
      </c>
      <c r="H70" s="10">
        <v>-82.733130000000003</v>
      </c>
      <c r="I70" s="10">
        <v>27.633939999999999</v>
      </c>
      <c r="J70" s="10">
        <v>-82.733040000000003</v>
      </c>
      <c r="K70" s="10">
        <v>1.2410000000000001</v>
      </c>
      <c r="L70" s="10">
        <v>1.2410000000000001</v>
      </c>
      <c r="M70" s="10" t="s">
        <v>207</v>
      </c>
      <c r="N70" s="10"/>
      <c r="O70" s="10"/>
      <c r="P70" s="10"/>
      <c r="Q70" s="10"/>
      <c r="R70" s="10"/>
      <c r="S70" s="10"/>
      <c r="T70" s="10"/>
      <c r="U70" s="10"/>
      <c r="W70" s="10" t="s">
        <v>208</v>
      </c>
      <c r="X70" s="6">
        <v>20</v>
      </c>
      <c r="Y70" s="6">
        <f t="shared" si="1"/>
        <v>60</v>
      </c>
      <c r="AA70">
        <v>30</v>
      </c>
      <c r="AB70" t="s">
        <v>102</v>
      </c>
      <c r="AK70" t="s">
        <v>97</v>
      </c>
      <c r="AN70">
        <v>30</v>
      </c>
      <c r="AO70" t="s">
        <v>100</v>
      </c>
      <c r="AX70" t="s">
        <v>98</v>
      </c>
      <c r="AZ70" t="s">
        <v>98</v>
      </c>
      <c r="BP70" s="17" t="s">
        <v>95</v>
      </c>
      <c r="BQ70" t="s">
        <v>94</v>
      </c>
      <c r="BR70" s="17">
        <v>150</v>
      </c>
      <c r="BS70" t="s">
        <v>211</v>
      </c>
    </row>
    <row r="71" spans="1:71" x14ac:dyDescent="0.25">
      <c r="A71" s="6" t="s">
        <v>10</v>
      </c>
      <c r="B71" s="17">
        <v>3</v>
      </c>
      <c r="C71" s="17">
        <v>2020</v>
      </c>
      <c r="D71" s="17" t="s">
        <v>206</v>
      </c>
      <c r="E71" s="19">
        <v>44090</v>
      </c>
      <c r="F71" s="3">
        <v>0.47500000000000003</v>
      </c>
      <c r="G71" s="10">
        <v>27.634219999999999</v>
      </c>
      <c r="H71" s="10">
        <v>-82.733130000000003</v>
      </c>
      <c r="I71" s="10">
        <v>27.633939999999999</v>
      </c>
      <c r="J71" s="10">
        <v>-82.733040000000003</v>
      </c>
      <c r="K71" s="10">
        <v>1.2410000000000001</v>
      </c>
      <c r="L71" s="10">
        <v>1.2410000000000001</v>
      </c>
      <c r="M71" s="10" t="s">
        <v>207</v>
      </c>
      <c r="N71" s="10"/>
      <c r="O71" s="10"/>
      <c r="P71" s="10"/>
      <c r="Q71" s="10"/>
      <c r="R71" s="10"/>
      <c r="S71" s="10"/>
      <c r="T71" s="10"/>
      <c r="U71" s="10"/>
      <c r="W71" s="10" t="s">
        <v>208</v>
      </c>
      <c r="X71" s="6">
        <v>25</v>
      </c>
      <c r="Y71" s="6">
        <f t="shared" si="1"/>
        <v>7</v>
      </c>
      <c r="AN71">
        <v>7</v>
      </c>
      <c r="AO71" t="s">
        <v>101</v>
      </c>
      <c r="AX71" t="s">
        <v>97</v>
      </c>
      <c r="BP71" s="17" t="s">
        <v>94</v>
      </c>
      <c r="BQ71" t="s">
        <v>95</v>
      </c>
      <c r="BR71" s="17">
        <v>150</v>
      </c>
    </row>
    <row r="72" spans="1:71" x14ac:dyDescent="0.25">
      <c r="A72" s="6" t="s">
        <v>10</v>
      </c>
      <c r="B72" s="17">
        <v>3</v>
      </c>
      <c r="C72" s="17">
        <v>2020</v>
      </c>
      <c r="D72" s="17" t="s">
        <v>206</v>
      </c>
      <c r="E72" s="19">
        <v>44090</v>
      </c>
      <c r="F72" s="3">
        <v>0.47500000000000003</v>
      </c>
      <c r="G72" s="10">
        <v>27.634219999999999</v>
      </c>
      <c r="H72" s="10">
        <v>-82.733130000000003</v>
      </c>
      <c r="I72" s="10">
        <v>27.633939999999999</v>
      </c>
      <c r="J72" s="10">
        <v>-82.733040000000003</v>
      </c>
      <c r="K72" s="10">
        <v>1.2410000000000001</v>
      </c>
      <c r="L72" s="10">
        <v>1.2410000000000001</v>
      </c>
      <c r="M72" s="10" t="s">
        <v>207</v>
      </c>
      <c r="N72" s="10"/>
      <c r="O72" s="10"/>
      <c r="P72" s="10"/>
      <c r="Q72" s="10"/>
      <c r="R72" s="10"/>
      <c r="S72" s="10"/>
      <c r="T72" s="10"/>
      <c r="U72" s="10"/>
      <c r="W72" s="10" t="s">
        <v>208</v>
      </c>
      <c r="X72" s="12">
        <v>30</v>
      </c>
      <c r="Y72" s="6">
        <f t="shared" si="1"/>
        <v>40</v>
      </c>
      <c r="AN72">
        <v>40</v>
      </c>
      <c r="AO72" t="s">
        <v>101</v>
      </c>
      <c r="AP72">
        <v>15</v>
      </c>
      <c r="AQ72">
        <v>31</v>
      </c>
      <c r="AR72">
        <v>33</v>
      </c>
      <c r="AS72">
        <v>33</v>
      </c>
      <c r="AT72">
        <v>32</v>
      </c>
      <c r="AU72">
        <v>4000</v>
      </c>
      <c r="AV72">
        <v>4000</v>
      </c>
      <c r="AW72">
        <v>7000</v>
      </c>
      <c r="AX72" t="s">
        <v>97</v>
      </c>
      <c r="AY72" t="s">
        <v>97</v>
      </c>
      <c r="BP72" s="17" t="s">
        <v>94</v>
      </c>
      <c r="BR72" s="17">
        <v>150</v>
      </c>
      <c r="BS72" t="s">
        <v>210</v>
      </c>
    </row>
    <row r="73" spans="1:71" x14ac:dyDescent="0.25">
      <c r="A73" s="6" t="s">
        <v>10</v>
      </c>
      <c r="B73" s="17">
        <v>6</v>
      </c>
      <c r="C73" s="17">
        <v>2020</v>
      </c>
      <c r="D73" s="17" t="s">
        <v>212</v>
      </c>
      <c r="E73" s="19">
        <v>44090</v>
      </c>
      <c r="F73" s="3">
        <v>0.51041666666666663</v>
      </c>
      <c r="G73" s="10">
        <v>27.636209999999998</v>
      </c>
      <c r="H73" s="10">
        <v>-82.725369999999998</v>
      </c>
      <c r="I73" s="10">
        <v>27.635940000000002</v>
      </c>
      <c r="J73" s="10">
        <v>-82.725279999999998</v>
      </c>
      <c r="K73" s="10">
        <v>1.4430000000000001</v>
      </c>
      <c r="L73" s="10">
        <v>1.4430000000000001</v>
      </c>
      <c r="M73" s="10" t="s">
        <v>207</v>
      </c>
      <c r="N73" s="8">
        <v>0.51041666666666663</v>
      </c>
      <c r="O73">
        <v>0.21199999999999999</v>
      </c>
      <c r="P73">
        <v>27.6</v>
      </c>
      <c r="Q73">
        <v>8.07</v>
      </c>
      <c r="R73">
        <v>94.2</v>
      </c>
      <c r="S73">
        <v>6.28</v>
      </c>
      <c r="T73">
        <v>46.286999999999999</v>
      </c>
      <c r="U73">
        <v>29.96</v>
      </c>
      <c r="V73" s="10">
        <v>87.8</v>
      </c>
      <c r="W73" s="10" t="s">
        <v>213</v>
      </c>
      <c r="X73" s="12">
        <v>0</v>
      </c>
      <c r="Y73" s="6">
        <f t="shared" si="1"/>
        <v>85</v>
      </c>
      <c r="AN73">
        <v>85</v>
      </c>
      <c r="AO73" t="s">
        <v>100</v>
      </c>
      <c r="AP73">
        <v>32.5</v>
      </c>
      <c r="AQ73">
        <v>47</v>
      </c>
      <c r="AR73">
        <v>46</v>
      </c>
      <c r="AS73">
        <v>37</v>
      </c>
      <c r="AT73">
        <v>23.5</v>
      </c>
      <c r="AU73">
        <v>5000</v>
      </c>
      <c r="AV73">
        <v>7000</v>
      </c>
      <c r="AW73">
        <v>5000</v>
      </c>
      <c r="AX73" t="s">
        <v>98</v>
      </c>
      <c r="AY73" t="s">
        <v>97</v>
      </c>
      <c r="BP73" s="17" t="s">
        <v>95</v>
      </c>
      <c r="BR73" s="17">
        <v>155</v>
      </c>
      <c r="BS73" t="s">
        <v>214</v>
      </c>
    </row>
    <row r="74" spans="1:71" x14ac:dyDescent="0.25">
      <c r="A74" s="6" t="s">
        <v>10</v>
      </c>
      <c r="B74" s="17">
        <v>6</v>
      </c>
      <c r="C74" s="17">
        <v>2020</v>
      </c>
      <c r="D74" s="17" t="s">
        <v>212</v>
      </c>
      <c r="E74" s="19">
        <v>44090</v>
      </c>
      <c r="F74" s="3">
        <v>0.51041666666666663</v>
      </c>
      <c r="G74" s="10">
        <v>27.636209999999998</v>
      </c>
      <c r="H74" s="10">
        <v>-82.725369999999998</v>
      </c>
      <c r="I74" s="10">
        <v>27.635940000000002</v>
      </c>
      <c r="J74" s="10">
        <v>-82.725279999999998</v>
      </c>
      <c r="K74" s="10">
        <v>1.4430000000000001</v>
      </c>
      <c r="L74" s="10">
        <v>1.4430000000000001</v>
      </c>
      <c r="M74" s="10" t="s">
        <v>207</v>
      </c>
      <c r="N74" s="8">
        <v>0.51111111111111118</v>
      </c>
      <c r="O74">
        <v>0.42599999999999999</v>
      </c>
      <c r="P74">
        <v>27.6</v>
      </c>
      <c r="Q74">
        <v>8.06</v>
      </c>
      <c r="R74">
        <v>94.6</v>
      </c>
      <c r="S74">
        <v>6.31</v>
      </c>
      <c r="T74">
        <v>46.286999999999999</v>
      </c>
      <c r="U74">
        <v>29.96</v>
      </c>
      <c r="W74" s="10" t="s">
        <v>213</v>
      </c>
      <c r="X74" s="6">
        <v>5</v>
      </c>
      <c r="Y74" s="6">
        <f t="shared" si="1"/>
        <v>70</v>
      </c>
      <c r="AN74">
        <v>70</v>
      </c>
      <c r="AO74" t="s">
        <v>100</v>
      </c>
      <c r="AX74" t="s">
        <v>98</v>
      </c>
      <c r="AY74" t="s">
        <v>97</v>
      </c>
      <c r="BP74" s="17" t="s">
        <v>95</v>
      </c>
      <c r="BR74" s="17">
        <v>160</v>
      </c>
      <c r="BS74" t="s">
        <v>215</v>
      </c>
    </row>
    <row r="75" spans="1:71" x14ac:dyDescent="0.25">
      <c r="A75" s="6" t="s">
        <v>10</v>
      </c>
      <c r="B75" s="17">
        <v>6</v>
      </c>
      <c r="C75" s="17">
        <v>2020</v>
      </c>
      <c r="D75" s="17" t="s">
        <v>212</v>
      </c>
      <c r="E75" s="19">
        <v>44090</v>
      </c>
      <c r="F75" s="3">
        <v>0.51041666666666663</v>
      </c>
      <c r="G75" s="10">
        <v>27.636209999999998</v>
      </c>
      <c r="H75" s="10">
        <v>-82.725369999999998</v>
      </c>
      <c r="I75" s="10">
        <v>27.635940000000002</v>
      </c>
      <c r="J75" s="10">
        <v>-82.725279999999998</v>
      </c>
      <c r="K75" s="10">
        <v>1.4430000000000001</v>
      </c>
      <c r="L75" s="10">
        <v>1.4430000000000001</v>
      </c>
      <c r="M75" s="10" t="s">
        <v>207</v>
      </c>
      <c r="N75" s="8">
        <v>0.51180555555555551</v>
      </c>
      <c r="O75">
        <v>1.4430000000000001</v>
      </c>
      <c r="P75">
        <v>27.6</v>
      </c>
      <c r="Q75">
        <v>8.09</v>
      </c>
      <c r="R75">
        <v>100.4</v>
      </c>
      <c r="S75">
        <v>6.69</v>
      </c>
      <c r="T75">
        <v>46.381999999999998</v>
      </c>
      <c r="U75">
        <v>30.03</v>
      </c>
      <c r="W75" s="10" t="s">
        <v>213</v>
      </c>
      <c r="X75" s="6">
        <v>10</v>
      </c>
      <c r="Y75" s="6">
        <f t="shared" si="1"/>
        <v>85</v>
      </c>
      <c r="AN75">
        <v>85</v>
      </c>
      <c r="AO75" t="s">
        <v>100</v>
      </c>
      <c r="AX75" t="s">
        <v>98</v>
      </c>
      <c r="AY75" t="s">
        <v>97</v>
      </c>
      <c r="BP75" s="17" t="s">
        <v>95</v>
      </c>
      <c r="BR75" s="17">
        <v>160</v>
      </c>
    </row>
    <row r="76" spans="1:71" x14ac:dyDescent="0.25">
      <c r="A76" s="6" t="s">
        <v>10</v>
      </c>
      <c r="B76" s="17">
        <v>6</v>
      </c>
      <c r="C76" s="17">
        <v>2020</v>
      </c>
      <c r="D76" s="17" t="s">
        <v>212</v>
      </c>
      <c r="E76" s="19">
        <v>44090</v>
      </c>
      <c r="F76" s="3">
        <v>0.51041666666666663</v>
      </c>
      <c r="G76" s="10">
        <v>27.636209999999998</v>
      </c>
      <c r="H76" s="10">
        <v>-82.725369999999998</v>
      </c>
      <c r="I76" s="10">
        <v>27.635940000000002</v>
      </c>
      <c r="J76" s="10">
        <v>-82.725279999999998</v>
      </c>
      <c r="K76" s="10">
        <v>1.4430000000000001</v>
      </c>
      <c r="L76" s="10">
        <v>1.4430000000000001</v>
      </c>
      <c r="M76" s="10" t="s">
        <v>207</v>
      </c>
      <c r="N76" s="10"/>
      <c r="O76" s="10"/>
      <c r="P76" s="10"/>
      <c r="Q76" s="10"/>
      <c r="R76" s="10"/>
      <c r="S76" s="10"/>
      <c r="T76" s="10"/>
      <c r="U76" s="10"/>
      <c r="W76" s="10" t="s">
        <v>213</v>
      </c>
      <c r="X76" s="12">
        <v>15</v>
      </c>
      <c r="Y76" s="6">
        <f t="shared" si="1"/>
        <v>75</v>
      </c>
      <c r="AN76">
        <v>75</v>
      </c>
      <c r="AO76" t="s">
        <v>100</v>
      </c>
      <c r="AP76">
        <v>33.5</v>
      </c>
      <c r="AQ76">
        <v>32</v>
      </c>
      <c r="AR76">
        <v>38</v>
      </c>
      <c r="AS76">
        <v>37</v>
      </c>
      <c r="AT76">
        <v>34</v>
      </c>
      <c r="AU76">
        <v>4000</v>
      </c>
      <c r="AV76">
        <v>6000</v>
      </c>
      <c r="AW76">
        <v>9000</v>
      </c>
      <c r="AX76" t="s">
        <v>99</v>
      </c>
      <c r="AY76" t="s">
        <v>97</v>
      </c>
      <c r="BP76" s="17" t="s">
        <v>95</v>
      </c>
      <c r="BQ76" t="s">
        <v>94</v>
      </c>
      <c r="BR76" s="17">
        <v>160</v>
      </c>
      <c r="BS76" t="s">
        <v>216</v>
      </c>
    </row>
    <row r="77" spans="1:71" x14ac:dyDescent="0.25">
      <c r="A77" s="6" t="s">
        <v>10</v>
      </c>
      <c r="B77" s="17">
        <v>6</v>
      </c>
      <c r="C77" s="17">
        <v>2020</v>
      </c>
      <c r="D77" s="17" t="s">
        <v>212</v>
      </c>
      <c r="E77" s="19">
        <v>44090</v>
      </c>
      <c r="F77" s="3">
        <v>0.51041666666666663</v>
      </c>
      <c r="G77" s="10">
        <v>27.636209999999998</v>
      </c>
      <c r="H77" s="10">
        <v>-82.725369999999998</v>
      </c>
      <c r="I77" s="10">
        <v>27.635940000000002</v>
      </c>
      <c r="J77" s="10">
        <v>-82.725279999999998</v>
      </c>
      <c r="K77" s="10">
        <v>1.4430000000000001</v>
      </c>
      <c r="L77" s="10">
        <v>1.4430000000000001</v>
      </c>
      <c r="M77" s="10" t="s">
        <v>207</v>
      </c>
      <c r="N77" s="10"/>
      <c r="O77" s="10"/>
      <c r="P77" s="10"/>
      <c r="Q77" s="10"/>
      <c r="R77" s="10"/>
      <c r="S77" s="10"/>
      <c r="T77" s="10"/>
      <c r="U77" s="10"/>
      <c r="W77" s="10" t="s">
        <v>213</v>
      </c>
      <c r="X77" s="6">
        <v>20</v>
      </c>
      <c r="Y77" s="6">
        <f t="shared" si="1"/>
        <v>60</v>
      </c>
      <c r="AN77">
        <v>60</v>
      </c>
      <c r="AO77" t="s">
        <v>100</v>
      </c>
      <c r="AX77" t="s">
        <v>99</v>
      </c>
      <c r="AY77" t="s">
        <v>97</v>
      </c>
      <c r="BP77" s="17" t="s">
        <v>95</v>
      </c>
      <c r="BR77" s="17">
        <v>160</v>
      </c>
    </row>
    <row r="78" spans="1:71" x14ac:dyDescent="0.25">
      <c r="A78" s="6" t="s">
        <v>10</v>
      </c>
      <c r="B78" s="17">
        <v>6</v>
      </c>
      <c r="C78" s="17">
        <v>2020</v>
      </c>
      <c r="D78" s="17" t="s">
        <v>212</v>
      </c>
      <c r="E78" s="19">
        <v>44090</v>
      </c>
      <c r="F78" s="3">
        <v>0.51041666666666663</v>
      </c>
      <c r="G78" s="10">
        <v>27.636209999999998</v>
      </c>
      <c r="H78" s="10">
        <v>-82.725369999999998</v>
      </c>
      <c r="I78" s="10">
        <v>27.635940000000002</v>
      </c>
      <c r="J78" s="10">
        <v>-82.725279999999998</v>
      </c>
      <c r="K78" s="10">
        <v>1.4430000000000001</v>
      </c>
      <c r="L78" s="10">
        <v>1.4430000000000001</v>
      </c>
      <c r="M78" s="10" t="s">
        <v>207</v>
      </c>
      <c r="N78" s="10"/>
      <c r="O78" s="10"/>
      <c r="P78" s="10"/>
      <c r="Q78" s="10"/>
      <c r="R78" s="10"/>
      <c r="S78" s="10"/>
      <c r="T78" s="10"/>
      <c r="U78" s="10"/>
      <c r="W78" s="10" t="s">
        <v>213</v>
      </c>
      <c r="X78" s="6">
        <v>25</v>
      </c>
      <c r="Y78" s="6">
        <f t="shared" si="1"/>
        <v>65</v>
      </c>
      <c r="AA78">
        <v>15</v>
      </c>
      <c r="AB78" t="s">
        <v>102</v>
      </c>
      <c r="AK78" t="s">
        <v>97</v>
      </c>
      <c r="AL78" t="s">
        <v>97</v>
      </c>
      <c r="AN78">
        <v>50</v>
      </c>
      <c r="AO78" t="s">
        <v>100</v>
      </c>
      <c r="AX78" t="s">
        <v>99</v>
      </c>
      <c r="AY78" t="s">
        <v>97</v>
      </c>
      <c r="AZ78" t="s">
        <v>97</v>
      </c>
      <c r="BP78" s="17" t="s">
        <v>95</v>
      </c>
      <c r="BR78" s="17">
        <v>160</v>
      </c>
      <c r="BS78" t="s">
        <v>217</v>
      </c>
    </row>
    <row r="79" spans="1:71" x14ac:dyDescent="0.25">
      <c r="A79" s="6" t="s">
        <v>10</v>
      </c>
      <c r="B79" s="17">
        <v>6</v>
      </c>
      <c r="C79" s="17">
        <v>2020</v>
      </c>
      <c r="D79" s="17" t="s">
        <v>212</v>
      </c>
      <c r="E79" s="19">
        <v>44090</v>
      </c>
      <c r="F79" s="3">
        <v>0.51041666666666663</v>
      </c>
      <c r="G79" s="10">
        <v>27.636209999999998</v>
      </c>
      <c r="H79" s="10">
        <v>-82.725369999999998</v>
      </c>
      <c r="I79" s="10">
        <v>27.635940000000002</v>
      </c>
      <c r="J79" s="10">
        <v>-82.725279999999998</v>
      </c>
      <c r="K79" s="10">
        <v>1.4430000000000001</v>
      </c>
      <c r="L79" s="10">
        <v>1.4430000000000001</v>
      </c>
      <c r="M79" s="10" t="s">
        <v>207</v>
      </c>
      <c r="N79" s="10"/>
      <c r="O79" s="10"/>
      <c r="P79" s="10"/>
      <c r="Q79" s="10"/>
      <c r="R79" s="10"/>
      <c r="S79" s="10"/>
      <c r="T79" s="10"/>
      <c r="U79" s="10"/>
      <c r="W79" s="10" t="s">
        <v>213</v>
      </c>
      <c r="X79" s="12">
        <v>30</v>
      </c>
      <c r="Y79" s="6">
        <f t="shared" si="1"/>
        <v>55</v>
      </c>
      <c r="AA79">
        <v>10</v>
      </c>
      <c r="AB79" t="s">
        <v>102</v>
      </c>
      <c r="AC79">
        <v>14</v>
      </c>
      <c r="AD79">
        <v>10.5</v>
      </c>
      <c r="AE79">
        <v>16</v>
      </c>
      <c r="AF79">
        <v>14</v>
      </c>
      <c r="AG79">
        <v>21.5</v>
      </c>
      <c r="AH79">
        <v>3000</v>
      </c>
      <c r="AI79">
        <v>10000</v>
      </c>
      <c r="AJ79">
        <v>0</v>
      </c>
      <c r="AK79" t="s">
        <v>97</v>
      </c>
      <c r="AN79">
        <v>45</v>
      </c>
      <c r="AO79" t="s">
        <v>100</v>
      </c>
      <c r="AP79">
        <v>37</v>
      </c>
      <c r="AQ79">
        <v>27</v>
      </c>
      <c r="AR79">
        <v>40.5</v>
      </c>
      <c r="AS79">
        <v>37</v>
      </c>
      <c r="AT79">
        <v>28</v>
      </c>
      <c r="AU79">
        <v>5000</v>
      </c>
      <c r="AV79">
        <v>4000</v>
      </c>
      <c r="AW79">
        <v>7000</v>
      </c>
      <c r="AX79" t="s">
        <v>98</v>
      </c>
      <c r="AY79" t="s">
        <v>97</v>
      </c>
      <c r="AZ79" t="s">
        <v>97</v>
      </c>
      <c r="BP79" s="17" t="s">
        <v>95</v>
      </c>
      <c r="BR79" s="17">
        <v>160</v>
      </c>
      <c r="BS79" t="s">
        <v>218</v>
      </c>
    </row>
    <row r="80" spans="1:71" x14ac:dyDescent="0.25">
      <c r="A80" s="6" t="s">
        <v>10</v>
      </c>
      <c r="B80" s="17">
        <v>2</v>
      </c>
      <c r="C80" s="17">
        <v>2020</v>
      </c>
      <c r="D80" s="17" t="s">
        <v>219</v>
      </c>
      <c r="E80" s="19">
        <v>44090</v>
      </c>
      <c r="F80" s="3">
        <v>0.55069444444444449</v>
      </c>
      <c r="G80" s="10">
        <v>27.633929999999999</v>
      </c>
      <c r="H80" s="10">
        <v>-82.711849999999998</v>
      </c>
      <c r="I80" s="10">
        <v>27.633620000000001</v>
      </c>
      <c r="J80" s="10">
        <v>-82.711960000000005</v>
      </c>
      <c r="K80" s="10">
        <v>1.119</v>
      </c>
      <c r="L80" s="10">
        <v>1.119</v>
      </c>
      <c r="M80" s="10" t="s">
        <v>220</v>
      </c>
      <c r="N80" s="8">
        <v>0.55069444444444449</v>
      </c>
      <c r="O80">
        <v>0.19700000000000001</v>
      </c>
      <c r="P80">
        <v>27.8</v>
      </c>
      <c r="Q80">
        <v>7.95</v>
      </c>
      <c r="R80">
        <v>78.2</v>
      </c>
      <c r="S80">
        <v>5.22</v>
      </c>
      <c r="T80">
        <v>44.985999999999997</v>
      </c>
      <c r="U80">
        <v>29.02</v>
      </c>
      <c r="V80" s="10">
        <v>89.7</v>
      </c>
      <c r="W80" s="10" t="s">
        <v>221</v>
      </c>
      <c r="X80" s="12">
        <v>0</v>
      </c>
      <c r="Y80" s="6">
        <f t="shared" ref="Y80:Y93" si="2">SUM(Z80,AA80,AN80,BC80)</f>
        <v>75</v>
      </c>
      <c r="Z80">
        <v>5</v>
      </c>
      <c r="AA80">
        <v>40</v>
      </c>
      <c r="AB80" t="s">
        <v>102</v>
      </c>
      <c r="AC80">
        <v>12.5</v>
      </c>
      <c r="AD80">
        <v>11</v>
      </c>
      <c r="AE80">
        <v>21</v>
      </c>
      <c r="AF80">
        <v>25.5</v>
      </c>
      <c r="AG80">
        <v>20</v>
      </c>
      <c r="AH80">
        <v>7000</v>
      </c>
      <c r="AI80">
        <v>3000</v>
      </c>
      <c r="AJ80">
        <v>19000</v>
      </c>
      <c r="AK80" t="s">
        <v>97</v>
      </c>
      <c r="AN80">
        <v>30</v>
      </c>
      <c r="AO80" t="s">
        <v>100</v>
      </c>
      <c r="AP80">
        <v>22</v>
      </c>
      <c r="AQ80">
        <v>38.5</v>
      </c>
      <c r="AR80">
        <v>32</v>
      </c>
      <c r="AS80">
        <v>34</v>
      </c>
      <c r="AT80">
        <v>19</v>
      </c>
      <c r="AU80">
        <v>6000</v>
      </c>
      <c r="AV80">
        <v>2000</v>
      </c>
      <c r="AW80">
        <v>8000</v>
      </c>
      <c r="AX80" t="s">
        <v>97</v>
      </c>
      <c r="BA80" t="s">
        <v>97</v>
      </c>
      <c r="BP80" s="17" t="s">
        <v>95</v>
      </c>
      <c r="BR80" s="17">
        <v>135</v>
      </c>
      <c r="BS80" t="s">
        <v>223</v>
      </c>
    </row>
    <row r="81" spans="1:71" x14ac:dyDescent="0.25">
      <c r="A81" s="6" t="s">
        <v>10</v>
      </c>
      <c r="B81" s="17">
        <v>2</v>
      </c>
      <c r="C81" s="17">
        <v>2020</v>
      </c>
      <c r="D81" s="17" t="s">
        <v>219</v>
      </c>
      <c r="E81" s="19">
        <v>44090</v>
      </c>
      <c r="F81" s="3">
        <v>0.55069444444444449</v>
      </c>
      <c r="G81" s="10">
        <v>27.633929999999999</v>
      </c>
      <c r="H81" s="10">
        <v>-82.711849999999998</v>
      </c>
      <c r="I81" s="10">
        <v>27.633620000000001</v>
      </c>
      <c r="J81" s="10">
        <v>-82.711960000000005</v>
      </c>
      <c r="K81" s="10">
        <v>1.119</v>
      </c>
      <c r="L81" s="10">
        <v>1.119</v>
      </c>
      <c r="M81" s="10" t="s">
        <v>220</v>
      </c>
      <c r="N81" s="8">
        <v>0.55138888888888882</v>
      </c>
      <c r="O81">
        <v>0.33200000000000002</v>
      </c>
      <c r="P81">
        <v>27.6</v>
      </c>
      <c r="Q81">
        <v>7.96</v>
      </c>
      <c r="R81">
        <v>81.5</v>
      </c>
      <c r="S81">
        <v>5.47</v>
      </c>
      <c r="T81">
        <v>45.006</v>
      </c>
      <c r="U81">
        <v>29.04</v>
      </c>
      <c r="W81" s="10" t="s">
        <v>221</v>
      </c>
      <c r="X81" s="6">
        <v>5</v>
      </c>
      <c r="Y81" s="6">
        <f t="shared" si="2"/>
        <v>72</v>
      </c>
      <c r="Z81">
        <v>15</v>
      </c>
      <c r="AA81">
        <v>12</v>
      </c>
      <c r="AB81" t="s">
        <v>102</v>
      </c>
      <c r="AK81" t="s">
        <v>97</v>
      </c>
      <c r="AN81">
        <v>45</v>
      </c>
      <c r="AO81" t="s">
        <v>100</v>
      </c>
      <c r="AX81" t="s">
        <v>98</v>
      </c>
      <c r="BA81" t="s">
        <v>97</v>
      </c>
      <c r="BP81" s="17" t="s">
        <v>95</v>
      </c>
      <c r="BR81" s="17">
        <v>130</v>
      </c>
      <c r="BS81" t="s">
        <v>224</v>
      </c>
    </row>
    <row r="82" spans="1:71" x14ac:dyDescent="0.25">
      <c r="A82" s="6" t="s">
        <v>10</v>
      </c>
      <c r="B82" s="17">
        <v>2</v>
      </c>
      <c r="C82" s="17">
        <v>2020</v>
      </c>
      <c r="D82" s="17" t="s">
        <v>219</v>
      </c>
      <c r="E82" s="19">
        <v>44090</v>
      </c>
      <c r="F82" s="3">
        <v>0.55069444444444449</v>
      </c>
      <c r="G82" s="10">
        <v>27.633929999999999</v>
      </c>
      <c r="H82" s="10">
        <v>-82.711849999999998</v>
      </c>
      <c r="I82" s="10">
        <v>27.633620000000001</v>
      </c>
      <c r="J82" s="10">
        <v>-82.711960000000005</v>
      </c>
      <c r="K82" s="10">
        <v>1.119</v>
      </c>
      <c r="L82" s="10">
        <v>1.119</v>
      </c>
      <c r="M82" s="10" t="s">
        <v>220</v>
      </c>
      <c r="N82" s="8">
        <v>0.55208333333333337</v>
      </c>
      <c r="O82">
        <v>1.119</v>
      </c>
      <c r="P82">
        <v>27.6</v>
      </c>
      <c r="Q82">
        <v>8</v>
      </c>
      <c r="R82">
        <v>89</v>
      </c>
      <c r="S82">
        <v>5.97</v>
      </c>
      <c r="T82">
        <v>44.985999999999997</v>
      </c>
      <c r="U82">
        <v>29.03</v>
      </c>
      <c r="W82" s="10" t="s">
        <v>221</v>
      </c>
      <c r="X82" s="6">
        <v>10</v>
      </c>
      <c r="Y82" s="6">
        <f t="shared" si="2"/>
        <v>93</v>
      </c>
      <c r="Z82">
        <v>3</v>
      </c>
      <c r="AA82">
        <v>20</v>
      </c>
      <c r="AB82" t="s">
        <v>102</v>
      </c>
      <c r="AK82" t="s">
        <v>98</v>
      </c>
      <c r="AN82">
        <v>70</v>
      </c>
      <c r="AO82" t="s">
        <v>100</v>
      </c>
      <c r="AX82" t="s">
        <v>98</v>
      </c>
      <c r="BA82" t="s">
        <v>97</v>
      </c>
      <c r="BP82" s="17" t="s">
        <v>95</v>
      </c>
      <c r="BR82" s="17">
        <v>130</v>
      </c>
      <c r="BS82" t="s">
        <v>225</v>
      </c>
    </row>
    <row r="83" spans="1:71" x14ac:dyDescent="0.25">
      <c r="A83" s="6" t="s">
        <v>10</v>
      </c>
      <c r="B83" s="17">
        <v>2</v>
      </c>
      <c r="C83" s="17">
        <v>2020</v>
      </c>
      <c r="D83" s="17" t="s">
        <v>219</v>
      </c>
      <c r="E83" s="19">
        <v>44090</v>
      </c>
      <c r="F83" s="3">
        <v>0.55069444444444449</v>
      </c>
      <c r="G83" s="10">
        <v>27.633929999999999</v>
      </c>
      <c r="H83" s="10">
        <v>-82.711849999999998</v>
      </c>
      <c r="I83" s="10">
        <v>27.633620000000001</v>
      </c>
      <c r="J83" s="10">
        <v>-82.711960000000005</v>
      </c>
      <c r="K83" s="10">
        <v>1.119</v>
      </c>
      <c r="L83" s="10">
        <v>1.119</v>
      </c>
      <c r="M83" s="10" t="s">
        <v>220</v>
      </c>
      <c r="N83" s="10"/>
      <c r="O83" s="10"/>
      <c r="P83" s="10"/>
      <c r="Q83" s="10"/>
      <c r="R83" s="10"/>
      <c r="S83" s="10"/>
      <c r="T83" s="10"/>
      <c r="U83" s="10"/>
      <c r="W83" s="10" t="s">
        <v>221</v>
      </c>
      <c r="X83" s="12">
        <v>15</v>
      </c>
      <c r="Y83" s="6">
        <f t="shared" si="2"/>
        <v>78</v>
      </c>
      <c r="Z83">
        <v>3</v>
      </c>
      <c r="AA83">
        <v>70</v>
      </c>
      <c r="AB83" t="s">
        <v>102</v>
      </c>
      <c r="AC83">
        <v>16</v>
      </c>
      <c r="AD83">
        <v>17</v>
      </c>
      <c r="AE83">
        <v>12</v>
      </c>
      <c r="AF83">
        <v>22.5</v>
      </c>
      <c r="AG83">
        <v>20</v>
      </c>
      <c r="AH83">
        <v>42000</v>
      </c>
      <c r="AI83">
        <v>33000</v>
      </c>
      <c r="AJ83">
        <v>23000</v>
      </c>
      <c r="AK83" t="s">
        <v>97</v>
      </c>
      <c r="AN83">
        <v>5</v>
      </c>
      <c r="AO83" t="s">
        <v>101</v>
      </c>
      <c r="AP83">
        <v>16</v>
      </c>
      <c r="AQ83">
        <v>17</v>
      </c>
      <c r="AR83">
        <v>21</v>
      </c>
      <c r="AS83">
        <v>7</v>
      </c>
      <c r="AT83">
        <v>27.5</v>
      </c>
      <c r="AU83">
        <v>3000</v>
      </c>
      <c r="AV83">
        <v>2000</v>
      </c>
      <c r="AW83">
        <v>0</v>
      </c>
      <c r="AX83" t="s">
        <v>98</v>
      </c>
      <c r="BP83" s="17" t="s">
        <v>95</v>
      </c>
      <c r="BQ83" t="s">
        <v>94</v>
      </c>
      <c r="BR83" s="17">
        <v>130</v>
      </c>
      <c r="BS83" t="s">
        <v>226</v>
      </c>
    </row>
    <row r="84" spans="1:71" x14ac:dyDescent="0.25">
      <c r="A84" s="6" t="s">
        <v>10</v>
      </c>
      <c r="B84" s="17">
        <v>2</v>
      </c>
      <c r="C84" s="17">
        <v>2020</v>
      </c>
      <c r="D84" s="17" t="s">
        <v>219</v>
      </c>
      <c r="E84" s="19">
        <v>44090</v>
      </c>
      <c r="F84" s="3">
        <v>0.55069444444444449</v>
      </c>
      <c r="G84" s="10">
        <v>27.633929999999999</v>
      </c>
      <c r="H84" s="10">
        <v>-82.711849999999998</v>
      </c>
      <c r="I84" s="10">
        <v>27.633620000000001</v>
      </c>
      <c r="J84" s="10">
        <v>-82.711960000000005</v>
      </c>
      <c r="K84" s="10">
        <v>1.119</v>
      </c>
      <c r="L84" s="10">
        <v>1.119</v>
      </c>
      <c r="M84" s="10" t="s">
        <v>220</v>
      </c>
      <c r="N84" s="10"/>
      <c r="O84" s="10"/>
      <c r="P84" s="10"/>
      <c r="Q84" s="10"/>
      <c r="R84" s="10"/>
      <c r="S84" s="10"/>
      <c r="T84" s="10"/>
      <c r="U84" s="10"/>
      <c r="W84" s="10" t="s">
        <v>221</v>
      </c>
      <c r="X84" s="6">
        <v>20</v>
      </c>
      <c r="Y84" s="6">
        <f t="shared" si="2"/>
        <v>55</v>
      </c>
      <c r="Z84">
        <v>5</v>
      </c>
      <c r="AA84">
        <v>45</v>
      </c>
      <c r="AB84" t="s">
        <v>102</v>
      </c>
      <c r="AK84" t="s">
        <v>97</v>
      </c>
      <c r="AN84">
        <v>5</v>
      </c>
      <c r="AO84" t="s">
        <v>100</v>
      </c>
      <c r="AX84" t="s">
        <v>97</v>
      </c>
      <c r="BP84" s="17" t="s">
        <v>94</v>
      </c>
      <c r="BQ84" t="s">
        <v>95</v>
      </c>
      <c r="BR84" s="17">
        <v>125</v>
      </c>
      <c r="BS84" t="s">
        <v>191</v>
      </c>
    </row>
    <row r="85" spans="1:71" x14ac:dyDescent="0.25">
      <c r="A85" s="6" t="s">
        <v>10</v>
      </c>
      <c r="B85" s="17">
        <v>2</v>
      </c>
      <c r="C85" s="17">
        <v>2020</v>
      </c>
      <c r="D85" s="17" t="s">
        <v>219</v>
      </c>
      <c r="E85" s="19">
        <v>44090</v>
      </c>
      <c r="F85" s="3">
        <v>0.55069444444444449</v>
      </c>
      <c r="G85" s="10">
        <v>27.633929999999999</v>
      </c>
      <c r="H85" s="10">
        <v>-82.711849999999998</v>
      </c>
      <c r="I85" s="10">
        <v>27.633620000000001</v>
      </c>
      <c r="J85" s="10">
        <v>-82.711960000000005</v>
      </c>
      <c r="K85" s="10">
        <v>1.119</v>
      </c>
      <c r="L85" s="10">
        <v>1.119</v>
      </c>
      <c r="M85" s="10" t="s">
        <v>220</v>
      </c>
      <c r="N85" s="10"/>
      <c r="O85" s="10"/>
      <c r="P85" s="10"/>
      <c r="Q85" s="10"/>
      <c r="R85" s="10"/>
      <c r="S85" s="10"/>
      <c r="T85" s="10"/>
      <c r="U85" s="10"/>
      <c r="W85" s="10" t="s">
        <v>221</v>
      </c>
      <c r="X85" s="6">
        <v>25</v>
      </c>
      <c r="Y85" s="6">
        <f t="shared" si="2"/>
        <v>45</v>
      </c>
      <c r="Z85">
        <v>5</v>
      </c>
      <c r="AA85">
        <v>40</v>
      </c>
      <c r="AB85" t="s">
        <v>102</v>
      </c>
      <c r="AK85" t="s">
        <v>97</v>
      </c>
      <c r="BP85" s="17" t="s">
        <v>94</v>
      </c>
      <c r="BQ85" t="s">
        <v>95</v>
      </c>
      <c r="BR85" s="17">
        <v>125</v>
      </c>
      <c r="BS85" t="s">
        <v>227</v>
      </c>
    </row>
    <row r="86" spans="1:71" x14ac:dyDescent="0.25">
      <c r="A86" s="6" t="s">
        <v>10</v>
      </c>
      <c r="B86" s="17">
        <v>2</v>
      </c>
      <c r="C86" s="17">
        <v>2020</v>
      </c>
      <c r="D86" s="17" t="s">
        <v>219</v>
      </c>
      <c r="E86" s="19">
        <v>44090</v>
      </c>
      <c r="F86" s="3">
        <v>0.55069444444444449</v>
      </c>
      <c r="G86" s="10">
        <v>27.633929999999999</v>
      </c>
      <c r="H86" s="10">
        <v>-82.711849999999998</v>
      </c>
      <c r="I86" s="10">
        <v>27.633620000000001</v>
      </c>
      <c r="J86" s="10">
        <v>-82.711960000000005</v>
      </c>
      <c r="K86" s="10">
        <v>1.119</v>
      </c>
      <c r="L86" s="10">
        <v>1.119</v>
      </c>
      <c r="M86" s="10" t="s">
        <v>220</v>
      </c>
      <c r="N86" s="10"/>
      <c r="O86" s="10"/>
      <c r="P86" s="10"/>
      <c r="Q86" s="10"/>
      <c r="R86" s="10"/>
      <c r="S86" s="10"/>
      <c r="T86" s="10"/>
      <c r="U86" s="10"/>
      <c r="W86" s="10" t="s">
        <v>221</v>
      </c>
      <c r="X86" s="12">
        <v>30</v>
      </c>
      <c r="Y86" s="6">
        <f t="shared" si="2"/>
        <v>67</v>
      </c>
      <c r="Z86">
        <v>7</v>
      </c>
      <c r="AA86">
        <v>60</v>
      </c>
      <c r="AB86" t="s">
        <v>102</v>
      </c>
      <c r="AC86">
        <v>12.5</v>
      </c>
      <c r="AD86">
        <v>14</v>
      </c>
      <c r="AE86">
        <v>13</v>
      </c>
      <c r="AF86">
        <v>15.5</v>
      </c>
      <c r="AG86">
        <v>10</v>
      </c>
      <c r="AH86">
        <v>28000</v>
      </c>
      <c r="AI86">
        <v>38000</v>
      </c>
      <c r="AJ86">
        <v>33000</v>
      </c>
      <c r="AK86" t="s">
        <v>97</v>
      </c>
      <c r="BP86" s="17" t="s">
        <v>94</v>
      </c>
      <c r="BQ86" t="s">
        <v>95</v>
      </c>
      <c r="BR86" s="17">
        <v>120</v>
      </c>
      <c r="BS86" t="s">
        <v>228</v>
      </c>
    </row>
    <row r="87" spans="1:71" x14ac:dyDescent="0.25">
      <c r="A87" s="6" t="s">
        <v>10</v>
      </c>
      <c r="B87" s="17">
        <v>4</v>
      </c>
      <c r="C87" s="17">
        <v>2020</v>
      </c>
      <c r="D87" s="17" t="s">
        <v>229</v>
      </c>
      <c r="E87" s="19">
        <v>44106</v>
      </c>
      <c r="F87" s="3">
        <v>0.47291666666666665</v>
      </c>
      <c r="G87" s="10">
        <v>27.649450000000002</v>
      </c>
      <c r="H87" s="10">
        <v>-82.694000000000003</v>
      </c>
      <c r="I87" s="10">
        <v>27.649170000000002</v>
      </c>
      <c r="J87" s="10">
        <v>-82.694059999999993</v>
      </c>
      <c r="K87" s="10">
        <v>1</v>
      </c>
      <c r="L87" s="10">
        <v>1</v>
      </c>
      <c r="M87" s="10" t="s">
        <v>230</v>
      </c>
      <c r="N87" s="8">
        <v>0.47291666666666665</v>
      </c>
      <c r="O87">
        <v>0.25900000000000001</v>
      </c>
      <c r="P87">
        <v>25.3</v>
      </c>
      <c r="Q87">
        <v>8.3800000000000008</v>
      </c>
      <c r="R87">
        <v>111.2</v>
      </c>
      <c r="S87">
        <v>7.68</v>
      </c>
      <c r="T87">
        <v>47.125</v>
      </c>
      <c r="U87">
        <v>30.63</v>
      </c>
      <c r="V87">
        <v>89.14</v>
      </c>
      <c r="W87" s="10" t="s">
        <v>231</v>
      </c>
      <c r="X87" s="12">
        <v>0</v>
      </c>
      <c r="Y87" s="6">
        <f t="shared" si="2"/>
        <v>95</v>
      </c>
      <c r="AN87">
        <v>95</v>
      </c>
      <c r="AO87" t="s">
        <v>100</v>
      </c>
      <c r="AP87">
        <v>38</v>
      </c>
      <c r="AQ87">
        <v>38</v>
      </c>
      <c r="AR87">
        <v>39</v>
      </c>
      <c r="AS87">
        <v>45</v>
      </c>
      <c r="AT87">
        <v>37</v>
      </c>
      <c r="AU87">
        <v>5000</v>
      </c>
      <c r="AV87">
        <v>7000</v>
      </c>
      <c r="AW87">
        <v>4000</v>
      </c>
      <c r="AX87" t="s">
        <v>98</v>
      </c>
      <c r="AY87" t="s">
        <v>98</v>
      </c>
      <c r="BP87" s="17" t="s">
        <v>95</v>
      </c>
      <c r="BR87" s="17">
        <v>120</v>
      </c>
      <c r="BS87" t="s">
        <v>133</v>
      </c>
    </row>
    <row r="88" spans="1:71" x14ac:dyDescent="0.25">
      <c r="A88" s="6" t="s">
        <v>10</v>
      </c>
      <c r="B88" s="17">
        <v>4</v>
      </c>
      <c r="C88" s="17">
        <v>2020</v>
      </c>
      <c r="D88" s="17" t="s">
        <v>229</v>
      </c>
      <c r="E88" s="19">
        <v>44106</v>
      </c>
      <c r="F88" s="3">
        <v>0.47291666666666665</v>
      </c>
      <c r="G88" s="10">
        <v>27.649450000000002</v>
      </c>
      <c r="H88" s="10">
        <v>-82.694000000000003</v>
      </c>
      <c r="I88" s="10">
        <v>27.649170000000002</v>
      </c>
      <c r="J88" s="10">
        <v>-82.694059999999993</v>
      </c>
      <c r="K88" s="10">
        <v>1</v>
      </c>
      <c r="L88" s="10">
        <v>1</v>
      </c>
      <c r="M88" s="10" t="s">
        <v>230</v>
      </c>
      <c r="N88" s="8">
        <v>0.47430555555555554</v>
      </c>
      <c r="O88">
        <v>0.51</v>
      </c>
      <c r="P88">
        <v>25.3</v>
      </c>
      <c r="Q88">
        <v>8.3699999999999992</v>
      </c>
      <c r="R88">
        <v>110.7</v>
      </c>
      <c r="S88">
        <v>7.65</v>
      </c>
      <c r="T88">
        <v>47.128</v>
      </c>
      <c r="U88">
        <v>30.63</v>
      </c>
      <c r="W88" s="10" t="s">
        <v>231</v>
      </c>
      <c r="X88" s="6">
        <v>5</v>
      </c>
      <c r="Y88" s="6">
        <f t="shared" si="2"/>
        <v>95</v>
      </c>
      <c r="AN88">
        <v>95</v>
      </c>
      <c r="AO88" t="s">
        <v>100</v>
      </c>
      <c r="AX88" t="s">
        <v>98</v>
      </c>
      <c r="AY88" t="s">
        <v>98</v>
      </c>
      <c r="BP88" s="17" t="s">
        <v>95</v>
      </c>
      <c r="BR88" s="17">
        <v>120</v>
      </c>
    </row>
    <row r="89" spans="1:71" x14ac:dyDescent="0.25">
      <c r="A89" s="6" t="s">
        <v>10</v>
      </c>
      <c r="B89" s="17">
        <v>4</v>
      </c>
      <c r="C89" s="17">
        <v>2020</v>
      </c>
      <c r="D89" s="17" t="s">
        <v>229</v>
      </c>
      <c r="E89" s="19">
        <v>44106</v>
      </c>
      <c r="F89" s="3">
        <v>0.47291666666666665</v>
      </c>
      <c r="G89" s="10">
        <v>27.649450000000002</v>
      </c>
      <c r="H89" s="10">
        <v>-82.694000000000003</v>
      </c>
      <c r="I89" s="10">
        <v>27.649170000000002</v>
      </c>
      <c r="J89" s="10">
        <v>-82.694059999999993</v>
      </c>
      <c r="K89" s="10">
        <v>1</v>
      </c>
      <c r="L89" s="10">
        <v>1</v>
      </c>
      <c r="M89" s="10" t="s">
        <v>230</v>
      </c>
      <c r="N89" s="8">
        <v>0.47500000000000003</v>
      </c>
      <c r="O89">
        <v>0.999</v>
      </c>
      <c r="P89">
        <v>25.3</v>
      </c>
      <c r="Q89">
        <v>8.3800000000000008</v>
      </c>
      <c r="R89">
        <v>113.1</v>
      </c>
      <c r="S89">
        <v>7.81</v>
      </c>
      <c r="T89">
        <v>47.125</v>
      </c>
      <c r="U89">
        <v>30.63</v>
      </c>
      <c r="W89" s="10" t="s">
        <v>231</v>
      </c>
      <c r="X89" s="6">
        <v>10</v>
      </c>
      <c r="Y89" s="6">
        <f t="shared" si="2"/>
        <v>85</v>
      </c>
      <c r="AN89">
        <v>85</v>
      </c>
      <c r="AO89" t="s">
        <v>100</v>
      </c>
      <c r="AX89" t="s">
        <v>97</v>
      </c>
      <c r="AY89" t="s">
        <v>97</v>
      </c>
      <c r="BP89" s="17" t="s">
        <v>95</v>
      </c>
      <c r="BR89" s="17">
        <v>120</v>
      </c>
    </row>
    <row r="90" spans="1:71" x14ac:dyDescent="0.25">
      <c r="A90" s="6" t="s">
        <v>10</v>
      </c>
      <c r="B90" s="17">
        <v>4</v>
      </c>
      <c r="C90" s="17">
        <v>2020</v>
      </c>
      <c r="D90" s="17" t="s">
        <v>229</v>
      </c>
      <c r="E90" s="19">
        <v>44106</v>
      </c>
      <c r="F90" s="3">
        <v>0.47291666666666665</v>
      </c>
      <c r="G90" s="10">
        <v>27.649450000000002</v>
      </c>
      <c r="H90" s="10">
        <v>-82.694000000000003</v>
      </c>
      <c r="I90" s="10">
        <v>27.649170000000002</v>
      </c>
      <c r="J90" s="10">
        <v>-82.694059999999993</v>
      </c>
      <c r="K90" s="10">
        <v>1</v>
      </c>
      <c r="L90" s="10">
        <v>1</v>
      </c>
      <c r="M90" s="10" t="s">
        <v>230</v>
      </c>
      <c r="N90" s="10"/>
      <c r="O90" s="10"/>
      <c r="W90" s="10" t="s">
        <v>231</v>
      </c>
      <c r="X90" s="12">
        <v>15</v>
      </c>
      <c r="Y90" s="6">
        <f t="shared" si="2"/>
        <v>85</v>
      </c>
      <c r="AN90">
        <v>85</v>
      </c>
      <c r="AO90" t="s">
        <v>100</v>
      </c>
      <c r="AP90">
        <v>22</v>
      </c>
      <c r="AQ90">
        <v>34</v>
      </c>
      <c r="AR90">
        <v>40</v>
      </c>
      <c r="AS90">
        <v>23</v>
      </c>
      <c r="AT90">
        <v>37</v>
      </c>
      <c r="AU90">
        <v>3000</v>
      </c>
      <c r="AV90">
        <v>8000</v>
      </c>
      <c r="AW90">
        <v>2000</v>
      </c>
      <c r="AX90" t="s">
        <v>98</v>
      </c>
      <c r="AY90" t="s">
        <v>98</v>
      </c>
      <c r="BP90" s="17" t="s">
        <v>95</v>
      </c>
      <c r="BR90" s="17">
        <v>120</v>
      </c>
    </row>
    <row r="91" spans="1:71" x14ac:dyDescent="0.25">
      <c r="A91" s="6" t="s">
        <v>10</v>
      </c>
      <c r="B91" s="17">
        <v>4</v>
      </c>
      <c r="C91" s="17">
        <v>2020</v>
      </c>
      <c r="D91" s="17" t="s">
        <v>229</v>
      </c>
      <c r="E91" s="19">
        <v>44106</v>
      </c>
      <c r="F91" s="3">
        <v>0.47291666666666665</v>
      </c>
      <c r="G91" s="10">
        <v>27.649450000000002</v>
      </c>
      <c r="H91" s="10">
        <v>-82.694000000000003</v>
      </c>
      <c r="I91" s="10">
        <v>27.649170000000002</v>
      </c>
      <c r="J91" s="10">
        <v>-82.694059999999993</v>
      </c>
      <c r="K91" s="10">
        <v>1</v>
      </c>
      <c r="L91" s="10">
        <v>1</v>
      </c>
      <c r="M91" s="10" t="s">
        <v>230</v>
      </c>
      <c r="N91" s="10"/>
      <c r="O91" s="10"/>
      <c r="W91" s="10" t="s">
        <v>231</v>
      </c>
      <c r="X91" s="6">
        <v>20</v>
      </c>
      <c r="Y91" s="6">
        <f t="shared" si="2"/>
        <v>90</v>
      </c>
      <c r="AN91">
        <v>90</v>
      </c>
      <c r="AO91" t="s">
        <v>100</v>
      </c>
      <c r="AX91" t="s">
        <v>98</v>
      </c>
      <c r="AY91" t="s">
        <v>98</v>
      </c>
      <c r="BP91" s="17" t="s">
        <v>95</v>
      </c>
      <c r="BR91" s="17">
        <v>120</v>
      </c>
      <c r="BS91" t="s">
        <v>125</v>
      </c>
    </row>
    <row r="92" spans="1:71" x14ac:dyDescent="0.25">
      <c r="A92" s="6" t="s">
        <v>10</v>
      </c>
      <c r="B92" s="17">
        <v>4</v>
      </c>
      <c r="C92" s="17">
        <v>2020</v>
      </c>
      <c r="D92" s="17" t="s">
        <v>229</v>
      </c>
      <c r="E92" s="19">
        <v>44106</v>
      </c>
      <c r="F92" s="3">
        <v>0.47291666666666665</v>
      </c>
      <c r="G92" s="10">
        <v>27.649450000000002</v>
      </c>
      <c r="H92" s="10">
        <v>-82.694000000000003</v>
      </c>
      <c r="I92" s="10">
        <v>27.649170000000002</v>
      </c>
      <c r="J92" s="10">
        <v>-82.694059999999993</v>
      </c>
      <c r="K92" s="10">
        <v>1</v>
      </c>
      <c r="L92" s="10">
        <v>1</v>
      </c>
      <c r="M92" s="10" t="s">
        <v>230</v>
      </c>
      <c r="N92" s="10"/>
      <c r="O92" s="10"/>
      <c r="W92" s="10" t="s">
        <v>231</v>
      </c>
      <c r="X92" s="6">
        <v>25</v>
      </c>
      <c r="Y92" s="6">
        <f t="shared" si="2"/>
        <v>90</v>
      </c>
      <c r="AN92">
        <v>90</v>
      </c>
      <c r="AO92" t="s">
        <v>100</v>
      </c>
      <c r="AX92" t="s">
        <v>98</v>
      </c>
      <c r="AY92" t="s">
        <v>98</v>
      </c>
      <c r="BP92" s="17" t="s">
        <v>95</v>
      </c>
      <c r="BR92" s="17">
        <v>130</v>
      </c>
      <c r="BS92" t="s">
        <v>125</v>
      </c>
    </row>
    <row r="93" spans="1:71" x14ac:dyDescent="0.25">
      <c r="A93" s="6" t="s">
        <v>10</v>
      </c>
      <c r="B93" s="17">
        <v>4</v>
      </c>
      <c r="C93" s="17">
        <v>2020</v>
      </c>
      <c r="D93" s="17" t="s">
        <v>229</v>
      </c>
      <c r="E93" s="19">
        <v>44106</v>
      </c>
      <c r="F93" s="3">
        <v>0.47291666666666665</v>
      </c>
      <c r="G93" s="10">
        <v>27.649450000000002</v>
      </c>
      <c r="H93" s="10">
        <v>-82.694000000000003</v>
      </c>
      <c r="I93" s="10">
        <v>27.649170000000002</v>
      </c>
      <c r="J93" s="10">
        <v>-82.694059999999993</v>
      </c>
      <c r="K93" s="10">
        <v>1</v>
      </c>
      <c r="L93" s="10">
        <v>1</v>
      </c>
      <c r="M93" s="10" t="s">
        <v>230</v>
      </c>
      <c r="N93" s="10"/>
      <c r="O93" s="10"/>
      <c r="W93" s="10" t="s">
        <v>231</v>
      </c>
      <c r="X93" s="12">
        <v>30</v>
      </c>
      <c r="Y93" s="6">
        <f t="shared" si="2"/>
        <v>95</v>
      </c>
      <c r="AN93">
        <v>95</v>
      </c>
      <c r="AO93" t="s">
        <v>100</v>
      </c>
      <c r="AP93">
        <v>30.5</v>
      </c>
      <c r="AQ93">
        <v>32</v>
      </c>
      <c r="AR93">
        <v>46</v>
      </c>
      <c r="AS93">
        <v>49</v>
      </c>
      <c r="AT93">
        <v>33</v>
      </c>
      <c r="AU93">
        <v>4000</v>
      </c>
      <c r="AV93">
        <v>6000</v>
      </c>
      <c r="AW93">
        <v>7000</v>
      </c>
      <c r="AX93" t="s">
        <v>98</v>
      </c>
      <c r="AY93" t="s">
        <v>98</v>
      </c>
      <c r="BP93" s="17" t="s">
        <v>95</v>
      </c>
      <c r="BR93" s="17">
        <v>130</v>
      </c>
      <c r="BS93" t="s">
        <v>125</v>
      </c>
    </row>
    <row r="94" spans="1:71" x14ac:dyDescent="0.25">
      <c r="A94" s="6" t="s">
        <v>10</v>
      </c>
      <c r="B94" s="17">
        <v>8</v>
      </c>
      <c r="C94" s="17">
        <v>2020</v>
      </c>
      <c r="D94" s="17" t="s">
        <v>232</v>
      </c>
      <c r="E94" s="19">
        <v>44106</v>
      </c>
      <c r="F94" s="3">
        <v>0.50902777777777775</v>
      </c>
      <c r="G94" s="10">
        <v>27.647539999999999</v>
      </c>
      <c r="H94" s="10">
        <v>-82.701639999999998</v>
      </c>
      <c r="I94" s="10">
        <v>27.647210000000001</v>
      </c>
      <c r="J94" s="10">
        <v>-82.701679999999996</v>
      </c>
      <c r="K94" s="10">
        <v>2.173</v>
      </c>
      <c r="L94" s="10">
        <v>1.2</v>
      </c>
      <c r="M94" s="10" t="s">
        <v>230</v>
      </c>
      <c r="N94" s="8">
        <v>0.50902777777777775</v>
      </c>
      <c r="O94">
        <v>0.26700000000000002</v>
      </c>
      <c r="P94">
        <v>25.4</v>
      </c>
      <c r="Q94">
        <v>8.35</v>
      </c>
      <c r="R94">
        <v>99.2</v>
      </c>
      <c r="S94">
        <v>6.81</v>
      </c>
      <c r="T94">
        <v>48.228000000000002</v>
      </c>
      <c r="U94">
        <v>31.43</v>
      </c>
      <c r="V94">
        <v>82.42</v>
      </c>
      <c r="W94" s="10" t="s">
        <v>233</v>
      </c>
      <c r="X94" s="12">
        <v>0</v>
      </c>
      <c r="Y94" s="6">
        <f t="shared" ref="Y94:Y100" si="3">SUM(Z94,AA94,AN94,BC94)</f>
        <v>0</v>
      </c>
      <c r="BP94" s="17" t="s">
        <v>95</v>
      </c>
      <c r="BQ94" t="s">
        <v>94</v>
      </c>
      <c r="BR94" s="17">
        <v>240</v>
      </c>
    </row>
    <row r="95" spans="1:71" x14ac:dyDescent="0.25">
      <c r="A95" s="6" t="s">
        <v>10</v>
      </c>
      <c r="B95" s="17">
        <v>8</v>
      </c>
      <c r="C95" s="17">
        <v>2020</v>
      </c>
      <c r="D95" s="17" t="s">
        <v>232</v>
      </c>
      <c r="E95" s="19">
        <v>44106</v>
      </c>
      <c r="F95" s="3">
        <v>0.50902777777777775</v>
      </c>
      <c r="G95" s="10">
        <v>27.647539999999999</v>
      </c>
      <c r="H95" s="10">
        <v>-82.701639999999998</v>
      </c>
      <c r="I95" s="10">
        <v>27.647210000000001</v>
      </c>
      <c r="J95" s="10">
        <v>-82.701679999999996</v>
      </c>
      <c r="K95" s="10">
        <v>2.173</v>
      </c>
      <c r="L95" s="10">
        <v>1.2</v>
      </c>
      <c r="M95" s="10" t="s">
        <v>230</v>
      </c>
      <c r="N95" s="8">
        <v>0.50972222222222219</v>
      </c>
      <c r="O95">
        <v>1.0589999999999999</v>
      </c>
      <c r="P95">
        <v>25.4</v>
      </c>
      <c r="Q95">
        <v>8.33</v>
      </c>
      <c r="R95">
        <v>99.3</v>
      </c>
      <c r="S95">
        <v>6.81</v>
      </c>
      <c r="T95">
        <v>48.213999999999999</v>
      </c>
      <c r="U95">
        <v>31.42</v>
      </c>
      <c r="W95" s="10" t="s">
        <v>233</v>
      </c>
      <c r="X95" s="6">
        <v>5</v>
      </c>
      <c r="Y95" s="6">
        <f t="shared" si="3"/>
        <v>0</v>
      </c>
      <c r="BP95" s="17" t="s">
        <v>94</v>
      </c>
      <c r="BQ95" t="s">
        <v>95</v>
      </c>
      <c r="BR95" s="17">
        <v>240</v>
      </c>
    </row>
    <row r="96" spans="1:71" x14ac:dyDescent="0.25">
      <c r="A96" s="6" t="s">
        <v>10</v>
      </c>
      <c r="B96" s="17">
        <v>8</v>
      </c>
      <c r="C96" s="17">
        <v>2020</v>
      </c>
      <c r="D96" s="17" t="s">
        <v>232</v>
      </c>
      <c r="E96" s="19">
        <v>44106</v>
      </c>
      <c r="F96" s="3">
        <v>0.50902777777777775</v>
      </c>
      <c r="G96" s="10">
        <v>27.647539999999999</v>
      </c>
      <c r="H96" s="10">
        <v>-82.701639999999998</v>
      </c>
      <c r="I96" s="10">
        <v>27.647210000000001</v>
      </c>
      <c r="J96" s="10">
        <v>-82.701679999999996</v>
      </c>
      <c r="K96" s="10">
        <v>2.173</v>
      </c>
      <c r="L96" s="10">
        <v>1.2</v>
      </c>
      <c r="M96" s="10" t="s">
        <v>230</v>
      </c>
      <c r="N96" s="8">
        <v>0.51041666666666663</v>
      </c>
      <c r="O96">
        <v>2.173</v>
      </c>
      <c r="P96">
        <v>25.4</v>
      </c>
      <c r="Q96">
        <v>8.33</v>
      </c>
      <c r="R96">
        <v>99.8</v>
      </c>
      <c r="S96">
        <v>6.85</v>
      </c>
      <c r="T96">
        <v>48.247</v>
      </c>
      <c r="U96">
        <v>31.44</v>
      </c>
      <c r="W96" s="10" t="s">
        <v>233</v>
      </c>
      <c r="X96" s="6">
        <v>10</v>
      </c>
      <c r="Y96" s="6">
        <f t="shared" si="3"/>
        <v>0</v>
      </c>
      <c r="BP96" s="17" t="s">
        <v>94</v>
      </c>
      <c r="BQ96" t="s">
        <v>95</v>
      </c>
      <c r="BR96" s="17">
        <v>240</v>
      </c>
    </row>
    <row r="97" spans="1:71" x14ac:dyDescent="0.25">
      <c r="A97" s="6" t="s">
        <v>10</v>
      </c>
      <c r="B97" s="17">
        <v>8</v>
      </c>
      <c r="C97" s="17">
        <v>2020</v>
      </c>
      <c r="D97" s="17" t="s">
        <v>232</v>
      </c>
      <c r="E97" s="19">
        <v>44106</v>
      </c>
      <c r="F97" s="3">
        <v>0.50902777777777775</v>
      </c>
      <c r="G97" s="10">
        <v>27.647539999999999</v>
      </c>
      <c r="H97" s="10">
        <v>-82.701639999999998</v>
      </c>
      <c r="I97" s="10">
        <v>27.647210000000001</v>
      </c>
      <c r="J97" s="10">
        <v>-82.701679999999996</v>
      </c>
      <c r="K97" s="10">
        <v>2.173</v>
      </c>
      <c r="L97" s="10">
        <v>1.2</v>
      </c>
      <c r="M97" s="10" t="s">
        <v>230</v>
      </c>
      <c r="N97" s="10"/>
      <c r="O97" s="10"/>
      <c r="W97" s="10" t="s">
        <v>233</v>
      </c>
      <c r="X97" s="12">
        <v>15</v>
      </c>
      <c r="Y97" s="6">
        <f t="shared" si="3"/>
        <v>0</v>
      </c>
      <c r="BP97" s="17" t="s">
        <v>94</v>
      </c>
      <c r="BR97" s="17">
        <v>240</v>
      </c>
    </row>
    <row r="98" spans="1:71" x14ac:dyDescent="0.25">
      <c r="A98" s="6" t="s">
        <v>10</v>
      </c>
      <c r="B98" s="17">
        <v>8</v>
      </c>
      <c r="C98" s="17">
        <v>2020</v>
      </c>
      <c r="D98" s="17" t="s">
        <v>232</v>
      </c>
      <c r="E98" s="19">
        <v>44106</v>
      </c>
      <c r="F98" s="3">
        <v>0.50902777777777775</v>
      </c>
      <c r="G98" s="10">
        <v>27.647539999999999</v>
      </c>
      <c r="H98" s="10">
        <v>-82.701639999999998</v>
      </c>
      <c r="I98" s="10">
        <v>27.647210000000001</v>
      </c>
      <c r="J98" s="10">
        <v>-82.701679999999996</v>
      </c>
      <c r="K98" s="10">
        <v>2.173</v>
      </c>
      <c r="L98" s="10">
        <v>1.2</v>
      </c>
      <c r="M98" s="10" t="s">
        <v>230</v>
      </c>
      <c r="N98" s="10"/>
      <c r="O98" s="10"/>
      <c r="W98" s="10" t="s">
        <v>233</v>
      </c>
      <c r="X98" s="6">
        <v>20</v>
      </c>
      <c r="Y98" s="6">
        <f t="shared" si="3"/>
        <v>0</v>
      </c>
      <c r="BP98" s="17" t="s">
        <v>95</v>
      </c>
      <c r="BQ98" t="s">
        <v>94</v>
      </c>
      <c r="BR98" s="17">
        <v>240</v>
      </c>
    </row>
    <row r="99" spans="1:71" x14ac:dyDescent="0.25">
      <c r="A99" s="6" t="s">
        <v>10</v>
      </c>
      <c r="B99" s="17">
        <v>8</v>
      </c>
      <c r="C99" s="17">
        <v>2020</v>
      </c>
      <c r="D99" s="17" t="s">
        <v>232</v>
      </c>
      <c r="E99" s="19">
        <v>44106</v>
      </c>
      <c r="F99" s="3">
        <v>0.50902777777777775</v>
      </c>
      <c r="G99" s="10">
        <v>27.647539999999999</v>
      </c>
      <c r="H99" s="10">
        <v>-82.701639999999998</v>
      </c>
      <c r="I99" s="10">
        <v>27.647210000000001</v>
      </c>
      <c r="J99" s="10">
        <v>-82.701679999999996</v>
      </c>
      <c r="K99" s="10">
        <v>2.173</v>
      </c>
      <c r="L99" s="10">
        <v>1.2</v>
      </c>
      <c r="M99" s="10" t="s">
        <v>230</v>
      </c>
      <c r="N99" s="10"/>
      <c r="O99" s="10"/>
      <c r="W99" s="10" t="s">
        <v>233</v>
      </c>
      <c r="X99" s="6">
        <v>25</v>
      </c>
      <c r="Y99" s="6">
        <f t="shared" si="3"/>
        <v>20</v>
      </c>
      <c r="Z99">
        <v>5</v>
      </c>
      <c r="AA99">
        <v>15</v>
      </c>
      <c r="AB99" t="s">
        <v>100</v>
      </c>
      <c r="AK99" t="s">
        <v>98</v>
      </c>
      <c r="BP99" s="17" t="s">
        <v>95</v>
      </c>
      <c r="BQ99" t="s">
        <v>94</v>
      </c>
      <c r="BR99" s="17">
        <v>200</v>
      </c>
      <c r="BS99" t="s">
        <v>234</v>
      </c>
    </row>
    <row r="100" spans="1:71" x14ac:dyDescent="0.25">
      <c r="A100" s="6" t="s">
        <v>10</v>
      </c>
      <c r="B100" s="17">
        <v>8</v>
      </c>
      <c r="C100" s="17">
        <v>2020</v>
      </c>
      <c r="D100" s="17" t="s">
        <v>232</v>
      </c>
      <c r="E100" s="19">
        <v>44106</v>
      </c>
      <c r="F100" s="3">
        <v>0.50902777777777775</v>
      </c>
      <c r="G100" s="10">
        <v>27.647539999999999</v>
      </c>
      <c r="H100" s="10">
        <v>-82.701639999999998</v>
      </c>
      <c r="I100" s="10">
        <v>27.647210000000001</v>
      </c>
      <c r="J100" s="10">
        <v>-82.701679999999996</v>
      </c>
      <c r="K100" s="10">
        <v>2.173</v>
      </c>
      <c r="L100" s="10">
        <v>1.2</v>
      </c>
      <c r="M100" s="10" t="s">
        <v>230</v>
      </c>
      <c r="N100" s="10"/>
      <c r="O100" s="10"/>
      <c r="W100" s="10" t="s">
        <v>233</v>
      </c>
      <c r="X100" s="12">
        <v>30</v>
      </c>
      <c r="Y100" s="6">
        <f t="shared" si="3"/>
        <v>30</v>
      </c>
      <c r="AA100">
        <v>30</v>
      </c>
      <c r="AB100" t="s">
        <v>100</v>
      </c>
      <c r="AC100">
        <v>23</v>
      </c>
      <c r="AD100">
        <v>22</v>
      </c>
      <c r="AE100">
        <v>20</v>
      </c>
      <c r="AF100">
        <v>15</v>
      </c>
      <c r="AG100">
        <v>19.5</v>
      </c>
      <c r="AH100">
        <v>6000</v>
      </c>
      <c r="AI100">
        <v>14000</v>
      </c>
      <c r="AJ100">
        <v>15000</v>
      </c>
      <c r="AK100" t="s">
        <v>98</v>
      </c>
      <c r="BP100" s="17" t="s">
        <v>94</v>
      </c>
      <c r="BQ100" t="s">
        <v>95</v>
      </c>
      <c r="BR100" s="17">
        <v>200</v>
      </c>
    </row>
    <row r="101" spans="1:71" x14ac:dyDescent="0.25">
      <c r="A101" s="6" t="s">
        <v>10</v>
      </c>
      <c r="B101" s="17">
        <v>5</v>
      </c>
      <c r="C101" s="17">
        <v>2020</v>
      </c>
      <c r="D101" s="17" t="s">
        <v>235</v>
      </c>
      <c r="E101" s="19">
        <v>44106</v>
      </c>
      <c r="F101" s="3">
        <v>0.52916666666666667</v>
      </c>
      <c r="G101" s="10">
        <v>27.651330000000002</v>
      </c>
      <c r="H101" s="10">
        <v>-82.701769999999996</v>
      </c>
      <c r="I101" s="10">
        <v>27.65166</v>
      </c>
      <c r="J101" s="10">
        <v>-82.701769999999996</v>
      </c>
      <c r="K101" s="10">
        <v>0.89100000000000001</v>
      </c>
      <c r="L101" s="10">
        <v>0.89100000000000001</v>
      </c>
      <c r="M101" s="10" t="s">
        <v>236</v>
      </c>
      <c r="N101" s="8">
        <v>0.52916666666666667</v>
      </c>
      <c r="O101">
        <v>0.26700000000000002</v>
      </c>
      <c r="P101">
        <v>25.8</v>
      </c>
      <c r="Q101">
        <v>8.42</v>
      </c>
      <c r="R101">
        <v>119.7</v>
      </c>
      <c r="S101">
        <v>8.14</v>
      </c>
      <c r="T101">
        <v>48.73</v>
      </c>
      <c r="U101">
        <v>31.79</v>
      </c>
      <c r="V101">
        <v>88.01</v>
      </c>
      <c r="W101" s="10" t="s">
        <v>237</v>
      </c>
      <c r="X101" s="12">
        <v>0</v>
      </c>
      <c r="Y101" s="6">
        <f t="shared" ref="Y101:Y107" si="4">SUM(Z101,AA101,AN101,BC101)</f>
        <v>60</v>
      </c>
      <c r="AN101">
        <v>60</v>
      </c>
      <c r="AO101" t="s">
        <v>100</v>
      </c>
      <c r="AP101">
        <v>24</v>
      </c>
      <c r="AQ101">
        <v>28</v>
      </c>
      <c r="AR101">
        <v>27</v>
      </c>
      <c r="AS101">
        <v>22.5</v>
      </c>
      <c r="AT101">
        <v>18</v>
      </c>
      <c r="AU101">
        <v>6000</v>
      </c>
      <c r="AV101">
        <v>6000</v>
      </c>
      <c r="AW101">
        <v>7000</v>
      </c>
      <c r="AX101" t="s">
        <v>98</v>
      </c>
      <c r="AY101" t="s">
        <v>98</v>
      </c>
      <c r="BP101" s="17" t="s">
        <v>94</v>
      </c>
      <c r="BQ101" t="s">
        <v>95</v>
      </c>
      <c r="BR101" s="17">
        <v>110</v>
      </c>
      <c r="BS101" t="s">
        <v>238</v>
      </c>
    </row>
    <row r="102" spans="1:71" x14ac:dyDescent="0.25">
      <c r="A102" s="6" t="s">
        <v>10</v>
      </c>
      <c r="B102" s="17">
        <v>5</v>
      </c>
      <c r="C102" s="17">
        <v>2020</v>
      </c>
      <c r="D102" s="17" t="s">
        <v>235</v>
      </c>
      <c r="E102" s="19">
        <v>44106</v>
      </c>
      <c r="F102" s="3">
        <v>0.52916666666666667</v>
      </c>
      <c r="G102" s="10">
        <v>27.651330000000002</v>
      </c>
      <c r="H102" s="10">
        <v>-82.701769999999996</v>
      </c>
      <c r="I102" s="10">
        <v>27.65166</v>
      </c>
      <c r="J102" s="10">
        <v>-82.701769999999996</v>
      </c>
      <c r="K102" s="10">
        <v>0.89100000000000001</v>
      </c>
      <c r="L102" s="10">
        <v>0.89100000000000001</v>
      </c>
      <c r="M102" s="10" t="s">
        <v>236</v>
      </c>
      <c r="N102" s="8">
        <v>0.52986111111111112</v>
      </c>
      <c r="O102">
        <v>0.379</v>
      </c>
      <c r="P102">
        <v>25.8</v>
      </c>
      <c r="Q102">
        <v>8.41</v>
      </c>
      <c r="R102">
        <v>119.4</v>
      </c>
      <c r="S102">
        <v>8.1199999999999992</v>
      </c>
      <c r="T102">
        <v>48.713999999999999</v>
      </c>
      <c r="U102">
        <v>31.78</v>
      </c>
      <c r="W102" s="10" t="s">
        <v>237</v>
      </c>
      <c r="X102" s="6">
        <v>5</v>
      </c>
      <c r="Y102" s="6">
        <f t="shared" si="4"/>
        <v>70</v>
      </c>
      <c r="AN102">
        <v>70</v>
      </c>
      <c r="AO102" t="s">
        <v>100</v>
      </c>
      <c r="AX102" t="s">
        <v>99</v>
      </c>
      <c r="AY102" t="s">
        <v>98</v>
      </c>
      <c r="BP102" s="17" t="s">
        <v>94</v>
      </c>
      <c r="BR102" s="17">
        <v>110</v>
      </c>
    </row>
    <row r="103" spans="1:71" x14ac:dyDescent="0.25">
      <c r="A103" s="6" t="s">
        <v>10</v>
      </c>
      <c r="B103" s="17">
        <v>5</v>
      </c>
      <c r="C103" s="17">
        <v>2020</v>
      </c>
      <c r="D103" s="17" t="s">
        <v>235</v>
      </c>
      <c r="E103" s="19">
        <v>44106</v>
      </c>
      <c r="F103" s="3">
        <v>0.52916666666666667</v>
      </c>
      <c r="G103" s="10">
        <v>27.651330000000002</v>
      </c>
      <c r="H103" s="10">
        <v>-82.701769999999996</v>
      </c>
      <c r="I103" s="10">
        <v>27.65166</v>
      </c>
      <c r="J103" s="10">
        <v>-82.701769999999996</v>
      </c>
      <c r="K103" s="10">
        <v>0.89100000000000001</v>
      </c>
      <c r="L103" s="10">
        <v>0.89100000000000001</v>
      </c>
      <c r="M103" s="10" t="s">
        <v>236</v>
      </c>
      <c r="N103" s="8">
        <v>0.53055555555555556</v>
      </c>
      <c r="O103">
        <v>0.89100000000000001</v>
      </c>
      <c r="P103">
        <v>25.8</v>
      </c>
      <c r="Q103">
        <v>8.41</v>
      </c>
      <c r="R103">
        <v>121.3</v>
      </c>
      <c r="S103">
        <v>8.25</v>
      </c>
      <c r="T103">
        <v>48.698999999999998</v>
      </c>
      <c r="U103">
        <v>31.77</v>
      </c>
      <c r="W103" s="10" t="s">
        <v>237</v>
      </c>
      <c r="X103" s="6">
        <v>10</v>
      </c>
      <c r="Y103" s="6">
        <f t="shared" si="4"/>
        <v>70</v>
      </c>
      <c r="AN103">
        <v>70</v>
      </c>
      <c r="AO103" t="s">
        <v>100</v>
      </c>
      <c r="AX103" t="s">
        <v>99</v>
      </c>
      <c r="AY103" t="s">
        <v>98</v>
      </c>
      <c r="BP103" s="17" t="s">
        <v>94</v>
      </c>
      <c r="BR103" s="17">
        <v>110</v>
      </c>
      <c r="BS103" t="s">
        <v>238</v>
      </c>
    </row>
    <row r="104" spans="1:71" x14ac:dyDescent="0.25">
      <c r="A104" s="6" t="s">
        <v>10</v>
      </c>
      <c r="B104" s="17">
        <v>5</v>
      </c>
      <c r="C104" s="17">
        <v>2020</v>
      </c>
      <c r="D104" s="17" t="s">
        <v>235</v>
      </c>
      <c r="E104" s="19">
        <v>44106</v>
      </c>
      <c r="F104" s="3">
        <v>0.52916666666666667</v>
      </c>
      <c r="G104" s="10">
        <v>27.651330000000002</v>
      </c>
      <c r="H104" s="10">
        <v>-82.701769999999996</v>
      </c>
      <c r="I104" s="10">
        <v>27.65166</v>
      </c>
      <c r="J104" s="10">
        <v>-82.701769999999996</v>
      </c>
      <c r="K104" s="10">
        <v>0.89100000000000001</v>
      </c>
      <c r="L104" s="10">
        <v>0.89100000000000001</v>
      </c>
      <c r="M104" s="10" t="s">
        <v>236</v>
      </c>
      <c r="N104" s="10"/>
      <c r="O104" s="10"/>
      <c r="W104" s="10" t="s">
        <v>237</v>
      </c>
      <c r="X104" s="12">
        <v>15</v>
      </c>
      <c r="Y104" s="6">
        <f t="shared" si="4"/>
        <v>70</v>
      </c>
      <c r="AN104">
        <v>70</v>
      </c>
      <c r="AO104" t="s">
        <v>100</v>
      </c>
      <c r="AP104">
        <v>34</v>
      </c>
      <c r="AQ104">
        <v>39</v>
      </c>
      <c r="AR104">
        <v>38</v>
      </c>
      <c r="AS104">
        <v>37</v>
      </c>
      <c r="AT104">
        <v>40.5</v>
      </c>
      <c r="AU104">
        <v>6000</v>
      </c>
      <c r="AV104">
        <v>4000</v>
      </c>
      <c r="AW104">
        <v>4000</v>
      </c>
      <c r="AX104" t="s">
        <v>98</v>
      </c>
      <c r="AY104" t="s">
        <v>98</v>
      </c>
      <c r="BP104" s="17" t="s">
        <v>95</v>
      </c>
      <c r="BQ104" t="s">
        <v>94</v>
      </c>
      <c r="BR104" s="17">
        <v>100</v>
      </c>
      <c r="BS104" t="s">
        <v>239</v>
      </c>
    </row>
    <row r="105" spans="1:71" x14ac:dyDescent="0.25">
      <c r="A105" s="6" t="s">
        <v>10</v>
      </c>
      <c r="B105" s="17">
        <v>5</v>
      </c>
      <c r="C105" s="17">
        <v>2020</v>
      </c>
      <c r="D105" s="17" t="s">
        <v>235</v>
      </c>
      <c r="E105" s="19">
        <v>44106</v>
      </c>
      <c r="F105" s="3">
        <v>0.52916666666666667</v>
      </c>
      <c r="G105" s="10">
        <v>27.651330000000002</v>
      </c>
      <c r="H105" s="10">
        <v>-82.701769999999996</v>
      </c>
      <c r="I105" s="10">
        <v>27.65166</v>
      </c>
      <c r="J105" s="10">
        <v>-82.701769999999996</v>
      </c>
      <c r="K105" s="10">
        <v>0.89100000000000001</v>
      </c>
      <c r="L105" s="10">
        <v>0.89100000000000001</v>
      </c>
      <c r="M105" s="10" t="s">
        <v>236</v>
      </c>
      <c r="N105" s="10"/>
      <c r="O105" s="10"/>
      <c r="W105" s="10" t="s">
        <v>237</v>
      </c>
      <c r="X105" s="6">
        <v>20</v>
      </c>
      <c r="Y105" s="6">
        <f t="shared" si="4"/>
        <v>60</v>
      </c>
      <c r="AN105">
        <v>60</v>
      </c>
      <c r="AO105" t="s">
        <v>100</v>
      </c>
      <c r="AX105" t="s">
        <v>98</v>
      </c>
      <c r="AY105" t="s">
        <v>98</v>
      </c>
      <c r="BP105" s="17" t="s">
        <v>95</v>
      </c>
      <c r="BQ105" t="s">
        <v>94</v>
      </c>
      <c r="BR105" s="17">
        <v>110</v>
      </c>
      <c r="BS105" t="s">
        <v>240</v>
      </c>
    </row>
    <row r="106" spans="1:71" x14ac:dyDescent="0.25">
      <c r="A106" s="6" t="s">
        <v>10</v>
      </c>
      <c r="B106" s="17">
        <v>5</v>
      </c>
      <c r="C106" s="17">
        <v>2020</v>
      </c>
      <c r="D106" s="17" t="s">
        <v>235</v>
      </c>
      <c r="E106" s="19">
        <v>44106</v>
      </c>
      <c r="F106" s="3">
        <v>0.52916666666666667</v>
      </c>
      <c r="G106" s="10">
        <v>27.651330000000002</v>
      </c>
      <c r="H106" s="10">
        <v>-82.701769999999996</v>
      </c>
      <c r="I106" s="10">
        <v>27.65166</v>
      </c>
      <c r="J106" s="10">
        <v>-82.701769999999996</v>
      </c>
      <c r="K106" s="10">
        <v>0.89100000000000001</v>
      </c>
      <c r="L106" s="10">
        <v>0.89100000000000001</v>
      </c>
      <c r="M106" s="10" t="s">
        <v>236</v>
      </c>
      <c r="N106" s="10"/>
      <c r="O106" s="10"/>
      <c r="W106" s="10" t="s">
        <v>237</v>
      </c>
      <c r="X106" s="6">
        <v>25</v>
      </c>
      <c r="Y106" s="6">
        <f t="shared" si="4"/>
        <v>60</v>
      </c>
      <c r="AN106">
        <v>60</v>
      </c>
      <c r="AO106" t="s">
        <v>100</v>
      </c>
      <c r="AX106" t="s">
        <v>98</v>
      </c>
      <c r="AY106" t="s">
        <v>97</v>
      </c>
      <c r="BP106" s="17" t="s">
        <v>95</v>
      </c>
      <c r="BQ106" t="s">
        <v>94</v>
      </c>
      <c r="BR106" s="17">
        <v>110</v>
      </c>
    </row>
    <row r="107" spans="1:71" x14ac:dyDescent="0.25">
      <c r="A107" s="6" t="s">
        <v>10</v>
      </c>
      <c r="B107" s="17">
        <v>5</v>
      </c>
      <c r="C107" s="17">
        <v>2020</v>
      </c>
      <c r="D107" s="17" t="s">
        <v>235</v>
      </c>
      <c r="E107" s="19">
        <v>44106</v>
      </c>
      <c r="F107" s="3">
        <v>0.52916666666666667</v>
      </c>
      <c r="G107" s="10">
        <v>27.651330000000002</v>
      </c>
      <c r="H107" s="10">
        <v>-82.701769999999996</v>
      </c>
      <c r="I107" s="10">
        <v>27.65166</v>
      </c>
      <c r="J107" s="10">
        <v>-82.701769999999996</v>
      </c>
      <c r="K107" s="10">
        <v>0.89100000000000001</v>
      </c>
      <c r="L107" s="10">
        <v>0.89100000000000001</v>
      </c>
      <c r="M107" s="10" t="s">
        <v>236</v>
      </c>
      <c r="N107" s="10"/>
      <c r="O107" s="10"/>
      <c r="W107" s="10" t="s">
        <v>237</v>
      </c>
      <c r="X107" s="12">
        <v>30</v>
      </c>
      <c r="Y107" s="6">
        <f t="shared" si="4"/>
        <v>70</v>
      </c>
      <c r="AN107">
        <v>70</v>
      </c>
      <c r="AO107" t="s">
        <v>100</v>
      </c>
      <c r="AP107">
        <v>20</v>
      </c>
      <c r="AQ107">
        <v>38</v>
      </c>
      <c r="AR107">
        <v>27</v>
      </c>
      <c r="AS107">
        <v>46</v>
      </c>
      <c r="AT107">
        <v>40.5</v>
      </c>
      <c r="AU107">
        <v>3000</v>
      </c>
      <c r="AV107">
        <v>7000</v>
      </c>
      <c r="AW107">
        <v>6000</v>
      </c>
      <c r="AX107" t="s">
        <v>99</v>
      </c>
      <c r="AY107" t="s">
        <v>98</v>
      </c>
      <c r="BP107" s="17" t="s">
        <v>94</v>
      </c>
      <c r="BQ107" t="s">
        <v>95</v>
      </c>
      <c r="BR107" s="17">
        <v>120</v>
      </c>
      <c r="BS107" t="s">
        <v>241</v>
      </c>
    </row>
    <row r="108" spans="1:71" x14ac:dyDescent="0.25">
      <c r="A108" s="6" t="s">
        <v>10</v>
      </c>
      <c r="B108" s="17">
        <v>1</v>
      </c>
      <c r="C108" s="17">
        <v>2020</v>
      </c>
      <c r="D108" s="17" t="s">
        <v>242</v>
      </c>
      <c r="E108" s="19">
        <v>44106</v>
      </c>
      <c r="F108" s="3">
        <v>0.55555555555555558</v>
      </c>
      <c r="G108" s="10">
        <v>27.64818</v>
      </c>
      <c r="H108" s="10">
        <v>-82.709419999999994</v>
      </c>
      <c r="I108" s="10">
        <v>27.647860000000001</v>
      </c>
      <c r="J108" s="10">
        <v>-82.709460000000007</v>
      </c>
      <c r="K108" s="10">
        <v>0.85799999999999998</v>
      </c>
      <c r="L108" s="10">
        <v>0.85799999999999998</v>
      </c>
      <c r="M108" s="10" t="s">
        <v>236</v>
      </c>
      <c r="N108" s="8">
        <v>0.55555555555555558</v>
      </c>
      <c r="O108">
        <v>0.26100000000000001</v>
      </c>
      <c r="P108">
        <v>26.1</v>
      </c>
      <c r="Q108">
        <v>8.5</v>
      </c>
      <c r="R108">
        <v>143.5</v>
      </c>
      <c r="S108">
        <v>9.75</v>
      </c>
      <c r="T108">
        <v>47.997</v>
      </c>
      <c r="U108">
        <v>31.25</v>
      </c>
      <c r="V108">
        <v>84.93</v>
      </c>
      <c r="W108" s="10" t="s">
        <v>243</v>
      </c>
      <c r="X108" s="12">
        <v>0</v>
      </c>
      <c r="Y108" s="6">
        <f t="shared" ref="Y108:Y170" si="5">SUM(Z108,AA108,AN108,BC108)</f>
        <v>95</v>
      </c>
      <c r="AN108">
        <v>5</v>
      </c>
      <c r="AO108" t="s">
        <v>100</v>
      </c>
      <c r="AP108">
        <v>37</v>
      </c>
      <c r="AQ108">
        <v>48</v>
      </c>
      <c r="AR108">
        <v>32</v>
      </c>
      <c r="AS108">
        <v>27</v>
      </c>
      <c r="AT108">
        <v>37</v>
      </c>
      <c r="AU108">
        <v>0</v>
      </c>
      <c r="AV108">
        <v>2000</v>
      </c>
      <c r="AW108">
        <v>2000</v>
      </c>
      <c r="AX108" t="s">
        <v>98</v>
      </c>
      <c r="AY108" t="s">
        <v>99</v>
      </c>
      <c r="BC108">
        <v>90</v>
      </c>
      <c r="BD108" t="s">
        <v>102</v>
      </c>
      <c r="BE108">
        <v>46</v>
      </c>
      <c r="BF108">
        <v>46</v>
      </c>
      <c r="BG108">
        <v>43</v>
      </c>
      <c r="BH108">
        <v>38</v>
      </c>
      <c r="BI108">
        <v>42.5</v>
      </c>
      <c r="BJ108">
        <v>16000</v>
      </c>
      <c r="BK108">
        <v>24000</v>
      </c>
      <c r="BL108">
        <v>27000</v>
      </c>
      <c r="BM108" t="s">
        <v>98</v>
      </c>
      <c r="BN108" t="s">
        <v>98</v>
      </c>
      <c r="BP108" s="17" t="s">
        <v>94</v>
      </c>
      <c r="BR108" s="17">
        <v>110</v>
      </c>
      <c r="BS108" t="s">
        <v>245</v>
      </c>
    </row>
    <row r="109" spans="1:71" x14ac:dyDescent="0.25">
      <c r="A109" s="6" t="s">
        <v>10</v>
      </c>
      <c r="B109" s="17">
        <v>1</v>
      </c>
      <c r="C109" s="17">
        <v>2020</v>
      </c>
      <c r="D109" s="17" t="s">
        <v>242</v>
      </c>
      <c r="E109" s="19">
        <v>44106</v>
      </c>
      <c r="F109" s="3">
        <v>0.55555555555555558</v>
      </c>
      <c r="G109" s="10">
        <v>27.64818</v>
      </c>
      <c r="H109" s="10">
        <v>-82.709419999999994</v>
      </c>
      <c r="I109" s="10">
        <v>27.647860000000001</v>
      </c>
      <c r="J109" s="10">
        <v>-82.709460000000007</v>
      </c>
      <c r="K109" s="10">
        <v>0.85799999999999998</v>
      </c>
      <c r="L109" s="10">
        <v>0.85799999999999998</v>
      </c>
      <c r="M109" s="10" t="s">
        <v>236</v>
      </c>
      <c r="N109" s="8">
        <v>0.55625000000000002</v>
      </c>
      <c r="O109">
        <v>0.85799999999999998</v>
      </c>
      <c r="P109">
        <v>26.1</v>
      </c>
      <c r="Q109">
        <v>8.52</v>
      </c>
      <c r="R109">
        <v>149.69999999999999</v>
      </c>
      <c r="S109">
        <v>10.15</v>
      </c>
      <c r="T109">
        <v>48.170999999999999</v>
      </c>
      <c r="U109">
        <v>31.37</v>
      </c>
      <c r="W109" s="10" t="s">
        <v>243</v>
      </c>
      <c r="X109" s="6">
        <v>5</v>
      </c>
      <c r="Y109" s="6">
        <f t="shared" si="5"/>
        <v>53</v>
      </c>
      <c r="AN109">
        <v>3</v>
      </c>
      <c r="AO109" t="s">
        <v>101</v>
      </c>
      <c r="AX109" t="s">
        <v>98</v>
      </c>
      <c r="AY109" t="s">
        <v>99</v>
      </c>
      <c r="BC109">
        <v>50</v>
      </c>
      <c r="BD109" t="s">
        <v>102</v>
      </c>
      <c r="BM109" t="s">
        <v>98</v>
      </c>
      <c r="BN109" t="s">
        <v>98</v>
      </c>
      <c r="BP109" s="17" t="s">
        <v>94</v>
      </c>
      <c r="BQ109" t="s">
        <v>95</v>
      </c>
      <c r="BR109" s="17">
        <v>100</v>
      </c>
      <c r="BS109" t="s">
        <v>246</v>
      </c>
    </row>
    <row r="110" spans="1:71" x14ac:dyDescent="0.25">
      <c r="A110" s="6" t="s">
        <v>10</v>
      </c>
      <c r="B110" s="17">
        <v>1</v>
      </c>
      <c r="C110" s="17">
        <v>2020</v>
      </c>
      <c r="D110" s="17" t="s">
        <v>242</v>
      </c>
      <c r="E110" s="19">
        <v>44106</v>
      </c>
      <c r="F110" s="3">
        <v>0.55555555555555558</v>
      </c>
      <c r="G110" s="10">
        <v>27.64818</v>
      </c>
      <c r="H110" s="10">
        <v>-82.709419999999994</v>
      </c>
      <c r="I110" s="10">
        <v>27.647860000000001</v>
      </c>
      <c r="J110" s="10">
        <v>-82.709460000000007</v>
      </c>
      <c r="K110" s="10">
        <v>0.85799999999999998</v>
      </c>
      <c r="L110" s="10">
        <v>0.85799999999999998</v>
      </c>
      <c r="M110" s="10" t="s">
        <v>236</v>
      </c>
      <c r="N110" s="10"/>
      <c r="O110" s="10"/>
      <c r="W110" s="10" t="s">
        <v>243</v>
      </c>
      <c r="X110" s="6">
        <v>10</v>
      </c>
      <c r="Y110" s="6">
        <f t="shared" si="5"/>
        <v>60</v>
      </c>
      <c r="AN110">
        <v>5</v>
      </c>
      <c r="AO110" t="s">
        <v>100</v>
      </c>
      <c r="AX110" t="s">
        <v>98</v>
      </c>
      <c r="AY110" t="s">
        <v>99</v>
      </c>
      <c r="BC110">
        <v>55</v>
      </c>
      <c r="BD110" t="s">
        <v>102</v>
      </c>
      <c r="BM110" t="s">
        <v>99</v>
      </c>
      <c r="BN110" t="s">
        <v>98</v>
      </c>
      <c r="BP110" s="17" t="s">
        <v>95</v>
      </c>
      <c r="BQ110" t="s">
        <v>94</v>
      </c>
      <c r="BR110" s="17">
        <v>100</v>
      </c>
    </row>
    <row r="111" spans="1:71" x14ac:dyDescent="0.25">
      <c r="A111" s="6" t="s">
        <v>10</v>
      </c>
      <c r="B111" s="17">
        <v>1</v>
      </c>
      <c r="C111" s="17">
        <v>2020</v>
      </c>
      <c r="D111" s="17" t="s">
        <v>242</v>
      </c>
      <c r="E111" s="19">
        <v>44106</v>
      </c>
      <c r="F111" s="3">
        <v>0.55555555555555558</v>
      </c>
      <c r="G111" s="10">
        <v>27.64818</v>
      </c>
      <c r="H111" s="10">
        <v>-82.709419999999994</v>
      </c>
      <c r="I111" s="10">
        <v>27.647860000000001</v>
      </c>
      <c r="J111" s="10">
        <v>-82.709460000000007</v>
      </c>
      <c r="K111" s="10">
        <v>0.85799999999999998</v>
      </c>
      <c r="L111" s="10">
        <v>0.85799999999999998</v>
      </c>
      <c r="M111" s="10" t="s">
        <v>236</v>
      </c>
      <c r="N111" s="10"/>
      <c r="O111" s="10"/>
      <c r="W111" s="10" t="s">
        <v>243</v>
      </c>
      <c r="X111" s="12">
        <v>15</v>
      </c>
      <c r="Y111" s="6">
        <f t="shared" si="5"/>
        <v>51</v>
      </c>
      <c r="AN111">
        <v>1</v>
      </c>
      <c r="AO111" t="s">
        <v>100</v>
      </c>
      <c r="AP111">
        <v>15</v>
      </c>
      <c r="AQ111">
        <v>14</v>
      </c>
      <c r="AR111">
        <v>10</v>
      </c>
      <c r="AS111">
        <v>13</v>
      </c>
      <c r="AT111">
        <v>0</v>
      </c>
      <c r="AU111">
        <v>1000</v>
      </c>
      <c r="AV111">
        <v>0</v>
      </c>
      <c r="AW111">
        <v>0</v>
      </c>
      <c r="AX111" t="s">
        <v>99</v>
      </c>
      <c r="AY111" t="s">
        <v>99</v>
      </c>
      <c r="BC111">
        <v>50</v>
      </c>
      <c r="BD111" t="s">
        <v>102</v>
      </c>
      <c r="BE111">
        <v>30</v>
      </c>
      <c r="BF111">
        <v>31.5</v>
      </c>
      <c r="BG111">
        <v>26</v>
      </c>
      <c r="BH111">
        <v>28</v>
      </c>
      <c r="BI111">
        <v>22</v>
      </c>
      <c r="BJ111">
        <v>0</v>
      </c>
      <c r="BK111">
        <v>9000</v>
      </c>
      <c r="BL111">
        <v>17000</v>
      </c>
      <c r="BM111" t="s">
        <v>98</v>
      </c>
      <c r="BN111" t="s">
        <v>98</v>
      </c>
      <c r="BP111" s="17" t="s">
        <v>94</v>
      </c>
      <c r="BQ111" t="s">
        <v>95</v>
      </c>
      <c r="BR111" s="17">
        <v>110</v>
      </c>
      <c r="BS111" t="s">
        <v>247</v>
      </c>
    </row>
    <row r="112" spans="1:71" x14ac:dyDescent="0.25">
      <c r="A112" s="6" t="s">
        <v>10</v>
      </c>
      <c r="B112" s="17">
        <v>1</v>
      </c>
      <c r="C112" s="17">
        <v>2020</v>
      </c>
      <c r="D112" s="17" t="s">
        <v>242</v>
      </c>
      <c r="E112" s="19">
        <v>44106</v>
      </c>
      <c r="F112" s="3">
        <v>0.55555555555555558</v>
      </c>
      <c r="G112" s="10">
        <v>27.64818</v>
      </c>
      <c r="H112" s="10">
        <v>-82.709419999999994</v>
      </c>
      <c r="I112" s="10">
        <v>27.647860000000001</v>
      </c>
      <c r="J112" s="10">
        <v>-82.709460000000007</v>
      </c>
      <c r="K112" s="10">
        <v>0.85799999999999998</v>
      </c>
      <c r="L112" s="10">
        <v>0.85799999999999998</v>
      </c>
      <c r="M112" s="10" t="s">
        <v>236</v>
      </c>
      <c r="N112" s="10"/>
      <c r="O112" s="10"/>
      <c r="W112" s="10" t="s">
        <v>243</v>
      </c>
      <c r="X112" s="6">
        <v>20</v>
      </c>
      <c r="Y112" s="6">
        <f t="shared" si="5"/>
        <v>55</v>
      </c>
      <c r="AN112">
        <v>10</v>
      </c>
      <c r="AO112" t="s">
        <v>102</v>
      </c>
      <c r="AX112" t="s">
        <v>98</v>
      </c>
      <c r="AY112" t="s">
        <v>98</v>
      </c>
      <c r="BC112">
        <v>45</v>
      </c>
      <c r="BD112" t="s">
        <v>102</v>
      </c>
      <c r="BM112" t="s">
        <v>98</v>
      </c>
      <c r="BN112" t="s">
        <v>98</v>
      </c>
      <c r="BP112" s="17" t="s">
        <v>95</v>
      </c>
      <c r="BQ112" t="s">
        <v>94</v>
      </c>
      <c r="BR112" s="17">
        <v>110</v>
      </c>
      <c r="BS112" t="s">
        <v>19</v>
      </c>
    </row>
    <row r="113" spans="1:71" x14ac:dyDescent="0.25">
      <c r="A113" s="6" t="s">
        <v>10</v>
      </c>
      <c r="B113" s="17">
        <v>1</v>
      </c>
      <c r="C113" s="17">
        <v>2020</v>
      </c>
      <c r="D113" s="17" t="s">
        <v>242</v>
      </c>
      <c r="E113" s="19">
        <v>44106</v>
      </c>
      <c r="F113" s="3">
        <v>0.55555555555555558</v>
      </c>
      <c r="G113" s="10">
        <v>27.64818</v>
      </c>
      <c r="H113" s="10">
        <v>-82.709419999999994</v>
      </c>
      <c r="I113" s="10">
        <v>27.647860000000001</v>
      </c>
      <c r="J113" s="10">
        <v>-82.709460000000007</v>
      </c>
      <c r="K113" s="10">
        <v>0.85799999999999998</v>
      </c>
      <c r="L113" s="10">
        <v>0.85799999999999998</v>
      </c>
      <c r="M113" s="10" t="s">
        <v>236</v>
      </c>
      <c r="N113" s="10"/>
      <c r="O113" s="10"/>
      <c r="W113" s="10" t="s">
        <v>243</v>
      </c>
      <c r="X113" s="6">
        <v>25</v>
      </c>
      <c r="Y113" s="6">
        <f t="shared" si="5"/>
        <v>75</v>
      </c>
      <c r="AN113">
        <v>10</v>
      </c>
      <c r="AO113" t="s">
        <v>102</v>
      </c>
      <c r="AX113" t="s">
        <v>98</v>
      </c>
      <c r="AY113" t="s">
        <v>98</v>
      </c>
      <c r="BC113">
        <v>65</v>
      </c>
      <c r="BD113" t="s">
        <v>102</v>
      </c>
      <c r="BM113" t="s">
        <v>98</v>
      </c>
      <c r="BN113" t="s">
        <v>98</v>
      </c>
      <c r="BP113" s="17" t="s">
        <v>95</v>
      </c>
      <c r="BQ113" t="s">
        <v>94</v>
      </c>
      <c r="BR113" s="17">
        <v>110</v>
      </c>
    </row>
    <row r="114" spans="1:71" x14ac:dyDescent="0.25">
      <c r="A114" s="6" t="s">
        <v>10</v>
      </c>
      <c r="B114" s="17">
        <v>1</v>
      </c>
      <c r="C114" s="17">
        <v>2020</v>
      </c>
      <c r="D114" s="17" t="s">
        <v>242</v>
      </c>
      <c r="E114" s="19">
        <v>44106</v>
      </c>
      <c r="F114" s="3">
        <v>0.55555555555555558</v>
      </c>
      <c r="G114" s="10">
        <v>27.64818</v>
      </c>
      <c r="H114" s="10">
        <v>-82.709419999999994</v>
      </c>
      <c r="I114" s="10">
        <v>27.647860000000001</v>
      </c>
      <c r="J114" s="10">
        <v>-82.709460000000007</v>
      </c>
      <c r="K114" s="10">
        <v>0.85799999999999998</v>
      </c>
      <c r="L114" s="10">
        <v>0.85799999999999998</v>
      </c>
      <c r="M114" s="10" t="s">
        <v>236</v>
      </c>
      <c r="N114" s="10"/>
      <c r="O114" s="10"/>
      <c r="W114" s="10" t="s">
        <v>243</v>
      </c>
      <c r="X114" s="12">
        <v>30</v>
      </c>
      <c r="Y114" s="6">
        <f t="shared" si="5"/>
        <v>67</v>
      </c>
      <c r="Z114">
        <v>7</v>
      </c>
      <c r="AN114">
        <v>40</v>
      </c>
      <c r="AO114" t="s">
        <v>102</v>
      </c>
      <c r="AP114">
        <v>33</v>
      </c>
      <c r="AQ114">
        <v>21</v>
      </c>
      <c r="AR114">
        <v>31</v>
      </c>
      <c r="AS114">
        <v>32</v>
      </c>
      <c r="AT114">
        <v>27</v>
      </c>
      <c r="AU114">
        <v>4000</v>
      </c>
      <c r="AV114">
        <v>3000</v>
      </c>
      <c r="AW114">
        <v>1000</v>
      </c>
      <c r="AX114" t="s">
        <v>98</v>
      </c>
      <c r="AY114" t="s">
        <v>97</v>
      </c>
      <c r="BC114">
        <v>20</v>
      </c>
      <c r="BD114" t="s">
        <v>102</v>
      </c>
      <c r="BE114">
        <v>30</v>
      </c>
      <c r="BF114">
        <v>29.5</v>
      </c>
      <c r="BG114">
        <v>32</v>
      </c>
      <c r="BH114">
        <v>29</v>
      </c>
      <c r="BI114">
        <v>27</v>
      </c>
      <c r="BJ114">
        <v>0</v>
      </c>
      <c r="BK114">
        <v>3000</v>
      </c>
      <c r="BL114">
        <v>9000</v>
      </c>
      <c r="BM114" t="s">
        <v>98</v>
      </c>
      <c r="BN114" t="s">
        <v>97</v>
      </c>
      <c r="BP114" s="17" t="s">
        <v>95</v>
      </c>
      <c r="BQ114" t="s">
        <v>94</v>
      </c>
      <c r="BR114" s="17">
        <v>100</v>
      </c>
      <c r="BS114" t="s">
        <v>244</v>
      </c>
    </row>
    <row r="115" spans="1:71" s="83" customFormat="1" x14ac:dyDescent="0.25">
      <c r="A115" s="83" t="s">
        <v>10</v>
      </c>
      <c r="B115" s="6">
        <v>2</v>
      </c>
      <c r="C115" s="83">
        <v>2021</v>
      </c>
      <c r="D115" s="83" t="s">
        <v>311</v>
      </c>
      <c r="E115" s="79">
        <v>44452</v>
      </c>
      <c r="F115" s="80">
        <v>0.4145833333333333</v>
      </c>
      <c r="G115" s="83">
        <v>27.626819999999999</v>
      </c>
      <c r="H115" s="83">
        <v>-82.729240000000004</v>
      </c>
      <c r="I115" s="83">
        <v>27.62679</v>
      </c>
      <c r="J115" s="83">
        <v>-82.729190000000003</v>
      </c>
      <c r="K115" s="83">
        <v>2</v>
      </c>
      <c r="L115" s="83">
        <v>2</v>
      </c>
      <c r="M115" s="83" t="s">
        <v>313</v>
      </c>
      <c r="N115" s="80">
        <v>0.4145833333333333</v>
      </c>
      <c r="O115">
        <v>0.218</v>
      </c>
      <c r="P115">
        <v>29.1</v>
      </c>
      <c r="Q115">
        <v>8.2200000000000006</v>
      </c>
      <c r="R115">
        <v>93.6</v>
      </c>
      <c r="S115">
        <v>6.05</v>
      </c>
      <c r="T115">
        <v>48.133300000000006</v>
      </c>
      <c r="U115">
        <v>31.26</v>
      </c>
      <c r="V115" s="83">
        <v>87.01</v>
      </c>
      <c r="W115" s="83" t="s">
        <v>312</v>
      </c>
      <c r="X115" s="12">
        <v>0</v>
      </c>
      <c r="Y115" s="6">
        <f t="shared" si="5"/>
        <v>20</v>
      </c>
      <c r="Z115" s="83">
        <v>20</v>
      </c>
      <c r="BP115" s="83" t="s">
        <v>94</v>
      </c>
      <c r="BR115" s="83">
        <v>200</v>
      </c>
      <c r="BS115" s="83" t="s">
        <v>191</v>
      </c>
    </row>
    <row r="116" spans="1:71" x14ac:dyDescent="0.25">
      <c r="A116" s="6" t="s">
        <v>10</v>
      </c>
      <c r="B116" s="6">
        <v>2</v>
      </c>
      <c r="C116" s="17">
        <v>2021</v>
      </c>
      <c r="D116" s="17" t="s">
        <v>311</v>
      </c>
      <c r="E116" s="19">
        <v>44452</v>
      </c>
      <c r="F116" s="3">
        <v>0.4145833333333333</v>
      </c>
      <c r="G116" s="25">
        <v>27.626819999999999</v>
      </c>
      <c r="H116" s="25">
        <v>-82.729240000000004</v>
      </c>
      <c r="I116" s="25">
        <v>27.62679</v>
      </c>
      <c r="J116" s="25">
        <v>-82.729190000000003</v>
      </c>
      <c r="K116" s="89">
        <v>2</v>
      </c>
      <c r="L116" s="89">
        <v>2</v>
      </c>
      <c r="M116" s="89" t="s">
        <v>313</v>
      </c>
      <c r="W116" s="25" t="s">
        <v>312</v>
      </c>
      <c r="X116" s="6">
        <v>5</v>
      </c>
      <c r="Y116" s="6">
        <f t="shared" si="5"/>
        <v>15</v>
      </c>
      <c r="Z116">
        <v>15</v>
      </c>
      <c r="BP116" s="17" t="s">
        <v>94</v>
      </c>
      <c r="BR116" s="17">
        <v>200</v>
      </c>
      <c r="BS116" s="89" t="s">
        <v>315</v>
      </c>
    </row>
    <row r="117" spans="1:71" x14ac:dyDescent="0.25">
      <c r="A117" s="6" t="s">
        <v>10</v>
      </c>
      <c r="B117" s="6">
        <v>2</v>
      </c>
      <c r="C117" s="17">
        <v>2021</v>
      </c>
      <c r="D117" s="17" t="s">
        <v>311</v>
      </c>
      <c r="E117" s="19">
        <v>44452</v>
      </c>
      <c r="F117" s="3">
        <v>0.4145833333333333</v>
      </c>
      <c r="G117" s="25">
        <v>27.626819999999999</v>
      </c>
      <c r="H117" s="25">
        <v>-82.729240000000004</v>
      </c>
      <c r="I117" s="25">
        <v>27.62679</v>
      </c>
      <c r="J117" s="25">
        <v>-82.729190000000003</v>
      </c>
      <c r="K117" s="89">
        <v>2</v>
      </c>
      <c r="L117" s="89">
        <v>2</v>
      </c>
      <c r="M117" s="89" t="s">
        <v>313</v>
      </c>
      <c r="W117" s="25" t="s">
        <v>312</v>
      </c>
      <c r="X117" s="6">
        <v>10</v>
      </c>
      <c r="Y117" s="6">
        <f t="shared" si="5"/>
        <v>0</v>
      </c>
      <c r="BP117" s="17" t="s">
        <v>314</v>
      </c>
      <c r="BQ117" t="s">
        <v>94</v>
      </c>
      <c r="BR117" s="17">
        <v>200</v>
      </c>
      <c r="BS117" s="89" t="s">
        <v>316</v>
      </c>
    </row>
    <row r="118" spans="1:71" x14ac:dyDescent="0.25">
      <c r="A118" s="6" t="s">
        <v>10</v>
      </c>
      <c r="B118" s="6">
        <v>2</v>
      </c>
      <c r="C118" s="17">
        <v>2021</v>
      </c>
      <c r="D118" s="17" t="s">
        <v>311</v>
      </c>
      <c r="E118" s="19">
        <v>44452</v>
      </c>
      <c r="F118" s="3">
        <v>0.41458333333333303</v>
      </c>
      <c r="G118" s="25">
        <v>27.626819999999999</v>
      </c>
      <c r="H118" s="25">
        <v>-82.729240000000004</v>
      </c>
      <c r="I118" s="25">
        <v>27.62679</v>
      </c>
      <c r="J118" s="25">
        <v>-82.729190000000003</v>
      </c>
      <c r="K118" s="89">
        <v>2</v>
      </c>
      <c r="L118" s="89">
        <v>2</v>
      </c>
      <c r="M118" s="89" t="s">
        <v>313</v>
      </c>
      <c r="W118" s="25" t="s">
        <v>312</v>
      </c>
      <c r="X118" s="12">
        <v>15</v>
      </c>
      <c r="Y118" s="6">
        <f t="shared" si="5"/>
        <v>15</v>
      </c>
      <c r="Z118">
        <v>15</v>
      </c>
      <c r="BP118" s="17" t="s">
        <v>314</v>
      </c>
      <c r="BQ118" t="s">
        <v>94</v>
      </c>
      <c r="BR118" s="17">
        <v>200</v>
      </c>
      <c r="BS118" s="89" t="s">
        <v>289</v>
      </c>
    </row>
    <row r="119" spans="1:71" x14ac:dyDescent="0.25">
      <c r="A119" s="6" t="s">
        <v>10</v>
      </c>
      <c r="B119" s="6">
        <v>2</v>
      </c>
      <c r="C119" s="17">
        <v>2021</v>
      </c>
      <c r="D119" s="17" t="s">
        <v>311</v>
      </c>
      <c r="E119" s="19">
        <v>44452</v>
      </c>
      <c r="F119" s="3">
        <v>0.41458333333333303</v>
      </c>
      <c r="G119" s="25">
        <v>27.626819999999999</v>
      </c>
      <c r="H119" s="25">
        <v>-82.729240000000004</v>
      </c>
      <c r="I119" s="25">
        <v>27.62679</v>
      </c>
      <c r="J119" s="25">
        <v>-82.729190000000003</v>
      </c>
      <c r="K119" s="89">
        <v>2</v>
      </c>
      <c r="L119" s="89">
        <v>2</v>
      </c>
      <c r="M119" s="89" t="s">
        <v>313</v>
      </c>
      <c r="W119" s="25" t="s">
        <v>312</v>
      </c>
      <c r="X119" s="6">
        <v>20</v>
      </c>
      <c r="Y119" s="6">
        <f t="shared" si="5"/>
        <v>50</v>
      </c>
      <c r="Z119">
        <v>50</v>
      </c>
      <c r="BP119" s="17" t="s">
        <v>314</v>
      </c>
      <c r="BQ119" t="s">
        <v>94</v>
      </c>
      <c r="BR119" s="17">
        <v>200</v>
      </c>
      <c r="BS119" s="89" t="s">
        <v>191</v>
      </c>
    </row>
    <row r="120" spans="1:71" x14ac:dyDescent="0.25">
      <c r="A120" s="6" t="s">
        <v>10</v>
      </c>
      <c r="B120" s="6">
        <v>2</v>
      </c>
      <c r="C120" s="17">
        <v>2021</v>
      </c>
      <c r="D120" s="17" t="s">
        <v>311</v>
      </c>
      <c r="E120" s="19">
        <v>44452</v>
      </c>
      <c r="F120" s="3">
        <v>0.41458333333333303</v>
      </c>
      <c r="G120" s="25">
        <v>27.626819999999999</v>
      </c>
      <c r="H120" s="25">
        <v>-82.729240000000004</v>
      </c>
      <c r="I120" s="25">
        <v>27.62679</v>
      </c>
      <c r="J120" s="25">
        <v>-82.729190000000003</v>
      </c>
      <c r="K120" s="89">
        <v>2</v>
      </c>
      <c r="L120" s="89">
        <v>2</v>
      </c>
      <c r="M120" s="89" t="s">
        <v>313</v>
      </c>
      <c r="W120" s="25" t="s">
        <v>312</v>
      </c>
      <c r="X120" s="6">
        <v>25</v>
      </c>
      <c r="Y120" s="6">
        <f t="shared" si="5"/>
        <v>5</v>
      </c>
      <c r="Z120">
        <v>5</v>
      </c>
      <c r="BP120" s="17" t="s">
        <v>94</v>
      </c>
      <c r="BR120" s="17">
        <v>200</v>
      </c>
      <c r="BS120" s="89" t="s">
        <v>289</v>
      </c>
    </row>
    <row r="121" spans="1:71" x14ac:dyDescent="0.25">
      <c r="A121" s="6" t="s">
        <v>10</v>
      </c>
      <c r="B121" s="6">
        <v>2</v>
      </c>
      <c r="C121" s="17">
        <v>2021</v>
      </c>
      <c r="D121" s="17" t="s">
        <v>311</v>
      </c>
      <c r="E121" s="19">
        <v>44452</v>
      </c>
      <c r="F121" s="3">
        <v>0.41458333333333303</v>
      </c>
      <c r="G121" s="25">
        <v>27.626819999999999</v>
      </c>
      <c r="H121" s="25">
        <v>-82.729240000000004</v>
      </c>
      <c r="I121" s="25">
        <v>27.62679</v>
      </c>
      <c r="J121" s="25">
        <v>-82.729190000000003</v>
      </c>
      <c r="K121" s="89">
        <v>2</v>
      </c>
      <c r="L121" s="89">
        <v>2</v>
      </c>
      <c r="M121" s="89" t="s">
        <v>313</v>
      </c>
      <c r="W121" s="25" t="s">
        <v>312</v>
      </c>
      <c r="X121" s="12">
        <v>30</v>
      </c>
      <c r="Y121" s="6">
        <f t="shared" si="5"/>
        <v>5</v>
      </c>
      <c r="Z121">
        <v>5</v>
      </c>
      <c r="BP121" s="17" t="s">
        <v>94</v>
      </c>
      <c r="BR121" s="17">
        <v>200</v>
      </c>
      <c r="BS121" s="89" t="s">
        <v>191</v>
      </c>
    </row>
    <row r="122" spans="1:71" s="83" customFormat="1" x14ac:dyDescent="0.25">
      <c r="A122" s="83" t="s">
        <v>10</v>
      </c>
      <c r="B122" s="90">
        <v>6</v>
      </c>
      <c r="C122" s="78">
        <v>2021</v>
      </c>
      <c r="D122" s="78" t="s">
        <v>317</v>
      </c>
      <c r="E122" s="79">
        <v>44452</v>
      </c>
      <c r="F122" s="80">
        <v>0.43263888888888885</v>
      </c>
      <c r="G122" s="83">
        <v>27.630510000000001</v>
      </c>
      <c r="H122" s="83">
        <v>-82.730350000000001</v>
      </c>
      <c r="I122" s="83">
        <v>27.63034</v>
      </c>
      <c r="J122" s="83">
        <v>-82.730379999999997</v>
      </c>
      <c r="K122" s="83">
        <v>0.65</v>
      </c>
      <c r="L122" s="83">
        <v>0.65</v>
      </c>
      <c r="M122" s="83" t="s">
        <v>318</v>
      </c>
      <c r="N122" s="80">
        <v>0.43263888888888885</v>
      </c>
      <c r="O122">
        <v>0.221</v>
      </c>
      <c r="P122">
        <v>29.2</v>
      </c>
      <c r="Q122">
        <v>8.4</v>
      </c>
      <c r="R122">
        <v>135.6</v>
      </c>
      <c r="S122">
        <v>8.75</v>
      </c>
      <c r="T122">
        <v>47.8874</v>
      </c>
      <c r="U122">
        <v>31.08</v>
      </c>
      <c r="V122" s="83">
        <v>86.85</v>
      </c>
      <c r="W122" s="83" t="s">
        <v>319</v>
      </c>
      <c r="X122" s="82">
        <v>0</v>
      </c>
      <c r="Y122" s="77">
        <f t="shared" si="5"/>
        <v>70</v>
      </c>
      <c r="Z122" s="83">
        <v>20</v>
      </c>
      <c r="AA122" s="83">
        <v>10</v>
      </c>
      <c r="AB122" s="83" t="s">
        <v>102</v>
      </c>
      <c r="AC122" s="83">
        <v>24</v>
      </c>
      <c r="AD122" s="83">
        <v>26</v>
      </c>
      <c r="AE122" s="83">
        <v>30.5</v>
      </c>
      <c r="AF122" s="83">
        <v>24</v>
      </c>
      <c r="AG122" s="83">
        <v>33</v>
      </c>
      <c r="AH122" s="83">
        <v>9000</v>
      </c>
      <c r="AI122" s="83">
        <v>14000</v>
      </c>
      <c r="AJ122" s="83">
        <v>6000</v>
      </c>
      <c r="AK122" s="83" t="s">
        <v>99</v>
      </c>
      <c r="AM122" s="83" t="s">
        <v>99</v>
      </c>
      <c r="AN122" s="83">
        <v>40</v>
      </c>
      <c r="AO122" s="83" t="s">
        <v>102</v>
      </c>
      <c r="AP122" s="83">
        <v>45</v>
      </c>
      <c r="AQ122" s="83">
        <v>48</v>
      </c>
      <c r="AR122" s="83">
        <v>39</v>
      </c>
      <c r="AS122" s="83">
        <v>43</v>
      </c>
      <c r="AT122" s="83">
        <v>30</v>
      </c>
      <c r="AU122" s="83">
        <v>4000</v>
      </c>
      <c r="AV122" s="83">
        <v>5000</v>
      </c>
      <c r="AW122" s="83">
        <v>8000</v>
      </c>
      <c r="AX122" s="83" t="s">
        <v>98</v>
      </c>
      <c r="AY122" s="83" t="s">
        <v>98</v>
      </c>
      <c r="BA122" s="83" t="s">
        <v>98</v>
      </c>
      <c r="BP122" s="83" t="s">
        <v>95</v>
      </c>
      <c r="BQ122" s="83" t="s">
        <v>94</v>
      </c>
      <c r="BR122" s="83">
        <v>65</v>
      </c>
      <c r="BS122" s="89" t="s">
        <v>191</v>
      </c>
    </row>
    <row r="123" spans="1:71" x14ac:dyDescent="0.25">
      <c r="A123" s="6" t="s">
        <v>10</v>
      </c>
      <c r="B123" s="6">
        <v>6</v>
      </c>
      <c r="C123" s="17">
        <v>2021</v>
      </c>
      <c r="D123" s="17" t="s">
        <v>317</v>
      </c>
      <c r="E123" s="19">
        <v>44452</v>
      </c>
      <c r="F123" s="91">
        <v>0.43263888888888885</v>
      </c>
      <c r="G123" s="25">
        <v>27.630510000000001</v>
      </c>
      <c r="H123" s="25">
        <v>-82.730350000000001</v>
      </c>
      <c r="I123" s="25">
        <v>27.63034</v>
      </c>
      <c r="J123" s="25">
        <v>-82.730379999999997</v>
      </c>
      <c r="K123" s="25">
        <v>0.65</v>
      </c>
      <c r="L123" s="25">
        <v>0.65</v>
      </c>
      <c r="M123" s="25" t="s">
        <v>318</v>
      </c>
      <c r="W123" s="25" t="s">
        <v>319</v>
      </c>
      <c r="X123" s="6">
        <v>5</v>
      </c>
      <c r="Y123" s="6">
        <f t="shared" si="5"/>
        <v>85</v>
      </c>
      <c r="Z123" s="89">
        <v>20</v>
      </c>
      <c r="AA123">
        <v>50</v>
      </c>
      <c r="AB123" t="s">
        <v>102</v>
      </c>
      <c r="AK123" t="s">
        <v>99</v>
      </c>
      <c r="AM123" t="s">
        <v>99</v>
      </c>
      <c r="AN123">
        <v>15</v>
      </c>
      <c r="AO123" t="s">
        <v>100</v>
      </c>
      <c r="AX123" t="s">
        <v>99</v>
      </c>
      <c r="AY123" t="s">
        <v>99</v>
      </c>
      <c r="BA123" t="s">
        <v>99</v>
      </c>
      <c r="BP123" s="17" t="s">
        <v>94</v>
      </c>
      <c r="BQ123" s="89" t="s">
        <v>95</v>
      </c>
      <c r="BR123" s="17">
        <v>65</v>
      </c>
      <c r="BS123" s="89" t="s">
        <v>320</v>
      </c>
    </row>
    <row r="124" spans="1:71" x14ac:dyDescent="0.25">
      <c r="A124" s="6" t="s">
        <v>10</v>
      </c>
      <c r="B124" s="6">
        <v>6</v>
      </c>
      <c r="C124" s="17">
        <v>2021</v>
      </c>
      <c r="D124" s="17" t="s">
        <v>317</v>
      </c>
      <c r="E124" s="19">
        <v>44452</v>
      </c>
      <c r="F124" s="91">
        <v>0.43263888888888885</v>
      </c>
      <c r="G124" s="25">
        <v>27.630510000000001</v>
      </c>
      <c r="H124" s="25">
        <v>-82.730350000000001</v>
      </c>
      <c r="I124" s="25">
        <v>27.63034</v>
      </c>
      <c r="J124" s="25">
        <v>-82.730379999999997</v>
      </c>
      <c r="K124" s="25">
        <v>0.65</v>
      </c>
      <c r="L124" s="25">
        <v>0.65</v>
      </c>
      <c r="M124" s="25" t="s">
        <v>318</v>
      </c>
      <c r="W124" s="25" t="s">
        <v>319</v>
      </c>
      <c r="X124" s="6">
        <v>10</v>
      </c>
      <c r="Y124" s="6">
        <f t="shared" si="5"/>
        <v>85</v>
      </c>
      <c r="Z124" s="89">
        <v>25</v>
      </c>
      <c r="AA124">
        <v>40</v>
      </c>
      <c r="AB124" t="s">
        <v>102</v>
      </c>
      <c r="AK124" t="s">
        <v>99</v>
      </c>
      <c r="AM124" t="s">
        <v>99</v>
      </c>
      <c r="AN124">
        <v>20</v>
      </c>
      <c r="AO124" t="s">
        <v>100</v>
      </c>
      <c r="AX124" t="s">
        <v>99</v>
      </c>
      <c r="AY124" t="s">
        <v>99</v>
      </c>
      <c r="BA124" t="s">
        <v>99</v>
      </c>
      <c r="BP124" s="17" t="s">
        <v>95</v>
      </c>
      <c r="BQ124" s="89" t="s">
        <v>94</v>
      </c>
      <c r="BR124" s="17">
        <v>65</v>
      </c>
      <c r="BS124" s="89" t="s">
        <v>321</v>
      </c>
    </row>
    <row r="125" spans="1:71" x14ac:dyDescent="0.25">
      <c r="A125" s="6" t="s">
        <v>10</v>
      </c>
      <c r="B125" s="6">
        <v>6</v>
      </c>
      <c r="C125" s="17">
        <v>2021</v>
      </c>
      <c r="D125" s="17" t="s">
        <v>317</v>
      </c>
      <c r="E125" s="19">
        <v>44452</v>
      </c>
      <c r="F125" s="91">
        <v>0.43263888888888885</v>
      </c>
      <c r="G125" s="25">
        <v>27.630510000000001</v>
      </c>
      <c r="H125" s="25">
        <v>-82.730350000000001</v>
      </c>
      <c r="I125" s="25">
        <v>27.63034</v>
      </c>
      <c r="J125" s="25">
        <v>-82.730379999999997</v>
      </c>
      <c r="K125" s="25">
        <v>0.65</v>
      </c>
      <c r="L125" s="25">
        <v>0.65</v>
      </c>
      <c r="M125" s="25" t="s">
        <v>318</v>
      </c>
      <c r="W125" s="25" t="s">
        <v>319</v>
      </c>
      <c r="X125" s="12">
        <v>15</v>
      </c>
      <c r="Y125" s="6">
        <f t="shared" si="5"/>
        <v>95</v>
      </c>
      <c r="Z125" s="89">
        <v>80</v>
      </c>
      <c r="AN125">
        <v>15</v>
      </c>
      <c r="AO125" t="s">
        <v>100</v>
      </c>
      <c r="AP125">
        <v>44</v>
      </c>
      <c r="AQ125">
        <v>51</v>
      </c>
      <c r="AR125">
        <v>46</v>
      </c>
      <c r="AS125">
        <v>50</v>
      </c>
      <c r="AT125">
        <v>42</v>
      </c>
      <c r="AU125">
        <v>7000</v>
      </c>
      <c r="AV125">
        <v>3000</v>
      </c>
      <c r="AW125">
        <v>2000</v>
      </c>
      <c r="AX125" t="s">
        <v>99</v>
      </c>
      <c r="AY125" t="s">
        <v>99</v>
      </c>
      <c r="BA125" t="s">
        <v>99</v>
      </c>
      <c r="BP125" s="17" t="s">
        <v>95</v>
      </c>
      <c r="BQ125" s="89" t="s">
        <v>94</v>
      </c>
      <c r="BR125" s="17">
        <v>62</v>
      </c>
      <c r="BS125" t="s">
        <v>323</v>
      </c>
    </row>
    <row r="126" spans="1:71" x14ac:dyDescent="0.25">
      <c r="A126" s="6" t="s">
        <v>10</v>
      </c>
      <c r="B126" s="6">
        <v>6</v>
      </c>
      <c r="C126" s="17">
        <v>2021</v>
      </c>
      <c r="D126" s="17" t="s">
        <v>317</v>
      </c>
      <c r="E126" s="19">
        <v>44452</v>
      </c>
      <c r="F126" s="91">
        <v>0.43263888888888885</v>
      </c>
      <c r="G126" s="25">
        <v>27.630510000000001</v>
      </c>
      <c r="H126" s="25">
        <v>-82.730350000000001</v>
      </c>
      <c r="I126" s="25">
        <v>27.63034</v>
      </c>
      <c r="J126" s="25">
        <v>-82.730379999999997</v>
      </c>
      <c r="K126" s="25">
        <v>0.65</v>
      </c>
      <c r="L126" s="25">
        <v>0.65</v>
      </c>
      <c r="M126" s="25" t="s">
        <v>318</v>
      </c>
      <c r="W126" s="25" t="s">
        <v>319</v>
      </c>
      <c r="X126" s="6">
        <v>20</v>
      </c>
      <c r="Y126" s="6">
        <f t="shared" si="5"/>
        <v>90</v>
      </c>
      <c r="Z126" s="89">
        <v>60</v>
      </c>
      <c r="AA126">
        <v>10</v>
      </c>
      <c r="AB126" t="s">
        <v>100</v>
      </c>
      <c r="AK126" t="s">
        <v>98</v>
      </c>
      <c r="AN126">
        <v>20</v>
      </c>
      <c r="AO126" t="s">
        <v>100</v>
      </c>
      <c r="AX126" t="s">
        <v>98</v>
      </c>
      <c r="AY126" t="s">
        <v>98</v>
      </c>
      <c r="BA126" t="s">
        <v>98</v>
      </c>
      <c r="BP126" s="17" t="s">
        <v>95</v>
      </c>
      <c r="BQ126" s="89" t="s">
        <v>94</v>
      </c>
      <c r="BR126" s="17">
        <v>62</v>
      </c>
      <c r="BS126" t="s">
        <v>322</v>
      </c>
    </row>
    <row r="127" spans="1:71" x14ac:dyDescent="0.25">
      <c r="A127" s="6" t="s">
        <v>10</v>
      </c>
      <c r="B127" s="6">
        <v>6</v>
      </c>
      <c r="C127" s="17">
        <v>2021</v>
      </c>
      <c r="D127" s="17" t="s">
        <v>317</v>
      </c>
      <c r="E127" s="19">
        <v>44452</v>
      </c>
      <c r="F127" s="91">
        <v>0.43263888888888885</v>
      </c>
      <c r="G127" s="25">
        <v>27.630510000000001</v>
      </c>
      <c r="H127" s="25">
        <v>-82.730350000000001</v>
      </c>
      <c r="I127" s="25">
        <v>27.63034</v>
      </c>
      <c r="J127" s="25">
        <v>-82.730379999999997</v>
      </c>
      <c r="K127" s="25">
        <v>0.65</v>
      </c>
      <c r="L127" s="25">
        <v>0.65</v>
      </c>
      <c r="M127" s="25" t="s">
        <v>318</v>
      </c>
      <c r="W127" s="25" t="s">
        <v>319</v>
      </c>
      <c r="X127" s="6">
        <v>25</v>
      </c>
      <c r="Y127" s="6">
        <f t="shared" si="5"/>
        <v>55</v>
      </c>
      <c r="Z127" s="89">
        <v>25</v>
      </c>
      <c r="AA127">
        <v>5</v>
      </c>
      <c r="AB127" t="s">
        <v>102</v>
      </c>
      <c r="AK127" t="s">
        <v>98</v>
      </c>
      <c r="AN127">
        <v>25</v>
      </c>
      <c r="AO127" t="s">
        <v>100</v>
      </c>
      <c r="AX127" t="s">
        <v>99</v>
      </c>
      <c r="AY127" t="s">
        <v>99</v>
      </c>
      <c r="BA127" t="s">
        <v>99</v>
      </c>
      <c r="BP127" s="17" t="s">
        <v>95</v>
      </c>
      <c r="BR127" s="17">
        <v>62</v>
      </c>
      <c r="BS127" t="s">
        <v>334</v>
      </c>
    </row>
    <row r="128" spans="1:71" s="96" customFormat="1" x14ac:dyDescent="0.25">
      <c r="A128" s="92" t="s">
        <v>10</v>
      </c>
      <c r="B128" s="92">
        <v>6</v>
      </c>
      <c r="C128" s="93">
        <v>2021</v>
      </c>
      <c r="D128" s="93" t="s">
        <v>317</v>
      </c>
      <c r="E128" s="94">
        <v>44452</v>
      </c>
      <c r="F128" s="95">
        <v>0.43263888888888885</v>
      </c>
      <c r="G128" s="96">
        <v>27.630510000000001</v>
      </c>
      <c r="H128" s="96">
        <v>-82.730350000000001</v>
      </c>
      <c r="I128" s="96">
        <v>27.63034</v>
      </c>
      <c r="J128" s="96">
        <v>-82.730379999999997</v>
      </c>
      <c r="K128" s="25">
        <v>0.65</v>
      </c>
      <c r="L128" s="25">
        <v>0.65</v>
      </c>
      <c r="M128" s="96" t="s">
        <v>318</v>
      </c>
      <c r="W128" s="96" t="s">
        <v>319</v>
      </c>
      <c r="X128" s="97">
        <v>30</v>
      </c>
      <c r="Y128" s="92">
        <f t="shared" si="5"/>
        <v>80</v>
      </c>
      <c r="Z128" s="98">
        <v>10</v>
      </c>
      <c r="AA128" s="96">
        <v>15</v>
      </c>
      <c r="AB128" s="96" t="s">
        <v>102</v>
      </c>
      <c r="AC128" s="96">
        <v>38</v>
      </c>
      <c r="AD128" s="96">
        <v>46</v>
      </c>
      <c r="AE128" s="96">
        <v>29</v>
      </c>
      <c r="AF128" s="96">
        <v>20</v>
      </c>
      <c r="AG128" s="96">
        <v>33</v>
      </c>
      <c r="AH128" s="96">
        <v>3000</v>
      </c>
      <c r="AI128" s="96">
        <v>18000</v>
      </c>
      <c r="AJ128" s="96">
        <v>7000</v>
      </c>
      <c r="AK128" s="96" t="s">
        <v>98</v>
      </c>
      <c r="AN128" s="96">
        <v>55</v>
      </c>
      <c r="AO128" s="96" t="s">
        <v>100</v>
      </c>
      <c r="AP128" s="96">
        <v>37</v>
      </c>
      <c r="AQ128" s="96">
        <v>26</v>
      </c>
      <c r="AR128" s="96">
        <v>52</v>
      </c>
      <c r="AS128" s="96">
        <v>43</v>
      </c>
      <c r="AT128" s="96">
        <v>47</v>
      </c>
      <c r="AU128" s="96">
        <v>5000</v>
      </c>
      <c r="AV128" s="96">
        <v>6000</v>
      </c>
      <c r="AW128" s="96">
        <v>4000</v>
      </c>
      <c r="AX128" s="96" t="s">
        <v>99</v>
      </c>
      <c r="AY128" s="96" t="s">
        <v>99</v>
      </c>
      <c r="BA128" s="96" t="s">
        <v>99</v>
      </c>
      <c r="BP128" s="96" t="s">
        <v>94</v>
      </c>
      <c r="BQ128" s="96" t="s">
        <v>95</v>
      </c>
      <c r="BR128" s="96">
        <v>62</v>
      </c>
      <c r="BS128" s="96" t="s">
        <v>335</v>
      </c>
    </row>
    <row r="129" spans="1:71" x14ac:dyDescent="0.25">
      <c r="A129" s="25" t="s">
        <v>10</v>
      </c>
      <c r="B129" s="17">
        <v>1</v>
      </c>
      <c r="C129" s="17">
        <v>2021</v>
      </c>
      <c r="D129" s="17" t="s">
        <v>324</v>
      </c>
      <c r="E129" s="19">
        <v>44452</v>
      </c>
      <c r="F129" s="3">
        <v>0.49583333333333335</v>
      </c>
      <c r="G129" s="100">
        <v>27.640309999999999</v>
      </c>
      <c r="H129" s="89">
        <v>-82.729460000000003</v>
      </c>
      <c r="I129" s="89">
        <v>27.64068</v>
      </c>
      <c r="J129" s="89">
        <v>-82.72936</v>
      </c>
      <c r="K129" s="89">
        <v>2.5459999999999998</v>
      </c>
      <c r="L129" s="89">
        <v>2.5459999999999998</v>
      </c>
      <c r="M129" s="89" t="s">
        <v>325</v>
      </c>
      <c r="N129" s="3">
        <v>0.49583333333333335</v>
      </c>
      <c r="O129">
        <v>0.19900000000000001</v>
      </c>
      <c r="P129">
        <v>29.3</v>
      </c>
      <c r="Q129">
        <v>8.26</v>
      </c>
      <c r="R129">
        <v>114.8</v>
      </c>
      <c r="S129">
        <v>7.39</v>
      </c>
      <c r="T129">
        <v>48.026499999999999</v>
      </c>
      <c r="U129">
        <v>31.18</v>
      </c>
      <c r="V129">
        <v>92.85</v>
      </c>
      <c r="W129" s="89" t="s">
        <v>326</v>
      </c>
      <c r="X129" s="12">
        <v>0</v>
      </c>
      <c r="Y129" s="6">
        <f t="shared" si="5"/>
        <v>0</v>
      </c>
      <c r="BP129" s="17" t="s">
        <v>94</v>
      </c>
      <c r="BR129" s="17">
        <v>260</v>
      </c>
      <c r="BS129" s="89" t="s">
        <v>327</v>
      </c>
    </row>
    <row r="130" spans="1:71" x14ac:dyDescent="0.25">
      <c r="A130" s="6" t="s">
        <v>10</v>
      </c>
      <c r="B130" s="17">
        <v>1</v>
      </c>
      <c r="C130" s="17">
        <v>2021</v>
      </c>
      <c r="D130" s="17" t="s">
        <v>324</v>
      </c>
      <c r="E130" s="19">
        <v>44452</v>
      </c>
      <c r="F130" s="3">
        <v>0.49583333333333335</v>
      </c>
      <c r="G130" s="100">
        <v>27.640309999999999</v>
      </c>
      <c r="H130" s="89">
        <v>-82.729460000000003</v>
      </c>
      <c r="I130" s="89">
        <v>27.64068</v>
      </c>
      <c r="J130" s="89">
        <v>-82.72936</v>
      </c>
      <c r="K130" s="89">
        <v>2.5459999999999998</v>
      </c>
      <c r="L130" s="89">
        <v>2.5459999999999998</v>
      </c>
      <c r="M130" s="89" t="s">
        <v>325</v>
      </c>
      <c r="N130" s="3">
        <v>0.49652777777777773</v>
      </c>
      <c r="O130">
        <v>1.37</v>
      </c>
      <c r="P130">
        <v>29.3</v>
      </c>
      <c r="Q130">
        <v>8.25</v>
      </c>
      <c r="R130">
        <v>113.4</v>
      </c>
      <c r="S130">
        <v>7.31</v>
      </c>
      <c r="T130">
        <v>48.089400000000005</v>
      </c>
      <c r="U130">
        <v>31.22</v>
      </c>
      <c r="W130" s="89" t="s">
        <v>326</v>
      </c>
      <c r="X130" s="6">
        <v>5</v>
      </c>
      <c r="Y130" s="6">
        <f t="shared" si="5"/>
        <v>0</v>
      </c>
      <c r="BP130" s="17" t="s">
        <v>94</v>
      </c>
      <c r="BR130" s="17">
        <v>260</v>
      </c>
      <c r="BS130" s="89" t="s">
        <v>328</v>
      </c>
    </row>
    <row r="131" spans="1:71" x14ac:dyDescent="0.25">
      <c r="A131" s="6" t="s">
        <v>10</v>
      </c>
      <c r="B131" s="17">
        <v>1</v>
      </c>
      <c r="C131" s="17">
        <v>2021</v>
      </c>
      <c r="D131" s="17" t="s">
        <v>324</v>
      </c>
      <c r="E131" s="19">
        <v>44452</v>
      </c>
      <c r="F131" s="3">
        <v>0.49583333333333335</v>
      </c>
      <c r="G131" s="100">
        <v>27.640309999999999</v>
      </c>
      <c r="H131" s="89">
        <v>-82.729460000000003</v>
      </c>
      <c r="I131" s="89">
        <v>27.64068</v>
      </c>
      <c r="J131" s="89">
        <v>-82.72936</v>
      </c>
      <c r="K131" s="89">
        <v>2.5459999999999998</v>
      </c>
      <c r="L131" s="89">
        <v>2.5459999999999998</v>
      </c>
      <c r="M131" s="89" t="s">
        <v>325</v>
      </c>
      <c r="N131" s="3">
        <v>0.49722222222222223</v>
      </c>
      <c r="O131">
        <v>2.5459999999999998</v>
      </c>
      <c r="P131">
        <v>29.1</v>
      </c>
      <c r="Q131">
        <v>8.23</v>
      </c>
      <c r="R131">
        <v>104.2</v>
      </c>
      <c r="S131">
        <v>6.73</v>
      </c>
      <c r="T131">
        <v>48.015699999999995</v>
      </c>
      <c r="U131">
        <v>31.17</v>
      </c>
      <c r="W131" s="89" t="s">
        <v>326</v>
      </c>
      <c r="X131" s="6">
        <v>10</v>
      </c>
      <c r="Y131" s="6">
        <f t="shared" si="5"/>
        <v>0</v>
      </c>
      <c r="BP131" s="17" t="s">
        <v>94</v>
      </c>
      <c r="BR131" s="17">
        <v>250</v>
      </c>
    </row>
    <row r="132" spans="1:71" x14ac:dyDescent="0.25">
      <c r="A132" s="6" t="s">
        <v>10</v>
      </c>
      <c r="B132" s="17">
        <v>1</v>
      </c>
      <c r="C132" s="17">
        <v>2021</v>
      </c>
      <c r="D132" s="17" t="s">
        <v>324</v>
      </c>
      <c r="E132" s="19">
        <v>44452</v>
      </c>
      <c r="F132" s="3">
        <v>0.49583333333333335</v>
      </c>
      <c r="G132" s="100">
        <v>27.640309999999999</v>
      </c>
      <c r="H132" s="89">
        <v>-82.729460000000003</v>
      </c>
      <c r="I132" s="89">
        <v>27.64068</v>
      </c>
      <c r="J132" s="89">
        <v>-82.72936</v>
      </c>
      <c r="K132" s="89">
        <v>2.5459999999999998</v>
      </c>
      <c r="L132" s="89">
        <v>2.5459999999999998</v>
      </c>
      <c r="M132" s="89" t="s">
        <v>325</v>
      </c>
      <c r="W132" s="89" t="s">
        <v>326</v>
      </c>
      <c r="X132" s="12">
        <v>15</v>
      </c>
      <c r="Y132" s="6">
        <f t="shared" si="5"/>
        <v>0</v>
      </c>
      <c r="BP132" s="17" t="s">
        <v>94</v>
      </c>
      <c r="BR132" s="17">
        <v>240</v>
      </c>
    </row>
    <row r="133" spans="1:71" x14ac:dyDescent="0.25">
      <c r="A133" s="6" t="s">
        <v>10</v>
      </c>
      <c r="B133" s="17">
        <v>1</v>
      </c>
      <c r="C133" s="17">
        <v>2021</v>
      </c>
      <c r="D133" s="17" t="s">
        <v>324</v>
      </c>
      <c r="E133" s="19">
        <v>44452</v>
      </c>
      <c r="F133" s="3">
        <v>0.49583333333333335</v>
      </c>
      <c r="G133" s="100">
        <v>27.640309999999999</v>
      </c>
      <c r="H133" s="89">
        <v>-82.729460000000003</v>
      </c>
      <c r="I133" s="89">
        <v>27.64068</v>
      </c>
      <c r="J133" s="89">
        <v>-82.72936</v>
      </c>
      <c r="K133" s="89">
        <v>2.5459999999999998</v>
      </c>
      <c r="L133" s="89">
        <v>2.5459999999999998</v>
      </c>
      <c r="M133" s="89" t="s">
        <v>325</v>
      </c>
      <c r="W133" s="89" t="s">
        <v>326</v>
      </c>
      <c r="X133" s="6">
        <v>20</v>
      </c>
      <c r="Y133" s="6">
        <f t="shared" si="5"/>
        <v>0</v>
      </c>
      <c r="BP133" s="17" t="s">
        <v>94</v>
      </c>
      <c r="BR133" s="17">
        <v>230</v>
      </c>
      <c r="BS133" t="s">
        <v>329</v>
      </c>
    </row>
    <row r="134" spans="1:71" x14ac:dyDescent="0.25">
      <c r="A134" s="6" t="s">
        <v>10</v>
      </c>
      <c r="B134" s="17">
        <v>1</v>
      </c>
      <c r="C134" s="17">
        <v>2021</v>
      </c>
      <c r="D134" s="17" t="s">
        <v>324</v>
      </c>
      <c r="E134" s="19">
        <v>44452</v>
      </c>
      <c r="F134" s="3">
        <v>0.49583333333333335</v>
      </c>
      <c r="G134" s="100">
        <v>27.640309999999999</v>
      </c>
      <c r="H134" s="89">
        <v>-82.729460000000003</v>
      </c>
      <c r="I134" s="89">
        <v>27.64068</v>
      </c>
      <c r="J134" s="89">
        <v>-82.72936</v>
      </c>
      <c r="K134" s="89">
        <v>2.5459999999999998</v>
      </c>
      <c r="L134" s="89">
        <v>2.5459999999999998</v>
      </c>
      <c r="M134" s="89" t="s">
        <v>325</v>
      </c>
      <c r="W134" s="89" t="s">
        <v>326</v>
      </c>
      <c r="X134" s="6">
        <v>25</v>
      </c>
      <c r="Y134" s="6">
        <f t="shared" si="5"/>
        <v>0</v>
      </c>
      <c r="BP134" s="17" t="s">
        <v>94</v>
      </c>
      <c r="BQ134" t="s">
        <v>314</v>
      </c>
      <c r="BR134" s="17">
        <v>225</v>
      </c>
      <c r="BS134" t="s">
        <v>330</v>
      </c>
    </row>
    <row r="135" spans="1:71" s="96" customFormat="1" x14ac:dyDescent="0.25">
      <c r="A135" s="92" t="s">
        <v>10</v>
      </c>
      <c r="B135" s="93">
        <v>1</v>
      </c>
      <c r="C135" s="93">
        <v>2021</v>
      </c>
      <c r="D135" s="93" t="s">
        <v>324</v>
      </c>
      <c r="E135" s="94">
        <v>44452</v>
      </c>
      <c r="F135" s="95">
        <v>0.49583333333333335</v>
      </c>
      <c r="G135" s="101">
        <v>27.640309999999999</v>
      </c>
      <c r="H135" s="98">
        <v>-82.729460000000003</v>
      </c>
      <c r="I135" s="98">
        <v>27.64068</v>
      </c>
      <c r="J135" s="98">
        <v>-82.72936</v>
      </c>
      <c r="K135" s="89">
        <v>2.5459999999999998</v>
      </c>
      <c r="L135" s="89">
        <v>2.5459999999999998</v>
      </c>
      <c r="M135" s="98" t="s">
        <v>325</v>
      </c>
      <c r="W135" s="98" t="s">
        <v>326</v>
      </c>
      <c r="X135" s="97">
        <v>30</v>
      </c>
      <c r="Y135" s="92">
        <f t="shared" si="5"/>
        <v>0</v>
      </c>
      <c r="BP135" s="96" t="s">
        <v>94</v>
      </c>
      <c r="BQ135" s="96" t="s">
        <v>314</v>
      </c>
      <c r="BR135" s="96">
        <v>225</v>
      </c>
      <c r="BS135" s="96" t="s">
        <v>331</v>
      </c>
    </row>
    <row r="136" spans="1:71" x14ac:dyDescent="0.25">
      <c r="A136" s="25" t="s">
        <v>10</v>
      </c>
      <c r="B136" s="99">
        <v>5</v>
      </c>
      <c r="C136" s="17">
        <v>2021</v>
      </c>
      <c r="D136" s="17" t="s">
        <v>332</v>
      </c>
      <c r="E136" s="19">
        <v>44452</v>
      </c>
      <c r="F136" s="3">
        <v>0.51458333333333328</v>
      </c>
      <c r="G136" s="100">
        <v>27.644359999999999</v>
      </c>
      <c r="H136" s="89">
        <v>-82.728840000000005</v>
      </c>
      <c r="I136" s="89">
        <v>27.644400000000001</v>
      </c>
      <c r="J136" s="89">
        <v>-82.728890000000007</v>
      </c>
      <c r="K136" s="89">
        <v>1.163</v>
      </c>
      <c r="L136" s="89">
        <v>1.163</v>
      </c>
      <c r="M136" s="89" t="s">
        <v>325</v>
      </c>
      <c r="N136" s="3">
        <v>0.51458333333333328</v>
      </c>
      <c r="O136">
        <v>0.20699999999999999</v>
      </c>
      <c r="P136">
        <v>29.7</v>
      </c>
      <c r="Q136">
        <v>8.1999999999999993</v>
      </c>
      <c r="R136">
        <v>111.5</v>
      </c>
      <c r="S136">
        <v>7.22</v>
      </c>
      <c r="T136">
        <v>45.2453</v>
      </c>
      <c r="U136">
        <v>29.15</v>
      </c>
      <c r="V136">
        <v>92.22</v>
      </c>
      <c r="X136" s="12">
        <v>0</v>
      </c>
      <c r="Y136" s="6">
        <f t="shared" si="5"/>
        <v>87</v>
      </c>
      <c r="Z136">
        <v>7</v>
      </c>
      <c r="AN136">
        <v>80</v>
      </c>
      <c r="AO136" t="s">
        <v>100</v>
      </c>
      <c r="AP136">
        <v>37</v>
      </c>
      <c r="AQ136">
        <v>27.5</v>
      </c>
      <c r="AR136">
        <v>31.5</v>
      </c>
      <c r="AS136">
        <v>35.5</v>
      </c>
      <c r="AT136">
        <v>28</v>
      </c>
      <c r="AU136">
        <v>11000</v>
      </c>
      <c r="AV136">
        <v>12000</v>
      </c>
      <c r="AW136">
        <v>12000</v>
      </c>
      <c r="AX136" t="s">
        <v>97</v>
      </c>
      <c r="AY136" t="s">
        <v>97</v>
      </c>
      <c r="BA136" t="s">
        <v>97</v>
      </c>
      <c r="BP136" s="17" t="s">
        <v>94</v>
      </c>
      <c r="BR136" s="17">
        <v>55</v>
      </c>
      <c r="BS136" s="89" t="s">
        <v>337</v>
      </c>
    </row>
    <row r="137" spans="1:71" x14ac:dyDescent="0.25">
      <c r="A137" s="6" t="s">
        <v>10</v>
      </c>
      <c r="B137" s="99">
        <v>5</v>
      </c>
      <c r="C137" s="17">
        <v>2021</v>
      </c>
      <c r="D137" s="17" t="s">
        <v>332</v>
      </c>
      <c r="E137" s="19">
        <v>44452</v>
      </c>
      <c r="F137" s="3">
        <v>0.51458333333333328</v>
      </c>
      <c r="G137" s="100">
        <v>27.644359999999999</v>
      </c>
      <c r="H137" s="89">
        <v>-82.728840000000005</v>
      </c>
      <c r="I137" s="89">
        <v>27.644400000000001</v>
      </c>
      <c r="J137" s="89">
        <v>-82.728890000000007</v>
      </c>
      <c r="K137" s="89">
        <v>1.163</v>
      </c>
      <c r="L137" s="89">
        <v>1.163</v>
      </c>
      <c r="M137" s="89" t="s">
        <v>325</v>
      </c>
      <c r="N137" s="3">
        <v>0.51527777777777783</v>
      </c>
      <c r="O137">
        <v>1.163</v>
      </c>
      <c r="P137">
        <v>29.7</v>
      </c>
      <c r="Q137">
        <v>8.24</v>
      </c>
      <c r="R137">
        <v>117.5</v>
      </c>
      <c r="S137">
        <v>7.6</v>
      </c>
      <c r="T137">
        <v>45.442099999999996</v>
      </c>
      <c r="U137">
        <v>29.29</v>
      </c>
      <c r="X137" s="6">
        <v>5</v>
      </c>
      <c r="Y137" s="6">
        <f t="shared" si="5"/>
        <v>95</v>
      </c>
      <c r="Z137">
        <v>15</v>
      </c>
      <c r="AN137">
        <v>80</v>
      </c>
      <c r="AO137" t="s">
        <v>100</v>
      </c>
      <c r="AX137" t="s">
        <v>99</v>
      </c>
      <c r="AY137" t="s">
        <v>97</v>
      </c>
      <c r="BA137" t="s">
        <v>97</v>
      </c>
      <c r="BP137" s="17" t="s">
        <v>94</v>
      </c>
      <c r="BR137" s="17">
        <v>50</v>
      </c>
      <c r="BS137" t="s">
        <v>336</v>
      </c>
    </row>
    <row r="138" spans="1:71" x14ac:dyDescent="0.25">
      <c r="A138" s="6" t="s">
        <v>10</v>
      </c>
      <c r="B138" s="99">
        <v>5</v>
      </c>
      <c r="C138" s="17">
        <v>2021</v>
      </c>
      <c r="D138" s="17" t="s">
        <v>332</v>
      </c>
      <c r="E138" s="19">
        <v>44452</v>
      </c>
      <c r="F138" s="3">
        <v>0.51458333333333328</v>
      </c>
      <c r="G138" s="100">
        <v>27.644359999999999</v>
      </c>
      <c r="H138" s="89">
        <v>-82.728840000000005</v>
      </c>
      <c r="I138" s="89">
        <v>27.644400000000001</v>
      </c>
      <c r="J138" s="89">
        <v>-82.728890000000007</v>
      </c>
      <c r="K138" s="89">
        <v>1.163</v>
      </c>
      <c r="L138" s="89">
        <v>1.163</v>
      </c>
      <c r="M138" s="89" t="s">
        <v>325</v>
      </c>
      <c r="X138" s="6">
        <v>10</v>
      </c>
      <c r="Y138" s="6">
        <f t="shared" si="5"/>
        <v>105</v>
      </c>
      <c r="Z138">
        <v>10</v>
      </c>
      <c r="AN138">
        <v>95</v>
      </c>
      <c r="AO138" t="s">
        <v>100</v>
      </c>
      <c r="AX138" t="s">
        <v>98</v>
      </c>
      <c r="AY138" t="s">
        <v>98</v>
      </c>
      <c r="BA138" t="s">
        <v>98</v>
      </c>
      <c r="BP138" s="17" t="s">
        <v>94</v>
      </c>
      <c r="BR138" s="17">
        <v>55</v>
      </c>
      <c r="BS138" t="s">
        <v>338</v>
      </c>
    </row>
    <row r="139" spans="1:71" x14ac:dyDescent="0.25">
      <c r="A139" s="6" t="s">
        <v>10</v>
      </c>
      <c r="B139" s="99">
        <v>5</v>
      </c>
      <c r="C139" s="17">
        <v>2021</v>
      </c>
      <c r="D139" s="17" t="s">
        <v>332</v>
      </c>
      <c r="E139" s="19">
        <v>44452</v>
      </c>
      <c r="F139" s="3">
        <v>0.51458333333333328</v>
      </c>
      <c r="G139" s="100">
        <v>27.644359999999999</v>
      </c>
      <c r="H139" s="89">
        <v>-82.728840000000005</v>
      </c>
      <c r="I139" s="89">
        <v>27.644400000000001</v>
      </c>
      <c r="J139" s="89">
        <v>-82.728890000000007</v>
      </c>
      <c r="K139" s="89">
        <v>1.163</v>
      </c>
      <c r="L139" s="89">
        <v>1.163</v>
      </c>
      <c r="M139" s="89" t="s">
        <v>325</v>
      </c>
      <c r="X139" s="12">
        <v>15</v>
      </c>
      <c r="Y139" s="6">
        <f t="shared" si="5"/>
        <v>92</v>
      </c>
      <c r="Z139">
        <v>7</v>
      </c>
      <c r="AN139">
        <v>85</v>
      </c>
      <c r="AO139" t="s">
        <v>100</v>
      </c>
      <c r="AP139">
        <v>33</v>
      </c>
      <c r="AQ139">
        <v>35</v>
      </c>
      <c r="AR139">
        <v>33</v>
      </c>
      <c r="AS139">
        <v>38</v>
      </c>
      <c r="AT139">
        <v>47</v>
      </c>
      <c r="AU139">
        <v>7000</v>
      </c>
      <c r="AV139">
        <v>13000</v>
      </c>
      <c r="AW139">
        <v>12000</v>
      </c>
      <c r="AX139" t="s">
        <v>98</v>
      </c>
      <c r="AY139" t="s">
        <v>98</v>
      </c>
      <c r="BA139" t="s">
        <v>98</v>
      </c>
      <c r="BP139" s="17" t="s">
        <v>94</v>
      </c>
      <c r="BR139" s="17">
        <v>65</v>
      </c>
      <c r="BS139" t="s">
        <v>244</v>
      </c>
    </row>
    <row r="140" spans="1:71" x14ac:dyDescent="0.25">
      <c r="A140" s="6" t="s">
        <v>10</v>
      </c>
      <c r="B140" s="99">
        <v>5</v>
      </c>
      <c r="C140" s="17">
        <v>2021</v>
      </c>
      <c r="D140" s="17" t="s">
        <v>332</v>
      </c>
      <c r="E140" s="19">
        <v>44452</v>
      </c>
      <c r="F140" s="3">
        <v>0.51458333333333328</v>
      </c>
      <c r="G140" s="100">
        <v>27.644359999999999</v>
      </c>
      <c r="H140" s="89">
        <v>-82.728840000000005</v>
      </c>
      <c r="I140" s="89">
        <v>27.644400000000001</v>
      </c>
      <c r="J140" s="89">
        <v>-82.728890000000007</v>
      </c>
      <c r="K140" s="89">
        <v>1.163</v>
      </c>
      <c r="L140" s="89">
        <v>1.163</v>
      </c>
      <c r="M140" s="89" t="s">
        <v>325</v>
      </c>
      <c r="X140" s="6">
        <v>20</v>
      </c>
      <c r="Y140" s="6">
        <f t="shared" si="5"/>
        <v>67</v>
      </c>
      <c r="Z140">
        <v>2</v>
      </c>
      <c r="AN140">
        <v>65</v>
      </c>
      <c r="AO140" t="s">
        <v>100</v>
      </c>
      <c r="AX140" t="s">
        <v>98</v>
      </c>
      <c r="AY140" t="s">
        <v>98</v>
      </c>
      <c r="BA140" t="s">
        <v>98</v>
      </c>
      <c r="BB140" t="s">
        <v>98</v>
      </c>
      <c r="BP140" s="17" t="s">
        <v>94</v>
      </c>
      <c r="BR140" s="17">
        <v>95</v>
      </c>
      <c r="BS140" t="s">
        <v>341</v>
      </c>
    </row>
    <row r="141" spans="1:71" x14ac:dyDescent="0.25">
      <c r="A141" s="6" t="s">
        <v>10</v>
      </c>
      <c r="B141" s="99">
        <v>5</v>
      </c>
      <c r="C141" s="17">
        <v>2021</v>
      </c>
      <c r="D141" s="17" t="s">
        <v>332</v>
      </c>
      <c r="E141" s="19">
        <v>44452</v>
      </c>
      <c r="F141" s="3">
        <v>0.51458333333333328</v>
      </c>
      <c r="G141" s="100">
        <v>27.644359999999999</v>
      </c>
      <c r="H141" s="89">
        <v>-82.728840000000005</v>
      </c>
      <c r="I141" s="89">
        <v>27.644400000000001</v>
      </c>
      <c r="J141" s="89">
        <v>-82.728890000000007</v>
      </c>
      <c r="K141" s="89">
        <v>1.163</v>
      </c>
      <c r="L141" s="89">
        <v>1.163</v>
      </c>
      <c r="M141" s="89" t="s">
        <v>325</v>
      </c>
      <c r="X141" s="6">
        <v>25</v>
      </c>
      <c r="Y141" s="6">
        <f t="shared" si="5"/>
        <v>48</v>
      </c>
      <c r="Z141">
        <v>3</v>
      </c>
      <c r="AN141">
        <v>45</v>
      </c>
      <c r="AO141" t="s">
        <v>100</v>
      </c>
      <c r="AX141" t="s">
        <v>98</v>
      </c>
      <c r="AY141" t="s">
        <v>98</v>
      </c>
      <c r="BA141" t="s">
        <v>98</v>
      </c>
      <c r="BB141" t="s">
        <v>98</v>
      </c>
      <c r="BP141" s="17" t="s">
        <v>94</v>
      </c>
      <c r="BR141" s="17">
        <v>105</v>
      </c>
      <c r="BS141" t="s">
        <v>339</v>
      </c>
    </row>
    <row r="142" spans="1:71" s="96" customFormat="1" x14ac:dyDescent="0.25">
      <c r="A142" s="92" t="s">
        <v>10</v>
      </c>
      <c r="B142" s="93">
        <v>5</v>
      </c>
      <c r="C142" s="93">
        <v>2021</v>
      </c>
      <c r="D142" s="93" t="s">
        <v>332</v>
      </c>
      <c r="E142" s="94">
        <v>44452</v>
      </c>
      <c r="F142" s="95">
        <v>0.51458333333333328</v>
      </c>
      <c r="G142" s="101">
        <v>27.644359999999999</v>
      </c>
      <c r="H142" s="98">
        <v>-82.728840000000005</v>
      </c>
      <c r="I142" s="98">
        <v>27.644400000000001</v>
      </c>
      <c r="J142" s="98">
        <v>-82.728890000000007</v>
      </c>
      <c r="K142" s="89">
        <v>1.163</v>
      </c>
      <c r="L142" s="89">
        <v>1.163</v>
      </c>
      <c r="M142" s="98" t="s">
        <v>325</v>
      </c>
      <c r="X142" s="97">
        <v>30</v>
      </c>
      <c r="Y142" s="92">
        <f t="shared" si="5"/>
        <v>50</v>
      </c>
      <c r="Z142" s="96">
        <v>5</v>
      </c>
      <c r="AN142" s="96">
        <v>45</v>
      </c>
      <c r="AO142" s="96" t="s">
        <v>100</v>
      </c>
      <c r="AP142" s="96">
        <v>35</v>
      </c>
      <c r="AQ142" s="96">
        <v>27</v>
      </c>
      <c r="AR142" s="96">
        <v>30</v>
      </c>
      <c r="AS142" s="96">
        <v>29</v>
      </c>
      <c r="AT142" s="96">
        <v>23</v>
      </c>
      <c r="AU142" s="96">
        <v>2000</v>
      </c>
      <c r="AV142" s="96">
        <v>4000</v>
      </c>
      <c r="AW142" s="96">
        <v>6000</v>
      </c>
      <c r="AX142" s="96" t="s">
        <v>98</v>
      </c>
      <c r="AY142" s="96" t="s">
        <v>98</v>
      </c>
      <c r="BA142" s="96" t="s">
        <v>98</v>
      </c>
      <c r="BB142" s="96" t="s">
        <v>98</v>
      </c>
      <c r="BP142" s="96" t="s">
        <v>94</v>
      </c>
      <c r="BQ142" s="96" t="s">
        <v>95</v>
      </c>
      <c r="BR142" s="96">
        <v>140</v>
      </c>
      <c r="BS142" t="s">
        <v>340</v>
      </c>
    </row>
    <row r="143" spans="1:71" x14ac:dyDescent="0.25">
      <c r="A143" s="25" t="s">
        <v>10</v>
      </c>
      <c r="B143" s="99">
        <v>8</v>
      </c>
      <c r="C143" s="17">
        <v>2021</v>
      </c>
      <c r="D143" s="17" t="s">
        <v>343</v>
      </c>
      <c r="E143" s="19">
        <v>44456</v>
      </c>
      <c r="F143" s="3">
        <v>0.44236111111111115</v>
      </c>
      <c r="G143" s="100">
        <v>27.63213</v>
      </c>
      <c r="H143" s="89">
        <v>-82.706639999999993</v>
      </c>
      <c r="I143" s="89">
        <v>27.63184</v>
      </c>
      <c r="J143" s="89">
        <v>-82.706649999999996</v>
      </c>
      <c r="K143">
        <v>0.96699999999999997</v>
      </c>
      <c r="L143">
        <v>0.96699999999999997</v>
      </c>
      <c r="M143" s="89" t="s">
        <v>342</v>
      </c>
      <c r="N143" s="3">
        <v>0.44236111111111115</v>
      </c>
      <c r="O143">
        <v>0.29600000000000004</v>
      </c>
      <c r="P143">
        <v>28.1</v>
      </c>
      <c r="Q143">
        <v>8.19</v>
      </c>
      <c r="R143">
        <v>36</v>
      </c>
      <c r="S143">
        <v>2.39</v>
      </c>
      <c r="T143">
        <v>45.738500000000002</v>
      </c>
      <c r="U143">
        <v>29.55</v>
      </c>
      <c r="V143">
        <v>90.65</v>
      </c>
      <c r="W143" t="s">
        <v>344</v>
      </c>
      <c r="X143" s="12">
        <v>0</v>
      </c>
      <c r="Y143" s="6">
        <f t="shared" si="5"/>
        <v>95</v>
      </c>
      <c r="AN143" s="89">
        <v>95</v>
      </c>
      <c r="AO143" s="89" t="s">
        <v>100</v>
      </c>
      <c r="AP143">
        <v>32</v>
      </c>
      <c r="AQ143">
        <v>33</v>
      </c>
      <c r="AR143">
        <v>39</v>
      </c>
      <c r="AS143">
        <v>35</v>
      </c>
      <c r="AT143">
        <v>40.5</v>
      </c>
      <c r="AU143">
        <v>10000</v>
      </c>
      <c r="AV143">
        <v>7000</v>
      </c>
      <c r="AW143">
        <v>8000</v>
      </c>
      <c r="AX143" s="89" t="s">
        <v>99</v>
      </c>
      <c r="AY143" s="89" t="s">
        <v>99</v>
      </c>
      <c r="AZ143" t="s">
        <v>97</v>
      </c>
      <c r="BP143" s="17" t="s">
        <v>95</v>
      </c>
      <c r="BR143" s="17">
        <v>115</v>
      </c>
      <c r="BS143" t="s">
        <v>345</v>
      </c>
    </row>
    <row r="144" spans="1:71" x14ac:dyDescent="0.25">
      <c r="A144" s="6" t="s">
        <v>10</v>
      </c>
      <c r="B144" s="99">
        <v>8</v>
      </c>
      <c r="C144" s="17">
        <v>2021</v>
      </c>
      <c r="D144" s="17" t="s">
        <v>343</v>
      </c>
      <c r="E144" s="19">
        <v>44456</v>
      </c>
      <c r="F144" s="3">
        <v>0.44236111111111115</v>
      </c>
      <c r="G144" s="100">
        <v>27.63213</v>
      </c>
      <c r="H144" s="89">
        <v>-82.706639999999993</v>
      </c>
      <c r="I144" s="89">
        <v>27.63184</v>
      </c>
      <c r="J144" s="89">
        <v>-82.706649999999996</v>
      </c>
      <c r="K144">
        <v>0.96699999999999997</v>
      </c>
      <c r="L144">
        <v>0.96699999999999997</v>
      </c>
      <c r="M144" s="89" t="s">
        <v>342</v>
      </c>
      <c r="N144" s="3">
        <v>0.44305555555555554</v>
      </c>
      <c r="O144">
        <v>0.96699999999999997</v>
      </c>
      <c r="P144">
        <v>28.2</v>
      </c>
      <c r="Q144">
        <v>8.1999999999999993</v>
      </c>
      <c r="R144">
        <v>21.4</v>
      </c>
      <c r="S144">
        <v>1.42</v>
      </c>
      <c r="T144">
        <v>45.793800000000005</v>
      </c>
      <c r="U144">
        <v>29.59</v>
      </c>
      <c r="W144" t="s">
        <v>344</v>
      </c>
      <c r="X144" s="6">
        <v>5</v>
      </c>
      <c r="Y144" s="6">
        <f t="shared" si="5"/>
        <v>95</v>
      </c>
      <c r="AN144" s="89">
        <v>95</v>
      </c>
      <c r="AO144" s="89" t="s">
        <v>100</v>
      </c>
      <c r="AX144" s="89" t="s">
        <v>98</v>
      </c>
      <c r="AY144" s="89" t="s">
        <v>98</v>
      </c>
      <c r="BA144" t="s">
        <v>98</v>
      </c>
      <c r="BP144" s="17" t="s">
        <v>95</v>
      </c>
      <c r="BR144" s="17">
        <v>115</v>
      </c>
      <c r="BS144" t="s">
        <v>346</v>
      </c>
    </row>
    <row r="145" spans="1:71" x14ac:dyDescent="0.25">
      <c r="A145" s="6" t="s">
        <v>10</v>
      </c>
      <c r="B145" s="99">
        <v>8</v>
      </c>
      <c r="C145" s="17">
        <v>2021</v>
      </c>
      <c r="D145" s="17" t="s">
        <v>343</v>
      </c>
      <c r="E145" s="19">
        <v>44456</v>
      </c>
      <c r="F145" s="3">
        <v>0.44236111111111115</v>
      </c>
      <c r="G145" s="100">
        <v>27.63213</v>
      </c>
      <c r="H145" s="89">
        <v>-82.706639999999993</v>
      </c>
      <c r="I145" s="89">
        <v>27.63184</v>
      </c>
      <c r="J145" s="89">
        <v>-82.706649999999996</v>
      </c>
      <c r="K145">
        <v>0.96699999999999997</v>
      </c>
      <c r="L145">
        <v>0.96699999999999997</v>
      </c>
      <c r="M145" s="89" t="s">
        <v>342</v>
      </c>
      <c r="W145" t="s">
        <v>344</v>
      </c>
      <c r="X145" s="6">
        <v>10</v>
      </c>
      <c r="Y145" s="6">
        <f t="shared" si="5"/>
        <v>95</v>
      </c>
      <c r="AN145" s="89">
        <v>95</v>
      </c>
      <c r="AO145" s="89" t="s">
        <v>100</v>
      </c>
      <c r="AX145" s="89" t="s">
        <v>98</v>
      </c>
      <c r="AY145" s="89" t="s">
        <v>98</v>
      </c>
      <c r="BA145" t="s">
        <v>98</v>
      </c>
      <c r="BP145" s="17" t="s">
        <v>95</v>
      </c>
      <c r="BR145" s="17">
        <v>115</v>
      </c>
      <c r="BS145" t="s">
        <v>347</v>
      </c>
    </row>
    <row r="146" spans="1:71" x14ac:dyDescent="0.25">
      <c r="A146" s="6" t="s">
        <v>10</v>
      </c>
      <c r="B146" s="99">
        <v>8</v>
      </c>
      <c r="C146" s="17">
        <v>2021</v>
      </c>
      <c r="D146" s="17" t="s">
        <v>343</v>
      </c>
      <c r="E146" s="19">
        <v>44456</v>
      </c>
      <c r="F146" s="3">
        <v>0.44236111111111115</v>
      </c>
      <c r="G146" s="100">
        <v>27.63213</v>
      </c>
      <c r="H146" s="89">
        <v>-82.706639999999993</v>
      </c>
      <c r="I146" s="89">
        <v>27.63184</v>
      </c>
      <c r="J146" s="89">
        <v>-82.706649999999996</v>
      </c>
      <c r="K146">
        <v>0.96699999999999997</v>
      </c>
      <c r="L146">
        <v>0.96699999999999997</v>
      </c>
      <c r="M146" s="89" t="s">
        <v>342</v>
      </c>
      <c r="W146" t="s">
        <v>344</v>
      </c>
      <c r="X146" s="12">
        <v>15</v>
      </c>
      <c r="Y146" s="6">
        <f t="shared" si="5"/>
        <v>85</v>
      </c>
      <c r="AN146" s="89">
        <v>85</v>
      </c>
      <c r="AO146" s="89" t="s">
        <v>100</v>
      </c>
      <c r="AP146">
        <v>25</v>
      </c>
      <c r="AQ146">
        <v>37</v>
      </c>
      <c r="AR146">
        <v>30</v>
      </c>
      <c r="AS146">
        <v>29</v>
      </c>
      <c r="AT146">
        <v>34</v>
      </c>
      <c r="AU146">
        <v>6000</v>
      </c>
      <c r="AV146">
        <v>11000</v>
      </c>
      <c r="AW146">
        <v>9000</v>
      </c>
      <c r="AX146" s="89" t="s">
        <v>98</v>
      </c>
      <c r="AY146" s="89" t="s">
        <v>98</v>
      </c>
      <c r="BA146" t="s">
        <v>98</v>
      </c>
      <c r="BB146" t="s">
        <v>98</v>
      </c>
      <c r="BP146" s="17" t="s">
        <v>95</v>
      </c>
      <c r="BR146" s="17">
        <v>115</v>
      </c>
      <c r="BS146" t="s">
        <v>348</v>
      </c>
    </row>
    <row r="147" spans="1:71" x14ac:dyDescent="0.25">
      <c r="A147" s="6" t="s">
        <v>10</v>
      </c>
      <c r="B147" s="99">
        <v>8</v>
      </c>
      <c r="C147" s="17">
        <v>2021</v>
      </c>
      <c r="D147" s="17" t="s">
        <v>343</v>
      </c>
      <c r="E147" s="19">
        <v>44456</v>
      </c>
      <c r="F147" s="3">
        <v>0.44236111111111115</v>
      </c>
      <c r="G147" s="100">
        <v>27.63213</v>
      </c>
      <c r="H147" s="89">
        <v>-82.706639999999993</v>
      </c>
      <c r="I147" s="89">
        <v>27.63184</v>
      </c>
      <c r="J147" s="89">
        <v>-82.706649999999996</v>
      </c>
      <c r="K147">
        <v>0.96699999999999997</v>
      </c>
      <c r="L147">
        <v>0.96699999999999997</v>
      </c>
      <c r="M147" s="89" t="s">
        <v>342</v>
      </c>
      <c r="W147" t="s">
        <v>344</v>
      </c>
      <c r="X147" s="6">
        <v>20</v>
      </c>
      <c r="Y147" s="6">
        <f t="shared" si="5"/>
        <v>95</v>
      </c>
      <c r="AN147" s="89">
        <v>95</v>
      </c>
      <c r="AO147" s="89" t="s">
        <v>101</v>
      </c>
      <c r="AX147" s="89" t="s">
        <v>99</v>
      </c>
      <c r="AY147" s="89" t="s">
        <v>99</v>
      </c>
      <c r="BA147" t="s">
        <v>99</v>
      </c>
      <c r="BP147" s="17" t="s">
        <v>95</v>
      </c>
      <c r="BR147" s="17">
        <v>120</v>
      </c>
      <c r="BS147" t="s">
        <v>349</v>
      </c>
    </row>
    <row r="148" spans="1:71" x14ac:dyDescent="0.25">
      <c r="A148" s="6" t="s">
        <v>10</v>
      </c>
      <c r="B148" s="99">
        <v>8</v>
      </c>
      <c r="C148" s="17">
        <v>2021</v>
      </c>
      <c r="D148" s="17" t="s">
        <v>343</v>
      </c>
      <c r="E148" s="19">
        <v>44456</v>
      </c>
      <c r="F148" s="3">
        <v>0.44236111111111115</v>
      </c>
      <c r="G148" s="100">
        <v>27.63213</v>
      </c>
      <c r="H148" s="89">
        <v>-82.706639999999993</v>
      </c>
      <c r="I148" s="89">
        <v>27.63184</v>
      </c>
      <c r="J148" s="89">
        <v>-82.706649999999996</v>
      </c>
      <c r="K148">
        <v>0.96699999999999997</v>
      </c>
      <c r="L148">
        <v>0.96699999999999997</v>
      </c>
      <c r="M148" s="89" t="s">
        <v>342</v>
      </c>
      <c r="W148" t="s">
        <v>344</v>
      </c>
      <c r="X148" s="6">
        <v>25</v>
      </c>
      <c r="Y148" s="6">
        <f t="shared" si="5"/>
        <v>85</v>
      </c>
      <c r="AN148" s="89">
        <v>85</v>
      </c>
      <c r="AO148" s="89" t="s">
        <v>101</v>
      </c>
      <c r="AX148" s="89" t="s">
        <v>99</v>
      </c>
      <c r="AY148" s="89" t="s">
        <v>99</v>
      </c>
      <c r="BA148" t="s">
        <v>99</v>
      </c>
      <c r="BB148" t="s">
        <v>99</v>
      </c>
      <c r="BP148" s="17" t="s">
        <v>95</v>
      </c>
      <c r="BR148" s="17">
        <v>120</v>
      </c>
    </row>
    <row r="149" spans="1:71" s="96" customFormat="1" x14ac:dyDescent="0.25">
      <c r="A149" s="92" t="s">
        <v>10</v>
      </c>
      <c r="B149" s="93">
        <v>8</v>
      </c>
      <c r="C149" s="93">
        <v>2021</v>
      </c>
      <c r="D149" s="93" t="s">
        <v>343</v>
      </c>
      <c r="E149" s="94">
        <v>44456</v>
      </c>
      <c r="F149" s="95">
        <v>0.44236111111111115</v>
      </c>
      <c r="G149" s="101">
        <v>27.63213</v>
      </c>
      <c r="H149" s="98">
        <v>-82.706639999999993</v>
      </c>
      <c r="I149" s="98">
        <v>27.63184</v>
      </c>
      <c r="J149" s="98">
        <v>-82.706649999999996</v>
      </c>
      <c r="K149" s="96">
        <v>0.96699999999999997</v>
      </c>
      <c r="L149" s="96">
        <v>0.96699999999999997</v>
      </c>
      <c r="M149" s="98" t="s">
        <v>342</v>
      </c>
      <c r="W149" s="96" t="s">
        <v>344</v>
      </c>
      <c r="X149" s="97">
        <v>30</v>
      </c>
      <c r="Y149" s="92">
        <f t="shared" si="5"/>
        <v>90</v>
      </c>
      <c r="Z149" s="96">
        <v>5</v>
      </c>
      <c r="AN149" s="96">
        <v>85</v>
      </c>
      <c r="AO149" s="96" t="s">
        <v>101</v>
      </c>
      <c r="AP149" s="96">
        <v>34</v>
      </c>
      <c r="AQ149" s="96">
        <v>37</v>
      </c>
      <c r="AR149" s="96">
        <v>43</v>
      </c>
      <c r="AS149" s="96">
        <v>39</v>
      </c>
      <c r="AT149" s="96">
        <v>46</v>
      </c>
      <c r="AU149" s="96">
        <v>3000</v>
      </c>
      <c r="AV149" s="96">
        <v>8000</v>
      </c>
      <c r="AW149" s="96">
        <v>7000</v>
      </c>
      <c r="AX149" s="96" t="s">
        <v>99</v>
      </c>
      <c r="AY149" s="96" t="s">
        <v>99</v>
      </c>
      <c r="BA149" s="96" t="s">
        <v>99</v>
      </c>
      <c r="BP149" s="96" t="s">
        <v>95</v>
      </c>
      <c r="BR149" s="96">
        <v>115</v>
      </c>
      <c r="BS149" s="96" t="s">
        <v>350</v>
      </c>
    </row>
    <row r="150" spans="1:71" x14ac:dyDescent="0.25">
      <c r="A150" s="25" t="s">
        <v>10</v>
      </c>
      <c r="B150" s="99">
        <v>7</v>
      </c>
      <c r="C150" s="17">
        <v>2021</v>
      </c>
      <c r="D150" s="17" t="s">
        <v>351</v>
      </c>
      <c r="E150" s="19">
        <v>44456</v>
      </c>
      <c r="F150" s="3">
        <v>0.47291666666666665</v>
      </c>
      <c r="G150" s="100">
        <v>27.636040000000001</v>
      </c>
      <c r="H150" s="89">
        <v>-82.708830000000006</v>
      </c>
      <c r="I150" s="89">
        <v>27.636320000000001</v>
      </c>
      <c r="J150" s="89">
        <v>-82.708849999999998</v>
      </c>
      <c r="K150" s="89">
        <v>1.046</v>
      </c>
      <c r="L150" s="89">
        <v>1.046</v>
      </c>
      <c r="M150" s="89" t="s">
        <v>352</v>
      </c>
      <c r="N150" s="3">
        <v>0.47291666666666665</v>
      </c>
      <c r="O150">
        <v>0.28100000000000003</v>
      </c>
      <c r="P150">
        <v>28.1</v>
      </c>
      <c r="Q150">
        <v>8.34</v>
      </c>
      <c r="R150">
        <v>58.9</v>
      </c>
      <c r="S150">
        <v>3.92</v>
      </c>
      <c r="T150">
        <v>44.812400000000004</v>
      </c>
      <c r="U150">
        <v>28.89</v>
      </c>
      <c r="V150">
        <v>93.53</v>
      </c>
      <c r="W150" s="89" t="s">
        <v>353</v>
      </c>
      <c r="X150" s="12">
        <v>0</v>
      </c>
      <c r="Y150" s="6">
        <f t="shared" si="5"/>
        <v>120</v>
      </c>
      <c r="Z150" s="89">
        <v>40</v>
      </c>
      <c r="AN150" s="89">
        <v>80</v>
      </c>
      <c r="AO150" s="89" t="s">
        <v>100</v>
      </c>
      <c r="AP150">
        <v>20</v>
      </c>
      <c r="AQ150">
        <v>45</v>
      </c>
      <c r="AR150">
        <v>50</v>
      </c>
      <c r="AS150">
        <v>43</v>
      </c>
      <c r="AT150">
        <v>46</v>
      </c>
      <c r="AU150">
        <v>5000</v>
      </c>
      <c r="AV150">
        <v>4000</v>
      </c>
      <c r="AW150">
        <v>7000</v>
      </c>
      <c r="AX150" s="89" t="s">
        <v>98</v>
      </c>
      <c r="AY150" s="89" t="s">
        <v>98</v>
      </c>
      <c r="AZ150" t="s">
        <v>98</v>
      </c>
      <c r="BA150" s="89" t="s">
        <v>98</v>
      </c>
      <c r="BP150" s="17" t="s">
        <v>95</v>
      </c>
      <c r="BR150" s="17">
        <v>130</v>
      </c>
      <c r="BS150" s="89" t="s">
        <v>354</v>
      </c>
    </row>
    <row r="151" spans="1:71" x14ac:dyDescent="0.25">
      <c r="A151" s="6" t="s">
        <v>10</v>
      </c>
      <c r="B151" s="99">
        <v>7</v>
      </c>
      <c r="C151" s="17">
        <v>2021</v>
      </c>
      <c r="D151" s="17" t="s">
        <v>351</v>
      </c>
      <c r="E151" s="19">
        <v>44456</v>
      </c>
      <c r="F151" s="3">
        <v>0.47291666666666665</v>
      </c>
      <c r="G151" s="100">
        <v>27.636040000000001</v>
      </c>
      <c r="H151" s="89">
        <v>-82.708830000000006</v>
      </c>
      <c r="I151" s="89">
        <v>27.636320000000001</v>
      </c>
      <c r="J151" s="89">
        <v>-82.708849999999998</v>
      </c>
      <c r="K151" s="89">
        <v>1.046</v>
      </c>
      <c r="L151" s="89">
        <v>1.046</v>
      </c>
      <c r="M151" s="89" t="s">
        <v>352</v>
      </c>
      <c r="N151" s="3">
        <v>0.47361111111111115</v>
      </c>
      <c r="O151">
        <v>1.046</v>
      </c>
      <c r="P151">
        <v>28.2</v>
      </c>
      <c r="Q151">
        <v>8.43</v>
      </c>
      <c r="R151">
        <v>59.4</v>
      </c>
      <c r="S151">
        <v>3.94</v>
      </c>
      <c r="T151">
        <v>45.177</v>
      </c>
      <c r="U151">
        <v>29.15</v>
      </c>
      <c r="W151" s="89" t="s">
        <v>353</v>
      </c>
      <c r="X151" s="6">
        <v>5</v>
      </c>
      <c r="Y151" s="6">
        <f t="shared" si="5"/>
        <v>135</v>
      </c>
      <c r="Z151">
        <v>60</v>
      </c>
      <c r="AN151" s="89">
        <v>75</v>
      </c>
      <c r="AO151" s="89" t="s">
        <v>100</v>
      </c>
      <c r="AX151" s="89" t="s">
        <v>98</v>
      </c>
      <c r="AY151" s="89" t="s">
        <v>98</v>
      </c>
      <c r="BA151" s="89" t="s">
        <v>98</v>
      </c>
      <c r="BP151" s="17" t="s">
        <v>95</v>
      </c>
      <c r="BR151" s="17">
        <v>130</v>
      </c>
      <c r="BS151" t="s">
        <v>355</v>
      </c>
    </row>
    <row r="152" spans="1:71" x14ac:dyDescent="0.25">
      <c r="A152" s="6" t="s">
        <v>10</v>
      </c>
      <c r="B152" s="99">
        <v>7</v>
      </c>
      <c r="C152" s="17">
        <v>2021</v>
      </c>
      <c r="D152" s="17" t="s">
        <v>351</v>
      </c>
      <c r="E152" s="19">
        <v>44456</v>
      </c>
      <c r="F152" s="3">
        <v>0.47291666666666665</v>
      </c>
      <c r="G152" s="100">
        <v>27.636040000000001</v>
      </c>
      <c r="H152" s="89">
        <v>-82.708830000000006</v>
      </c>
      <c r="I152" s="89">
        <v>27.636320000000001</v>
      </c>
      <c r="J152" s="89">
        <v>-82.708849999999998</v>
      </c>
      <c r="K152" s="89">
        <v>1.046</v>
      </c>
      <c r="L152" s="89">
        <v>1.046</v>
      </c>
      <c r="M152" s="89" t="s">
        <v>352</v>
      </c>
      <c r="W152" s="89" t="s">
        <v>353</v>
      </c>
      <c r="X152" s="6">
        <v>10</v>
      </c>
      <c r="Y152" s="6">
        <f t="shared" si="5"/>
        <v>110</v>
      </c>
      <c r="Z152">
        <v>25</v>
      </c>
      <c r="AN152" s="89">
        <v>85</v>
      </c>
      <c r="AO152" s="89" t="s">
        <v>100</v>
      </c>
      <c r="AX152" s="89" t="s">
        <v>98</v>
      </c>
      <c r="AY152" s="89" t="s">
        <v>98</v>
      </c>
      <c r="BA152" s="89" t="s">
        <v>98</v>
      </c>
      <c r="BP152" s="17" t="s">
        <v>95</v>
      </c>
      <c r="BR152" s="17">
        <v>130</v>
      </c>
      <c r="BS152" t="s">
        <v>356</v>
      </c>
    </row>
    <row r="153" spans="1:71" x14ac:dyDescent="0.25">
      <c r="A153" s="6" t="s">
        <v>10</v>
      </c>
      <c r="B153" s="99">
        <v>7</v>
      </c>
      <c r="C153" s="17">
        <v>2021</v>
      </c>
      <c r="D153" s="17" t="s">
        <v>351</v>
      </c>
      <c r="E153" s="19">
        <v>44456</v>
      </c>
      <c r="F153" s="3">
        <v>0.47291666666666665</v>
      </c>
      <c r="G153" s="100">
        <v>27.636040000000001</v>
      </c>
      <c r="H153" s="89">
        <v>-82.708830000000006</v>
      </c>
      <c r="I153" s="89">
        <v>27.636320000000001</v>
      </c>
      <c r="J153" s="89">
        <v>-82.708849999999998</v>
      </c>
      <c r="K153" s="89">
        <v>1.046</v>
      </c>
      <c r="L153" s="89">
        <v>1.046</v>
      </c>
      <c r="M153" s="89" t="s">
        <v>352</v>
      </c>
      <c r="W153" s="89" t="s">
        <v>353</v>
      </c>
      <c r="X153" s="12">
        <v>15</v>
      </c>
      <c r="Y153" s="6">
        <f t="shared" si="5"/>
        <v>100</v>
      </c>
      <c r="Z153">
        <v>25</v>
      </c>
      <c r="AN153" s="89">
        <v>75</v>
      </c>
      <c r="AO153" s="89" t="s">
        <v>100</v>
      </c>
      <c r="AP153">
        <v>35</v>
      </c>
      <c r="AQ153">
        <v>32</v>
      </c>
      <c r="AR153">
        <v>39</v>
      </c>
      <c r="AS153">
        <v>46</v>
      </c>
      <c r="AT153">
        <v>56</v>
      </c>
      <c r="AU153">
        <v>6000</v>
      </c>
      <c r="AV153">
        <v>5000</v>
      </c>
      <c r="AW153">
        <v>7000</v>
      </c>
      <c r="AX153" s="89" t="s">
        <v>98</v>
      </c>
      <c r="AY153" s="89" t="s">
        <v>98</v>
      </c>
      <c r="AZ153" t="s">
        <v>97</v>
      </c>
      <c r="BA153" s="89" t="s">
        <v>98</v>
      </c>
      <c r="BP153" s="17" t="s">
        <v>95</v>
      </c>
      <c r="BR153" s="17">
        <v>130</v>
      </c>
      <c r="BS153" t="s">
        <v>357</v>
      </c>
    </row>
    <row r="154" spans="1:71" x14ac:dyDescent="0.25">
      <c r="A154" s="6" t="s">
        <v>10</v>
      </c>
      <c r="B154" s="99">
        <v>7</v>
      </c>
      <c r="C154" s="17">
        <v>2021</v>
      </c>
      <c r="D154" s="17" t="s">
        <v>351</v>
      </c>
      <c r="E154" s="19">
        <v>44456</v>
      </c>
      <c r="F154" s="3">
        <v>0.47291666666666665</v>
      </c>
      <c r="G154" s="100">
        <v>27.636040000000001</v>
      </c>
      <c r="H154" s="89">
        <v>-82.708830000000006</v>
      </c>
      <c r="I154" s="89">
        <v>27.636320000000001</v>
      </c>
      <c r="J154" s="89">
        <v>-82.708849999999998</v>
      </c>
      <c r="K154" s="89">
        <v>1.046</v>
      </c>
      <c r="L154" s="89">
        <v>1.046</v>
      </c>
      <c r="M154" s="89" t="s">
        <v>352</v>
      </c>
      <c r="W154" s="89" t="s">
        <v>353</v>
      </c>
      <c r="X154" s="6">
        <v>20</v>
      </c>
      <c r="Y154" s="6">
        <f t="shared" si="5"/>
        <v>110</v>
      </c>
      <c r="Z154">
        <v>30</v>
      </c>
      <c r="AN154" s="89">
        <v>80</v>
      </c>
      <c r="AO154" s="89" t="s">
        <v>100</v>
      </c>
      <c r="AX154" s="89" t="s">
        <v>99</v>
      </c>
      <c r="AY154" s="89" t="s">
        <v>99</v>
      </c>
      <c r="AZ154" t="s">
        <v>99</v>
      </c>
      <c r="BA154" s="89" t="s">
        <v>99</v>
      </c>
      <c r="BP154" s="17" t="s">
        <v>95</v>
      </c>
      <c r="BR154" s="17">
        <v>135</v>
      </c>
      <c r="BS154" t="s">
        <v>358</v>
      </c>
    </row>
    <row r="155" spans="1:71" x14ac:dyDescent="0.25">
      <c r="A155" s="6" t="s">
        <v>10</v>
      </c>
      <c r="B155" s="99">
        <v>7</v>
      </c>
      <c r="C155" s="17">
        <v>2021</v>
      </c>
      <c r="D155" s="17" t="s">
        <v>351</v>
      </c>
      <c r="E155" s="19">
        <v>44456</v>
      </c>
      <c r="F155" s="3">
        <v>0.47291666666666665</v>
      </c>
      <c r="G155" s="100">
        <v>27.636040000000001</v>
      </c>
      <c r="H155" s="89">
        <v>-82.708830000000006</v>
      </c>
      <c r="I155" s="89">
        <v>27.636320000000001</v>
      </c>
      <c r="J155" s="89">
        <v>-82.708849999999998</v>
      </c>
      <c r="K155" s="89">
        <v>1.046</v>
      </c>
      <c r="L155" s="89">
        <v>1.046</v>
      </c>
      <c r="M155" s="89" t="s">
        <v>352</v>
      </c>
      <c r="W155" s="89" t="s">
        <v>353</v>
      </c>
      <c r="X155" s="6">
        <v>25</v>
      </c>
      <c r="Y155" s="6">
        <f t="shared" si="5"/>
        <v>110</v>
      </c>
      <c r="Z155">
        <v>20</v>
      </c>
      <c r="AN155" s="89">
        <v>90</v>
      </c>
      <c r="AO155" s="89" t="s">
        <v>100</v>
      </c>
      <c r="AX155" s="89" t="s">
        <v>99</v>
      </c>
      <c r="AY155" s="89" t="s">
        <v>99</v>
      </c>
      <c r="BA155" s="89" t="s">
        <v>99</v>
      </c>
      <c r="BP155" s="17" t="s">
        <v>95</v>
      </c>
      <c r="BR155" s="17">
        <v>140</v>
      </c>
      <c r="BS155" t="s">
        <v>359</v>
      </c>
    </row>
    <row r="156" spans="1:71" s="96" customFormat="1" x14ac:dyDescent="0.25">
      <c r="A156" s="92" t="s">
        <v>10</v>
      </c>
      <c r="B156" s="93">
        <v>7</v>
      </c>
      <c r="C156" s="93">
        <v>2021</v>
      </c>
      <c r="D156" s="93" t="s">
        <v>351</v>
      </c>
      <c r="E156" s="94">
        <v>44456</v>
      </c>
      <c r="F156" s="95">
        <v>0.47291666666666665</v>
      </c>
      <c r="G156" s="101">
        <v>27.636040000000001</v>
      </c>
      <c r="H156" s="98">
        <v>-82.708830000000006</v>
      </c>
      <c r="I156" s="98">
        <v>27.636320000000001</v>
      </c>
      <c r="J156" s="98">
        <v>-82.708849999999998</v>
      </c>
      <c r="K156" s="98">
        <v>1.046</v>
      </c>
      <c r="L156" s="98">
        <v>1.046</v>
      </c>
      <c r="M156" s="98" t="s">
        <v>352</v>
      </c>
      <c r="W156" s="98" t="s">
        <v>353</v>
      </c>
      <c r="X156" s="97">
        <v>30</v>
      </c>
      <c r="Y156" s="92">
        <f t="shared" si="5"/>
        <v>110</v>
      </c>
      <c r="Z156" s="96">
        <v>40</v>
      </c>
      <c r="AN156" s="96">
        <v>70</v>
      </c>
      <c r="AO156" s="96" t="s">
        <v>100</v>
      </c>
      <c r="AP156" s="96">
        <v>45.5</v>
      </c>
      <c r="AQ156" s="96">
        <v>42</v>
      </c>
      <c r="AR156" s="96">
        <v>56</v>
      </c>
      <c r="AS156" s="96">
        <v>44</v>
      </c>
      <c r="AT156" s="96">
        <v>37.5</v>
      </c>
      <c r="AU156" s="96">
        <v>7000</v>
      </c>
      <c r="AV156" s="96">
        <v>5000</v>
      </c>
      <c r="AW156" s="96">
        <v>5000</v>
      </c>
      <c r="AX156" s="96" t="s">
        <v>98</v>
      </c>
      <c r="AY156" s="96" t="s">
        <v>98</v>
      </c>
      <c r="BA156" s="96" t="s">
        <v>98</v>
      </c>
      <c r="BP156" s="96" t="s">
        <v>95</v>
      </c>
      <c r="BR156" s="96">
        <v>140</v>
      </c>
      <c r="BS156" t="s">
        <v>360</v>
      </c>
    </row>
    <row r="157" spans="1:71" x14ac:dyDescent="0.25">
      <c r="A157" s="25" t="s">
        <v>10</v>
      </c>
      <c r="B157" s="99">
        <v>4</v>
      </c>
      <c r="C157" s="17">
        <v>2021</v>
      </c>
      <c r="D157" s="17" t="s">
        <v>361</v>
      </c>
      <c r="E157" s="19">
        <v>44456</v>
      </c>
      <c r="F157" s="3">
        <v>0.52847222222222223</v>
      </c>
      <c r="G157" s="100">
        <v>27.652740000000001</v>
      </c>
      <c r="H157" s="89">
        <v>-82.690979999999996</v>
      </c>
      <c r="I157" s="89">
        <v>27.652450000000002</v>
      </c>
      <c r="J157" s="89">
        <v>-82.691159999999996</v>
      </c>
      <c r="K157" s="89">
        <v>1.8460000000000001</v>
      </c>
      <c r="L157" s="89">
        <v>1.8460000000000001</v>
      </c>
      <c r="M157" s="89" t="s">
        <v>362</v>
      </c>
      <c r="N157" s="3">
        <v>0.52847222222222223</v>
      </c>
      <c r="O157">
        <v>0.36</v>
      </c>
      <c r="P157">
        <v>28.9</v>
      </c>
      <c r="Q157">
        <v>8.14</v>
      </c>
      <c r="R157">
        <v>83.6</v>
      </c>
      <c r="S157">
        <v>5.46</v>
      </c>
      <c r="T157">
        <v>46.318400000000004</v>
      </c>
      <c r="U157">
        <v>29.95</v>
      </c>
      <c r="V157">
        <v>93.3</v>
      </c>
      <c r="W157" s="89" t="s">
        <v>363</v>
      </c>
      <c r="X157" s="12">
        <v>0</v>
      </c>
      <c r="Y157" s="6">
        <f t="shared" si="5"/>
        <v>95</v>
      </c>
      <c r="Z157" s="89">
        <v>90</v>
      </c>
      <c r="BC157">
        <v>5</v>
      </c>
      <c r="BD157" t="s">
        <v>100</v>
      </c>
      <c r="BE157">
        <v>40</v>
      </c>
      <c r="BF157">
        <v>46</v>
      </c>
      <c r="BG157">
        <v>44</v>
      </c>
      <c r="BH157">
        <v>40</v>
      </c>
      <c r="BI157">
        <v>44</v>
      </c>
      <c r="BJ157">
        <v>6000</v>
      </c>
      <c r="BK157">
        <v>2000</v>
      </c>
      <c r="BL157">
        <v>5000</v>
      </c>
      <c r="BM157" t="s">
        <v>98</v>
      </c>
      <c r="BN157" t="s">
        <v>98</v>
      </c>
      <c r="BO157" t="s">
        <v>98</v>
      </c>
      <c r="BP157" s="17" t="s">
        <v>95</v>
      </c>
      <c r="BR157" s="17">
        <v>185</v>
      </c>
      <c r="BS157" t="s">
        <v>364</v>
      </c>
    </row>
    <row r="158" spans="1:71" x14ac:dyDescent="0.25">
      <c r="A158" s="6" t="s">
        <v>10</v>
      </c>
      <c r="B158" s="99">
        <v>4</v>
      </c>
      <c r="C158" s="17">
        <v>2021</v>
      </c>
      <c r="D158" s="17" t="s">
        <v>361</v>
      </c>
      <c r="E158" s="19">
        <v>44456</v>
      </c>
      <c r="F158" s="3">
        <v>0.52847222222222223</v>
      </c>
      <c r="G158" s="100">
        <v>27.652740000000001</v>
      </c>
      <c r="H158" s="89">
        <v>-82.690979999999996</v>
      </c>
      <c r="I158" s="89">
        <v>27.652450000000002</v>
      </c>
      <c r="J158" s="89">
        <v>-82.691159999999996</v>
      </c>
      <c r="K158" s="89">
        <v>1.8460000000000001</v>
      </c>
      <c r="L158" s="89">
        <v>1.8460000000000001</v>
      </c>
      <c r="M158" s="89" t="s">
        <v>362</v>
      </c>
      <c r="N158" s="3">
        <v>0.52916666666666667</v>
      </c>
      <c r="O158">
        <v>1.0190000000000001</v>
      </c>
      <c r="P158">
        <v>28.9</v>
      </c>
      <c r="Q158">
        <v>8.14</v>
      </c>
      <c r="R158">
        <v>83.5</v>
      </c>
      <c r="S158">
        <v>5.45</v>
      </c>
      <c r="T158">
        <v>46.317699999999995</v>
      </c>
      <c r="U158">
        <v>29.95</v>
      </c>
      <c r="W158" s="89" t="s">
        <v>363</v>
      </c>
      <c r="X158" s="6">
        <v>5</v>
      </c>
      <c r="Y158" s="6">
        <f t="shared" si="5"/>
        <v>110</v>
      </c>
      <c r="Z158" s="89">
        <v>90</v>
      </c>
      <c r="AN158">
        <v>5</v>
      </c>
      <c r="AO158" t="s">
        <v>100</v>
      </c>
      <c r="AX158" t="s">
        <v>99</v>
      </c>
      <c r="AY158" t="s">
        <v>99</v>
      </c>
      <c r="BC158">
        <v>15</v>
      </c>
      <c r="BD158" t="s">
        <v>100</v>
      </c>
      <c r="BM158" t="s">
        <v>98</v>
      </c>
      <c r="BN158" t="s">
        <v>98</v>
      </c>
      <c r="BP158" s="17" t="s">
        <v>95</v>
      </c>
      <c r="BR158" s="17">
        <v>170</v>
      </c>
      <c r="BS158" t="s">
        <v>365</v>
      </c>
    </row>
    <row r="159" spans="1:71" x14ac:dyDescent="0.25">
      <c r="A159" s="6" t="s">
        <v>10</v>
      </c>
      <c r="B159" s="99">
        <v>4</v>
      </c>
      <c r="C159" s="17">
        <v>2021</v>
      </c>
      <c r="D159" s="17" t="s">
        <v>361</v>
      </c>
      <c r="E159" s="19">
        <v>44456</v>
      </c>
      <c r="F159" s="3">
        <v>0.52847222222222223</v>
      </c>
      <c r="G159" s="100">
        <v>27.652740000000001</v>
      </c>
      <c r="H159" s="89">
        <v>-82.690979999999996</v>
      </c>
      <c r="I159" s="89">
        <v>27.652450000000002</v>
      </c>
      <c r="J159" s="89">
        <v>-82.691159999999996</v>
      </c>
      <c r="K159" s="89">
        <v>1.8460000000000001</v>
      </c>
      <c r="L159" s="89">
        <v>1.8460000000000001</v>
      </c>
      <c r="M159" s="89" t="s">
        <v>362</v>
      </c>
      <c r="N159" s="3">
        <v>0.52986111111111112</v>
      </c>
      <c r="O159">
        <v>1.8460000000000001</v>
      </c>
      <c r="P159">
        <v>28.9</v>
      </c>
      <c r="Q159">
        <v>8.14</v>
      </c>
      <c r="R159">
        <v>83.7</v>
      </c>
      <c r="S159">
        <v>5.47</v>
      </c>
      <c r="T159">
        <v>46.332000000000001</v>
      </c>
      <c r="U159">
        <v>29.96</v>
      </c>
      <c r="W159" s="89" t="s">
        <v>363</v>
      </c>
      <c r="X159" s="6">
        <v>10</v>
      </c>
      <c r="Y159" s="6">
        <f t="shared" si="5"/>
        <v>65</v>
      </c>
      <c r="Z159" s="89">
        <v>5</v>
      </c>
      <c r="AN159">
        <v>10</v>
      </c>
      <c r="AO159" t="s">
        <v>100</v>
      </c>
      <c r="AX159" t="s">
        <v>99</v>
      </c>
      <c r="AY159" t="s">
        <v>99</v>
      </c>
      <c r="BC159">
        <v>50</v>
      </c>
      <c r="BD159" t="s">
        <v>100</v>
      </c>
      <c r="BM159" t="s">
        <v>98</v>
      </c>
      <c r="BN159" t="s">
        <v>98</v>
      </c>
      <c r="BP159" s="17" t="s">
        <v>95</v>
      </c>
      <c r="BR159" s="17">
        <v>160</v>
      </c>
      <c r="BS159" t="s">
        <v>191</v>
      </c>
    </row>
    <row r="160" spans="1:71" x14ac:dyDescent="0.25">
      <c r="A160" s="6" t="s">
        <v>10</v>
      </c>
      <c r="B160" s="99">
        <v>4</v>
      </c>
      <c r="C160" s="17">
        <v>2021</v>
      </c>
      <c r="D160" s="17" t="s">
        <v>361</v>
      </c>
      <c r="E160" s="19">
        <v>44456</v>
      </c>
      <c r="F160" s="3">
        <v>0.52847222222222223</v>
      </c>
      <c r="G160" s="100">
        <v>27.652740000000001</v>
      </c>
      <c r="H160" s="89">
        <v>-82.690979999999996</v>
      </c>
      <c r="I160" s="89">
        <v>27.652450000000002</v>
      </c>
      <c r="J160" s="89">
        <v>-82.691159999999996</v>
      </c>
      <c r="K160" s="89">
        <v>1.8460000000000001</v>
      </c>
      <c r="L160" s="89">
        <v>1.8460000000000001</v>
      </c>
      <c r="M160" s="89" t="s">
        <v>362</v>
      </c>
      <c r="W160" s="89" t="s">
        <v>363</v>
      </c>
      <c r="X160" s="12">
        <v>15</v>
      </c>
      <c r="Y160" s="6">
        <f t="shared" si="5"/>
        <v>40</v>
      </c>
      <c r="Z160" s="89">
        <v>10</v>
      </c>
      <c r="AN160">
        <v>10</v>
      </c>
      <c r="AO160" t="s">
        <v>100</v>
      </c>
      <c r="AP160">
        <v>70</v>
      </c>
      <c r="AQ160">
        <v>60</v>
      </c>
      <c r="AR160">
        <v>65</v>
      </c>
      <c r="AS160">
        <v>60</v>
      </c>
      <c r="AT160">
        <v>76</v>
      </c>
      <c r="AU160">
        <v>1000</v>
      </c>
      <c r="AV160">
        <v>2000</v>
      </c>
      <c r="AW160">
        <v>0</v>
      </c>
      <c r="AX160" t="s">
        <v>99</v>
      </c>
      <c r="AY160" t="s">
        <v>99</v>
      </c>
      <c r="BC160">
        <v>20</v>
      </c>
      <c r="BD160" t="s">
        <v>100</v>
      </c>
      <c r="BE160">
        <v>51</v>
      </c>
      <c r="BF160">
        <v>61</v>
      </c>
      <c r="BG160">
        <v>44</v>
      </c>
      <c r="BH160">
        <v>70</v>
      </c>
      <c r="BI160">
        <v>45</v>
      </c>
      <c r="BJ160">
        <v>20000</v>
      </c>
      <c r="BK160">
        <v>15000</v>
      </c>
      <c r="BL160">
        <v>14000</v>
      </c>
      <c r="BM160" t="s">
        <v>98</v>
      </c>
      <c r="BN160" t="s">
        <v>98</v>
      </c>
      <c r="BP160" s="17" t="s">
        <v>95</v>
      </c>
      <c r="BR160" s="17">
        <v>155</v>
      </c>
      <c r="BS160" t="s">
        <v>367</v>
      </c>
    </row>
    <row r="161" spans="1:71" x14ac:dyDescent="0.25">
      <c r="A161" s="6" t="s">
        <v>10</v>
      </c>
      <c r="B161" s="99">
        <v>4</v>
      </c>
      <c r="C161" s="17">
        <v>2021</v>
      </c>
      <c r="D161" s="17" t="s">
        <v>361</v>
      </c>
      <c r="E161" s="19">
        <v>44456</v>
      </c>
      <c r="F161" s="3">
        <v>0.52847222222222223</v>
      </c>
      <c r="G161" s="100">
        <v>27.652740000000001</v>
      </c>
      <c r="H161" s="89">
        <v>-82.690979999999996</v>
      </c>
      <c r="I161" s="89">
        <v>27.652450000000002</v>
      </c>
      <c r="J161" s="89">
        <v>-82.691159999999996</v>
      </c>
      <c r="K161" s="89">
        <v>1.8460000000000001</v>
      </c>
      <c r="L161" s="89">
        <v>1.8460000000000001</v>
      </c>
      <c r="M161" s="89" t="s">
        <v>362</v>
      </c>
      <c r="W161" s="89" t="s">
        <v>363</v>
      </c>
      <c r="X161" s="6">
        <v>20</v>
      </c>
      <c r="Y161" s="6">
        <f t="shared" si="5"/>
        <v>90</v>
      </c>
      <c r="Z161" s="89">
        <v>15</v>
      </c>
      <c r="AN161">
        <v>10</v>
      </c>
      <c r="AO161" t="s">
        <v>100</v>
      </c>
      <c r="AX161" t="s">
        <v>99</v>
      </c>
      <c r="AY161" t="s">
        <v>99</v>
      </c>
      <c r="BC161">
        <v>65</v>
      </c>
      <c r="BD161" t="s">
        <v>100</v>
      </c>
      <c r="BM161" t="s">
        <v>98</v>
      </c>
      <c r="BN161" t="s">
        <v>98</v>
      </c>
      <c r="BP161" s="17" t="s">
        <v>95</v>
      </c>
      <c r="BR161" s="17">
        <v>155</v>
      </c>
      <c r="BS161" t="s">
        <v>366</v>
      </c>
    </row>
    <row r="162" spans="1:71" x14ac:dyDescent="0.25">
      <c r="A162" s="6" t="s">
        <v>10</v>
      </c>
      <c r="B162" s="99">
        <v>4</v>
      </c>
      <c r="C162" s="17">
        <v>2021</v>
      </c>
      <c r="D162" s="17" t="s">
        <v>361</v>
      </c>
      <c r="E162" s="19">
        <v>44456</v>
      </c>
      <c r="F162" s="3">
        <v>0.52847222222222223</v>
      </c>
      <c r="G162" s="100">
        <v>27.652740000000001</v>
      </c>
      <c r="H162" s="89">
        <v>-82.690979999999996</v>
      </c>
      <c r="I162" s="89">
        <v>27.652450000000002</v>
      </c>
      <c r="J162" s="89">
        <v>-82.691159999999996</v>
      </c>
      <c r="K162" s="89">
        <v>1.8460000000000001</v>
      </c>
      <c r="L162" s="89">
        <v>1.8460000000000001</v>
      </c>
      <c r="M162" s="89" t="s">
        <v>362</v>
      </c>
      <c r="W162" s="89" t="s">
        <v>363</v>
      </c>
      <c r="X162" s="6">
        <v>25</v>
      </c>
      <c r="Y162" s="6">
        <f t="shared" si="5"/>
        <v>80</v>
      </c>
      <c r="Z162" s="89">
        <v>5</v>
      </c>
      <c r="AN162">
        <v>5</v>
      </c>
      <c r="AO162" t="s">
        <v>100</v>
      </c>
      <c r="AX162" t="s">
        <v>99</v>
      </c>
      <c r="AY162" t="s">
        <v>99</v>
      </c>
      <c r="BC162">
        <v>70</v>
      </c>
      <c r="BD162" t="s">
        <v>100</v>
      </c>
      <c r="BM162" t="s">
        <v>98</v>
      </c>
      <c r="BN162" t="s">
        <v>98</v>
      </c>
      <c r="BP162" s="17" t="s">
        <v>95</v>
      </c>
      <c r="BR162" s="17">
        <v>150</v>
      </c>
      <c r="BS162" t="s">
        <v>191</v>
      </c>
    </row>
    <row r="163" spans="1:71" s="96" customFormat="1" x14ac:dyDescent="0.25">
      <c r="A163" s="92" t="s">
        <v>10</v>
      </c>
      <c r="B163" s="93">
        <v>4</v>
      </c>
      <c r="C163" s="93">
        <v>2021</v>
      </c>
      <c r="D163" s="93" t="s">
        <v>361</v>
      </c>
      <c r="E163" s="94">
        <v>44456</v>
      </c>
      <c r="F163" s="95">
        <v>0.52847222222222223</v>
      </c>
      <c r="G163" s="101">
        <v>27.652740000000001</v>
      </c>
      <c r="H163" s="98">
        <v>-82.690979999999996</v>
      </c>
      <c r="I163" s="98">
        <v>27.652450000000002</v>
      </c>
      <c r="J163" s="98">
        <v>-82.691159999999996</v>
      </c>
      <c r="K163" s="98">
        <v>1.8460000000000001</v>
      </c>
      <c r="L163" s="98">
        <v>1.8460000000000001</v>
      </c>
      <c r="M163" s="98" t="s">
        <v>362</v>
      </c>
      <c r="W163" s="98" t="s">
        <v>363</v>
      </c>
      <c r="X163" s="97">
        <v>30</v>
      </c>
      <c r="Y163" s="92">
        <f t="shared" si="5"/>
        <v>100</v>
      </c>
      <c r="Z163" s="98">
        <v>20</v>
      </c>
      <c r="AN163" s="96">
        <v>10</v>
      </c>
      <c r="AO163" s="96" t="s">
        <v>100</v>
      </c>
      <c r="AP163" s="96">
        <v>60</v>
      </c>
      <c r="AQ163" s="96">
        <v>66</v>
      </c>
      <c r="AR163" s="96">
        <v>58</v>
      </c>
      <c r="AS163" s="96">
        <v>52</v>
      </c>
      <c r="AT163" s="96">
        <v>70</v>
      </c>
      <c r="AU163" s="96">
        <v>2000</v>
      </c>
      <c r="AV163" s="96">
        <v>2000</v>
      </c>
      <c r="AW163" s="96">
        <v>0</v>
      </c>
      <c r="AX163" s="96" t="s">
        <v>98</v>
      </c>
      <c r="AY163" s="96" t="s">
        <v>98</v>
      </c>
      <c r="BC163" s="96">
        <v>70</v>
      </c>
      <c r="BD163" s="96" t="s">
        <v>100</v>
      </c>
      <c r="BE163" s="96">
        <v>46</v>
      </c>
      <c r="BF163" s="96">
        <v>56</v>
      </c>
      <c r="BG163" s="96">
        <v>40</v>
      </c>
      <c r="BH163" s="96">
        <v>50</v>
      </c>
      <c r="BI163" s="96">
        <v>53</v>
      </c>
      <c r="BJ163" s="96">
        <v>29000</v>
      </c>
      <c r="BK163" s="96">
        <v>21000</v>
      </c>
      <c r="BL163" s="96">
        <v>15000</v>
      </c>
      <c r="BM163" s="96" t="s">
        <v>98</v>
      </c>
      <c r="BN163" s="96" t="s">
        <v>98</v>
      </c>
      <c r="BP163" s="17" t="s">
        <v>95</v>
      </c>
      <c r="BR163" s="96">
        <v>155</v>
      </c>
      <c r="BS163" s="96" t="s">
        <v>304</v>
      </c>
    </row>
    <row r="164" spans="1:71" x14ac:dyDescent="0.25">
      <c r="A164" s="25" t="s">
        <v>10</v>
      </c>
      <c r="B164" s="99">
        <v>3</v>
      </c>
      <c r="C164" s="17">
        <v>2021</v>
      </c>
      <c r="D164" s="17" t="s">
        <v>368</v>
      </c>
      <c r="E164" s="19">
        <v>44456</v>
      </c>
      <c r="F164" s="3">
        <v>0.5854166666666667</v>
      </c>
      <c r="G164" s="100">
        <v>27.627330000000001</v>
      </c>
      <c r="H164" s="89">
        <v>-82.710629999999995</v>
      </c>
      <c r="I164" s="89">
        <v>27.627079999999999</v>
      </c>
      <c r="J164" s="89">
        <v>-82.710660000000004</v>
      </c>
      <c r="K164" s="89">
        <v>0.32400000000000001</v>
      </c>
      <c r="L164" s="89">
        <v>0.32400000000000001</v>
      </c>
      <c r="M164" s="89" t="s">
        <v>369</v>
      </c>
      <c r="N164" s="3">
        <v>0.5854166666666667</v>
      </c>
      <c r="O164">
        <v>0.32400000000000001</v>
      </c>
      <c r="P164">
        <v>29.4</v>
      </c>
      <c r="Q164">
        <v>8.35</v>
      </c>
      <c r="R164">
        <v>73.400000000000006</v>
      </c>
      <c r="S164">
        <v>4.76</v>
      </c>
      <c r="T164">
        <v>45.829900000000002</v>
      </c>
      <c r="U164">
        <v>29.58</v>
      </c>
      <c r="V164">
        <v>88.54</v>
      </c>
      <c r="X164" s="12">
        <v>0</v>
      </c>
      <c r="Y164" s="6">
        <f t="shared" si="5"/>
        <v>95</v>
      </c>
      <c r="Z164" s="89">
        <v>5</v>
      </c>
      <c r="AN164" s="89">
        <v>90</v>
      </c>
      <c r="AO164" s="89" t="s">
        <v>102</v>
      </c>
      <c r="AP164">
        <v>26</v>
      </c>
      <c r="AQ164">
        <v>23</v>
      </c>
      <c r="AR164">
        <v>22</v>
      </c>
      <c r="AS164">
        <v>25</v>
      </c>
      <c r="AT164">
        <v>30</v>
      </c>
      <c r="AU164">
        <v>8000</v>
      </c>
      <c r="AV164">
        <v>10000</v>
      </c>
      <c r="AW164">
        <v>10000</v>
      </c>
      <c r="AX164" s="89" t="s">
        <v>98</v>
      </c>
      <c r="AY164" s="89" t="s">
        <v>98</v>
      </c>
      <c r="BP164" s="17" t="s">
        <v>95</v>
      </c>
      <c r="BR164" s="17">
        <v>75</v>
      </c>
      <c r="BS164" s="89" t="s">
        <v>370</v>
      </c>
    </row>
    <row r="165" spans="1:71" x14ac:dyDescent="0.25">
      <c r="A165" s="6" t="s">
        <v>10</v>
      </c>
      <c r="B165" s="99">
        <v>3</v>
      </c>
      <c r="C165" s="17">
        <v>2021</v>
      </c>
      <c r="D165" s="17" t="s">
        <v>368</v>
      </c>
      <c r="E165" s="19">
        <v>44456</v>
      </c>
      <c r="F165" s="3">
        <v>0.5854166666666667</v>
      </c>
      <c r="G165" s="100">
        <v>27.627330000000001</v>
      </c>
      <c r="H165" s="89">
        <v>-82.710629999999995</v>
      </c>
      <c r="I165" s="89">
        <v>27.627079999999999</v>
      </c>
      <c r="J165" s="89">
        <v>-82.710660000000004</v>
      </c>
      <c r="K165" s="89">
        <v>0.32400000000000001</v>
      </c>
      <c r="L165" s="89">
        <v>0.32400000000000001</v>
      </c>
      <c r="M165" s="89" t="s">
        <v>369</v>
      </c>
      <c r="X165" s="6">
        <v>5</v>
      </c>
      <c r="Y165" s="6">
        <f t="shared" si="5"/>
        <v>93</v>
      </c>
      <c r="Z165" s="89">
        <v>3</v>
      </c>
      <c r="AN165" s="89">
        <v>90</v>
      </c>
      <c r="AO165" s="89" t="s">
        <v>102</v>
      </c>
      <c r="AX165" s="89" t="s">
        <v>98</v>
      </c>
      <c r="AY165" s="89" t="s">
        <v>98</v>
      </c>
      <c r="BA165" t="s">
        <v>98</v>
      </c>
      <c r="BP165" s="17" t="s">
        <v>95</v>
      </c>
      <c r="BR165" s="17">
        <v>75</v>
      </c>
      <c r="BS165" t="s">
        <v>191</v>
      </c>
    </row>
    <row r="166" spans="1:71" x14ac:dyDescent="0.25">
      <c r="A166" s="6" t="s">
        <v>10</v>
      </c>
      <c r="B166" s="99">
        <v>3</v>
      </c>
      <c r="C166" s="17">
        <v>2021</v>
      </c>
      <c r="D166" s="17" t="s">
        <v>368</v>
      </c>
      <c r="E166" s="19">
        <v>44456</v>
      </c>
      <c r="F166" s="3">
        <v>0.5854166666666667</v>
      </c>
      <c r="G166" s="100">
        <v>27.627330000000001</v>
      </c>
      <c r="H166" s="89">
        <v>-82.710629999999995</v>
      </c>
      <c r="I166" s="89">
        <v>27.627079999999999</v>
      </c>
      <c r="J166" s="89">
        <v>-82.710660000000004</v>
      </c>
      <c r="K166" s="89">
        <v>0.32400000000000001</v>
      </c>
      <c r="L166" s="89">
        <v>0.32400000000000001</v>
      </c>
      <c r="M166" s="89" t="s">
        <v>369</v>
      </c>
      <c r="X166" s="6">
        <v>10</v>
      </c>
      <c r="Y166" s="6">
        <f t="shared" si="5"/>
        <v>100</v>
      </c>
      <c r="Z166" s="89">
        <v>10</v>
      </c>
      <c r="AN166" s="89">
        <v>90</v>
      </c>
      <c r="AO166" s="89" t="s">
        <v>102</v>
      </c>
      <c r="AX166" s="89" t="s">
        <v>98</v>
      </c>
      <c r="AY166" s="89" t="s">
        <v>98</v>
      </c>
      <c r="BA166" t="s">
        <v>98</v>
      </c>
      <c r="BP166" s="17" t="s">
        <v>95</v>
      </c>
      <c r="BR166" s="17">
        <v>80</v>
      </c>
      <c r="BS166" t="s">
        <v>371</v>
      </c>
    </row>
    <row r="167" spans="1:71" x14ac:dyDescent="0.25">
      <c r="A167" s="6" t="s">
        <v>10</v>
      </c>
      <c r="B167" s="99">
        <v>3</v>
      </c>
      <c r="C167" s="17">
        <v>2021</v>
      </c>
      <c r="D167" s="17" t="s">
        <v>368</v>
      </c>
      <c r="E167" s="19">
        <v>44456</v>
      </c>
      <c r="F167" s="3">
        <v>0.5854166666666667</v>
      </c>
      <c r="G167" s="100">
        <v>27.627330000000001</v>
      </c>
      <c r="H167" s="89">
        <v>-82.710629999999995</v>
      </c>
      <c r="I167" s="89">
        <v>27.627079999999999</v>
      </c>
      <c r="J167" s="89">
        <v>-82.710660000000004</v>
      </c>
      <c r="K167" s="89">
        <v>0.32400000000000001</v>
      </c>
      <c r="L167" s="89">
        <v>0.32400000000000001</v>
      </c>
      <c r="M167" s="89" t="s">
        <v>369</v>
      </c>
      <c r="X167" s="12">
        <v>15</v>
      </c>
      <c r="Y167" s="6">
        <f t="shared" si="5"/>
        <v>100</v>
      </c>
      <c r="Z167" s="89">
        <v>20</v>
      </c>
      <c r="AN167" s="89">
        <v>80</v>
      </c>
      <c r="AO167" s="89" t="s">
        <v>102</v>
      </c>
      <c r="AP167">
        <v>36</v>
      </c>
      <c r="AQ167">
        <v>32</v>
      </c>
      <c r="AR167">
        <v>40.5</v>
      </c>
      <c r="AS167">
        <v>33</v>
      </c>
      <c r="AT167">
        <v>28</v>
      </c>
      <c r="AU167">
        <v>7000</v>
      </c>
      <c r="AV167">
        <v>7000</v>
      </c>
      <c r="AW167">
        <v>6000</v>
      </c>
      <c r="AX167" s="89" t="s">
        <v>98</v>
      </c>
      <c r="AY167" s="89" t="s">
        <v>98</v>
      </c>
      <c r="BA167" t="s">
        <v>98</v>
      </c>
      <c r="BP167" s="17" t="s">
        <v>95</v>
      </c>
      <c r="BQ167" t="s">
        <v>314</v>
      </c>
      <c r="BR167" s="17">
        <v>80</v>
      </c>
      <c r="BS167" t="s">
        <v>372</v>
      </c>
    </row>
    <row r="168" spans="1:71" x14ac:dyDescent="0.25">
      <c r="A168" s="6" t="s">
        <v>10</v>
      </c>
      <c r="B168" s="99">
        <v>3</v>
      </c>
      <c r="C168" s="17">
        <v>2021</v>
      </c>
      <c r="D168" s="17" t="s">
        <v>368</v>
      </c>
      <c r="E168" s="19">
        <v>44456</v>
      </c>
      <c r="F168" s="3">
        <v>0.5854166666666667</v>
      </c>
      <c r="G168" s="100">
        <v>27.627330000000001</v>
      </c>
      <c r="H168" s="89">
        <v>-82.710629999999995</v>
      </c>
      <c r="I168" s="89">
        <v>27.627079999999999</v>
      </c>
      <c r="J168" s="89">
        <v>-82.710660000000004</v>
      </c>
      <c r="K168" s="89">
        <v>0.32400000000000001</v>
      </c>
      <c r="L168" s="89">
        <v>0.32400000000000001</v>
      </c>
      <c r="M168" s="89" t="s">
        <v>369</v>
      </c>
      <c r="X168" s="6">
        <v>20</v>
      </c>
      <c r="Y168" s="6">
        <f t="shared" si="5"/>
        <v>85</v>
      </c>
      <c r="Z168" s="89">
        <v>5</v>
      </c>
      <c r="AN168" s="89">
        <v>80</v>
      </c>
      <c r="AO168" s="89" t="s">
        <v>102</v>
      </c>
      <c r="AX168" s="89" t="s">
        <v>98</v>
      </c>
      <c r="AY168" s="89" t="s">
        <v>98</v>
      </c>
      <c r="BA168" t="s">
        <v>98</v>
      </c>
      <c r="BP168" s="17" t="s">
        <v>95</v>
      </c>
      <c r="BQ168" t="s">
        <v>314</v>
      </c>
      <c r="BR168" s="17">
        <v>75</v>
      </c>
      <c r="BS168" t="s">
        <v>191</v>
      </c>
    </row>
    <row r="169" spans="1:71" x14ac:dyDescent="0.25">
      <c r="A169" s="6" t="s">
        <v>10</v>
      </c>
      <c r="B169" s="99">
        <v>3</v>
      </c>
      <c r="C169" s="17">
        <v>2021</v>
      </c>
      <c r="D169" s="17" t="s">
        <v>368</v>
      </c>
      <c r="E169" s="19">
        <v>44456</v>
      </c>
      <c r="F169" s="3">
        <v>0.5854166666666667</v>
      </c>
      <c r="G169" s="100">
        <v>27.627330000000001</v>
      </c>
      <c r="H169" s="89">
        <v>-82.710629999999995</v>
      </c>
      <c r="I169" s="89">
        <v>27.627079999999999</v>
      </c>
      <c r="J169" s="89">
        <v>-82.710660000000004</v>
      </c>
      <c r="K169" s="89">
        <v>0.32400000000000001</v>
      </c>
      <c r="L169" s="89">
        <v>0.32400000000000001</v>
      </c>
      <c r="M169" s="89" t="s">
        <v>369</v>
      </c>
      <c r="X169" s="6">
        <v>25</v>
      </c>
      <c r="Y169" s="6">
        <f t="shared" si="5"/>
        <v>70</v>
      </c>
      <c r="Z169" s="89">
        <v>10</v>
      </c>
      <c r="AN169" s="89">
        <v>60</v>
      </c>
      <c r="AO169" s="89" t="s">
        <v>102</v>
      </c>
      <c r="AX169" s="89" t="s">
        <v>99</v>
      </c>
      <c r="AY169" s="89" t="s">
        <v>99</v>
      </c>
      <c r="BA169" t="s">
        <v>99</v>
      </c>
      <c r="BP169" s="17" t="s">
        <v>95</v>
      </c>
      <c r="BQ169" t="s">
        <v>314</v>
      </c>
      <c r="BR169" s="17">
        <v>75</v>
      </c>
      <c r="BS169" t="s">
        <v>191</v>
      </c>
    </row>
    <row r="170" spans="1:71" x14ac:dyDescent="0.25">
      <c r="A170" s="6" t="s">
        <v>10</v>
      </c>
      <c r="B170" s="99">
        <v>3</v>
      </c>
      <c r="C170" s="17">
        <v>2021</v>
      </c>
      <c r="D170" s="17" t="s">
        <v>368</v>
      </c>
      <c r="E170" s="94">
        <v>44456</v>
      </c>
      <c r="F170" s="3">
        <v>0.5854166666666667</v>
      </c>
      <c r="G170" s="100">
        <v>27.627330000000001</v>
      </c>
      <c r="H170" s="89">
        <v>-82.710629999999995</v>
      </c>
      <c r="I170" s="89">
        <v>27.627079999999999</v>
      </c>
      <c r="J170" s="89">
        <v>-82.710660000000004</v>
      </c>
      <c r="K170" s="89">
        <v>0.32400000000000001</v>
      </c>
      <c r="L170" s="89">
        <v>0.32400000000000001</v>
      </c>
      <c r="M170" s="89" t="s">
        <v>369</v>
      </c>
      <c r="X170" s="12">
        <v>30</v>
      </c>
      <c r="Y170" s="6">
        <f t="shared" si="5"/>
        <v>80</v>
      </c>
      <c r="Z170" s="89">
        <v>5</v>
      </c>
      <c r="AN170" s="89">
        <v>75</v>
      </c>
      <c r="AO170" s="89" t="s">
        <v>102</v>
      </c>
      <c r="AP170">
        <v>38</v>
      </c>
      <c r="AQ170">
        <v>22</v>
      </c>
      <c r="AR170">
        <v>27.5</v>
      </c>
      <c r="AS170">
        <v>39</v>
      </c>
      <c r="AT170">
        <v>23</v>
      </c>
      <c r="AU170">
        <v>1000</v>
      </c>
      <c r="AV170">
        <v>11000</v>
      </c>
      <c r="AW170">
        <v>8000</v>
      </c>
      <c r="AX170" s="89" t="s">
        <v>98</v>
      </c>
      <c r="AY170" s="89" t="s">
        <v>98</v>
      </c>
      <c r="BA170" t="s">
        <v>98</v>
      </c>
      <c r="BP170" s="17" t="s">
        <v>95</v>
      </c>
      <c r="BQ170" t="s">
        <v>314</v>
      </c>
      <c r="BR170" s="17">
        <v>75</v>
      </c>
      <c r="BS170" t="s">
        <v>191</v>
      </c>
    </row>
  </sheetData>
  <mergeCells count="4">
    <mergeCell ref="M1:V1"/>
    <mergeCell ref="AA1:AK1"/>
    <mergeCell ref="AN1:AZ1"/>
    <mergeCell ref="BC1:BO1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D56F-3738-4942-8DFD-BD29A2B12E2C}">
  <dimension ref="A1:BA151"/>
  <sheetViews>
    <sheetView workbookViewId="0">
      <pane ySplit="1" topLeftCell="A128" activePane="bottomLeft" state="frozen"/>
      <selection pane="bottomLeft" activeCell="Q144" sqref="Q144"/>
    </sheetView>
  </sheetViews>
  <sheetFormatPr defaultColWidth="9.140625" defaultRowHeight="15" x14ac:dyDescent="0.25"/>
  <cols>
    <col min="1" max="2" width="6" style="10" bestFit="1" customWidth="1"/>
    <col min="3" max="3" width="5" style="10" bestFit="1" customWidth="1"/>
    <col min="4" max="4" width="11.5703125" style="10" bestFit="1" customWidth="1"/>
    <col min="5" max="5" width="10.5703125" style="10" bestFit="1" customWidth="1"/>
    <col min="6" max="6" width="9" style="10" bestFit="1" customWidth="1"/>
    <col min="7" max="7" width="9.7109375" style="10" bestFit="1" customWidth="1"/>
    <col min="8" max="8" width="8.5703125" style="10" bestFit="1" customWidth="1"/>
    <col min="9" max="9" width="10.7109375" style="10" bestFit="1" customWidth="1"/>
    <col min="10" max="10" width="9.7109375" style="10" bestFit="1" customWidth="1"/>
    <col min="11" max="11" width="13.28515625" style="10" bestFit="1" customWidth="1"/>
    <col min="12" max="12" width="8.7109375" style="10" bestFit="1" customWidth="1"/>
    <col min="13" max="13" width="6.7109375" style="10" customWidth="1"/>
    <col min="14" max="14" width="9.7109375" style="10" bestFit="1" customWidth="1"/>
    <col min="15" max="15" width="11.7109375" style="10" bestFit="1" customWidth="1"/>
    <col min="16" max="16" width="12.7109375" style="10" bestFit="1" customWidth="1"/>
    <col min="17" max="17" width="127.7109375" style="10" bestFit="1" customWidth="1"/>
    <col min="18" max="18" width="5.5703125" style="10" bestFit="1" customWidth="1"/>
    <col min="19" max="19" width="7.5703125" style="10" bestFit="1" customWidth="1"/>
    <col min="20" max="20" width="10.7109375" style="10" customWidth="1"/>
    <col min="21" max="21" width="11.7109375" style="10" bestFit="1" customWidth="1"/>
    <col min="22" max="22" width="11" style="10" customWidth="1"/>
    <col min="23" max="23" width="10" style="10" bestFit="1" customWidth="1"/>
    <col min="24" max="28" width="9.140625" style="10"/>
    <col min="29" max="31" width="11.42578125" style="10" bestFit="1" customWidth="1"/>
    <col min="32" max="32" width="9.140625" style="10" bestFit="1" customWidth="1"/>
    <col min="33" max="33" width="11.140625" style="10" bestFit="1" customWidth="1"/>
    <col min="34" max="34" width="11.140625" style="10" customWidth="1"/>
    <col min="35" max="35" width="11" style="10" customWidth="1"/>
    <col min="36" max="36" width="9.28515625" style="10" customWidth="1"/>
    <col min="37" max="41" width="9.140625" style="10" customWidth="1"/>
    <col min="42" max="43" width="11.42578125" style="10" bestFit="1" customWidth="1"/>
    <col min="44" max="44" width="11.42578125" style="10" customWidth="1"/>
    <col min="45" max="45" width="9.140625" bestFit="1" customWidth="1"/>
    <col min="46" max="47" width="9.140625" customWidth="1"/>
    <col min="48" max="48" width="10" customWidth="1"/>
    <col min="49" max="50" width="11.7109375" style="16" bestFit="1" customWidth="1"/>
    <col min="51" max="51" width="11.7109375" style="16" customWidth="1"/>
    <col min="52" max="52" width="10.42578125" style="10" bestFit="1" customWidth="1"/>
    <col min="53" max="53" width="49.7109375" style="10" bestFit="1" customWidth="1"/>
    <col min="54" max="16384" width="9.140625" style="10"/>
  </cols>
  <sheetData>
    <row r="1" spans="1:53" s="56" customFormat="1" ht="60" x14ac:dyDescent="0.25">
      <c r="A1" s="48" t="s">
        <v>0</v>
      </c>
      <c r="B1" s="48" t="s">
        <v>1</v>
      </c>
      <c r="C1" s="48" t="s">
        <v>2</v>
      </c>
      <c r="D1" s="48" t="s">
        <v>137</v>
      </c>
      <c r="E1" s="49" t="s">
        <v>3</v>
      </c>
      <c r="F1" s="49" t="s">
        <v>90</v>
      </c>
      <c r="G1" s="49" t="s">
        <v>91</v>
      </c>
      <c r="H1" s="58" t="s">
        <v>65</v>
      </c>
      <c r="I1" s="59" t="s">
        <v>21</v>
      </c>
      <c r="J1" s="59" t="s">
        <v>58</v>
      </c>
      <c r="K1" s="59" t="s">
        <v>23</v>
      </c>
      <c r="L1" s="59" t="s">
        <v>27</v>
      </c>
      <c r="M1" s="59" t="s">
        <v>25</v>
      </c>
      <c r="N1" s="59" t="s">
        <v>24</v>
      </c>
      <c r="O1" s="59" t="s">
        <v>26</v>
      </c>
      <c r="P1" s="59" t="s">
        <v>81</v>
      </c>
      <c r="Q1" s="50" t="s">
        <v>9</v>
      </c>
      <c r="R1" s="51" t="s">
        <v>4</v>
      </c>
      <c r="S1" s="48" t="s">
        <v>5</v>
      </c>
      <c r="T1" s="52" t="s">
        <v>156</v>
      </c>
      <c r="U1" s="52" t="s">
        <v>170</v>
      </c>
      <c r="V1" s="64" t="s">
        <v>172</v>
      </c>
      <c r="W1" s="64" t="s">
        <v>171</v>
      </c>
      <c r="X1" s="64" t="s">
        <v>67</v>
      </c>
      <c r="Y1" s="64" t="s">
        <v>67</v>
      </c>
      <c r="Z1" s="64" t="s">
        <v>67</v>
      </c>
      <c r="AA1" s="64" t="s">
        <v>67</v>
      </c>
      <c r="AB1" s="64" t="s">
        <v>67</v>
      </c>
      <c r="AC1" s="64" t="s">
        <v>173</v>
      </c>
      <c r="AD1" s="64" t="s">
        <v>173</v>
      </c>
      <c r="AE1" s="64" t="s">
        <v>173</v>
      </c>
      <c r="AF1" s="64" t="s">
        <v>174</v>
      </c>
      <c r="AG1" s="64" t="s">
        <v>175</v>
      </c>
      <c r="AH1" s="64" t="s">
        <v>177</v>
      </c>
      <c r="AI1" s="65" t="s">
        <v>176</v>
      </c>
      <c r="AJ1" s="65" t="s">
        <v>171</v>
      </c>
      <c r="AK1" s="65" t="s">
        <v>67</v>
      </c>
      <c r="AL1" s="65" t="s">
        <v>67</v>
      </c>
      <c r="AM1" s="65" t="s">
        <v>67</v>
      </c>
      <c r="AN1" s="65" t="s">
        <v>67</v>
      </c>
      <c r="AO1" s="65" t="s">
        <v>67</v>
      </c>
      <c r="AP1" s="65" t="s">
        <v>173</v>
      </c>
      <c r="AQ1" s="65" t="s">
        <v>173</v>
      </c>
      <c r="AR1" s="65" t="s">
        <v>173</v>
      </c>
      <c r="AS1" s="66" t="s">
        <v>174</v>
      </c>
      <c r="AT1" s="66" t="s">
        <v>175</v>
      </c>
      <c r="AU1" s="66" t="s">
        <v>177</v>
      </c>
      <c r="AV1" s="66" t="s">
        <v>222</v>
      </c>
      <c r="AW1" s="53" t="s">
        <v>92</v>
      </c>
      <c r="AX1" s="53" t="s">
        <v>93</v>
      </c>
      <c r="AY1" s="53" t="s">
        <v>379</v>
      </c>
      <c r="AZ1" s="48" t="s">
        <v>8</v>
      </c>
      <c r="BA1" s="52" t="s">
        <v>9</v>
      </c>
    </row>
    <row r="2" spans="1:53" x14ac:dyDescent="0.25">
      <c r="A2" s="10" t="s">
        <v>45</v>
      </c>
      <c r="B2" s="10" t="s">
        <v>49</v>
      </c>
      <c r="C2" s="10">
        <v>2019</v>
      </c>
      <c r="D2" s="10" t="s">
        <v>146</v>
      </c>
      <c r="E2" s="54">
        <v>43762</v>
      </c>
      <c r="F2" s="54"/>
      <c r="G2" s="54"/>
      <c r="H2" s="8">
        <v>0.61458333333333337</v>
      </c>
      <c r="I2" s="10">
        <v>1.6</v>
      </c>
      <c r="J2" s="10">
        <v>1.6</v>
      </c>
      <c r="K2" s="10" t="s">
        <v>64</v>
      </c>
      <c r="L2" s="10">
        <v>27.1</v>
      </c>
      <c r="M2" s="10">
        <v>8.31</v>
      </c>
      <c r="N2" s="10">
        <v>7.49</v>
      </c>
      <c r="O2" s="10">
        <v>29.36</v>
      </c>
      <c r="P2" s="11">
        <v>86.641852770885038</v>
      </c>
      <c r="Q2" s="10" t="s">
        <v>63</v>
      </c>
      <c r="R2" s="8">
        <v>0.64583333333333337</v>
      </c>
      <c r="S2" s="55">
        <v>0</v>
      </c>
      <c r="T2" s="10">
        <f t="shared" ref="T2:T33" si="0">SUM(U2,V2,AI2)</f>
        <v>32</v>
      </c>
      <c r="U2" s="10">
        <v>2</v>
      </c>
      <c r="V2" s="10">
        <v>30</v>
      </c>
      <c r="W2" s="10" t="s">
        <v>100</v>
      </c>
      <c r="X2" s="10">
        <v>13</v>
      </c>
      <c r="Y2" s="10">
        <v>10</v>
      </c>
      <c r="Z2" s="10">
        <v>13</v>
      </c>
      <c r="AA2" s="10">
        <v>11.5</v>
      </c>
      <c r="AB2" s="10">
        <v>15.5</v>
      </c>
      <c r="AC2" s="10">
        <v>4000</v>
      </c>
      <c r="AD2" s="10">
        <v>8000</v>
      </c>
      <c r="AE2" s="10">
        <v>8000</v>
      </c>
      <c r="AF2" s="10" t="s">
        <v>98</v>
      </c>
      <c r="AW2" s="17" t="s">
        <v>95</v>
      </c>
      <c r="AX2" s="16" t="s">
        <v>94</v>
      </c>
      <c r="AZ2" s="10">
        <v>55</v>
      </c>
      <c r="BA2" s="10" t="s">
        <v>158</v>
      </c>
    </row>
    <row r="3" spans="1:53" x14ac:dyDescent="0.25">
      <c r="A3" s="10" t="s">
        <v>45</v>
      </c>
      <c r="B3" s="10" t="s">
        <v>49</v>
      </c>
      <c r="C3" s="10">
        <v>2019</v>
      </c>
      <c r="D3" s="10" t="s">
        <v>146</v>
      </c>
      <c r="E3" s="54">
        <v>43762</v>
      </c>
      <c r="F3" s="54"/>
      <c r="G3" s="54"/>
      <c r="H3" s="8"/>
      <c r="Q3" s="10" t="s">
        <v>63</v>
      </c>
      <c r="R3" s="8"/>
      <c r="S3" s="10">
        <v>5</v>
      </c>
      <c r="T3" s="10">
        <f t="shared" si="0"/>
        <v>5</v>
      </c>
      <c r="V3" s="10">
        <v>5</v>
      </c>
      <c r="W3" s="10" t="s">
        <v>100</v>
      </c>
      <c r="AF3" s="10" t="s">
        <v>97</v>
      </c>
      <c r="AW3" s="17" t="s">
        <v>95</v>
      </c>
      <c r="AX3" s="16" t="s">
        <v>94</v>
      </c>
      <c r="AZ3" s="10">
        <v>50</v>
      </c>
      <c r="BA3" s="10" t="s">
        <v>120</v>
      </c>
    </row>
    <row r="4" spans="1:53" x14ac:dyDescent="0.25">
      <c r="A4" s="10" t="s">
        <v>45</v>
      </c>
      <c r="B4" s="10" t="s">
        <v>49</v>
      </c>
      <c r="C4" s="10">
        <v>2019</v>
      </c>
      <c r="D4" s="10" t="s">
        <v>146</v>
      </c>
      <c r="E4" s="54">
        <v>43762</v>
      </c>
      <c r="F4" s="54"/>
      <c r="G4" s="54"/>
      <c r="H4" s="8"/>
      <c r="Q4" s="10" t="s">
        <v>63</v>
      </c>
      <c r="R4" s="8"/>
      <c r="S4" s="10">
        <v>10</v>
      </c>
      <c r="T4" s="10">
        <f t="shared" si="0"/>
        <v>8</v>
      </c>
      <c r="U4" s="10">
        <v>1</v>
      </c>
      <c r="V4" s="10">
        <v>7</v>
      </c>
      <c r="W4" s="10" t="s">
        <v>100</v>
      </c>
      <c r="AF4" s="10" t="s">
        <v>97</v>
      </c>
      <c r="AW4" s="17" t="s">
        <v>95</v>
      </c>
      <c r="AX4" s="16" t="s">
        <v>94</v>
      </c>
      <c r="AZ4" s="10">
        <v>55</v>
      </c>
      <c r="BA4" s="10" t="s">
        <v>159</v>
      </c>
    </row>
    <row r="5" spans="1:53" x14ac:dyDescent="0.25">
      <c r="A5" s="10" t="s">
        <v>45</v>
      </c>
      <c r="B5" s="10" t="s">
        <v>49</v>
      </c>
      <c r="C5" s="10">
        <v>2019</v>
      </c>
      <c r="D5" s="10" t="s">
        <v>146</v>
      </c>
      <c r="E5" s="54">
        <v>43762</v>
      </c>
      <c r="F5" s="26">
        <v>27.629449999999999</v>
      </c>
      <c r="G5" s="26">
        <v>-82.708839999999995</v>
      </c>
      <c r="H5" s="8"/>
      <c r="Q5" s="10" t="s">
        <v>63</v>
      </c>
      <c r="R5" s="8"/>
      <c r="S5" s="55">
        <v>15</v>
      </c>
      <c r="T5" s="10">
        <f t="shared" si="0"/>
        <v>75</v>
      </c>
      <c r="U5" s="10">
        <v>5</v>
      </c>
      <c r="V5" s="10">
        <v>70</v>
      </c>
      <c r="W5" s="10" t="s">
        <v>100</v>
      </c>
      <c r="X5" s="10">
        <v>33</v>
      </c>
      <c r="Y5" s="10">
        <v>28</v>
      </c>
      <c r="Z5" s="10">
        <v>26</v>
      </c>
      <c r="AA5" s="10">
        <v>35</v>
      </c>
      <c r="AB5" s="10">
        <v>24</v>
      </c>
      <c r="AC5" s="10">
        <v>8000</v>
      </c>
      <c r="AD5" s="10">
        <v>9000</v>
      </c>
      <c r="AE5" s="10">
        <v>11000</v>
      </c>
      <c r="AF5" s="10" t="s">
        <v>98</v>
      </c>
      <c r="AW5" s="17" t="s">
        <v>95</v>
      </c>
      <c r="AX5" s="16" t="s">
        <v>94</v>
      </c>
      <c r="AZ5" s="10">
        <v>75</v>
      </c>
      <c r="BA5" s="10" t="s">
        <v>160</v>
      </c>
    </row>
    <row r="6" spans="1:53" x14ac:dyDescent="0.25">
      <c r="A6" s="10" t="s">
        <v>45</v>
      </c>
      <c r="B6" s="10" t="s">
        <v>49</v>
      </c>
      <c r="C6" s="10">
        <v>2019</v>
      </c>
      <c r="D6" s="10" t="s">
        <v>146</v>
      </c>
      <c r="E6" s="54">
        <v>43762</v>
      </c>
      <c r="F6" s="54"/>
      <c r="G6" s="54"/>
      <c r="H6" s="8"/>
      <c r="Q6" s="10" t="s">
        <v>63</v>
      </c>
      <c r="R6" s="8"/>
      <c r="S6" s="10">
        <v>20</v>
      </c>
      <c r="T6" s="10">
        <f t="shared" si="0"/>
        <v>0</v>
      </c>
      <c r="AW6" s="17" t="s">
        <v>94</v>
      </c>
      <c r="AZ6" s="10">
        <v>170</v>
      </c>
      <c r="BA6" s="10" t="s">
        <v>50</v>
      </c>
    </row>
    <row r="7" spans="1:53" x14ac:dyDescent="0.25">
      <c r="A7" s="10" t="s">
        <v>45</v>
      </c>
      <c r="B7" s="10" t="s">
        <v>49</v>
      </c>
      <c r="C7" s="10">
        <v>2019</v>
      </c>
      <c r="D7" s="10" t="s">
        <v>146</v>
      </c>
      <c r="E7" s="54">
        <v>43762</v>
      </c>
      <c r="F7" s="54"/>
      <c r="G7" s="54"/>
      <c r="H7" s="8"/>
      <c r="Q7" s="10" t="s">
        <v>63</v>
      </c>
      <c r="R7" s="8"/>
      <c r="S7" s="10">
        <v>25</v>
      </c>
      <c r="T7" s="10">
        <f t="shared" si="0"/>
        <v>0</v>
      </c>
      <c r="AW7" s="17" t="s">
        <v>94</v>
      </c>
      <c r="AZ7" s="10">
        <v>170</v>
      </c>
      <c r="BA7" s="10" t="s">
        <v>121</v>
      </c>
    </row>
    <row r="8" spans="1:53" x14ac:dyDescent="0.25">
      <c r="A8" s="10" t="s">
        <v>45</v>
      </c>
      <c r="B8" s="10" t="s">
        <v>49</v>
      </c>
      <c r="C8" s="10">
        <v>2019</v>
      </c>
      <c r="D8" s="10" t="s">
        <v>146</v>
      </c>
      <c r="E8" s="54">
        <v>43762</v>
      </c>
      <c r="F8" s="54"/>
      <c r="G8" s="54"/>
      <c r="H8" s="8"/>
      <c r="Q8" s="10" t="s">
        <v>63</v>
      </c>
      <c r="R8" s="8"/>
      <c r="S8" s="55">
        <v>30</v>
      </c>
      <c r="T8" s="10">
        <f t="shared" si="0"/>
        <v>50</v>
      </c>
      <c r="V8" s="10">
        <v>50</v>
      </c>
      <c r="W8" s="10" t="s">
        <v>102</v>
      </c>
      <c r="X8" s="10">
        <v>18</v>
      </c>
      <c r="Y8" s="10">
        <v>17</v>
      </c>
      <c r="Z8" s="10">
        <v>15</v>
      </c>
      <c r="AA8" s="10">
        <v>13</v>
      </c>
      <c r="AB8" s="10">
        <v>16</v>
      </c>
      <c r="AC8" s="10">
        <v>18000</v>
      </c>
      <c r="AD8" s="10">
        <v>10000</v>
      </c>
      <c r="AE8" s="10">
        <v>7000</v>
      </c>
      <c r="AF8" s="10" t="s">
        <v>98</v>
      </c>
      <c r="AG8" s="10" t="s">
        <v>98</v>
      </c>
      <c r="AW8" s="17" t="s">
        <v>94</v>
      </c>
      <c r="AZ8" s="10">
        <v>80</v>
      </c>
    </row>
    <row r="9" spans="1:53" x14ac:dyDescent="0.25">
      <c r="A9" s="10" t="s">
        <v>45</v>
      </c>
      <c r="B9" s="10" t="s">
        <v>46</v>
      </c>
      <c r="C9" s="10">
        <v>2019</v>
      </c>
      <c r="D9" s="10" t="s">
        <v>149</v>
      </c>
      <c r="E9" s="54">
        <v>43762</v>
      </c>
      <c r="F9" s="54"/>
      <c r="G9" s="54"/>
      <c r="H9" s="8">
        <v>0.48541666666666666</v>
      </c>
      <c r="I9" s="10">
        <v>0.73299999999999998</v>
      </c>
      <c r="J9" s="10">
        <v>0.73299999999999998</v>
      </c>
      <c r="K9" s="10" t="s">
        <v>78</v>
      </c>
      <c r="L9" s="10">
        <v>26.2</v>
      </c>
      <c r="M9" s="10">
        <v>8.23</v>
      </c>
      <c r="N9" s="10">
        <v>6.42</v>
      </c>
      <c r="O9" s="10">
        <v>29.4</v>
      </c>
      <c r="P9" s="11">
        <v>87.799834574028125</v>
      </c>
      <c r="Q9" s="10" t="s">
        <v>60</v>
      </c>
      <c r="R9" s="8">
        <v>0.46388888888888885</v>
      </c>
      <c r="S9" s="55">
        <v>0</v>
      </c>
      <c r="T9" s="10">
        <f t="shared" si="0"/>
        <v>95</v>
      </c>
      <c r="U9" s="10">
        <v>90</v>
      </c>
      <c r="AI9" s="10">
        <v>5</v>
      </c>
      <c r="AJ9" s="10" t="s">
        <v>101</v>
      </c>
      <c r="AK9" s="10">
        <v>10</v>
      </c>
      <c r="AL9" s="10">
        <v>13</v>
      </c>
      <c r="AM9" s="10">
        <v>15</v>
      </c>
      <c r="AN9" s="10">
        <v>20.5</v>
      </c>
      <c r="AO9" s="10">
        <v>10</v>
      </c>
      <c r="AP9" s="10">
        <v>1000</v>
      </c>
      <c r="AQ9" s="10">
        <v>1000</v>
      </c>
      <c r="AR9" s="10">
        <v>2000</v>
      </c>
      <c r="AS9" t="s">
        <v>97</v>
      </c>
      <c r="AW9" s="17" t="s">
        <v>95</v>
      </c>
      <c r="AZ9" s="10">
        <v>105</v>
      </c>
      <c r="BA9" s="10" t="s">
        <v>161</v>
      </c>
    </row>
    <row r="10" spans="1:53" x14ac:dyDescent="0.25">
      <c r="A10" s="10" t="s">
        <v>45</v>
      </c>
      <c r="B10" s="10" t="s">
        <v>46</v>
      </c>
      <c r="C10" s="10">
        <v>2019</v>
      </c>
      <c r="D10" s="10" t="s">
        <v>149</v>
      </c>
      <c r="E10" s="54">
        <v>43762</v>
      </c>
      <c r="F10" s="54"/>
      <c r="G10" s="54"/>
      <c r="H10" s="8"/>
      <c r="Q10" s="10" t="s">
        <v>60</v>
      </c>
      <c r="R10" s="8"/>
      <c r="S10" s="10">
        <v>5</v>
      </c>
      <c r="T10" s="10">
        <f t="shared" si="0"/>
        <v>67</v>
      </c>
      <c r="U10" s="10">
        <v>65</v>
      </c>
      <c r="AI10" s="10">
        <v>2</v>
      </c>
      <c r="AJ10" s="10" t="s">
        <v>100</v>
      </c>
      <c r="AS10" t="s">
        <v>97</v>
      </c>
      <c r="AW10" s="17" t="s">
        <v>95</v>
      </c>
      <c r="AZ10" s="10">
        <v>100</v>
      </c>
      <c r="BA10" s="10" t="s">
        <v>161</v>
      </c>
    </row>
    <row r="11" spans="1:53" x14ac:dyDescent="0.25">
      <c r="A11" s="10" t="s">
        <v>45</v>
      </c>
      <c r="B11" s="10" t="s">
        <v>46</v>
      </c>
      <c r="C11" s="10">
        <v>2019</v>
      </c>
      <c r="D11" s="10" t="s">
        <v>149</v>
      </c>
      <c r="E11" s="54">
        <v>43762</v>
      </c>
      <c r="F11" s="54"/>
      <c r="G11" s="54"/>
      <c r="H11" s="8"/>
      <c r="Q11" s="10" t="s">
        <v>60</v>
      </c>
      <c r="R11" s="8"/>
      <c r="S11" s="10">
        <v>10</v>
      </c>
      <c r="T11" s="10">
        <f t="shared" si="0"/>
        <v>48</v>
      </c>
      <c r="U11" s="10">
        <v>35</v>
      </c>
      <c r="V11" s="10">
        <v>8</v>
      </c>
      <c r="W11" s="10" t="s">
        <v>100</v>
      </c>
      <c r="AF11" s="10" t="s">
        <v>97</v>
      </c>
      <c r="AI11" s="10">
        <v>5</v>
      </c>
      <c r="AJ11" s="10" t="s">
        <v>101</v>
      </c>
      <c r="AS11" t="s">
        <v>98</v>
      </c>
      <c r="AU11" t="s">
        <v>98</v>
      </c>
      <c r="AW11" s="17" t="s">
        <v>95</v>
      </c>
      <c r="AZ11" s="10">
        <v>100</v>
      </c>
      <c r="BA11" s="10" t="s">
        <v>192</v>
      </c>
    </row>
    <row r="12" spans="1:53" x14ac:dyDescent="0.25">
      <c r="A12" s="10" t="s">
        <v>45</v>
      </c>
      <c r="B12" s="10" t="s">
        <v>46</v>
      </c>
      <c r="C12" s="10">
        <v>2019</v>
      </c>
      <c r="D12" s="10" t="s">
        <v>149</v>
      </c>
      <c r="E12" s="54">
        <v>43762</v>
      </c>
      <c r="F12" s="26">
        <v>27.629359999999998</v>
      </c>
      <c r="G12" s="26">
        <v>-82.709720000000004</v>
      </c>
      <c r="H12" s="8"/>
      <c r="P12" s="11"/>
      <c r="Q12" s="10" t="s">
        <v>60</v>
      </c>
      <c r="R12" s="8"/>
      <c r="S12" s="55">
        <v>15</v>
      </c>
      <c r="T12" s="10">
        <f t="shared" si="0"/>
        <v>32</v>
      </c>
      <c r="U12" s="10">
        <v>20</v>
      </c>
      <c r="V12" s="10">
        <v>10</v>
      </c>
      <c r="W12" s="10" t="s">
        <v>100</v>
      </c>
      <c r="X12" s="10">
        <v>19</v>
      </c>
      <c r="Y12" s="10">
        <v>22.5</v>
      </c>
      <c r="Z12" s="10">
        <v>27</v>
      </c>
      <c r="AA12" s="10">
        <v>17</v>
      </c>
      <c r="AB12" s="10">
        <v>24</v>
      </c>
      <c r="AC12" s="10">
        <v>5000</v>
      </c>
      <c r="AD12" s="10">
        <v>3000</v>
      </c>
      <c r="AE12" s="10">
        <v>4000</v>
      </c>
      <c r="AF12" s="10" t="s">
        <v>97</v>
      </c>
      <c r="AI12" s="10">
        <v>2</v>
      </c>
      <c r="AJ12" s="10" t="s">
        <v>101</v>
      </c>
      <c r="AK12" s="10">
        <v>15</v>
      </c>
      <c r="AL12" s="10">
        <v>23</v>
      </c>
      <c r="AM12" s="10">
        <v>16</v>
      </c>
      <c r="AN12" s="10">
        <v>11</v>
      </c>
      <c r="AO12" s="10">
        <v>10</v>
      </c>
      <c r="AP12" s="10">
        <v>1000</v>
      </c>
      <c r="AQ12" s="10">
        <v>2000</v>
      </c>
      <c r="AR12" s="10">
        <v>1000</v>
      </c>
      <c r="AS12" t="s">
        <v>98</v>
      </c>
      <c r="AU12" t="s">
        <v>98</v>
      </c>
      <c r="AW12" s="17" t="s">
        <v>95</v>
      </c>
      <c r="AZ12" s="10">
        <v>100</v>
      </c>
      <c r="BA12" s="10" t="s">
        <v>161</v>
      </c>
    </row>
    <row r="13" spans="1:53" x14ac:dyDescent="0.25">
      <c r="A13" s="10" t="s">
        <v>45</v>
      </c>
      <c r="B13" s="10" t="s">
        <v>46</v>
      </c>
      <c r="C13" s="10">
        <v>2019</v>
      </c>
      <c r="D13" s="10" t="s">
        <v>149</v>
      </c>
      <c r="E13" s="54">
        <v>43762</v>
      </c>
      <c r="F13" s="54"/>
      <c r="G13" s="54"/>
      <c r="H13" s="8"/>
      <c r="Q13" s="10" t="s">
        <v>60</v>
      </c>
      <c r="R13" s="8"/>
      <c r="S13" s="10">
        <v>20</v>
      </c>
      <c r="T13" s="10">
        <f t="shared" si="0"/>
        <v>68</v>
      </c>
      <c r="U13" s="10">
        <v>60</v>
      </c>
      <c r="V13" s="10">
        <v>8</v>
      </c>
      <c r="W13" s="10" t="s">
        <v>100</v>
      </c>
      <c r="AF13" s="10" t="s">
        <v>97</v>
      </c>
      <c r="AW13" s="17" t="s">
        <v>95</v>
      </c>
      <c r="AZ13" s="10">
        <v>100</v>
      </c>
      <c r="BA13" s="10" t="s">
        <v>161</v>
      </c>
    </row>
    <row r="14" spans="1:53" x14ac:dyDescent="0.25">
      <c r="A14" s="10" t="s">
        <v>45</v>
      </c>
      <c r="B14" s="10" t="s">
        <v>46</v>
      </c>
      <c r="C14" s="10">
        <v>2019</v>
      </c>
      <c r="D14" s="10" t="s">
        <v>149</v>
      </c>
      <c r="E14" s="54">
        <v>43762</v>
      </c>
      <c r="F14" s="54"/>
      <c r="G14" s="54"/>
      <c r="H14" s="8"/>
      <c r="Q14" s="10" t="s">
        <v>60</v>
      </c>
      <c r="R14" s="8"/>
      <c r="S14" s="10">
        <v>25</v>
      </c>
      <c r="T14" s="10">
        <f t="shared" si="0"/>
        <v>75</v>
      </c>
      <c r="U14" s="10">
        <v>10</v>
      </c>
      <c r="V14" s="10">
        <v>60</v>
      </c>
      <c r="W14" s="10" t="s">
        <v>100</v>
      </c>
      <c r="AF14" s="10" t="s">
        <v>98</v>
      </c>
      <c r="AI14" s="10">
        <v>5</v>
      </c>
      <c r="AJ14" s="10" t="s">
        <v>100</v>
      </c>
      <c r="AS14" t="s">
        <v>98</v>
      </c>
      <c r="AT14" t="s">
        <v>98</v>
      </c>
      <c r="AW14" s="17" t="s">
        <v>95</v>
      </c>
      <c r="AZ14" s="10">
        <v>100</v>
      </c>
      <c r="BA14" s="10" t="s">
        <v>165</v>
      </c>
    </row>
    <row r="15" spans="1:53" x14ac:dyDescent="0.25">
      <c r="A15" s="10" t="s">
        <v>45</v>
      </c>
      <c r="B15" s="10" t="s">
        <v>46</v>
      </c>
      <c r="C15" s="10">
        <v>2019</v>
      </c>
      <c r="D15" s="10" t="s">
        <v>149</v>
      </c>
      <c r="E15" s="54">
        <v>43762</v>
      </c>
      <c r="F15" s="54"/>
      <c r="G15" s="54"/>
      <c r="H15" s="8"/>
      <c r="Q15" s="10" t="s">
        <v>60</v>
      </c>
      <c r="R15" s="8"/>
      <c r="S15" s="55">
        <v>30</v>
      </c>
      <c r="T15" s="10">
        <f t="shared" si="0"/>
        <v>80</v>
      </c>
      <c r="U15" s="10">
        <v>5</v>
      </c>
      <c r="V15" s="10">
        <v>70</v>
      </c>
      <c r="W15" s="10" t="s">
        <v>100</v>
      </c>
      <c r="X15" s="10">
        <v>21</v>
      </c>
      <c r="Y15" s="10">
        <v>18</v>
      </c>
      <c r="Z15" s="10">
        <v>19</v>
      </c>
      <c r="AA15" s="10">
        <v>21.5</v>
      </c>
      <c r="AB15" s="10">
        <v>21</v>
      </c>
      <c r="AC15" s="10">
        <v>13000</v>
      </c>
      <c r="AD15" s="10">
        <v>10000</v>
      </c>
      <c r="AE15" s="10">
        <v>9000</v>
      </c>
      <c r="AF15" s="10" t="s">
        <v>98</v>
      </c>
      <c r="AI15" s="10">
        <v>5</v>
      </c>
      <c r="AJ15" s="10" t="s">
        <v>100</v>
      </c>
      <c r="AK15" s="10">
        <v>22.5</v>
      </c>
      <c r="AL15" s="10">
        <v>9</v>
      </c>
      <c r="AM15" s="10">
        <v>17</v>
      </c>
      <c r="AN15" s="10">
        <v>11</v>
      </c>
      <c r="AO15" s="10">
        <v>16</v>
      </c>
      <c r="AP15" s="10">
        <v>1000</v>
      </c>
      <c r="AQ15" s="10">
        <v>1000</v>
      </c>
      <c r="AR15" s="10">
        <v>1000</v>
      </c>
      <c r="AS15" t="s">
        <v>98</v>
      </c>
      <c r="AT15" t="s">
        <v>98</v>
      </c>
      <c r="AW15" s="17" t="s">
        <v>95</v>
      </c>
      <c r="AZ15" s="10">
        <v>110</v>
      </c>
      <c r="BA15" s="10" t="s">
        <v>161</v>
      </c>
    </row>
    <row r="16" spans="1:53" s="23" customFormat="1" ht="13.15" customHeight="1" x14ac:dyDescent="0.25">
      <c r="A16" s="6" t="s">
        <v>45</v>
      </c>
      <c r="B16" s="6" t="s">
        <v>52</v>
      </c>
      <c r="C16" s="6">
        <v>2019</v>
      </c>
      <c r="D16" s="6" t="s">
        <v>147</v>
      </c>
      <c r="E16" s="7">
        <v>43762</v>
      </c>
      <c r="F16" s="26">
        <v>27.629249999999999</v>
      </c>
      <c r="G16" s="26">
        <v>-82.710840000000005</v>
      </c>
      <c r="H16" s="8">
        <v>0.4777777777777778</v>
      </c>
      <c r="I16" s="10">
        <v>3.6</v>
      </c>
      <c r="J16" s="10">
        <v>2.4</v>
      </c>
      <c r="K16" s="10" t="s">
        <v>78</v>
      </c>
      <c r="L16" s="10">
        <v>26.2</v>
      </c>
      <c r="M16" s="10">
        <v>8.2200000000000006</v>
      </c>
      <c r="N16" s="10">
        <v>6.43</v>
      </c>
      <c r="O16" s="10">
        <v>29.32</v>
      </c>
      <c r="P16" s="11">
        <v>87.531017369727039</v>
      </c>
      <c r="Q16" s="22" t="s">
        <v>79</v>
      </c>
      <c r="R16" s="15"/>
      <c r="S16" s="57">
        <v>0</v>
      </c>
      <c r="T16" s="10">
        <f t="shared" si="0"/>
        <v>0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63"/>
      <c r="AT16" s="63"/>
      <c r="AU16" s="63"/>
      <c r="AV16" s="63"/>
      <c r="AW16" s="17" t="s">
        <v>95</v>
      </c>
      <c r="AX16" s="16"/>
      <c r="AY16" s="16"/>
      <c r="AZ16" s="6">
        <v>360</v>
      </c>
      <c r="BA16" s="13"/>
    </row>
    <row r="17" spans="1:53" x14ac:dyDescent="0.25">
      <c r="A17" s="10" t="s">
        <v>45</v>
      </c>
      <c r="B17" s="10" t="s">
        <v>48</v>
      </c>
      <c r="C17" s="10">
        <v>2019</v>
      </c>
      <c r="D17" s="10" t="s">
        <v>150</v>
      </c>
      <c r="E17" s="54">
        <v>43762</v>
      </c>
      <c r="F17" s="54"/>
      <c r="G17" s="54"/>
      <c r="H17" s="8">
        <v>0.4694444444444445</v>
      </c>
      <c r="I17" s="10">
        <v>0.60399999999999998</v>
      </c>
      <c r="J17" s="10">
        <v>0.60399999999999998</v>
      </c>
      <c r="K17" s="10" t="s">
        <v>78</v>
      </c>
      <c r="L17" s="10">
        <v>26.2</v>
      </c>
      <c r="M17" s="10">
        <v>8.15</v>
      </c>
      <c r="N17" s="10">
        <v>6.71</v>
      </c>
      <c r="O17" s="10">
        <v>29.48</v>
      </c>
      <c r="P17" s="11">
        <v>87.675765095119928</v>
      </c>
      <c r="Q17" s="10" t="s">
        <v>59</v>
      </c>
      <c r="R17" s="8">
        <v>0.5</v>
      </c>
      <c r="S17" s="55">
        <v>0</v>
      </c>
      <c r="T17" s="10">
        <f t="shared" si="0"/>
        <v>105</v>
      </c>
      <c r="U17" s="10">
        <v>20</v>
      </c>
      <c r="V17" s="10">
        <v>80</v>
      </c>
      <c r="W17" s="10" t="s">
        <v>100</v>
      </c>
      <c r="X17" s="10">
        <v>32</v>
      </c>
      <c r="Y17" s="10">
        <v>34</v>
      </c>
      <c r="Z17" s="10">
        <v>32</v>
      </c>
      <c r="AA17" s="10">
        <v>35</v>
      </c>
      <c r="AB17" s="10">
        <v>37</v>
      </c>
      <c r="AC17" s="10">
        <v>10000</v>
      </c>
      <c r="AD17" s="10">
        <v>12000</v>
      </c>
      <c r="AE17" s="10">
        <v>13000</v>
      </c>
      <c r="AF17" s="10" t="s">
        <v>98</v>
      </c>
      <c r="AG17" s="10" t="s">
        <v>98</v>
      </c>
      <c r="AI17" s="10">
        <v>5</v>
      </c>
      <c r="AJ17" s="10" t="s">
        <v>101</v>
      </c>
      <c r="AK17" s="10">
        <v>41</v>
      </c>
      <c r="AL17" s="10">
        <v>23</v>
      </c>
      <c r="AM17" s="10">
        <v>32</v>
      </c>
      <c r="AN17" s="10">
        <v>44</v>
      </c>
      <c r="AO17" s="10">
        <v>35</v>
      </c>
      <c r="AP17" s="10">
        <v>2000</v>
      </c>
      <c r="AQ17" s="10">
        <v>2000</v>
      </c>
      <c r="AR17" s="10">
        <v>0</v>
      </c>
      <c r="AS17" t="s">
        <v>99</v>
      </c>
      <c r="AT17" t="s">
        <v>99</v>
      </c>
      <c r="AU17" t="s">
        <v>99</v>
      </c>
      <c r="AW17" s="17" t="s">
        <v>95</v>
      </c>
      <c r="AX17" s="30" t="s">
        <v>94</v>
      </c>
      <c r="AY17" s="30" t="s">
        <v>314</v>
      </c>
      <c r="AZ17" s="10">
        <v>88</v>
      </c>
      <c r="BA17" s="10" t="s">
        <v>161</v>
      </c>
    </row>
    <row r="18" spans="1:53" x14ac:dyDescent="0.25">
      <c r="A18" s="10" t="s">
        <v>45</v>
      </c>
      <c r="B18" s="10" t="s">
        <v>48</v>
      </c>
      <c r="C18" s="10">
        <v>2019</v>
      </c>
      <c r="D18" s="10" t="s">
        <v>150</v>
      </c>
      <c r="E18" s="54">
        <v>43762</v>
      </c>
      <c r="F18" s="54"/>
      <c r="G18" s="54"/>
      <c r="H18" s="8"/>
      <c r="Q18" s="10" t="s">
        <v>59</v>
      </c>
      <c r="R18" s="8"/>
      <c r="S18" s="10">
        <v>5</v>
      </c>
      <c r="T18" s="10">
        <f t="shared" si="0"/>
        <v>70</v>
      </c>
      <c r="U18" s="10">
        <v>20</v>
      </c>
      <c r="V18" s="10">
        <v>40</v>
      </c>
      <c r="W18" s="10" t="s">
        <v>100</v>
      </c>
      <c r="AF18" s="10" t="s">
        <v>98</v>
      </c>
      <c r="AG18" s="10" t="s">
        <v>98</v>
      </c>
      <c r="AI18" s="10">
        <v>10</v>
      </c>
      <c r="AJ18" s="10" t="s">
        <v>101</v>
      </c>
      <c r="AS18" t="s">
        <v>99</v>
      </c>
      <c r="AT18" t="s">
        <v>99</v>
      </c>
      <c r="AW18" s="17" t="s">
        <v>95</v>
      </c>
      <c r="AX18" s="30" t="s">
        <v>94</v>
      </c>
      <c r="AY18" s="30" t="s">
        <v>314</v>
      </c>
      <c r="AZ18" s="10">
        <v>85</v>
      </c>
      <c r="BA18" s="10" t="s">
        <v>164</v>
      </c>
    </row>
    <row r="19" spans="1:53" x14ac:dyDescent="0.25">
      <c r="A19" s="10" t="s">
        <v>45</v>
      </c>
      <c r="B19" s="10" t="s">
        <v>48</v>
      </c>
      <c r="C19" s="10">
        <v>2019</v>
      </c>
      <c r="D19" s="10" t="s">
        <v>150</v>
      </c>
      <c r="E19" s="54">
        <v>43762</v>
      </c>
      <c r="F19" s="54"/>
      <c r="G19" s="54"/>
      <c r="H19" s="8"/>
      <c r="Q19" s="10" t="s">
        <v>59</v>
      </c>
      <c r="R19" s="8"/>
      <c r="S19" s="10">
        <v>10</v>
      </c>
      <c r="T19" s="10">
        <f t="shared" si="0"/>
        <v>70</v>
      </c>
      <c r="U19" s="10">
        <v>10</v>
      </c>
      <c r="V19" s="10">
        <v>50</v>
      </c>
      <c r="W19" s="10" t="s">
        <v>100</v>
      </c>
      <c r="AF19" s="10" t="s">
        <v>98</v>
      </c>
      <c r="AG19" s="10" t="s">
        <v>98</v>
      </c>
      <c r="AI19" s="10">
        <v>10</v>
      </c>
      <c r="AJ19" s="10" t="s">
        <v>101</v>
      </c>
      <c r="AS19" t="s">
        <v>99</v>
      </c>
      <c r="AT19" t="s">
        <v>99</v>
      </c>
      <c r="AU19" t="s">
        <v>99</v>
      </c>
      <c r="AW19" s="17" t="s">
        <v>95</v>
      </c>
      <c r="AX19" s="30" t="s">
        <v>94</v>
      </c>
      <c r="AY19" s="30" t="s">
        <v>314</v>
      </c>
      <c r="AZ19" s="10">
        <v>80</v>
      </c>
      <c r="BA19" s="10" t="s">
        <v>161</v>
      </c>
    </row>
    <row r="20" spans="1:53" x14ac:dyDescent="0.25">
      <c r="A20" s="10" t="s">
        <v>45</v>
      </c>
      <c r="B20" s="10" t="s">
        <v>48</v>
      </c>
      <c r="C20" s="10">
        <v>2019</v>
      </c>
      <c r="D20" s="10" t="s">
        <v>150</v>
      </c>
      <c r="E20" s="54">
        <v>43762</v>
      </c>
      <c r="F20" s="26">
        <v>27.629162866600002</v>
      </c>
      <c r="G20" s="26">
        <v>-82.711515032600005</v>
      </c>
      <c r="H20" s="8"/>
      <c r="Q20" s="10" t="s">
        <v>80</v>
      </c>
      <c r="R20" s="8"/>
      <c r="S20" s="55">
        <v>15</v>
      </c>
      <c r="T20" s="10">
        <f t="shared" si="0"/>
        <v>95</v>
      </c>
      <c r="U20" s="10">
        <v>50</v>
      </c>
      <c r="V20" s="10">
        <v>30</v>
      </c>
      <c r="W20" s="10" t="s">
        <v>100</v>
      </c>
      <c r="X20" s="10">
        <v>31</v>
      </c>
      <c r="Y20" s="10">
        <v>33</v>
      </c>
      <c r="Z20" s="10">
        <v>24</v>
      </c>
      <c r="AA20" s="10">
        <v>25.5</v>
      </c>
      <c r="AB20" s="10">
        <v>25</v>
      </c>
      <c r="AC20" s="10">
        <v>1500</v>
      </c>
      <c r="AD20" s="10">
        <v>1500</v>
      </c>
      <c r="AE20" s="10">
        <v>3000</v>
      </c>
      <c r="AF20" s="10" t="s">
        <v>97</v>
      </c>
      <c r="AG20" s="10" t="s">
        <v>97</v>
      </c>
      <c r="AI20" s="10">
        <v>15</v>
      </c>
      <c r="AJ20" s="10" t="s">
        <v>101</v>
      </c>
      <c r="AK20" s="10">
        <v>32</v>
      </c>
      <c r="AL20" s="10">
        <v>34</v>
      </c>
      <c r="AM20" s="10">
        <v>29</v>
      </c>
      <c r="AN20" s="10">
        <v>31</v>
      </c>
      <c r="AO20" s="10">
        <v>27.5</v>
      </c>
      <c r="AP20" s="10">
        <v>500</v>
      </c>
      <c r="AQ20" s="10">
        <v>0</v>
      </c>
      <c r="AR20" s="10">
        <v>1000</v>
      </c>
      <c r="AS20" t="s">
        <v>98</v>
      </c>
      <c r="AT20" t="s">
        <v>98</v>
      </c>
      <c r="AW20" s="17" t="s">
        <v>95</v>
      </c>
      <c r="AX20" s="30" t="s">
        <v>94</v>
      </c>
      <c r="AY20" s="30" t="s">
        <v>314</v>
      </c>
      <c r="AZ20" s="10">
        <v>85</v>
      </c>
      <c r="BA20" s="10" t="s">
        <v>163</v>
      </c>
    </row>
    <row r="21" spans="1:53" x14ac:dyDescent="0.25">
      <c r="A21" s="10" t="s">
        <v>45</v>
      </c>
      <c r="B21" s="10" t="s">
        <v>48</v>
      </c>
      <c r="C21" s="10">
        <v>2019</v>
      </c>
      <c r="D21" s="10" t="s">
        <v>150</v>
      </c>
      <c r="E21" s="54">
        <v>43762</v>
      </c>
      <c r="F21" s="54"/>
      <c r="G21" s="54"/>
      <c r="H21" s="8"/>
      <c r="Q21" s="10" t="s">
        <v>59</v>
      </c>
      <c r="R21" s="8"/>
      <c r="S21" s="10">
        <v>20</v>
      </c>
      <c r="T21" s="10">
        <f t="shared" si="0"/>
        <v>30</v>
      </c>
      <c r="V21" s="10">
        <v>20</v>
      </c>
      <c r="W21" s="10" t="s">
        <v>100</v>
      </c>
      <c r="AF21" s="10" t="s">
        <v>98</v>
      </c>
      <c r="AG21" s="10" t="s">
        <v>98</v>
      </c>
      <c r="AI21" s="10">
        <v>10</v>
      </c>
      <c r="AJ21" s="10" t="s">
        <v>101</v>
      </c>
      <c r="AS21" t="s">
        <v>99</v>
      </c>
      <c r="AT21" t="s">
        <v>99</v>
      </c>
      <c r="AW21" s="17" t="s">
        <v>95</v>
      </c>
      <c r="AX21" s="30" t="s">
        <v>94</v>
      </c>
      <c r="AY21" s="30" t="s">
        <v>314</v>
      </c>
      <c r="AZ21" s="10">
        <v>85</v>
      </c>
    </row>
    <row r="22" spans="1:53" x14ac:dyDescent="0.25">
      <c r="A22" s="10" t="s">
        <v>45</v>
      </c>
      <c r="B22" s="10" t="s">
        <v>48</v>
      </c>
      <c r="C22" s="10">
        <v>2019</v>
      </c>
      <c r="D22" s="10" t="s">
        <v>150</v>
      </c>
      <c r="E22" s="54">
        <v>43762</v>
      </c>
      <c r="F22" s="54"/>
      <c r="G22" s="54"/>
      <c r="H22" s="8"/>
      <c r="Q22" s="10" t="s">
        <v>59</v>
      </c>
      <c r="R22" s="8"/>
      <c r="S22" s="10">
        <v>25</v>
      </c>
      <c r="T22" s="10">
        <f t="shared" si="0"/>
        <v>75</v>
      </c>
      <c r="U22" s="10">
        <v>50</v>
      </c>
      <c r="AI22" s="10">
        <v>25</v>
      </c>
      <c r="AJ22" s="10" t="s">
        <v>101</v>
      </c>
      <c r="AS22" t="s">
        <v>99</v>
      </c>
      <c r="AT22" t="s">
        <v>99</v>
      </c>
      <c r="AW22" s="17" t="s">
        <v>95</v>
      </c>
      <c r="AX22" s="30" t="s">
        <v>94</v>
      </c>
      <c r="AY22" s="30" t="s">
        <v>314</v>
      </c>
      <c r="AZ22" s="10">
        <v>85</v>
      </c>
      <c r="BA22" s="10" t="s">
        <v>162</v>
      </c>
    </row>
    <row r="23" spans="1:53" x14ac:dyDescent="0.25">
      <c r="A23" s="10" t="s">
        <v>45</v>
      </c>
      <c r="B23" s="10" t="s">
        <v>48</v>
      </c>
      <c r="C23" s="10">
        <v>2019</v>
      </c>
      <c r="D23" s="10" t="s">
        <v>150</v>
      </c>
      <c r="E23" s="54">
        <v>43762</v>
      </c>
      <c r="F23" s="54"/>
      <c r="G23" s="54"/>
      <c r="H23" s="8"/>
      <c r="Q23" s="10" t="s">
        <v>59</v>
      </c>
      <c r="R23" s="8"/>
      <c r="S23" s="55">
        <v>30</v>
      </c>
      <c r="T23" s="10">
        <f t="shared" si="0"/>
        <v>70</v>
      </c>
      <c r="V23" s="10">
        <v>30</v>
      </c>
      <c r="W23" s="10" t="s">
        <v>100</v>
      </c>
      <c r="X23" s="10">
        <v>23</v>
      </c>
      <c r="Y23" s="10">
        <v>25</v>
      </c>
      <c r="Z23" s="10">
        <v>26</v>
      </c>
      <c r="AA23" s="10">
        <v>24</v>
      </c>
      <c r="AB23" s="10">
        <v>22</v>
      </c>
      <c r="AC23" s="10">
        <v>3000</v>
      </c>
      <c r="AD23" s="10">
        <v>2000</v>
      </c>
      <c r="AE23" s="10">
        <v>1000</v>
      </c>
      <c r="AF23" s="10" t="s">
        <v>98</v>
      </c>
      <c r="AG23" s="10" t="s">
        <v>98</v>
      </c>
      <c r="AI23" s="10">
        <v>40</v>
      </c>
      <c r="AJ23" s="10" t="s">
        <v>100</v>
      </c>
      <c r="AK23" s="10">
        <v>35</v>
      </c>
      <c r="AL23" s="10">
        <v>32</v>
      </c>
      <c r="AM23" s="10">
        <v>29</v>
      </c>
      <c r="AN23" s="10">
        <v>36</v>
      </c>
      <c r="AO23" s="10">
        <v>29</v>
      </c>
      <c r="AP23" s="10">
        <v>2000</v>
      </c>
      <c r="AQ23" s="10">
        <v>4000</v>
      </c>
      <c r="AR23" s="10">
        <v>3000</v>
      </c>
      <c r="AS23" t="s">
        <v>98</v>
      </c>
      <c r="AT23" t="s">
        <v>98</v>
      </c>
      <c r="AW23" s="17" t="s">
        <v>95</v>
      </c>
      <c r="AX23" s="30" t="s">
        <v>94</v>
      </c>
      <c r="AY23" s="30" t="s">
        <v>314</v>
      </c>
      <c r="AZ23" s="10">
        <v>85</v>
      </c>
    </row>
    <row r="24" spans="1:53" x14ac:dyDescent="0.25">
      <c r="A24" s="10" t="s">
        <v>51</v>
      </c>
      <c r="B24" s="10" t="s">
        <v>56</v>
      </c>
      <c r="C24" s="10">
        <v>2019</v>
      </c>
      <c r="D24" s="10" t="s">
        <v>148</v>
      </c>
      <c r="E24" s="54">
        <v>43770</v>
      </c>
      <c r="F24" s="54"/>
      <c r="G24" s="54"/>
      <c r="H24" s="8">
        <v>0.63402777777777775</v>
      </c>
      <c r="I24" s="10">
        <v>0.755</v>
      </c>
      <c r="J24" s="10">
        <v>0.755</v>
      </c>
      <c r="K24" s="10" t="s">
        <v>83</v>
      </c>
      <c r="L24" s="10">
        <v>29.8</v>
      </c>
      <c r="M24" s="10">
        <v>8.1999999999999993</v>
      </c>
      <c r="N24" s="10">
        <v>7.57</v>
      </c>
      <c r="O24" s="10">
        <v>30.44</v>
      </c>
      <c r="P24" s="11">
        <v>74.834574028122418</v>
      </c>
      <c r="Q24" s="54"/>
      <c r="R24" s="8">
        <v>0.67361111111111116</v>
      </c>
      <c r="S24" s="55">
        <v>0</v>
      </c>
      <c r="T24" s="10">
        <f t="shared" si="0"/>
        <v>5</v>
      </c>
      <c r="V24" s="10">
        <v>5</v>
      </c>
      <c r="W24" s="10" t="s">
        <v>100</v>
      </c>
      <c r="X24" s="10">
        <v>5</v>
      </c>
      <c r="Y24" s="10">
        <v>7</v>
      </c>
      <c r="Z24" s="10">
        <v>6</v>
      </c>
      <c r="AA24" s="10">
        <v>9</v>
      </c>
      <c r="AB24" s="10">
        <v>7</v>
      </c>
      <c r="AC24" s="10">
        <v>3000</v>
      </c>
      <c r="AD24" s="10">
        <v>1000</v>
      </c>
      <c r="AE24" s="10">
        <v>0</v>
      </c>
      <c r="AF24" s="10" t="s">
        <v>97</v>
      </c>
      <c r="AW24" s="30" t="s">
        <v>94</v>
      </c>
      <c r="AX24" s="16" t="s">
        <v>314</v>
      </c>
      <c r="AZ24" s="10">
        <v>35</v>
      </c>
    </row>
    <row r="25" spans="1:53" x14ac:dyDescent="0.25">
      <c r="A25" s="10" t="s">
        <v>51</v>
      </c>
      <c r="B25" s="10" t="s">
        <v>56</v>
      </c>
      <c r="C25" s="10">
        <v>2019</v>
      </c>
      <c r="D25" s="10" t="s">
        <v>148</v>
      </c>
      <c r="E25" s="54">
        <v>43770</v>
      </c>
      <c r="F25" s="54"/>
      <c r="G25" s="54"/>
      <c r="H25" s="8"/>
      <c r="L25" s="54"/>
      <c r="M25" s="54"/>
      <c r="N25" s="54"/>
      <c r="O25" s="54"/>
      <c r="P25" s="54"/>
      <c r="Q25" s="54"/>
      <c r="R25" s="8"/>
      <c r="S25" s="10">
        <v>5</v>
      </c>
      <c r="T25" s="10">
        <f t="shared" si="0"/>
        <v>70</v>
      </c>
      <c r="V25" s="10">
        <v>70</v>
      </c>
      <c r="W25" s="10" t="s">
        <v>100</v>
      </c>
      <c r="AF25" s="10" t="s">
        <v>97</v>
      </c>
      <c r="AG25" s="10" t="s">
        <v>97</v>
      </c>
      <c r="AW25" s="30" t="s">
        <v>94</v>
      </c>
      <c r="AX25" s="16" t="s">
        <v>314</v>
      </c>
      <c r="AZ25" s="10">
        <v>28</v>
      </c>
    </row>
    <row r="26" spans="1:53" x14ac:dyDescent="0.25">
      <c r="A26" s="10" t="s">
        <v>51</v>
      </c>
      <c r="B26" s="10" t="s">
        <v>56</v>
      </c>
      <c r="C26" s="10">
        <v>2019</v>
      </c>
      <c r="D26" s="10" t="s">
        <v>148</v>
      </c>
      <c r="E26" s="54">
        <v>43770</v>
      </c>
      <c r="F26" s="54"/>
      <c r="G26" s="54"/>
      <c r="H26" s="8"/>
      <c r="L26" s="54"/>
      <c r="M26" s="54"/>
      <c r="N26" s="54"/>
      <c r="O26" s="54"/>
      <c r="P26" s="54"/>
      <c r="Q26" s="54"/>
      <c r="R26" s="8"/>
      <c r="S26" s="10">
        <v>10</v>
      </c>
      <c r="T26" s="10">
        <f t="shared" si="0"/>
        <v>10</v>
      </c>
      <c r="V26" s="10">
        <v>10</v>
      </c>
      <c r="W26" s="10" t="s">
        <v>102</v>
      </c>
      <c r="AF26" s="10" t="s">
        <v>97</v>
      </c>
      <c r="AW26" s="30" t="s">
        <v>94</v>
      </c>
      <c r="AX26" s="16" t="s">
        <v>314</v>
      </c>
      <c r="AZ26" s="10">
        <v>50</v>
      </c>
    </row>
    <row r="27" spans="1:53" x14ac:dyDescent="0.25">
      <c r="A27" s="10" t="s">
        <v>51</v>
      </c>
      <c r="B27" s="10" t="s">
        <v>56</v>
      </c>
      <c r="C27" s="10">
        <v>2019</v>
      </c>
      <c r="D27" s="10" t="s">
        <v>148</v>
      </c>
      <c r="E27" s="54">
        <v>43770</v>
      </c>
      <c r="F27" s="29">
        <v>27.62959</v>
      </c>
      <c r="G27" s="29">
        <v>-82.708160000000007</v>
      </c>
      <c r="H27" s="8"/>
      <c r="L27" s="54"/>
      <c r="M27" s="54"/>
      <c r="N27" s="54"/>
      <c r="O27" s="54"/>
      <c r="P27" s="54"/>
      <c r="Q27" s="54" t="s">
        <v>82</v>
      </c>
      <c r="R27" s="8"/>
      <c r="S27" s="55">
        <v>15</v>
      </c>
      <c r="T27" s="10">
        <f t="shared" si="0"/>
        <v>0</v>
      </c>
      <c r="V27" s="10">
        <v>0</v>
      </c>
      <c r="AW27" s="30" t="s">
        <v>94</v>
      </c>
      <c r="AX27" s="16" t="s">
        <v>314</v>
      </c>
      <c r="AZ27" s="10">
        <v>105</v>
      </c>
    </row>
    <row r="28" spans="1:53" x14ac:dyDescent="0.25">
      <c r="A28" s="10" t="s">
        <v>51</v>
      </c>
      <c r="B28" s="10" t="s">
        <v>56</v>
      </c>
      <c r="C28" s="10">
        <v>2019</v>
      </c>
      <c r="D28" s="10" t="s">
        <v>148</v>
      </c>
      <c r="E28" s="54">
        <v>43770</v>
      </c>
      <c r="F28" s="54"/>
      <c r="G28" s="54"/>
      <c r="H28" s="8"/>
      <c r="L28" s="54"/>
      <c r="M28" s="54"/>
      <c r="N28" s="54"/>
      <c r="O28" s="54"/>
      <c r="P28" s="54"/>
      <c r="Q28" s="54"/>
      <c r="R28" s="8"/>
      <c r="S28" s="10">
        <v>20</v>
      </c>
      <c r="T28" s="10">
        <f t="shared" si="0"/>
        <v>0</v>
      </c>
      <c r="V28" s="10">
        <v>0</v>
      </c>
      <c r="AW28" s="30" t="s">
        <v>94</v>
      </c>
      <c r="AX28" s="16" t="s">
        <v>314</v>
      </c>
      <c r="AZ28" s="10">
        <v>150</v>
      </c>
    </row>
    <row r="29" spans="1:53" x14ac:dyDescent="0.25">
      <c r="A29" s="10" t="s">
        <v>51</v>
      </c>
      <c r="B29" s="10" t="s">
        <v>56</v>
      </c>
      <c r="C29" s="10">
        <v>2019</v>
      </c>
      <c r="D29" s="10" t="s">
        <v>148</v>
      </c>
      <c r="E29" s="54">
        <v>43770</v>
      </c>
      <c r="F29" s="54"/>
      <c r="G29" s="54"/>
      <c r="H29" s="8"/>
      <c r="L29" s="54"/>
      <c r="M29" s="54"/>
      <c r="N29" s="54"/>
      <c r="O29" s="54"/>
      <c r="P29" s="54"/>
      <c r="Q29" s="54"/>
      <c r="R29" s="8"/>
      <c r="S29" s="10">
        <v>25</v>
      </c>
      <c r="T29" s="10">
        <f t="shared" si="0"/>
        <v>0</v>
      </c>
      <c r="V29" s="10">
        <v>0</v>
      </c>
      <c r="AW29" s="30" t="s">
        <v>94</v>
      </c>
      <c r="AX29" s="16" t="s">
        <v>314</v>
      </c>
      <c r="AZ29" s="10">
        <v>130</v>
      </c>
      <c r="BA29" s="10" t="s">
        <v>57</v>
      </c>
    </row>
    <row r="30" spans="1:53" x14ac:dyDescent="0.25">
      <c r="A30" s="10" t="s">
        <v>51</v>
      </c>
      <c r="B30" s="10" t="s">
        <v>56</v>
      </c>
      <c r="C30" s="10">
        <v>2019</v>
      </c>
      <c r="D30" s="10" t="s">
        <v>148</v>
      </c>
      <c r="E30" s="54">
        <v>43770</v>
      </c>
      <c r="F30" s="54"/>
      <c r="G30" s="54"/>
      <c r="H30" s="8"/>
      <c r="L30" s="54"/>
      <c r="M30" s="54"/>
      <c r="N30" s="54"/>
      <c r="O30" s="54"/>
      <c r="P30" s="54"/>
      <c r="Q30" s="54"/>
      <c r="R30" s="8"/>
      <c r="S30" s="55">
        <v>30</v>
      </c>
      <c r="T30" s="10">
        <f t="shared" si="0"/>
        <v>25</v>
      </c>
      <c r="V30" s="10">
        <v>25</v>
      </c>
      <c r="W30" s="10" t="s">
        <v>102</v>
      </c>
      <c r="X30" s="10">
        <v>15</v>
      </c>
      <c r="Y30" s="10">
        <v>17</v>
      </c>
      <c r="Z30" s="10">
        <v>19</v>
      </c>
      <c r="AA30" s="10">
        <v>17</v>
      </c>
      <c r="AB30" s="10">
        <v>12</v>
      </c>
      <c r="AC30" s="10">
        <v>6000</v>
      </c>
      <c r="AD30" s="10">
        <v>6000</v>
      </c>
      <c r="AE30" s="10">
        <v>0</v>
      </c>
      <c r="AF30" s="10" t="s">
        <v>97</v>
      </c>
      <c r="AW30" s="30" t="s">
        <v>94</v>
      </c>
      <c r="AX30" s="16" t="s">
        <v>314</v>
      </c>
      <c r="AZ30" s="10">
        <v>90</v>
      </c>
    </row>
    <row r="31" spans="1:53" x14ac:dyDescent="0.25">
      <c r="A31" s="10" t="s">
        <v>51</v>
      </c>
      <c r="B31" s="10" t="s">
        <v>46</v>
      </c>
      <c r="C31" s="10">
        <v>2019</v>
      </c>
      <c r="D31" s="10" t="s">
        <v>151</v>
      </c>
      <c r="E31" s="54">
        <v>43770</v>
      </c>
      <c r="F31" s="54"/>
      <c r="G31" s="54"/>
      <c r="H31" s="8">
        <v>0.5625</v>
      </c>
      <c r="I31" s="10">
        <v>0.39500000000000002</v>
      </c>
      <c r="J31" s="10">
        <v>0.39500000000000002</v>
      </c>
      <c r="K31" s="10" t="s">
        <v>88</v>
      </c>
      <c r="L31" s="10">
        <v>29.1</v>
      </c>
      <c r="M31" s="10">
        <v>8.19</v>
      </c>
      <c r="N31" s="10">
        <v>6.79</v>
      </c>
      <c r="O31" s="10">
        <v>30.3</v>
      </c>
      <c r="P31" s="11">
        <v>81.906534325889169</v>
      </c>
      <c r="Q31" s="10" t="s">
        <v>61</v>
      </c>
      <c r="R31" s="8">
        <v>0.58680555555555558</v>
      </c>
      <c r="S31" s="55">
        <v>0</v>
      </c>
      <c r="T31" s="10">
        <f t="shared" si="0"/>
        <v>75</v>
      </c>
      <c r="AI31" s="10">
        <v>75</v>
      </c>
      <c r="AJ31" s="10" t="s">
        <v>102</v>
      </c>
      <c r="AK31" s="10">
        <v>41</v>
      </c>
      <c r="AL31" s="10">
        <v>46</v>
      </c>
      <c r="AM31" s="10">
        <v>42</v>
      </c>
      <c r="AN31" s="10">
        <v>33</v>
      </c>
      <c r="AO31" s="10">
        <v>44</v>
      </c>
      <c r="AP31" s="10">
        <v>4000</v>
      </c>
      <c r="AQ31" s="10">
        <v>4000</v>
      </c>
      <c r="AR31" s="10">
        <v>3000</v>
      </c>
      <c r="AS31" t="s">
        <v>98</v>
      </c>
      <c r="AT31" t="s">
        <v>98</v>
      </c>
      <c r="AW31" s="17" t="s">
        <v>95</v>
      </c>
      <c r="AZ31" s="10">
        <v>80</v>
      </c>
      <c r="BA31" s="10" t="s">
        <v>123</v>
      </c>
    </row>
    <row r="32" spans="1:53" x14ac:dyDescent="0.25">
      <c r="A32" s="10" t="s">
        <v>51</v>
      </c>
      <c r="B32" s="10" t="s">
        <v>46</v>
      </c>
      <c r="C32" s="10">
        <v>2019</v>
      </c>
      <c r="D32" s="10" t="s">
        <v>151</v>
      </c>
      <c r="E32" s="54">
        <v>43770</v>
      </c>
      <c r="F32" s="54"/>
      <c r="G32" s="54"/>
      <c r="H32" s="8"/>
      <c r="L32" s="54"/>
      <c r="M32" s="54"/>
      <c r="N32" s="54"/>
      <c r="O32" s="54"/>
      <c r="P32" s="54"/>
      <c r="Q32" s="10" t="s">
        <v>61</v>
      </c>
      <c r="R32" s="8"/>
      <c r="S32" s="10">
        <v>5</v>
      </c>
      <c r="T32" s="10">
        <f t="shared" si="0"/>
        <v>90</v>
      </c>
      <c r="U32" s="10">
        <v>50</v>
      </c>
      <c r="AI32" s="10">
        <v>40</v>
      </c>
      <c r="AJ32" s="10" t="s">
        <v>102</v>
      </c>
      <c r="AS32" t="s">
        <v>99</v>
      </c>
      <c r="AT32" t="s">
        <v>99</v>
      </c>
      <c r="AU32" t="s">
        <v>99</v>
      </c>
      <c r="AW32" s="17" t="s">
        <v>95</v>
      </c>
      <c r="AZ32" s="10">
        <v>80</v>
      </c>
      <c r="BA32" s="10" t="s">
        <v>122</v>
      </c>
    </row>
    <row r="33" spans="1:53" x14ac:dyDescent="0.25">
      <c r="A33" s="10" t="s">
        <v>51</v>
      </c>
      <c r="B33" s="10" t="s">
        <v>46</v>
      </c>
      <c r="C33" s="10">
        <v>2019</v>
      </c>
      <c r="D33" s="10" t="s">
        <v>151</v>
      </c>
      <c r="E33" s="54">
        <v>43770</v>
      </c>
      <c r="F33" s="54"/>
      <c r="G33" s="54"/>
      <c r="H33" s="8"/>
      <c r="L33" s="54"/>
      <c r="M33" s="54"/>
      <c r="N33" s="54"/>
      <c r="O33" s="54"/>
      <c r="P33" s="54"/>
      <c r="Q33" s="10" t="s">
        <v>61</v>
      </c>
      <c r="R33" s="8"/>
      <c r="S33" s="10">
        <v>10</v>
      </c>
      <c r="T33" s="10">
        <f t="shared" si="0"/>
        <v>41</v>
      </c>
      <c r="V33" s="10">
        <v>1</v>
      </c>
      <c r="W33" s="10" t="s">
        <v>102</v>
      </c>
      <c r="AF33" s="10" t="s">
        <v>97</v>
      </c>
      <c r="AI33" s="10">
        <v>40</v>
      </c>
      <c r="AJ33" s="10" t="s">
        <v>102</v>
      </c>
      <c r="AS33" t="s">
        <v>98</v>
      </c>
      <c r="AT33" t="s">
        <v>98</v>
      </c>
      <c r="AW33" s="17" t="s">
        <v>95</v>
      </c>
      <c r="AZ33" s="10">
        <v>80</v>
      </c>
    </row>
    <row r="34" spans="1:53" x14ac:dyDescent="0.25">
      <c r="A34" s="10" t="s">
        <v>51</v>
      </c>
      <c r="B34" s="10" t="s">
        <v>46</v>
      </c>
      <c r="C34" s="10">
        <v>2019</v>
      </c>
      <c r="D34" s="10" t="s">
        <v>151</v>
      </c>
      <c r="E34" s="54">
        <v>43770</v>
      </c>
      <c r="F34" s="29">
        <v>27.630210000000002</v>
      </c>
      <c r="G34" s="29">
        <v>-82.707419999999999</v>
      </c>
      <c r="H34" s="8"/>
      <c r="Q34" s="10" t="s">
        <v>84</v>
      </c>
      <c r="R34" s="8"/>
      <c r="S34" s="55">
        <v>15</v>
      </c>
      <c r="T34" s="10">
        <f t="shared" ref="T34:T65" si="1">SUM(U34,V34,AI34)</f>
        <v>90</v>
      </c>
      <c r="V34" s="10">
        <v>30</v>
      </c>
      <c r="W34" s="10" t="s">
        <v>102</v>
      </c>
      <c r="X34" s="10">
        <v>19.5</v>
      </c>
      <c r="Y34" s="10">
        <v>16</v>
      </c>
      <c r="Z34" s="10">
        <v>10.5</v>
      </c>
      <c r="AA34" s="10">
        <v>13.5</v>
      </c>
      <c r="AB34" s="10">
        <v>10</v>
      </c>
      <c r="AC34" s="10">
        <v>3000</v>
      </c>
      <c r="AD34" s="10">
        <v>4500</v>
      </c>
      <c r="AE34" s="10">
        <v>3000</v>
      </c>
      <c r="AG34" s="10" t="s">
        <v>97</v>
      </c>
      <c r="AI34" s="10">
        <v>60</v>
      </c>
      <c r="AJ34" s="10" t="s">
        <v>102</v>
      </c>
      <c r="AK34" s="10">
        <v>26</v>
      </c>
      <c r="AL34" s="10">
        <v>17</v>
      </c>
      <c r="AM34" s="10">
        <v>15</v>
      </c>
      <c r="AN34" s="10">
        <v>18</v>
      </c>
      <c r="AO34" s="10">
        <v>20</v>
      </c>
      <c r="AP34" s="10">
        <v>2000</v>
      </c>
      <c r="AQ34" s="10">
        <v>4000</v>
      </c>
      <c r="AR34" s="10">
        <v>2500</v>
      </c>
      <c r="AS34" t="s">
        <v>98</v>
      </c>
      <c r="AT34" t="s">
        <v>98</v>
      </c>
      <c r="AW34" s="17" t="s">
        <v>95</v>
      </c>
      <c r="AZ34" s="10">
        <v>50</v>
      </c>
    </row>
    <row r="35" spans="1:53" x14ac:dyDescent="0.25">
      <c r="A35" s="10" t="s">
        <v>51</v>
      </c>
      <c r="B35" s="10" t="s">
        <v>46</v>
      </c>
      <c r="C35" s="10">
        <v>2019</v>
      </c>
      <c r="D35" s="10" t="s">
        <v>151</v>
      </c>
      <c r="E35" s="54">
        <v>43770</v>
      </c>
      <c r="F35" s="54"/>
      <c r="G35" s="54"/>
      <c r="H35" s="8"/>
      <c r="Q35" s="10" t="s">
        <v>61</v>
      </c>
      <c r="R35" s="8"/>
      <c r="S35" s="10">
        <v>20</v>
      </c>
      <c r="T35" s="10">
        <f t="shared" si="1"/>
        <v>50</v>
      </c>
      <c r="V35" s="10">
        <v>50</v>
      </c>
      <c r="W35" s="10" t="s">
        <v>100</v>
      </c>
      <c r="AF35" s="10" t="s">
        <v>97</v>
      </c>
      <c r="AG35" s="10" t="s">
        <v>97</v>
      </c>
      <c r="AW35" s="17" t="s">
        <v>95</v>
      </c>
      <c r="AX35" s="30" t="s">
        <v>94</v>
      </c>
      <c r="AY35" s="30"/>
      <c r="AZ35" s="10">
        <v>70</v>
      </c>
    </row>
    <row r="36" spans="1:53" x14ac:dyDescent="0.25">
      <c r="A36" s="10" t="s">
        <v>51</v>
      </c>
      <c r="B36" s="10" t="s">
        <v>46</v>
      </c>
      <c r="C36" s="10">
        <v>2019</v>
      </c>
      <c r="D36" s="10" t="s">
        <v>151</v>
      </c>
      <c r="E36" s="54">
        <v>43770</v>
      </c>
      <c r="F36" s="54"/>
      <c r="G36" s="54"/>
      <c r="H36" s="8"/>
      <c r="Q36" s="10" t="s">
        <v>61</v>
      </c>
      <c r="R36" s="8"/>
      <c r="S36" s="10">
        <v>25</v>
      </c>
      <c r="T36" s="10">
        <f t="shared" si="1"/>
        <v>0</v>
      </c>
      <c r="AW36" s="30" t="s">
        <v>94</v>
      </c>
      <c r="AX36" s="16" t="s">
        <v>314</v>
      </c>
      <c r="AZ36" s="10">
        <v>80</v>
      </c>
    </row>
    <row r="37" spans="1:53" x14ac:dyDescent="0.25">
      <c r="A37" s="10" t="s">
        <v>51</v>
      </c>
      <c r="B37" s="10" t="s">
        <v>46</v>
      </c>
      <c r="C37" s="10">
        <v>2019</v>
      </c>
      <c r="D37" s="10" t="s">
        <v>151</v>
      </c>
      <c r="E37" s="54">
        <v>43770</v>
      </c>
      <c r="F37" s="54"/>
      <c r="G37" s="54"/>
      <c r="H37" s="8"/>
      <c r="Q37" s="10" t="s">
        <v>61</v>
      </c>
      <c r="R37" s="8"/>
      <c r="S37" s="55">
        <v>30</v>
      </c>
      <c r="T37" s="10">
        <f t="shared" si="1"/>
        <v>0</v>
      </c>
      <c r="AW37" s="30" t="s">
        <v>94</v>
      </c>
      <c r="AX37" s="16" t="s">
        <v>314</v>
      </c>
      <c r="AZ37" s="10">
        <v>80</v>
      </c>
    </row>
    <row r="38" spans="1:53" x14ac:dyDescent="0.25">
      <c r="A38" s="10" t="s">
        <v>51</v>
      </c>
      <c r="B38" s="10" t="s">
        <v>52</v>
      </c>
      <c r="C38" s="10">
        <v>2019</v>
      </c>
      <c r="D38" s="10" t="s">
        <v>152</v>
      </c>
      <c r="E38" s="54">
        <v>43770</v>
      </c>
      <c r="F38" s="54"/>
      <c r="G38" s="54"/>
      <c r="H38" s="8">
        <v>0.55277777777777781</v>
      </c>
      <c r="I38" s="10">
        <v>0.4</v>
      </c>
      <c r="J38" s="10">
        <v>0.4</v>
      </c>
      <c r="K38" s="10" t="s">
        <v>88</v>
      </c>
      <c r="L38" s="10">
        <v>29.9</v>
      </c>
      <c r="M38" s="10">
        <v>8.42</v>
      </c>
      <c r="N38" s="10">
        <v>11.77</v>
      </c>
      <c r="O38" s="10">
        <v>30.3</v>
      </c>
      <c r="P38" s="11">
        <v>81.182795698924721</v>
      </c>
      <c r="Q38" s="10" t="s">
        <v>85</v>
      </c>
      <c r="R38" s="8">
        <v>0.61458333333333337</v>
      </c>
      <c r="S38" s="55">
        <v>0</v>
      </c>
      <c r="T38" s="10">
        <f t="shared" si="1"/>
        <v>100</v>
      </c>
      <c r="AI38" s="10">
        <v>100</v>
      </c>
      <c r="AJ38" s="10" t="s">
        <v>100</v>
      </c>
      <c r="AK38" s="10">
        <v>49</v>
      </c>
      <c r="AL38" s="10">
        <v>48</v>
      </c>
      <c r="AM38" s="10">
        <v>45</v>
      </c>
      <c r="AN38" s="10">
        <v>47</v>
      </c>
      <c r="AO38" s="10">
        <v>49</v>
      </c>
      <c r="AP38" s="10">
        <v>12000</v>
      </c>
      <c r="AQ38" s="10">
        <v>10000</v>
      </c>
      <c r="AR38" s="10">
        <v>12000</v>
      </c>
      <c r="AS38" t="s">
        <v>98</v>
      </c>
      <c r="AT38" t="s">
        <v>98</v>
      </c>
      <c r="AU38" t="s">
        <v>98</v>
      </c>
      <c r="AW38" s="17" t="s">
        <v>95</v>
      </c>
      <c r="AZ38" s="10">
        <v>29</v>
      </c>
      <c r="BA38" s="10" t="s">
        <v>53</v>
      </c>
    </row>
    <row r="39" spans="1:53" x14ac:dyDescent="0.25">
      <c r="A39" s="10" t="s">
        <v>51</v>
      </c>
      <c r="B39" s="10" t="s">
        <v>52</v>
      </c>
      <c r="C39" s="10">
        <v>2019</v>
      </c>
      <c r="D39" s="10" t="s">
        <v>152</v>
      </c>
      <c r="E39" s="54">
        <v>43770</v>
      </c>
      <c r="F39" s="54"/>
      <c r="G39" s="54"/>
      <c r="H39" s="8"/>
      <c r="L39" s="54"/>
      <c r="M39" s="54"/>
      <c r="N39" s="54"/>
      <c r="O39" s="54"/>
      <c r="P39" s="54"/>
      <c r="Q39" s="10" t="s">
        <v>85</v>
      </c>
      <c r="R39" s="8"/>
      <c r="S39" s="10">
        <v>5</v>
      </c>
      <c r="T39" s="10">
        <f t="shared" si="1"/>
        <v>80</v>
      </c>
      <c r="AI39" s="10">
        <v>80</v>
      </c>
      <c r="AJ39" s="10" t="s">
        <v>102</v>
      </c>
      <c r="AS39" t="s">
        <v>98</v>
      </c>
      <c r="AT39" t="s">
        <v>98</v>
      </c>
      <c r="AW39" s="17" t="s">
        <v>95</v>
      </c>
      <c r="AZ39" s="10">
        <v>30</v>
      </c>
    </row>
    <row r="40" spans="1:53" x14ac:dyDescent="0.25">
      <c r="A40" s="10" t="s">
        <v>51</v>
      </c>
      <c r="B40" s="10" t="s">
        <v>52</v>
      </c>
      <c r="C40" s="10">
        <v>2019</v>
      </c>
      <c r="D40" s="10" t="s">
        <v>152</v>
      </c>
      <c r="E40" s="54">
        <v>43770</v>
      </c>
      <c r="F40" s="54"/>
      <c r="G40" s="54"/>
      <c r="H40" s="8"/>
      <c r="L40" s="54"/>
      <c r="M40" s="54"/>
      <c r="N40" s="54"/>
      <c r="O40" s="54"/>
      <c r="P40" s="54"/>
      <c r="Q40" s="10" t="s">
        <v>85</v>
      </c>
      <c r="R40" s="8"/>
      <c r="S40" s="10">
        <v>10</v>
      </c>
      <c r="T40" s="10">
        <f t="shared" si="1"/>
        <v>80</v>
      </c>
      <c r="AI40" s="10">
        <v>80</v>
      </c>
      <c r="AJ40" s="10" t="s">
        <v>102</v>
      </c>
      <c r="AS40" t="s">
        <v>98</v>
      </c>
      <c r="AT40" t="s">
        <v>98</v>
      </c>
      <c r="AW40" s="17" t="s">
        <v>95</v>
      </c>
      <c r="AZ40" s="10">
        <v>32</v>
      </c>
    </row>
    <row r="41" spans="1:53" x14ac:dyDescent="0.25">
      <c r="A41" s="10" t="s">
        <v>51</v>
      </c>
      <c r="B41" s="10" t="s">
        <v>52</v>
      </c>
      <c r="C41" s="10">
        <v>2019</v>
      </c>
      <c r="D41" s="10" t="s">
        <v>152</v>
      </c>
      <c r="E41" s="54">
        <v>43770</v>
      </c>
      <c r="F41" s="29">
        <v>27.63091</v>
      </c>
      <c r="G41" s="29">
        <v>-82.706760000000003</v>
      </c>
      <c r="H41" s="8"/>
      <c r="L41" s="54"/>
      <c r="M41" s="54"/>
      <c r="N41" s="54"/>
      <c r="O41" s="54"/>
      <c r="P41" s="54"/>
      <c r="Q41" s="10" t="s">
        <v>86</v>
      </c>
      <c r="R41" s="8"/>
      <c r="S41" s="55">
        <v>15</v>
      </c>
      <c r="T41" s="10">
        <f t="shared" si="1"/>
        <v>105</v>
      </c>
      <c r="U41" s="10">
        <v>5</v>
      </c>
      <c r="AI41" s="10">
        <v>100</v>
      </c>
      <c r="AJ41" s="10" t="s">
        <v>102</v>
      </c>
      <c r="AK41" s="10">
        <v>28</v>
      </c>
      <c r="AL41" s="10">
        <v>29</v>
      </c>
      <c r="AM41" s="10">
        <v>32</v>
      </c>
      <c r="AN41" s="10">
        <v>26</v>
      </c>
      <c r="AO41" s="10">
        <v>27</v>
      </c>
      <c r="AP41" s="10">
        <v>4000</v>
      </c>
      <c r="AQ41" s="10">
        <v>4500</v>
      </c>
      <c r="AR41" s="10">
        <v>4500</v>
      </c>
      <c r="AS41" t="s">
        <v>98</v>
      </c>
      <c r="AT41" t="s">
        <v>98</v>
      </c>
      <c r="AW41" s="17" t="s">
        <v>95</v>
      </c>
      <c r="AX41" s="17" t="s">
        <v>94</v>
      </c>
      <c r="AY41" s="17"/>
      <c r="AZ41" s="10">
        <v>38</v>
      </c>
      <c r="BA41" s="10" t="s">
        <v>161</v>
      </c>
    </row>
    <row r="42" spans="1:53" x14ac:dyDescent="0.25">
      <c r="A42" s="10" t="s">
        <v>51</v>
      </c>
      <c r="B42" s="10" t="s">
        <v>52</v>
      </c>
      <c r="C42" s="10">
        <v>2019</v>
      </c>
      <c r="D42" s="10" t="s">
        <v>152</v>
      </c>
      <c r="E42" s="54">
        <v>43770</v>
      </c>
      <c r="F42" s="54"/>
      <c r="G42" s="54"/>
      <c r="H42" s="8"/>
      <c r="L42" s="54"/>
      <c r="M42" s="54"/>
      <c r="N42" s="54"/>
      <c r="O42" s="54"/>
      <c r="P42" s="54"/>
      <c r="Q42" s="10" t="s">
        <v>85</v>
      </c>
      <c r="R42" s="8"/>
      <c r="S42" s="10">
        <v>20</v>
      </c>
      <c r="T42" s="10">
        <f t="shared" si="1"/>
        <v>80</v>
      </c>
      <c r="AI42" s="10">
        <v>80</v>
      </c>
      <c r="AJ42" s="10" t="s">
        <v>102</v>
      </c>
      <c r="AS42" t="s">
        <v>98</v>
      </c>
      <c r="AT42" t="s">
        <v>98</v>
      </c>
      <c r="AW42" s="17" t="s">
        <v>95</v>
      </c>
      <c r="AZ42" s="10">
        <v>30</v>
      </c>
    </row>
    <row r="43" spans="1:53" x14ac:dyDescent="0.25">
      <c r="A43" s="10" t="s">
        <v>51</v>
      </c>
      <c r="B43" s="10" t="s">
        <v>52</v>
      </c>
      <c r="C43" s="10">
        <v>2019</v>
      </c>
      <c r="D43" s="10" t="s">
        <v>152</v>
      </c>
      <c r="E43" s="54">
        <v>43770</v>
      </c>
      <c r="F43" s="54"/>
      <c r="G43" s="54"/>
      <c r="H43" s="8"/>
      <c r="L43" s="54"/>
      <c r="M43" s="54"/>
      <c r="N43" s="54"/>
      <c r="O43" s="54"/>
      <c r="P43" s="54"/>
      <c r="Q43" s="10" t="s">
        <v>85</v>
      </c>
      <c r="R43" s="8"/>
      <c r="S43" s="10">
        <v>25</v>
      </c>
      <c r="T43" s="10">
        <f t="shared" si="1"/>
        <v>90</v>
      </c>
      <c r="AI43" s="10">
        <v>90</v>
      </c>
      <c r="AJ43" s="10" t="s">
        <v>102</v>
      </c>
      <c r="AS43" t="s">
        <v>98</v>
      </c>
      <c r="AT43" t="s">
        <v>98</v>
      </c>
      <c r="AW43" s="17" t="s">
        <v>95</v>
      </c>
      <c r="AZ43" s="10">
        <v>30</v>
      </c>
    </row>
    <row r="44" spans="1:53" x14ac:dyDescent="0.25">
      <c r="A44" s="10" t="s">
        <v>51</v>
      </c>
      <c r="B44" s="10" t="s">
        <v>52</v>
      </c>
      <c r="C44" s="10">
        <v>2019</v>
      </c>
      <c r="D44" s="10" t="s">
        <v>152</v>
      </c>
      <c r="E44" s="54">
        <v>43770</v>
      </c>
      <c r="F44" s="54"/>
      <c r="G44" s="54"/>
      <c r="H44" s="8"/>
      <c r="L44" s="54"/>
      <c r="M44" s="54"/>
      <c r="N44" s="54"/>
      <c r="O44" s="54"/>
      <c r="P44" s="54"/>
      <c r="Q44" s="10" t="s">
        <v>85</v>
      </c>
      <c r="R44" s="8"/>
      <c r="S44" s="55">
        <v>30</v>
      </c>
      <c r="T44" s="10">
        <f t="shared" si="1"/>
        <v>80</v>
      </c>
      <c r="AI44" s="10">
        <v>80</v>
      </c>
      <c r="AJ44" s="10" t="s">
        <v>102</v>
      </c>
      <c r="AK44" s="10">
        <v>46</v>
      </c>
      <c r="AL44" s="10">
        <v>47</v>
      </c>
      <c r="AM44" s="10">
        <v>44</v>
      </c>
      <c r="AN44" s="10">
        <v>45</v>
      </c>
      <c r="AO44" s="10">
        <v>49</v>
      </c>
      <c r="AP44" s="10">
        <v>6000</v>
      </c>
      <c r="AQ44" s="10">
        <v>8000</v>
      </c>
      <c r="AR44" s="10">
        <v>8000</v>
      </c>
      <c r="AS44" t="s">
        <v>98</v>
      </c>
      <c r="AT44" t="s">
        <v>98</v>
      </c>
      <c r="AW44" s="17" t="s">
        <v>95</v>
      </c>
      <c r="AZ44" s="10">
        <v>30</v>
      </c>
      <c r="BA44" s="10" t="s">
        <v>54</v>
      </c>
    </row>
    <row r="45" spans="1:53" x14ac:dyDescent="0.25">
      <c r="A45" s="10" t="s">
        <v>51</v>
      </c>
      <c r="B45" s="10" t="s">
        <v>48</v>
      </c>
      <c r="C45" s="10">
        <v>2019</v>
      </c>
      <c r="D45" s="10" t="s">
        <v>153</v>
      </c>
      <c r="E45" s="54">
        <v>43770</v>
      </c>
      <c r="F45" s="54"/>
      <c r="G45" s="54"/>
      <c r="H45" s="8">
        <v>0.61875000000000002</v>
      </c>
      <c r="I45" s="10">
        <v>0.318</v>
      </c>
      <c r="J45" s="10">
        <v>0.318</v>
      </c>
      <c r="K45" s="10" t="s">
        <v>83</v>
      </c>
      <c r="L45" s="10">
        <v>31</v>
      </c>
      <c r="M45" s="10">
        <v>8.56</v>
      </c>
      <c r="N45" s="10">
        <v>14.6</v>
      </c>
      <c r="O45" s="10">
        <v>30.37</v>
      </c>
      <c r="P45" s="11">
        <v>80.976013234077755</v>
      </c>
      <c r="Q45" s="10" t="s">
        <v>62</v>
      </c>
      <c r="R45" s="8">
        <v>0.65625</v>
      </c>
      <c r="S45" s="55">
        <v>0</v>
      </c>
      <c r="T45" s="10">
        <f t="shared" si="1"/>
        <v>100</v>
      </c>
      <c r="AI45" s="10">
        <v>100</v>
      </c>
      <c r="AJ45" s="10" t="s">
        <v>102</v>
      </c>
      <c r="AK45" s="10">
        <v>46</v>
      </c>
      <c r="AL45" s="10">
        <v>49</v>
      </c>
      <c r="AM45" s="10">
        <v>47</v>
      </c>
      <c r="AN45" s="10">
        <v>47</v>
      </c>
      <c r="AO45" s="10">
        <v>47</v>
      </c>
      <c r="AP45" s="10">
        <v>7000</v>
      </c>
      <c r="AQ45" s="10">
        <v>8000</v>
      </c>
      <c r="AR45" s="10">
        <v>8000</v>
      </c>
      <c r="AS45" t="s">
        <v>97</v>
      </c>
      <c r="AT45" t="s">
        <v>97</v>
      </c>
      <c r="AW45" s="17" t="s">
        <v>95</v>
      </c>
      <c r="AX45" s="16" t="s">
        <v>94</v>
      </c>
      <c r="AZ45" s="10">
        <v>45</v>
      </c>
      <c r="BA45" s="10" t="s">
        <v>55</v>
      </c>
    </row>
    <row r="46" spans="1:53" x14ac:dyDescent="0.25">
      <c r="A46" s="10" t="s">
        <v>51</v>
      </c>
      <c r="B46" s="10" t="s">
        <v>48</v>
      </c>
      <c r="C46" s="10">
        <v>2019</v>
      </c>
      <c r="D46" s="10" t="s">
        <v>153</v>
      </c>
      <c r="E46" s="54">
        <v>43770</v>
      </c>
      <c r="F46" s="54"/>
      <c r="G46" s="54"/>
      <c r="H46" s="8"/>
      <c r="L46" s="54"/>
      <c r="M46" s="54"/>
      <c r="N46" s="54"/>
      <c r="O46" s="54"/>
      <c r="P46" s="54"/>
      <c r="Q46" s="10" t="s">
        <v>62</v>
      </c>
      <c r="R46" s="8"/>
      <c r="S46" s="10">
        <v>5</v>
      </c>
      <c r="T46" s="10">
        <f t="shared" si="1"/>
        <v>100</v>
      </c>
      <c r="AI46" s="10">
        <v>100</v>
      </c>
      <c r="AJ46" s="10" t="s">
        <v>102</v>
      </c>
      <c r="AS46" t="s">
        <v>97</v>
      </c>
      <c r="AT46" t="s">
        <v>97</v>
      </c>
      <c r="AW46" s="17" t="s">
        <v>95</v>
      </c>
      <c r="AX46" s="16" t="s">
        <v>94</v>
      </c>
      <c r="AZ46" s="10">
        <v>50</v>
      </c>
    </row>
    <row r="47" spans="1:53" x14ac:dyDescent="0.25">
      <c r="A47" s="10" t="s">
        <v>51</v>
      </c>
      <c r="B47" s="10" t="s">
        <v>48</v>
      </c>
      <c r="C47" s="10">
        <v>2019</v>
      </c>
      <c r="D47" s="10" t="s">
        <v>153</v>
      </c>
      <c r="E47" s="54">
        <v>43770</v>
      </c>
      <c r="F47" s="54"/>
      <c r="G47" s="54"/>
      <c r="H47" s="8"/>
      <c r="L47" s="54"/>
      <c r="M47" s="54"/>
      <c r="N47" s="54"/>
      <c r="O47" s="54"/>
      <c r="P47" s="54"/>
      <c r="Q47" s="10" t="s">
        <v>62</v>
      </c>
      <c r="R47" s="8"/>
      <c r="S47" s="10">
        <v>10</v>
      </c>
      <c r="T47" s="10">
        <f t="shared" si="1"/>
        <v>100</v>
      </c>
      <c r="AI47" s="10">
        <v>100</v>
      </c>
      <c r="AJ47" s="10" t="s">
        <v>102</v>
      </c>
      <c r="AS47" t="s">
        <v>97</v>
      </c>
      <c r="AT47" t="s">
        <v>97</v>
      </c>
      <c r="AW47" s="17" t="s">
        <v>95</v>
      </c>
      <c r="AX47" s="17" t="s">
        <v>94</v>
      </c>
      <c r="AY47" s="17"/>
      <c r="AZ47" s="10">
        <v>50</v>
      </c>
    </row>
    <row r="48" spans="1:53" x14ac:dyDescent="0.25">
      <c r="A48" s="10" t="s">
        <v>51</v>
      </c>
      <c r="B48" s="10" t="s">
        <v>48</v>
      </c>
      <c r="C48" s="10">
        <v>2019</v>
      </c>
      <c r="D48" s="10" t="s">
        <v>153</v>
      </c>
      <c r="E48" s="54">
        <v>43770</v>
      </c>
      <c r="F48" s="29">
        <v>27.63156</v>
      </c>
      <c r="G48" s="29">
        <v>-82.706059999999994</v>
      </c>
      <c r="H48" s="8"/>
      <c r="L48" s="54"/>
      <c r="M48" s="54"/>
      <c r="N48" s="54"/>
      <c r="O48" s="54"/>
      <c r="P48" s="54"/>
      <c r="Q48" s="10" t="s">
        <v>87</v>
      </c>
      <c r="R48" s="8"/>
      <c r="S48" s="55">
        <v>15</v>
      </c>
      <c r="T48" s="10">
        <f t="shared" si="1"/>
        <v>100</v>
      </c>
      <c r="AI48" s="10">
        <v>100</v>
      </c>
      <c r="AJ48" s="10" t="s">
        <v>102</v>
      </c>
      <c r="AK48" s="10">
        <v>23</v>
      </c>
      <c r="AL48" s="10">
        <v>28</v>
      </c>
      <c r="AM48" s="10">
        <v>36</v>
      </c>
      <c r="AN48" s="10">
        <v>36</v>
      </c>
      <c r="AO48" s="10">
        <v>35</v>
      </c>
      <c r="AP48" s="10">
        <v>5500</v>
      </c>
      <c r="AQ48" s="10">
        <v>6000</v>
      </c>
      <c r="AR48" s="10">
        <v>3000</v>
      </c>
      <c r="AS48" t="s">
        <v>97</v>
      </c>
      <c r="AW48" s="17" t="s">
        <v>95</v>
      </c>
      <c r="AZ48" s="10">
        <v>40</v>
      </c>
    </row>
    <row r="49" spans="1:53" x14ac:dyDescent="0.25">
      <c r="A49" s="10" t="s">
        <v>51</v>
      </c>
      <c r="B49" s="10" t="s">
        <v>48</v>
      </c>
      <c r="C49" s="10">
        <v>2019</v>
      </c>
      <c r="D49" s="10" t="s">
        <v>153</v>
      </c>
      <c r="E49" s="54">
        <v>43770</v>
      </c>
      <c r="F49" s="54"/>
      <c r="G49" s="54"/>
      <c r="H49" s="8"/>
      <c r="L49" s="54"/>
      <c r="M49" s="54"/>
      <c r="N49" s="54"/>
      <c r="O49" s="54"/>
      <c r="P49" s="54"/>
      <c r="Q49" s="10" t="s">
        <v>62</v>
      </c>
      <c r="R49" s="8"/>
      <c r="S49" s="10">
        <v>20</v>
      </c>
      <c r="T49" s="10">
        <f t="shared" si="1"/>
        <v>90</v>
      </c>
      <c r="AI49" s="10">
        <v>90</v>
      </c>
      <c r="AJ49" s="10" t="s">
        <v>102</v>
      </c>
      <c r="AS49" t="s">
        <v>97</v>
      </c>
      <c r="AT49" t="s">
        <v>97</v>
      </c>
      <c r="AW49" s="17" t="s">
        <v>95</v>
      </c>
      <c r="AX49" s="17" t="s">
        <v>94</v>
      </c>
      <c r="AY49" s="17"/>
      <c r="AZ49" s="10">
        <v>55</v>
      </c>
    </row>
    <row r="50" spans="1:53" x14ac:dyDescent="0.25">
      <c r="A50" s="10" t="s">
        <v>51</v>
      </c>
      <c r="B50" s="10" t="s">
        <v>48</v>
      </c>
      <c r="C50" s="10">
        <v>2019</v>
      </c>
      <c r="D50" s="10" t="s">
        <v>153</v>
      </c>
      <c r="E50" s="54">
        <v>43770</v>
      </c>
      <c r="F50" s="54"/>
      <c r="G50" s="54"/>
      <c r="H50" s="8"/>
      <c r="L50" s="54"/>
      <c r="M50" s="54"/>
      <c r="N50" s="54"/>
      <c r="O50" s="54"/>
      <c r="P50" s="54"/>
      <c r="Q50" s="10" t="s">
        <v>62</v>
      </c>
      <c r="R50" s="8"/>
      <c r="S50" s="10">
        <v>25</v>
      </c>
      <c r="T50" s="10">
        <f t="shared" si="1"/>
        <v>100</v>
      </c>
      <c r="AI50" s="10">
        <v>100</v>
      </c>
      <c r="AJ50" s="10" t="s">
        <v>102</v>
      </c>
      <c r="AS50" t="s">
        <v>97</v>
      </c>
      <c r="AT50" t="s">
        <v>97</v>
      </c>
      <c r="AU50" t="s">
        <v>97</v>
      </c>
      <c r="AW50" s="17" t="s">
        <v>95</v>
      </c>
      <c r="AX50" s="17" t="s">
        <v>94</v>
      </c>
      <c r="AY50" s="17"/>
      <c r="AZ50" s="10">
        <v>55</v>
      </c>
    </row>
    <row r="51" spans="1:53" x14ac:dyDescent="0.25">
      <c r="A51" s="10" t="s">
        <v>51</v>
      </c>
      <c r="B51" s="10" t="s">
        <v>48</v>
      </c>
      <c r="C51" s="10">
        <v>2019</v>
      </c>
      <c r="D51" s="10" t="s">
        <v>153</v>
      </c>
      <c r="E51" s="54">
        <v>43770</v>
      </c>
      <c r="F51" s="54"/>
      <c r="G51" s="54"/>
      <c r="H51" s="8"/>
      <c r="L51" s="54"/>
      <c r="M51" s="54"/>
      <c r="N51" s="54"/>
      <c r="O51" s="54"/>
      <c r="P51" s="54"/>
      <c r="Q51" s="10" t="s">
        <v>62</v>
      </c>
      <c r="R51" s="8"/>
      <c r="S51" s="55">
        <v>30</v>
      </c>
      <c r="T51" s="10">
        <f t="shared" si="1"/>
        <v>100</v>
      </c>
      <c r="AI51" s="10">
        <v>100</v>
      </c>
      <c r="AJ51" s="10" t="s">
        <v>102</v>
      </c>
      <c r="AK51" s="10">
        <v>51</v>
      </c>
      <c r="AL51" s="10">
        <v>49</v>
      </c>
      <c r="AM51" s="10">
        <v>47</v>
      </c>
      <c r="AN51" s="10">
        <v>46</v>
      </c>
      <c r="AO51" s="10">
        <v>57</v>
      </c>
      <c r="AP51" s="10">
        <v>8000</v>
      </c>
      <c r="AQ51" s="10">
        <v>9000</v>
      </c>
      <c r="AR51" s="10">
        <v>8000</v>
      </c>
      <c r="AS51" t="s">
        <v>98</v>
      </c>
      <c r="AT51" t="s">
        <v>98</v>
      </c>
      <c r="AU51" t="s">
        <v>98</v>
      </c>
      <c r="AW51" s="17" t="s">
        <v>95</v>
      </c>
      <c r="AZ51" s="10">
        <v>55</v>
      </c>
    </row>
    <row r="52" spans="1:53" x14ac:dyDescent="0.25">
      <c r="A52" s="10" t="s">
        <v>51</v>
      </c>
      <c r="B52" s="10" t="s">
        <v>56</v>
      </c>
      <c r="C52" s="10">
        <v>2020</v>
      </c>
      <c r="D52" s="10" t="s">
        <v>248</v>
      </c>
      <c r="E52" s="54">
        <v>44109</v>
      </c>
      <c r="H52" s="8">
        <v>0.53888888888888886</v>
      </c>
      <c r="I52" s="10">
        <v>1.1890000000000001</v>
      </c>
      <c r="J52" s="10">
        <v>1.1890000000000001</v>
      </c>
      <c r="K52" s="10" t="s">
        <v>230</v>
      </c>
      <c r="L52" s="10">
        <v>24.1</v>
      </c>
      <c r="M52" s="10">
        <v>7.96</v>
      </c>
      <c r="N52" s="10">
        <v>5.36</v>
      </c>
      <c r="O52" s="10">
        <v>30.85</v>
      </c>
      <c r="P52" s="10">
        <v>89.7</v>
      </c>
      <c r="Q52" s="10" t="s">
        <v>249</v>
      </c>
      <c r="R52" s="8">
        <v>0.5395833333333333</v>
      </c>
      <c r="S52" s="55">
        <v>0</v>
      </c>
      <c r="T52" s="10">
        <f t="shared" si="1"/>
        <v>0</v>
      </c>
      <c r="AW52" s="16" t="s">
        <v>94</v>
      </c>
      <c r="AX52" s="16" t="s">
        <v>314</v>
      </c>
      <c r="AZ52" s="10">
        <v>150</v>
      </c>
      <c r="BA52" s="10" t="s">
        <v>251</v>
      </c>
    </row>
    <row r="53" spans="1:53" x14ac:dyDescent="0.25">
      <c r="A53" s="10" t="s">
        <v>51</v>
      </c>
      <c r="B53" s="10" t="s">
        <v>56</v>
      </c>
      <c r="C53" s="10">
        <v>2020</v>
      </c>
      <c r="D53" s="10" t="s">
        <v>248</v>
      </c>
      <c r="E53" s="54">
        <v>44109</v>
      </c>
      <c r="H53" s="8"/>
      <c r="Q53" s="10" t="s">
        <v>249</v>
      </c>
      <c r="S53" s="10">
        <v>5</v>
      </c>
      <c r="T53" s="10">
        <f t="shared" si="1"/>
        <v>40</v>
      </c>
      <c r="V53" s="10">
        <v>40</v>
      </c>
      <c r="W53" s="10" t="s">
        <v>102</v>
      </c>
      <c r="AF53" s="10" t="s">
        <v>97</v>
      </c>
      <c r="AW53" s="16" t="s">
        <v>94</v>
      </c>
      <c r="AX53" s="16" t="s">
        <v>314</v>
      </c>
      <c r="AZ53" s="10">
        <v>140</v>
      </c>
    </row>
    <row r="54" spans="1:53" x14ac:dyDescent="0.25">
      <c r="A54" s="10" t="s">
        <v>51</v>
      </c>
      <c r="B54" s="10" t="s">
        <v>56</v>
      </c>
      <c r="C54" s="10">
        <v>2020</v>
      </c>
      <c r="D54" s="10" t="s">
        <v>248</v>
      </c>
      <c r="E54" s="54">
        <v>44109</v>
      </c>
      <c r="H54" s="8"/>
      <c r="Q54" s="10" t="s">
        <v>249</v>
      </c>
      <c r="S54" s="10">
        <v>10</v>
      </c>
      <c r="T54" s="10">
        <f t="shared" si="1"/>
        <v>75</v>
      </c>
      <c r="U54" s="10">
        <v>10</v>
      </c>
      <c r="V54" s="10">
        <v>65</v>
      </c>
      <c r="W54" s="10" t="s">
        <v>102</v>
      </c>
      <c r="AF54" s="10" t="s">
        <v>97</v>
      </c>
      <c r="AW54" s="16" t="s">
        <v>94</v>
      </c>
      <c r="AX54" s="16" t="s">
        <v>314</v>
      </c>
      <c r="AZ54" s="10">
        <v>100</v>
      </c>
      <c r="BA54" s="10" t="s">
        <v>161</v>
      </c>
    </row>
    <row r="55" spans="1:53" x14ac:dyDescent="0.25">
      <c r="A55" s="10" t="s">
        <v>51</v>
      </c>
      <c r="B55" s="10" t="s">
        <v>56</v>
      </c>
      <c r="C55" s="10">
        <v>2020</v>
      </c>
      <c r="D55" s="10" t="s">
        <v>248</v>
      </c>
      <c r="E55" s="54">
        <v>44109</v>
      </c>
      <c r="H55" s="8"/>
      <c r="Q55" s="10" t="s">
        <v>249</v>
      </c>
      <c r="S55" s="55">
        <v>15</v>
      </c>
      <c r="T55" s="10">
        <f t="shared" si="1"/>
        <v>110</v>
      </c>
      <c r="U55" s="10">
        <v>30</v>
      </c>
      <c r="V55" s="10">
        <v>80</v>
      </c>
      <c r="W55" s="10" t="s">
        <v>102</v>
      </c>
      <c r="X55" s="10">
        <v>28</v>
      </c>
      <c r="Y55" s="10">
        <v>31</v>
      </c>
      <c r="Z55" s="10">
        <v>27</v>
      </c>
      <c r="AA55" s="10">
        <v>21</v>
      </c>
      <c r="AB55" s="10">
        <v>19.5</v>
      </c>
      <c r="AC55" s="10">
        <v>10000</v>
      </c>
      <c r="AD55" s="10">
        <v>8000</v>
      </c>
      <c r="AE55" s="10">
        <v>14000</v>
      </c>
      <c r="AF55" s="10" t="s">
        <v>97</v>
      </c>
      <c r="AW55" s="16" t="s">
        <v>94</v>
      </c>
      <c r="AX55" s="16" t="s">
        <v>314</v>
      </c>
      <c r="AZ55" s="10">
        <v>100</v>
      </c>
      <c r="BA55" s="10" t="s">
        <v>161</v>
      </c>
    </row>
    <row r="56" spans="1:53" x14ac:dyDescent="0.25">
      <c r="A56" s="10" t="s">
        <v>51</v>
      </c>
      <c r="B56" s="10" t="s">
        <v>56</v>
      </c>
      <c r="C56" s="10">
        <v>2020</v>
      </c>
      <c r="D56" s="10" t="s">
        <v>248</v>
      </c>
      <c r="E56" s="54">
        <v>44109</v>
      </c>
      <c r="H56" s="8"/>
      <c r="Q56" s="10" t="s">
        <v>249</v>
      </c>
      <c r="S56" s="10">
        <v>20</v>
      </c>
      <c r="T56" s="10">
        <f t="shared" si="1"/>
        <v>35</v>
      </c>
      <c r="U56" s="10">
        <v>5</v>
      </c>
      <c r="V56" s="10">
        <v>30</v>
      </c>
      <c r="W56" s="10" t="s">
        <v>102</v>
      </c>
      <c r="AF56" s="10" t="s">
        <v>97</v>
      </c>
      <c r="AW56" s="16" t="s">
        <v>94</v>
      </c>
      <c r="AX56" s="16" t="s">
        <v>314</v>
      </c>
      <c r="AZ56" s="10">
        <v>100</v>
      </c>
      <c r="BA56" s="10" t="s">
        <v>161</v>
      </c>
    </row>
    <row r="57" spans="1:53" x14ac:dyDescent="0.25">
      <c r="A57" s="10" t="s">
        <v>51</v>
      </c>
      <c r="B57" s="10" t="s">
        <v>56</v>
      </c>
      <c r="C57" s="10">
        <v>2020</v>
      </c>
      <c r="D57" s="10" t="s">
        <v>248</v>
      </c>
      <c r="E57" s="54">
        <v>44109</v>
      </c>
      <c r="H57" s="8"/>
      <c r="Q57" s="10" t="s">
        <v>249</v>
      </c>
      <c r="S57" s="10">
        <v>25</v>
      </c>
      <c r="T57" s="10">
        <f t="shared" si="1"/>
        <v>0</v>
      </c>
      <c r="AW57" s="16" t="s">
        <v>94</v>
      </c>
      <c r="AX57" s="16" t="s">
        <v>314</v>
      </c>
      <c r="AZ57" s="10">
        <v>80</v>
      </c>
      <c r="BA57" s="10" t="s">
        <v>252</v>
      </c>
    </row>
    <row r="58" spans="1:53" x14ac:dyDescent="0.25">
      <c r="A58" s="10" t="s">
        <v>51</v>
      </c>
      <c r="B58" s="10" t="s">
        <v>56</v>
      </c>
      <c r="C58" s="10">
        <v>2020</v>
      </c>
      <c r="D58" s="10" t="s">
        <v>248</v>
      </c>
      <c r="E58" s="54">
        <v>44109</v>
      </c>
      <c r="H58" s="8"/>
      <c r="Q58" s="10" t="s">
        <v>249</v>
      </c>
      <c r="S58" s="55">
        <v>30</v>
      </c>
      <c r="T58" s="10">
        <f t="shared" si="1"/>
        <v>0</v>
      </c>
      <c r="AW58" s="16" t="s">
        <v>94</v>
      </c>
      <c r="AX58" s="16" t="s">
        <v>314</v>
      </c>
      <c r="AZ58" s="10">
        <v>60</v>
      </c>
      <c r="BA58" s="10" t="s">
        <v>252</v>
      </c>
    </row>
    <row r="59" spans="1:53" x14ac:dyDescent="0.25">
      <c r="A59" s="10" t="s">
        <v>51</v>
      </c>
      <c r="B59" s="10" t="s">
        <v>46</v>
      </c>
      <c r="C59" s="10">
        <v>2020</v>
      </c>
      <c r="D59" s="10" t="s">
        <v>253</v>
      </c>
      <c r="E59" s="54">
        <v>44109</v>
      </c>
      <c r="H59" s="8">
        <v>0.46527777777777773</v>
      </c>
      <c r="I59" s="10">
        <v>0.39100000000000001</v>
      </c>
      <c r="J59" s="10">
        <v>0.39100000000000001</v>
      </c>
      <c r="K59" s="10" t="s">
        <v>254</v>
      </c>
      <c r="L59" s="10">
        <v>24.3</v>
      </c>
      <c r="M59" s="10">
        <v>7.91</v>
      </c>
      <c r="N59" s="10">
        <v>6.95</v>
      </c>
      <c r="O59" s="10">
        <v>30.86</v>
      </c>
      <c r="P59" s="10">
        <v>97.33</v>
      </c>
      <c r="Q59" s="10" t="s">
        <v>255</v>
      </c>
      <c r="R59" s="8">
        <v>0.52569444444444446</v>
      </c>
      <c r="S59" s="55">
        <v>0</v>
      </c>
      <c r="T59" s="10">
        <f t="shared" si="1"/>
        <v>0</v>
      </c>
      <c r="AW59" s="16" t="s">
        <v>94</v>
      </c>
      <c r="AX59" s="16" t="s">
        <v>314</v>
      </c>
      <c r="AZ59" s="10">
        <v>250</v>
      </c>
      <c r="BA59" s="10" t="s">
        <v>256</v>
      </c>
    </row>
    <row r="60" spans="1:53" x14ac:dyDescent="0.25">
      <c r="A60" s="10" t="s">
        <v>51</v>
      </c>
      <c r="B60" s="10" t="s">
        <v>46</v>
      </c>
      <c r="C60" s="10">
        <v>2020</v>
      </c>
      <c r="D60" s="10" t="s">
        <v>253</v>
      </c>
      <c r="E60" s="54">
        <v>44109</v>
      </c>
      <c r="H60" s="8"/>
      <c r="Q60" s="10" t="s">
        <v>255</v>
      </c>
      <c r="S60" s="10">
        <v>5</v>
      </c>
      <c r="T60" s="10">
        <f t="shared" si="1"/>
        <v>0</v>
      </c>
      <c r="AW60" s="16" t="s">
        <v>94</v>
      </c>
      <c r="AX60" s="16" t="s">
        <v>314</v>
      </c>
      <c r="AZ60" s="10">
        <v>140</v>
      </c>
      <c r="BA60" s="10" t="s">
        <v>257</v>
      </c>
    </row>
    <row r="61" spans="1:53" x14ac:dyDescent="0.25">
      <c r="A61" s="10" t="s">
        <v>51</v>
      </c>
      <c r="B61" s="10" t="s">
        <v>46</v>
      </c>
      <c r="C61" s="10">
        <v>2020</v>
      </c>
      <c r="D61" s="10" t="s">
        <v>253</v>
      </c>
      <c r="E61" s="54">
        <v>44109</v>
      </c>
      <c r="H61" s="8"/>
      <c r="Q61" s="10" t="s">
        <v>255</v>
      </c>
      <c r="S61" s="10">
        <v>10</v>
      </c>
      <c r="T61" s="10">
        <f t="shared" si="1"/>
        <v>75</v>
      </c>
      <c r="U61" s="10">
        <v>10</v>
      </c>
      <c r="V61" s="10">
        <v>60</v>
      </c>
      <c r="W61" s="10" t="s">
        <v>102</v>
      </c>
      <c r="AF61" s="10" t="s">
        <v>97</v>
      </c>
      <c r="AI61" s="10">
        <v>5</v>
      </c>
      <c r="AJ61" s="10" t="s">
        <v>102</v>
      </c>
      <c r="AS61" t="s">
        <v>98</v>
      </c>
      <c r="AV61" t="s">
        <v>98</v>
      </c>
      <c r="AW61" s="16" t="s">
        <v>95</v>
      </c>
      <c r="AX61" s="16" t="s">
        <v>94</v>
      </c>
      <c r="AZ61" s="10">
        <v>105</v>
      </c>
      <c r="BA61" s="10" t="s">
        <v>161</v>
      </c>
    </row>
    <row r="62" spans="1:53" x14ac:dyDescent="0.25">
      <c r="A62" s="10" t="s">
        <v>51</v>
      </c>
      <c r="B62" s="10" t="s">
        <v>46</v>
      </c>
      <c r="C62" s="10">
        <v>2020</v>
      </c>
      <c r="D62" s="10" t="s">
        <v>253</v>
      </c>
      <c r="E62" s="54">
        <v>44109</v>
      </c>
      <c r="H62" s="8"/>
      <c r="Q62" s="10" t="s">
        <v>255</v>
      </c>
      <c r="S62" s="55">
        <v>15</v>
      </c>
      <c r="T62" s="10">
        <f t="shared" si="1"/>
        <v>85</v>
      </c>
      <c r="V62" s="10">
        <v>5</v>
      </c>
      <c r="W62" s="10" t="s">
        <v>102</v>
      </c>
      <c r="X62" s="10">
        <v>25</v>
      </c>
      <c r="Y62" s="10">
        <v>24</v>
      </c>
      <c r="Z62" s="10">
        <v>23.5</v>
      </c>
      <c r="AA62" s="10">
        <v>28</v>
      </c>
      <c r="AB62" s="10">
        <v>33</v>
      </c>
      <c r="AC62" s="10">
        <v>2000</v>
      </c>
      <c r="AD62" s="10">
        <v>0</v>
      </c>
      <c r="AE62" s="10">
        <v>1000</v>
      </c>
      <c r="AF62" s="10" t="s">
        <v>98</v>
      </c>
      <c r="AI62" s="10">
        <v>80</v>
      </c>
      <c r="AJ62" s="10" t="s">
        <v>102</v>
      </c>
      <c r="AK62" s="10">
        <v>38</v>
      </c>
      <c r="AL62" s="10">
        <v>34</v>
      </c>
      <c r="AM62" s="10">
        <v>36</v>
      </c>
      <c r="AN62" s="10">
        <v>32</v>
      </c>
      <c r="AO62" s="10">
        <v>22.5</v>
      </c>
      <c r="AP62" s="10">
        <v>4000</v>
      </c>
      <c r="AQ62" s="10">
        <v>4000</v>
      </c>
      <c r="AR62" s="10">
        <v>5000</v>
      </c>
      <c r="AS62" t="s">
        <v>98</v>
      </c>
      <c r="AV62" t="s">
        <v>98</v>
      </c>
      <c r="AW62" s="16" t="s">
        <v>95</v>
      </c>
      <c r="AX62" s="16" t="s">
        <v>94</v>
      </c>
      <c r="AZ62" s="10">
        <v>100</v>
      </c>
    </row>
    <row r="63" spans="1:53" x14ac:dyDescent="0.25">
      <c r="A63" s="10" t="s">
        <v>51</v>
      </c>
      <c r="B63" s="10" t="s">
        <v>46</v>
      </c>
      <c r="C63" s="10">
        <v>2020</v>
      </c>
      <c r="D63" s="10" t="s">
        <v>253</v>
      </c>
      <c r="E63" s="54">
        <v>44109</v>
      </c>
      <c r="H63" s="8"/>
      <c r="Q63" s="10" t="s">
        <v>255</v>
      </c>
      <c r="S63" s="10">
        <v>20</v>
      </c>
      <c r="T63" s="10">
        <f t="shared" si="1"/>
        <v>80</v>
      </c>
      <c r="V63" s="10">
        <v>20</v>
      </c>
      <c r="W63" s="10" t="s">
        <v>102</v>
      </c>
      <c r="AF63" s="10" t="s">
        <v>97</v>
      </c>
      <c r="AI63" s="10">
        <v>60</v>
      </c>
      <c r="AJ63" s="10" t="s">
        <v>102</v>
      </c>
      <c r="AS63" t="s">
        <v>99</v>
      </c>
      <c r="AW63" s="16" t="s">
        <v>95</v>
      </c>
      <c r="AX63" s="16" t="s">
        <v>94</v>
      </c>
      <c r="AZ63" s="10">
        <v>90</v>
      </c>
    </row>
    <row r="64" spans="1:53" x14ac:dyDescent="0.25">
      <c r="A64" s="10" t="s">
        <v>51</v>
      </c>
      <c r="B64" s="10" t="s">
        <v>46</v>
      </c>
      <c r="C64" s="10">
        <v>2020</v>
      </c>
      <c r="D64" s="10" t="s">
        <v>253</v>
      </c>
      <c r="E64" s="54">
        <v>44109</v>
      </c>
      <c r="H64" s="8"/>
      <c r="Q64" s="10" t="s">
        <v>255</v>
      </c>
      <c r="S64" s="10">
        <v>25</v>
      </c>
      <c r="T64" s="10">
        <f t="shared" si="1"/>
        <v>70</v>
      </c>
      <c r="V64" s="10">
        <v>5</v>
      </c>
      <c r="W64" s="10" t="s">
        <v>102</v>
      </c>
      <c r="AF64" s="10" t="s">
        <v>97</v>
      </c>
      <c r="AI64" s="10">
        <v>65</v>
      </c>
      <c r="AJ64" s="10" t="s">
        <v>102</v>
      </c>
      <c r="AS64" t="s">
        <v>99</v>
      </c>
      <c r="AV64" t="s">
        <v>99</v>
      </c>
      <c r="AW64" s="16" t="s">
        <v>95</v>
      </c>
      <c r="AZ64" s="10">
        <v>95</v>
      </c>
    </row>
    <row r="65" spans="1:53" x14ac:dyDescent="0.25">
      <c r="A65" s="10" t="s">
        <v>51</v>
      </c>
      <c r="B65" s="10" t="s">
        <v>46</v>
      </c>
      <c r="C65" s="10">
        <v>2020</v>
      </c>
      <c r="D65" s="10" t="s">
        <v>253</v>
      </c>
      <c r="E65" s="54">
        <v>44109</v>
      </c>
      <c r="H65" s="8"/>
      <c r="Q65" s="10" t="s">
        <v>255</v>
      </c>
      <c r="S65" s="55">
        <v>30</v>
      </c>
      <c r="T65" s="10">
        <f t="shared" si="1"/>
        <v>75</v>
      </c>
      <c r="AI65" s="10">
        <v>75</v>
      </c>
      <c r="AJ65" s="10" t="s">
        <v>102</v>
      </c>
      <c r="AK65" s="10">
        <v>46</v>
      </c>
      <c r="AL65" s="10">
        <v>35</v>
      </c>
      <c r="AM65" s="10">
        <v>36</v>
      </c>
      <c r="AN65" s="10">
        <v>43</v>
      </c>
      <c r="AO65" s="10">
        <v>32</v>
      </c>
      <c r="AP65" s="10">
        <v>6000</v>
      </c>
      <c r="AQ65" s="10">
        <v>1000</v>
      </c>
      <c r="AR65" s="10">
        <v>3000</v>
      </c>
      <c r="AS65" t="s">
        <v>98</v>
      </c>
      <c r="AT65" t="s">
        <v>97</v>
      </c>
      <c r="AW65" s="16" t="s">
        <v>95</v>
      </c>
      <c r="AZ65" s="10">
        <v>85</v>
      </c>
    </row>
    <row r="66" spans="1:53" x14ac:dyDescent="0.25">
      <c r="A66" s="10" t="s">
        <v>51</v>
      </c>
      <c r="B66" s="10" t="s">
        <v>52</v>
      </c>
      <c r="C66" s="10">
        <v>2020</v>
      </c>
      <c r="D66" s="10" t="s">
        <v>258</v>
      </c>
      <c r="E66" s="54">
        <v>44109</v>
      </c>
      <c r="H66" s="8">
        <v>0.47638888888888892</v>
      </c>
      <c r="I66" s="10">
        <v>0.318</v>
      </c>
      <c r="J66" s="10">
        <v>0.318</v>
      </c>
      <c r="K66" s="10" t="s">
        <v>230</v>
      </c>
      <c r="L66" s="10">
        <v>24.4</v>
      </c>
      <c r="M66" s="10">
        <v>8.02</v>
      </c>
      <c r="N66" s="10">
        <v>7.91</v>
      </c>
      <c r="O66" s="10">
        <v>30.77</v>
      </c>
      <c r="P66" s="10">
        <v>96.4</v>
      </c>
      <c r="Q66" s="10" t="s">
        <v>259</v>
      </c>
      <c r="R66" s="8">
        <v>0.51597222222222217</v>
      </c>
      <c r="S66" s="55">
        <v>0</v>
      </c>
      <c r="T66" s="10">
        <f t="shared" ref="T66:T97" si="2">SUM(U66,V66,AI66)</f>
        <v>85</v>
      </c>
      <c r="AI66" s="10">
        <v>85</v>
      </c>
      <c r="AJ66" s="10" t="s">
        <v>102</v>
      </c>
      <c r="AK66" s="10">
        <v>50</v>
      </c>
      <c r="AL66" s="10">
        <v>49</v>
      </c>
      <c r="AM66" s="10">
        <v>47</v>
      </c>
      <c r="AN66" s="10">
        <v>46</v>
      </c>
      <c r="AO66" s="10">
        <v>47</v>
      </c>
      <c r="AP66" s="10">
        <v>6000</v>
      </c>
      <c r="AQ66" s="10">
        <v>1000</v>
      </c>
      <c r="AR66" s="10">
        <v>5000</v>
      </c>
      <c r="AS66" t="s">
        <v>99</v>
      </c>
      <c r="AV66" t="s">
        <v>99</v>
      </c>
      <c r="AW66" s="16" t="s">
        <v>95</v>
      </c>
      <c r="AZ66" s="10">
        <v>100</v>
      </c>
      <c r="BA66" s="10" t="s">
        <v>250</v>
      </c>
    </row>
    <row r="67" spans="1:53" x14ac:dyDescent="0.25">
      <c r="A67" s="10" t="s">
        <v>51</v>
      </c>
      <c r="B67" s="10" t="s">
        <v>52</v>
      </c>
      <c r="C67" s="10">
        <v>2020</v>
      </c>
      <c r="D67" s="10" t="s">
        <v>258</v>
      </c>
      <c r="E67" s="54">
        <v>44109</v>
      </c>
      <c r="H67" s="8"/>
      <c r="Q67" s="10" t="s">
        <v>259</v>
      </c>
      <c r="S67" s="10">
        <v>5</v>
      </c>
      <c r="T67" s="10">
        <f t="shared" si="2"/>
        <v>95</v>
      </c>
      <c r="AI67" s="10">
        <v>95</v>
      </c>
      <c r="AJ67" s="10" t="s">
        <v>102</v>
      </c>
      <c r="AS67" t="s">
        <v>99</v>
      </c>
      <c r="AV67" t="s">
        <v>99</v>
      </c>
      <c r="AW67" s="16" t="s">
        <v>95</v>
      </c>
      <c r="AZ67" s="10">
        <v>100</v>
      </c>
    </row>
    <row r="68" spans="1:53" x14ac:dyDescent="0.25">
      <c r="A68" s="10" t="s">
        <v>51</v>
      </c>
      <c r="B68" s="10" t="s">
        <v>52</v>
      </c>
      <c r="C68" s="10">
        <v>2020</v>
      </c>
      <c r="D68" s="10" t="s">
        <v>258</v>
      </c>
      <c r="E68" s="54">
        <v>44109</v>
      </c>
      <c r="H68" s="8"/>
      <c r="Q68" s="10" t="s">
        <v>259</v>
      </c>
      <c r="S68" s="10">
        <v>10</v>
      </c>
      <c r="T68" s="10">
        <f t="shared" si="2"/>
        <v>95</v>
      </c>
      <c r="AI68" s="10">
        <v>95</v>
      </c>
      <c r="AJ68" s="10" t="s">
        <v>102</v>
      </c>
      <c r="AS68" t="s">
        <v>99</v>
      </c>
      <c r="AV68" t="s">
        <v>99</v>
      </c>
      <c r="AW68" s="16" t="s">
        <v>95</v>
      </c>
      <c r="AZ68" s="10">
        <v>100</v>
      </c>
    </row>
    <row r="69" spans="1:53" x14ac:dyDescent="0.25">
      <c r="A69" s="10" t="s">
        <v>51</v>
      </c>
      <c r="B69" s="10" t="s">
        <v>52</v>
      </c>
      <c r="C69" s="10">
        <v>2020</v>
      </c>
      <c r="D69" s="10" t="s">
        <v>258</v>
      </c>
      <c r="E69" s="54">
        <v>44109</v>
      </c>
      <c r="H69" s="8"/>
      <c r="Q69" s="10" t="s">
        <v>259</v>
      </c>
      <c r="S69" s="55">
        <v>15</v>
      </c>
      <c r="T69" s="10">
        <f t="shared" si="2"/>
        <v>90</v>
      </c>
      <c r="AI69" s="10">
        <v>90</v>
      </c>
      <c r="AJ69" s="10" t="s">
        <v>102</v>
      </c>
      <c r="AK69" s="10">
        <v>50</v>
      </c>
      <c r="AL69" s="10">
        <v>36</v>
      </c>
      <c r="AM69" s="10">
        <v>49</v>
      </c>
      <c r="AN69" s="10">
        <v>46</v>
      </c>
      <c r="AO69" s="10">
        <v>42.5</v>
      </c>
      <c r="AP69" s="10">
        <v>5000</v>
      </c>
      <c r="AQ69" s="10">
        <v>4000</v>
      </c>
      <c r="AR69" s="10">
        <v>7000</v>
      </c>
      <c r="AS69" t="s">
        <v>99</v>
      </c>
      <c r="AV69" t="s">
        <v>99</v>
      </c>
      <c r="AW69" s="16" t="s">
        <v>95</v>
      </c>
      <c r="AZ69" s="10">
        <v>95</v>
      </c>
    </row>
    <row r="70" spans="1:53" x14ac:dyDescent="0.25">
      <c r="A70" s="10" t="s">
        <v>51</v>
      </c>
      <c r="B70" s="10" t="s">
        <v>52</v>
      </c>
      <c r="C70" s="10">
        <v>2020</v>
      </c>
      <c r="D70" s="10" t="s">
        <v>258</v>
      </c>
      <c r="E70" s="54">
        <v>44109</v>
      </c>
      <c r="H70" s="8"/>
      <c r="Q70" s="10" t="s">
        <v>259</v>
      </c>
      <c r="S70" s="10">
        <v>20</v>
      </c>
      <c r="T70" s="10">
        <f t="shared" si="2"/>
        <v>95</v>
      </c>
      <c r="AI70" s="10">
        <v>95</v>
      </c>
      <c r="AJ70" s="10" t="s">
        <v>102</v>
      </c>
      <c r="AS70" t="s">
        <v>99</v>
      </c>
      <c r="AV70" t="s">
        <v>99</v>
      </c>
      <c r="AW70" s="16" t="s">
        <v>95</v>
      </c>
      <c r="AZ70" s="10">
        <v>85</v>
      </c>
    </row>
    <row r="71" spans="1:53" x14ac:dyDescent="0.25">
      <c r="A71" s="10" t="s">
        <v>51</v>
      </c>
      <c r="B71" s="10" t="s">
        <v>52</v>
      </c>
      <c r="C71" s="10">
        <v>2020</v>
      </c>
      <c r="D71" s="10" t="s">
        <v>258</v>
      </c>
      <c r="E71" s="54">
        <v>44109</v>
      </c>
      <c r="H71" s="8"/>
      <c r="Q71" s="10" t="s">
        <v>259</v>
      </c>
      <c r="S71" s="10">
        <v>25</v>
      </c>
      <c r="T71" s="10">
        <f t="shared" si="2"/>
        <v>90</v>
      </c>
      <c r="AI71" s="10">
        <v>90</v>
      </c>
      <c r="AJ71" s="10" t="s">
        <v>102</v>
      </c>
      <c r="AS71" t="s">
        <v>99</v>
      </c>
      <c r="AV71" t="s">
        <v>99</v>
      </c>
      <c r="AW71" s="16" t="s">
        <v>95</v>
      </c>
      <c r="AZ71" s="10">
        <v>90</v>
      </c>
      <c r="BA71" s="10" t="s">
        <v>260</v>
      </c>
    </row>
    <row r="72" spans="1:53" x14ac:dyDescent="0.25">
      <c r="A72" s="10" t="s">
        <v>51</v>
      </c>
      <c r="B72" s="10" t="s">
        <v>52</v>
      </c>
      <c r="C72" s="10">
        <v>2020</v>
      </c>
      <c r="D72" s="10" t="s">
        <v>258</v>
      </c>
      <c r="E72" s="54">
        <v>44109</v>
      </c>
      <c r="H72" s="8"/>
      <c r="Q72" s="10" t="s">
        <v>259</v>
      </c>
      <c r="S72" s="55">
        <v>30</v>
      </c>
      <c r="T72" s="10">
        <f t="shared" si="2"/>
        <v>102</v>
      </c>
      <c r="U72" s="10">
        <v>7</v>
      </c>
      <c r="AI72" s="10">
        <v>95</v>
      </c>
      <c r="AJ72" s="10" t="s">
        <v>102</v>
      </c>
      <c r="AK72" s="10">
        <v>46</v>
      </c>
      <c r="AL72" s="10">
        <v>42</v>
      </c>
      <c r="AM72" s="10">
        <v>54</v>
      </c>
      <c r="AN72" s="10">
        <v>27</v>
      </c>
      <c r="AO72" s="10">
        <v>30</v>
      </c>
      <c r="AP72" s="10">
        <v>7000</v>
      </c>
      <c r="AQ72" s="10">
        <v>3000</v>
      </c>
      <c r="AR72" s="10">
        <v>5000</v>
      </c>
      <c r="AS72" t="s">
        <v>98</v>
      </c>
      <c r="AT72" t="s">
        <v>98</v>
      </c>
      <c r="AV72" t="s">
        <v>98</v>
      </c>
      <c r="AW72" s="16" t="s">
        <v>95</v>
      </c>
      <c r="AZ72" s="10">
        <v>90</v>
      </c>
      <c r="BA72" s="10" t="s">
        <v>161</v>
      </c>
    </row>
    <row r="73" spans="1:53" x14ac:dyDescent="0.25">
      <c r="A73" s="10" t="s">
        <v>51</v>
      </c>
      <c r="B73" s="10" t="s">
        <v>48</v>
      </c>
      <c r="C73" s="10">
        <v>2020</v>
      </c>
      <c r="D73" s="10" t="s">
        <v>261</v>
      </c>
      <c r="E73" s="54">
        <v>44109</v>
      </c>
      <c r="H73" s="8">
        <v>0.48958333333333331</v>
      </c>
      <c r="I73" s="10">
        <v>0.29799999999999999</v>
      </c>
      <c r="J73" s="10">
        <v>0.29799999999999999</v>
      </c>
      <c r="K73" s="10" t="s">
        <v>230</v>
      </c>
      <c r="L73" s="10">
        <v>24.6</v>
      </c>
      <c r="M73" s="10">
        <v>8.17</v>
      </c>
      <c r="N73" s="10">
        <v>9.56</v>
      </c>
      <c r="O73" s="10">
        <v>30.71</v>
      </c>
      <c r="P73" s="11">
        <v>97.75</v>
      </c>
      <c r="Q73" s="10" t="s">
        <v>262</v>
      </c>
      <c r="R73" s="8">
        <v>0.5</v>
      </c>
      <c r="S73" s="55">
        <v>0</v>
      </c>
      <c r="T73" s="10">
        <f t="shared" si="2"/>
        <v>95</v>
      </c>
      <c r="AI73" s="10">
        <v>95</v>
      </c>
      <c r="AJ73" s="10" t="s">
        <v>102</v>
      </c>
      <c r="AK73" s="10">
        <v>46</v>
      </c>
      <c r="AL73" s="10">
        <v>53.5</v>
      </c>
      <c r="AM73" s="10">
        <v>40</v>
      </c>
      <c r="AN73" s="10">
        <v>41</v>
      </c>
      <c r="AO73" s="10">
        <v>49</v>
      </c>
      <c r="AP73" s="10">
        <v>6000</v>
      </c>
      <c r="AQ73" s="10">
        <v>5000</v>
      </c>
      <c r="AR73" s="10">
        <v>5000</v>
      </c>
      <c r="AS73" t="s">
        <v>98</v>
      </c>
      <c r="AW73" s="16" t="s">
        <v>95</v>
      </c>
      <c r="AX73" s="16" t="s">
        <v>94</v>
      </c>
      <c r="AZ73" s="10">
        <v>90</v>
      </c>
      <c r="BA73" s="10" t="s">
        <v>263</v>
      </c>
    </row>
    <row r="74" spans="1:53" x14ac:dyDescent="0.25">
      <c r="A74" s="10" t="s">
        <v>51</v>
      </c>
      <c r="B74" s="10" t="s">
        <v>48</v>
      </c>
      <c r="C74" s="10">
        <v>2020</v>
      </c>
      <c r="D74" s="10" t="s">
        <v>261</v>
      </c>
      <c r="E74" s="54">
        <v>44109</v>
      </c>
      <c r="H74" s="8"/>
      <c r="P74" s="11"/>
      <c r="Q74" s="10" t="s">
        <v>262</v>
      </c>
      <c r="S74" s="10">
        <v>5</v>
      </c>
      <c r="T74" s="10">
        <f t="shared" si="2"/>
        <v>95</v>
      </c>
      <c r="AI74" s="10">
        <v>95</v>
      </c>
      <c r="AJ74" s="10" t="s">
        <v>102</v>
      </c>
      <c r="AS74" t="s">
        <v>98</v>
      </c>
      <c r="AW74" s="16" t="s">
        <v>95</v>
      </c>
      <c r="AZ74" s="10">
        <v>80</v>
      </c>
    </row>
    <row r="75" spans="1:53" x14ac:dyDescent="0.25">
      <c r="A75" s="10" t="s">
        <v>51</v>
      </c>
      <c r="B75" s="10" t="s">
        <v>48</v>
      </c>
      <c r="C75" s="10">
        <v>2020</v>
      </c>
      <c r="D75" s="10" t="s">
        <v>261</v>
      </c>
      <c r="E75" s="54">
        <v>44109</v>
      </c>
      <c r="H75" s="8"/>
      <c r="P75" s="11"/>
      <c r="Q75" s="10" t="s">
        <v>262</v>
      </c>
      <c r="S75" s="10">
        <v>10</v>
      </c>
      <c r="T75" s="10">
        <f t="shared" si="2"/>
        <v>95</v>
      </c>
      <c r="AI75" s="10">
        <v>95</v>
      </c>
      <c r="AJ75" s="10" t="s">
        <v>102</v>
      </c>
      <c r="AS75" t="s">
        <v>98</v>
      </c>
      <c r="AW75" s="16" t="s">
        <v>95</v>
      </c>
      <c r="AZ75" s="10">
        <v>80</v>
      </c>
    </row>
    <row r="76" spans="1:53" x14ac:dyDescent="0.25">
      <c r="A76" s="10" t="s">
        <v>51</v>
      </c>
      <c r="B76" s="10" t="s">
        <v>48</v>
      </c>
      <c r="C76" s="10">
        <v>2020</v>
      </c>
      <c r="D76" s="10" t="s">
        <v>261</v>
      </c>
      <c r="E76" s="54">
        <v>44109</v>
      </c>
      <c r="H76" s="8"/>
      <c r="P76" s="11"/>
      <c r="Q76" s="10" t="s">
        <v>262</v>
      </c>
      <c r="S76" s="55">
        <v>15</v>
      </c>
      <c r="T76" s="10">
        <f t="shared" si="2"/>
        <v>90</v>
      </c>
      <c r="AI76" s="10">
        <v>90</v>
      </c>
      <c r="AJ76" s="10" t="s">
        <v>102</v>
      </c>
      <c r="AK76" s="10">
        <v>36</v>
      </c>
      <c r="AL76" s="10">
        <v>47</v>
      </c>
      <c r="AM76" s="10">
        <v>44</v>
      </c>
      <c r="AN76" s="10">
        <v>40</v>
      </c>
      <c r="AO76" s="10">
        <v>41</v>
      </c>
      <c r="AP76" s="10">
        <v>5000</v>
      </c>
      <c r="AQ76" s="10">
        <v>3000</v>
      </c>
      <c r="AR76" s="10">
        <v>6000</v>
      </c>
      <c r="AS76" t="s">
        <v>98</v>
      </c>
      <c r="AW76" s="16" t="s">
        <v>94</v>
      </c>
      <c r="AX76" s="16" t="s">
        <v>314</v>
      </c>
      <c r="AY76" s="16" t="s">
        <v>95</v>
      </c>
      <c r="AZ76" s="10">
        <v>80</v>
      </c>
    </row>
    <row r="77" spans="1:53" x14ac:dyDescent="0.25">
      <c r="A77" s="10" t="s">
        <v>51</v>
      </c>
      <c r="B77" s="10" t="s">
        <v>48</v>
      </c>
      <c r="C77" s="10">
        <v>2020</v>
      </c>
      <c r="D77" s="10" t="s">
        <v>261</v>
      </c>
      <c r="E77" s="54">
        <v>44109</v>
      </c>
      <c r="H77" s="8"/>
      <c r="P77" s="11"/>
      <c r="Q77" s="10" t="s">
        <v>262</v>
      </c>
      <c r="S77" s="10">
        <v>20</v>
      </c>
      <c r="T77" s="10">
        <f t="shared" si="2"/>
        <v>95</v>
      </c>
      <c r="AI77" s="10">
        <v>95</v>
      </c>
      <c r="AJ77" s="10" t="s">
        <v>102</v>
      </c>
      <c r="AS77" t="s">
        <v>98</v>
      </c>
      <c r="AW77" s="16" t="s">
        <v>95</v>
      </c>
      <c r="AZ77" s="10">
        <v>90</v>
      </c>
    </row>
    <row r="78" spans="1:53" x14ac:dyDescent="0.25">
      <c r="A78" s="10" t="s">
        <v>51</v>
      </c>
      <c r="B78" s="10" t="s">
        <v>48</v>
      </c>
      <c r="C78" s="10">
        <v>2020</v>
      </c>
      <c r="D78" s="10" t="s">
        <v>261</v>
      </c>
      <c r="E78" s="54">
        <v>44109</v>
      </c>
      <c r="H78" s="8"/>
      <c r="P78" s="11"/>
      <c r="Q78" s="10" t="s">
        <v>262</v>
      </c>
      <c r="S78" s="10">
        <v>25</v>
      </c>
      <c r="T78" s="10">
        <f t="shared" si="2"/>
        <v>95</v>
      </c>
      <c r="AI78" s="10">
        <v>95</v>
      </c>
      <c r="AJ78" s="10" t="s">
        <v>102</v>
      </c>
      <c r="AS78" t="s">
        <v>99</v>
      </c>
      <c r="AW78" s="16" t="s">
        <v>95</v>
      </c>
      <c r="AZ78" s="10">
        <v>75</v>
      </c>
    </row>
    <row r="79" spans="1:53" x14ac:dyDescent="0.25">
      <c r="A79" s="10" t="s">
        <v>51</v>
      </c>
      <c r="B79" s="10" t="s">
        <v>48</v>
      </c>
      <c r="C79" s="10">
        <v>2020</v>
      </c>
      <c r="D79" s="10" t="s">
        <v>261</v>
      </c>
      <c r="E79" s="54">
        <v>44109</v>
      </c>
      <c r="H79" s="8"/>
      <c r="P79" s="11"/>
      <c r="Q79" s="10" t="s">
        <v>262</v>
      </c>
      <c r="S79" s="55">
        <v>30</v>
      </c>
      <c r="T79" s="10">
        <f t="shared" si="2"/>
        <v>95</v>
      </c>
      <c r="AI79" s="10">
        <v>95</v>
      </c>
      <c r="AJ79" s="10" t="s">
        <v>102</v>
      </c>
      <c r="AK79" s="10">
        <v>46</v>
      </c>
      <c r="AL79" s="10">
        <v>46</v>
      </c>
      <c r="AM79" s="10">
        <v>43</v>
      </c>
      <c r="AN79" s="10">
        <v>47</v>
      </c>
      <c r="AO79" s="10">
        <v>50</v>
      </c>
      <c r="AP79" s="10">
        <v>6000</v>
      </c>
      <c r="AQ79" s="10">
        <v>5000</v>
      </c>
      <c r="AR79" s="10">
        <v>6000</v>
      </c>
      <c r="AS79" t="s">
        <v>98</v>
      </c>
      <c r="AW79" s="16" t="s">
        <v>95</v>
      </c>
      <c r="AZ79" s="10">
        <v>80</v>
      </c>
      <c r="BA79" s="10" t="s">
        <v>264</v>
      </c>
    </row>
    <row r="80" spans="1:53" x14ac:dyDescent="0.25">
      <c r="A80" s="10" t="s">
        <v>45</v>
      </c>
      <c r="B80" s="10" t="s">
        <v>56</v>
      </c>
      <c r="C80" s="10">
        <v>2020</v>
      </c>
      <c r="D80" s="10" t="s">
        <v>282</v>
      </c>
      <c r="E80" s="54">
        <v>44111</v>
      </c>
      <c r="H80" s="8">
        <v>0.41111111111111115</v>
      </c>
      <c r="I80" s="10">
        <v>0.63100000000000001</v>
      </c>
      <c r="J80" s="10">
        <v>0.63100000000000001</v>
      </c>
      <c r="K80" s="10" t="s">
        <v>283</v>
      </c>
      <c r="L80" s="10">
        <v>27.5</v>
      </c>
      <c r="M80" s="10">
        <v>8.14</v>
      </c>
      <c r="N80" s="10">
        <v>5.12</v>
      </c>
      <c r="O80" s="10">
        <v>30.66</v>
      </c>
      <c r="P80" s="11">
        <v>90.9</v>
      </c>
      <c r="Q80" s="10" t="s">
        <v>285</v>
      </c>
      <c r="R80" s="8">
        <v>0.54166666666666663</v>
      </c>
      <c r="S80" s="55">
        <v>0</v>
      </c>
      <c r="T80" s="10">
        <f t="shared" si="2"/>
        <v>10</v>
      </c>
      <c r="V80" s="10">
        <v>10</v>
      </c>
      <c r="W80" s="10" t="s">
        <v>100</v>
      </c>
      <c r="X80" s="10">
        <v>30</v>
      </c>
      <c r="Y80" s="10">
        <v>28</v>
      </c>
      <c r="Z80" s="10">
        <v>27</v>
      </c>
      <c r="AA80" s="10">
        <v>22</v>
      </c>
      <c r="AB80" s="10">
        <v>19</v>
      </c>
      <c r="AC80" s="10">
        <v>2000</v>
      </c>
      <c r="AD80" s="10">
        <v>2000</v>
      </c>
      <c r="AE80" s="10">
        <v>3000</v>
      </c>
      <c r="AF80" s="10" t="s">
        <v>97</v>
      </c>
      <c r="AW80" s="16" t="s">
        <v>94</v>
      </c>
      <c r="AZ80" s="10">
        <v>45</v>
      </c>
      <c r="BA80" s="10" t="s">
        <v>286</v>
      </c>
    </row>
    <row r="81" spans="1:53" x14ac:dyDescent="0.25">
      <c r="A81" s="10" t="s">
        <v>45</v>
      </c>
      <c r="B81" s="10" t="s">
        <v>56</v>
      </c>
      <c r="C81" s="10">
        <v>2020</v>
      </c>
      <c r="D81" s="10" t="s">
        <v>282</v>
      </c>
      <c r="E81" s="54">
        <v>44111</v>
      </c>
      <c r="H81" s="8"/>
      <c r="P81" s="11"/>
      <c r="Q81" s="10" t="s">
        <v>285</v>
      </c>
      <c r="S81" s="10">
        <v>5</v>
      </c>
      <c r="T81" s="10">
        <f t="shared" si="2"/>
        <v>100</v>
      </c>
      <c r="V81" s="10">
        <v>100</v>
      </c>
      <c r="W81" s="10" t="s">
        <v>100</v>
      </c>
      <c r="AF81" s="10" t="s">
        <v>98</v>
      </c>
      <c r="AW81" s="16" t="s">
        <v>95</v>
      </c>
      <c r="AZ81" s="10">
        <v>45</v>
      </c>
    </row>
    <row r="82" spans="1:53" x14ac:dyDescent="0.25">
      <c r="A82" s="10" t="s">
        <v>45</v>
      </c>
      <c r="B82" s="10" t="s">
        <v>56</v>
      </c>
      <c r="C82" s="10">
        <v>2020</v>
      </c>
      <c r="D82" s="10" t="s">
        <v>282</v>
      </c>
      <c r="E82" s="54">
        <v>44111</v>
      </c>
      <c r="H82" s="8"/>
      <c r="P82" s="11"/>
      <c r="Q82" s="10" t="s">
        <v>285</v>
      </c>
      <c r="S82" s="10">
        <v>10</v>
      </c>
      <c r="T82" s="10">
        <f t="shared" si="2"/>
        <v>45</v>
      </c>
      <c r="V82" s="10">
        <v>45</v>
      </c>
      <c r="W82" s="10" t="s">
        <v>100</v>
      </c>
      <c r="AF82" s="10" t="s">
        <v>98</v>
      </c>
      <c r="AW82" s="16" t="s">
        <v>95</v>
      </c>
      <c r="AZ82" s="10">
        <v>50</v>
      </c>
    </row>
    <row r="83" spans="1:53" x14ac:dyDescent="0.25">
      <c r="A83" s="10" t="s">
        <v>45</v>
      </c>
      <c r="B83" s="10" t="s">
        <v>56</v>
      </c>
      <c r="C83" s="10">
        <v>2020</v>
      </c>
      <c r="D83" s="10" t="s">
        <v>282</v>
      </c>
      <c r="E83" s="54">
        <v>44111</v>
      </c>
      <c r="H83" s="8"/>
      <c r="P83" s="11"/>
      <c r="Q83" s="10" t="s">
        <v>285</v>
      </c>
      <c r="S83" s="55">
        <v>15</v>
      </c>
      <c r="T83" s="10">
        <f t="shared" si="2"/>
        <v>15</v>
      </c>
      <c r="V83" s="10">
        <v>10</v>
      </c>
      <c r="W83" s="10" t="s">
        <v>100</v>
      </c>
      <c r="X83" s="10">
        <v>4</v>
      </c>
      <c r="Y83" s="10">
        <v>14</v>
      </c>
      <c r="Z83" s="10">
        <v>18</v>
      </c>
      <c r="AA83" s="10">
        <v>22</v>
      </c>
      <c r="AB83" s="10">
        <v>10</v>
      </c>
      <c r="AC83" s="10">
        <v>3000</v>
      </c>
      <c r="AD83" s="10">
        <v>2000</v>
      </c>
      <c r="AE83" s="10">
        <v>5000</v>
      </c>
      <c r="AI83" s="10">
        <v>5</v>
      </c>
      <c r="AJ83" s="10" t="s">
        <v>101</v>
      </c>
      <c r="AK83" s="10">
        <v>30</v>
      </c>
      <c r="AL83" s="10">
        <v>29</v>
      </c>
      <c r="AM83" s="10">
        <v>36</v>
      </c>
      <c r="AN83" s="10">
        <v>18</v>
      </c>
      <c r="AO83" s="10">
        <v>29</v>
      </c>
      <c r="AP83" s="10">
        <v>1000</v>
      </c>
      <c r="AQ83" s="10">
        <v>1000</v>
      </c>
      <c r="AR83" s="10">
        <v>0</v>
      </c>
      <c r="AS83" t="s">
        <v>97</v>
      </c>
      <c r="AW83" s="16" t="s">
        <v>95</v>
      </c>
      <c r="AZ83" s="10">
        <v>60</v>
      </c>
    </row>
    <row r="84" spans="1:53" x14ac:dyDescent="0.25">
      <c r="A84" s="10" t="s">
        <v>45</v>
      </c>
      <c r="B84" s="10" t="s">
        <v>56</v>
      </c>
      <c r="C84" s="10">
        <v>2020</v>
      </c>
      <c r="D84" s="10" t="s">
        <v>282</v>
      </c>
      <c r="E84" s="54">
        <v>44111</v>
      </c>
      <c r="H84" s="8"/>
      <c r="P84" s="11"/>
      <c r="Q84" s="10" t="s">
        <v>285</v>
      </c>
      <c r="S84" s="10">
        <v>20</v>
      </c>
      <c r="T84" s="10">
        <f t="shared" si="2"/>
        <v>35</v>
      </c>
      <c r="V84" s="10">
        <v>30</v>
      </c>
      <c r="W84" s="10" t="s">
        <v>100</v>
      </c>
      <c r="AF84" s="10" t="s">
        <v>98</v>
      </c>
      <c r="AI84" s="10">
        <v>5</v>
      </c>
      <c r="AJ84" s="10" t="s">
        <v>101</v>
      </c>
      <c r="AS84" t="s">
        <v>98</v>
      </c>
      <c r="AU84" t="s">
        <v>98</v>
      </c>
      <c r="AW84" s="16" t="s">
        <v>95</v>
      </c>
      <c r="AZ84" s="10">
        <v>70</v>
      </c>
    </row>
    <row r="85" spans="1:53" x14ac:dyDescent="0.25">
      <c r="A85" s="10" t="s">
        <v>45</v>
      </c>
      <c r="B85" s="10" t="s">
        <v>56</v>
      </c>
      <c r="C85" s="10">
        <v>2020</v>
      </c>
      <c r="D85" s="10" t="s">
        <v>282</v>
      </c>
      <c r="E85" s="54">
        <v>44111</v>
      </c>
      <c r="H85" s="8"/>
      <c r="P85" s="11"/>
      <c r="Q85" s="10" t="s">
        <v>285</v>
      </c>
      <c r="S85" s="10">
        <v>25</v>
      </c>
      <c r="T85" s="10">
        <f t="shared" si="2"/>
        <v>60</v>
      </c>
      <c r="V85" s="10">
        <v>60</v>
      </c>
      <c r="W85" s="10" t="s">
        <v>100</v>
      </c>
      <c r="AF85" s="10" t="s">
        <v>99</v>
      </c>
      <c r="AW85" s="16" t="s">
        <v>94</v>
      </c>
      <c r="AZ85" s="10">
        <v>80</v>
      </c>
    </row>
    <row r="86" spans="1:53" x14ac:dyDescent="0.25">
      <c r="A86" s="10" t="s">
        <v>45</v>
      </c>
      <c r="B86" s="10" t="s">
        <v>56</v>
      </c>
      <c r="C86" s="10">
        <v>2020</v>
      </c>
      <c r="D86" s="10" t="s">
        <v>282</v>
      </c>
      <c r="E86" s="54">
        <v>44111</v>
      </c>
      <c r="H86" s="8"/>
      <c r="P86" s="11"/>
      <c r="Q86" s="10" t="s">
        <v>285</v>
      </c>
      <c r="S86" s="55">
        <v>30</v>
      </c>
      <c r="T86" s="10">
        <f t="shared" si="2"/>
        <v>0</v>
      </c>
      <c r="AW86" s="16" t="s">
        <v>94</v>
      </c>
      <c r="AZ86" s="10">
        <v>140</v>
      </c>
    </row>
    <row r="87" spans="1:53" x14ac:dyDescent="0.25">
      <c r="A87" s="10" t="s">
        <v>45</v>
      </c>
      <c r="B87" s="10" t="s">
        <v>46</v>
      </c>
      <c r="C87" s="10">
        <v>2020</v>
      </c>
      <c r="D87" s="10" t="s">
        <v>287</v>
      </c>
      <c r="E87" s="54">
        <v>44111</v>
      </c>
      <c r="H87" s="8">
        <v>0.4236111111111111</v>
      </c>
      <c r="I87" s="10">
        <v>0.47699999999999998</v>
      </c>
      <c r="J87" s="10">
        <v>0.47699999999999998</v>
      </c>
      <c r="K87" s="10" t="s">
        <v>283</v>
      </c>
      <c r="L87" s="10">
        <v>27.7</v>
      </c>
      <c r="M87" s="10">
        <v>8.17</v>
      </c>
      <c r="N87" s="10">
        <v>5.68</v>
      </c>
      <c r="O87" s="10">
        <v>30.65</v>
      </c>
      <c r="P87" s="10">
        <v>86.72</v>
      </c>
      <c r="Q87" s="10" t="s">
        <v>288</v>
      </c>
      <c r="R87" s="8">
        <v>0.52430555555555558</v>
      </c>
      <c r="S87" s="55">
        <v>0</v>
      </c>
      <c r="T87" s="10">
        <f t="shared" si="2"/>
        <v>71</v>
      </c>
      <c r="V87" s="10">
        <v>70</v>
      </c>
      <c r="W87" s="10" t="s">
        <v>100</v>
      </c>
      <c r="X87" s="10">
        <v>45</v>
      </c>
      <c r="Y87" s="10">
        <v>33</v>
      </c>
      <c r="Z87" s="10">
        <v>25</v>
      </c>
      <c r="AA87" s="10">
        <v>32</v>
      </c>
      <c r="AB87" s="10">
        <v>24</v>
      </c>
      <c r="AC87" s="10">
        <v>6000</v>
      </c>
      <c r="AD87" s="10">
        <v>3000</v>
      </c>
      <c r="AE87" s="10">
        <v>5000</v>
      </c>
      <c r="AF87" s="10" t="s">
        <v>99</v>
      </c>
      <c r="AI87" s="10">
        <v>1</v>
      </c>
      <c r="AJ87" s="10" t="s">
        <v>100</v>
      </c>
      <c r="AK87" s="10">
        <v>28</v>
      </c>
      <c r="AL87" s="10">
        <v>25</v>
      </c>
      <c r="AM87" s="10">
        <v>12</v>
      </c>
      <c r="AN87" s="10">
        <v>15</v>
      </c>
      <c r="AO87" s="10">
        <v>16</v>
      </c>
      <c r="AP87" s="10">
        <v>1000</v>
      </c>
      <c r="AQ87" s="10">
        <v>1000</v>
      </c>
      <c r="AR87" s="10">
        <v>0</v>
      </c>
      <c r="AS87" t="s">
        <v>99</v>
      </c>
      <c r="AW87" s="16" t="s">
        <v>95</v>
      </c>
      <c r="AX87" s="16" t="s">
        <v>94</v>
      </c>
      <c r="AZ87" s="10">
        <v>60</v>
      </c>
      <c r="BA87" s="10" t="s">
        <v>290</v>
      </c>
    </row>
    <row r="88" spans="1:53" x14ac:dyDescent="0.25">
      <c r="A88" s="10" t="s">
        <v>45</v>
      </c>
      <c r="B88" s="10" t="s">
        <v>46</v>
      </c>
      <c r="C88" s="10">
        <v>2020</v>
      </c>
      <c r="D88" s="10" t="s">
        <v>287</v>
      </c>
      <c r="E88" s="54">
        <v>44111</v>
      </c>
      <c r="H88" s="8"/>
      <c r="Q88" s="10" t="s">
        <v>288</v>
      </c>
      <c r="S88" s="10">
        <v>5</v>
      </c>
      <c r="T88" s="10">
        <f t="shared" si="2"/>
        <v>75</v>
      </c>
      <c r="V88" s="10">
        <v>70</v>
      </c>
      <c r="W88" s="10" t="s">
        <v>100</v>
      </c>
      <c r="AF88" s="10" t="s">
        <v>99</v>
      </c>
      <c r="AI88" s="10">
        <v>5</v>
      </c>
      <c r="AJ88" s="10" t="s">
        <v>100</v>
      </c>
      <c r="AS88" t="s">
        <v>99</v>
      </c>
      <c r="AW88" s="16" t="s">
        <v>95</v>
      </c>
      <c r="AZ88" s="10">
        <v>60</v>
      </c>
    </row>
    <row r="89" spans="1:53" x14ac:dyDescent="0.25">
      <c r="A89" s="10" t="s">
        <v>45</v>
      </c>
      <c r="B89" s="10" t="s">
        <v>46</v>
      </c>
      <c r="C89" s="10">
        <v>2020</v>
      </c>
      <c r="D89" s="10" t="s">
        <v>287</v>
      </c>
      <c r="E89" s="54">
        <v>44111</v>
      </c>
      <c r="H89" s="8"/>
      <c r="Q89" s="10" t="s">
        <v>288</v>
      </c>
      <c r="S89" s="10">
        <v>10</v>
      </c>
      <c r="T89" s="10">
        <f t="shared" si="2"/>
        <v>35</v>
      </c>
      <c r="V89" s="10">
        <v>35</v>
      </c>
      <c r="W89" s="10" t="s">
        <v>100</v>
      </c>
      <c r="AF89" s="10" t="s">
        <v>99</v>
      </c>
      <c r="AW89" s="16" t="s">
        <v>95</v>
      </c>
      <c r="AZ89" s="10">
        <v>60</v>
      </c>
    </row>
    <row r="90" spans="1:53" x14ac:dyDescent="0.25">
      <c r="A90" s="10" t="s">
        <v>45</v>
      </c>
      <c r="B90" s="10" t="s">
        <v>46</v>
      </c>
      <c r="C90" s="10">
        <v>2020</v>
      </c>
      <c r="D90" s="10" t="s">
        <v>287</v>
      </c>
      <c r="E90" s="54">
        <v>44111</v>
      </c>
      <c r="H90" s="8"/>
      <c r="Q90" s="10" t="s">
        <v>288</v>
      </c>
      <c r="S90" s="55">
        <v>15</v>
      </c>
      <c r="T90" s="10">
        <f t="shared" si="2"/>
        <v>81</v>
      </c>
      <c r="V90" s="10">
        <v>80</v>
      </c>
      <c r="W90" s="10" t="s">
        <v>100</v>
      </c>
      <c r="X90" s="10">
        <v>11</v>
      </c>
      <c r="Y90" s="10">
        <v>15</v>
      </c>
      <c r="Z90" s="10">
        <v>15</v>
      </c>
      <c r="AA90" s="10">
        <v>16</v>
      </c>
      <c r="AB90" s="10">
        <v>12</v>
      </c>
      <c r="AC90" s="10">
        <v>8000</v>
      </c>
      <c r="AD90" s="10">
        <v>10000</v>
      </c>
      <c r="AE90" s="10">
        <v>5000</v>
      </c>
      <c r="AF90" s="10" t="s">
        <v>99</v>
      </c>
      <c r="AI90" s="10">
        <v>1</v>
      </c>
      <c r="AJ90" s="10" t="s">
        <v>100</v>
      </c>
      <c r="AK90" s="10">
        <v>10</v>
      </c>
      <c r="AL90" s="10">
        <v>14</v>
      </c>
      <c r="AM90" s="10">
        <v>25</v>
      </c>
      <c r="AN90" s="10">
        <v>13</v>
      </c>
      <c r="AO90" s="10">
        <v>30</v>
      </c>
      <c r="AP90" s="10">
        <v>1000</v>
      </c>
      <c r="AQ90" s="10">
        <v>1000</v>
      </c>
      <c r="AR90" s="10">
        <v>0</v>
      </c>
      <c r="AS90" t="s">
        <v>99</v>
      </c>
      <c r="AT90" t="s">
        <v>99</v>
      </c>
      <c r="AW90" s="16" t="s">
        <v>95</v>
      </c>
      <c r="AZ90" s="10">
        <v>60</v>
      </c>
      <c r="BA90" s="10" t="s">
        <v>291</v>
      </c>
    </row>
    <row r="91" spans="1:53" x14ac:dyDescent="0.25">
      <c r="A91" s="10" t="s">
        <v>45</v>
      </c>
      <c r="B91" s="10" t="s">
        <v>46</v>
      </c>
      <c r="C91" s="10">
        <v>2020</v>
      </c>
      <c r="D91" s="10" t="s">
        <v>287</v>
      </c>
      <c r="E91" s="54">
        <v>44111</v>
      </c>
      <c r="H91" s="8"/>
      <c r="Q91" s="10" t="s">
        <v>288</v>
      </c>
      <c r="S91" s="10">
        <v>20</v>
      </c>
      <c r="T91" s="10">
        <f t="shared" si="2"/>
        <v>43</v>
      </c>
      <c r="V91" s="10">
        <v>40</v>
      </c>
      <c r="W91" s="10" t="s">
        <v>100</v>
      </c>
      <c r="AF91" s="10" t="s">
        <v>98</v>
      </c>
      <c r="AG91" s="10" t="s">
        <v>98</v>
      </c>
      <c r="AI91" s="10">
        <v>3</v>
      </c>
      <c r="AJ91" s="10" t="s">
        <v>100</v>
      </c>
      <c r="AS91" t="s">
        <v>98</v>
      </c>
      <c r="AT91" t="s">
        <v>98</v>
      </c>
      <c r="AW91" s="16" t="s">
        <v>95</v>
      </c>
      <c r="AZ91" s="10">
        <v>60</v>
      </c>
      <c r="BA91" s="10" t="s">
        <v>291</v>
      </c>
    </row>
    <row r="92" spans="1:53" x14ac:dyDescent="0.25">
      <c r="A92" s="10" t="s">
        <v>45</v>
      </c>
      <c r="B92" s="10" t="s">
        <v>46</v>
      </c>
      <c r="C92" s="10">
        <v>2020</v>
      </c>
      <c r="D92" s="10" t="s">
        <v>287</v>
      </c>
      <c r="E92" s="54">
        <v>44111</v>
      </c>
      <c r="H92" s="8"/>
      <c r="Q92" s="10" t="s">
        <v>288</v>
      </c>
      <c r="S92" s="10">
        <v>25</v>
      </c>
      <c r="T92" s="10">
        <f t="shared" si="2"/>
        <v>65</v>
      </c>
      <c r="V92" s="10">
        <v>20</v>
      </c>
      <c r="W92" s="10" t="s">
        <v>100</v>
      </c>
      <c r="AF92" s="10" t="s">
        <v>98</v>
      </c>
      <c r="AI92" s="10">
        <v>45</v>
      </c>
      <c r="AJ92" s="10" t="s">
        <v>100</v>
      </c>
      <c r="AS92" t="s">
        <v>98</v>
      </c>
      <c r="AW92" s="16" t="s">
        <v>95</v>
      </c>
      <c r="AZ92" s="10">
        <v>60</v>
      </c>
    </row>
    <row r="93" spans="1:53" x14ac:dyDescent="0.25">
      <c r="A93" s="10" t="s">
        <v>45</v>
      </c>
      <c r="B93" s="10" t="s">
        <v>46</v>
      </c>
      <c r="C93" s="10">
        <v>2020</v>
      </c>
      <c r="D93" s="10" t="s">
        <v>287</v>
      </c>
      <c r="E93" s="54">
        <v>44111</v>
      </c>
      <c r="H93" s="8"/>
      <c r="Q93" s="10" t="s">
        <v>288</v>
      </c>
      <c r="S93" s="55">
        <v>30</v>
      </c>
      <c r="T93" s="10">
        <f t="shared" si="2"/>
        <v>45</v>
      </c>
      <c r="U93" s="10">
        <v>5</v>
      </c>
      <c r="V93" s="10">
        <v>30</v>
      </c>
      <c r="W93" s="10" t="s">
        <v>100</v>
      </c>
      <c r="X93" s="10">
        <v>28</v>
      </c>
      <c r="Y93" s="10">
        <v>37</v>
      </c>
      <c r="Z93" s="10">
        <v>18</v>
      </c>
      <c r="AA93" s="10">
        <v>29</v>
      </c>
      <c r="AB93" s="10">
        <v>26</v>
      </c>
      <c r="AC93" s="10">
        <v>4000</v>
      </c>
      <c r="AD93" s="10">
        <v>8000</v>
      </c>
      <c r="AE93" s="10">
        <v>3000</v>
      </c>
      <c r="AF93" s="10" t="s">
        <v>98</v>
      </c>
      <c r="AI93" s="10">
        <v>10</v>
      </c>
      <c r="AJ93" s="10" t="s">
        <v>100</v>
      </c>
      <c r="AK93" s="10">
        <v>23</v>
      </c>
      <c r="AL93" s="10">
        <v>24</v>
      </c>
      <c r="AM93" s="10">
        <v>19</v>
      </c>
      <c r="AN93" s="10">
        <v>36</v>
      </c>
      <c r="AO93" s="10">
        <v>27</v>
      </c>
      <c r="AP93" s="10">
        <v>1000</v>
      </c>
      <c r="AQ93" s="10">
        <v>2000</v>
      </c>
      <c r="AR93" s="10">
        <v>0</v>
      </c>
      <c r="AS93" t="s">
        <v>98</v>
      </c>
      <c r="AW93" s="16" t="s">
        <v>95</v>
      </c>
      <c r="AZ93" s="10">
        <v>50</v>
      </c>
      <c r="BA93" s="10" t="s">
        <v>289</v>
      </c>
    </row>
    <row r="94" spans="1:53" x14ac:dyDescent="0.25">
      <c r="A94" s="10" t="s">
        <v>45</v>
      </c>
      <c r="B94" s="10" t="s">
        <v>52</v>
      </c>
      <c r="C94" s="10">
        <v>2020</v>
      </c>
      <c r="D94" s="10" t="s">
        <v>292</v>
      </c>
      <c r="E94" s="54">
        <v>44111</v>
      </c>
      <c r="H94" s="8">
        <v>0.45624999999999999</v>
      </c>
      <c r="I94" s="10">
        <v>3.6669999999999998</v>
      </c>
      <c r="J94" s="10">
        <v>2.2000000000000002</v>
      </c>
      <c r="K94" s="10" t="s">
        <v>293</v>
      </c>
      <c r="L94" s="10">
        <v>27.7</v>
      </c>
      <c r="M94" s="10">
        <v>8.1999999999999993</v>
      </c>
      <c r="N94" s="10">
        <v>5.21</v>
      </c>
      <c r="O94" s="10">
        <v>30.58</v>
      </c>
      <c r="P94" s="10">
        <v>89.1</v>
      </c>
      <c r="Q94" s="10" t="s">
        <v>294</v>
      </c>
      <c r="S94" s="55">
        <v>0</v>
      </c>
      <c r="T94" s="10">
        <f t="shared" si="2"/>
        <v>0</v>
      </c>
      <c r="AW94" s="16" t="s">
        <v>95</v>
      </c>
      <c r="AZ94" s="10">
        <v>360</v>
      </c>
    </row>
    <row r="95" spans="1:53" x14ac:dyDescent="0.25">
      <c r="A95" s="10" t="s">
        <v>45</v>
      </c>
      <c r="B95" s="10" t="s">
        <v>48</v>
      </c>
      <c r="C95" s="10">
        <v>2020</v>
      </c>
      <c r="D95" s="10" t="s">
        <v>296</v>
      </c>
      <c r="E95" s="54">
        <v>44111</v>
      </c>
      <c r="H95" s="8">
        <v>0.47013888888888888</v>
      </c>
      <c r="I95" s="10">
        <v>0.441</v>
      </c>
      <c r="J95" s="10">
        <v>0.441</v>
      </c>
      <c r="K95" s="10" t="s">
        <v>295</v>
      </c>
      <c r="L95" s="10">
        <v>28.3</v>
      </c>
      <c r="M95" s="10">
        <v>8.2799999999999994</v>
      </c>
      <c r="N95" s="10">
        <v>6.89</v>
      </c>
      <c r="O95" s="10">
        <v>30.65</v>
      </c>
      <c r="P95" s="10">
        <v>86.89</v>
      </c>
      <c r="Q95" s="10" t="s">
        <v>284</v>
      </c>
      <c r="R95" s="8">
        <v>0.50694444444444442</v>
      </c>
      <c r="S95" s="55">
        <v>0</v>
      </c>
      <c r="T95" s="10">
        <f t="shared" si="2"/>
        <v>74</v>
      </c>
      <c r="U95" s="10">
        <v>5</v>
      </c>
      <c r="V95" s="10">
        <v>64</v>
      </c>
      <c r="W95" s="10" t="s">
        <v>100</v>
      </c>
      <c r="X95" s="10">
        <v>22</v>
      </c>
      <c r="Y95" s="10">
        <v>22</v>
      </c>
      <c r="Z95" s="10">
        <v>19</v>
      </c>
      <c r="AA95" s="10">
        <v>25</v>
      </c>
      <c r="AB95" s="10">
        <v>20</v>
      </c>
      <c r="AC95" s="10">
        <v>4000</v>
      </c>
      <c r="AD95" s="10">
        <v>4000</v>
      </c>
      <c r="AE95" s="10">
        <v>5000</v>
      </c>
      <c r="AF95" s="10" t="s">
        <v>98</v>
      </c>
      <c r="AI95" s="10">
        <v>5</v>
      </c>
      <c r="AJ95" s="10" t="s">
        <v>100</v>
      </c>
      <c r="AK95" s="10">
        <v>31</v>
      </c>
      <c r="AL95" s="10">
        <v>25</v>
      </c>
      <c r="AM95" s="10">
        <v>22</v>
      </c>
      <c r="AN95" s="10">
        <v>26</v>
      </c>
      <c r="AO95" s="10">
        <v>25</v>
      </c>
      <c r="AP95" s="10">
        <v>2000</v>
      </c>
      <c r="AQ95" s="10">
        <v>1000</v>
      </c>
      <c r="AR95" s="10">
        <v>0</v>
      </c>
      <c r="AS95" t="s">
        <v>98</v>
      </c>
      <c r="AW95" s="16" t="s">
        <v>94</v>
      </c>
      <c r="AX95" s="16" t="s">
        <v>314</v>
      </c>
      <c r="AZ95" s="10">
        <v>60</v>
      </c>
      <c r="BA95" s="10" t="s">
        <v>375</v>
      </c>
    </row>
    <row r="96" spans="1:53" x14ac:dyDescent="0.25">
      <c r="A96" s="10" t="s">
        <v>45</v>
      </c>
      <c r="B96" s="10" t="s">
        <v>48</v>
      </c>
      <c r="C96" s="10">
        <v>2020</v>
      </c>
      <c r="D96" s="10" t="s">
        <v>296</v>
      </c>
      <c r="E96" s="54">
        <v>44111</v>
      </c>
      <c r="H96" s="8"/>
      <c r="Q96" s="10" t="s">
        <v>284</v>
      </c>
      <c r="S96" s="10">
        <v>5</v>
      </c>
      <c r="T96" s="10">
        <f t="shared" si="2"/>
        <v>55</v>
      </c>
      <c r="V96" s="10">
        <v>40</v>
      </c>
      <c r="W96" s="10" t="s">
        <v>100</v>
      </c>
      <c r="AF96" s="10" t="s">
        <v>98</v>
      </c>
      <c r="AI96" s="10">
        <v>15</v>
      </c>
      <c r="AJ96" s="10" t="s">
        <v>100</v>
      </c>
      <c r="AS96" t="s">
        <v>98</v>
      </c>
      <c r="AW96" s="16" t="s">
        <v>94</v>
      </c>
      <c r="AX96" s="16" t="s">
        <v>314</v>
      </c>
      <c r="AY96" s="16" t="s">
        <v>95</v>
      </c>
      <c r="AZ96" s="10">
        <v>60</v>
      </c>
    </row>
    <row r="97" spans="1:53" x14ac:dyDescent="0.25">
      <c r="A97" s="10" t="s">
        <v>45</v>
      </c>
      <c r="B97" s="10" t="s">
        <v>48</v>
      </c>
      <c r="C97" s="10">
        <v>2020</v>
      </c>
      <c r="D97" s="10" t="s">
        <v>296</v>
      </c>
      <c r="E97" s="54">
        <v>44111</v>
      </c>
      <c r="H97" s="8"/>
      <c r="Q97" s="10" t="s">
        <v>284</v>
      </c>
      <c r="S97" s="10">
        <v>10</v>
      </c>
      <c r="T97" s="10">
        <f t="shared" si="2"/>
        <v>28</v>
      </c>
      <c r="V97" s="10">
        <v>20</v>
      </c>
      <c r="W97" s="10" t="s">
        <v>100</v>
      </c>
      <c r="AF97" s="10" t="s">
        <v>98</v>
      </c>
      <c r="AI97" s="10">
        <v>8</v>
      </c>
      <c r="AJ97" s="10" t="s">
        <v>100</v>
      </c>
      <c r="AS97" t="s">
        <v>98</v>
      </c>
      <c r="AW97" s="16" t="s">
        <v>94</v>
      </c>
      <c r="AX97" s="16" t="s">
        <v>314</v>
      </c>
      <c r="AY97" s="16" t="s">
        <v>95</v>
      </c>
      <c r="AZ97" s="10">
        <v>60</v>
      </c>
    </row>
    <row r="98" spans="1:53" x14ac:dyDescent="0.25">
      <c r="A98" s="10" t="s">
        <v>45</v>
      </c>
      <c r="B98" s="10" t="s">
        <v>48</v>
      </c>
      <c r="C98" s="10">
        <v>2020</v>
      </c>
      <c r="D98" s="10" t="s">
        <v>296</v>
      </c>
      <c r="E98" s="54">
        <v>44111</v>
      </c>
      <c r="H98" s="8"/>
      <c r="Q98" s="10" t="s">
        <v>284</v>
      </c>
      <c r="S98" s="55">
        <v>15</v>
      </c>
      <c r="T98" s="10">
        <f t="shared" ref="T98:T129" si="3">SUM(U98,V98,AI98)</f>
        <v>40</v>
      </c>
      <c r="V98" s="10">
        <v>30</v>
      </c>
      <c r="W98" s="10" t="s">
        <v>100</v>
      </c>
      <c r="X98" s="10">
        <v>20</v>
      </c>
      <c r="Y98" s="10">
        <v>17</v>
      </c>
      <c r="Z98" s="10">
        <v>15</v>
      </c>
      <c r="AA98" s="10">
        <v>17</v>
      </c>
      <c r="AB98" s="10">
        <v>7</v>
      </c>
      <c r="AC98" s="10">
        <v>4000</v>
      </c>
      <c r="AD98" s="10">
        <v>5000</v>
      </c>
      <c r="AE98" s="10">
        <v>8000</v>
      </c>
      <c r="AF98" s="10" t="s">
        <v>97</v>
      </c>
      <c r="AI98" s="10">
        <v>10</v>
      </c>
      <c r="AJ98" s="10" t="s">
        <v>100</v>
      </c>
      <c r="AK98" s="10">
        <v>22</v>
      </c>
      <c r="AL98" s="10">
        <v>21</v>
      </c>
      <c r="AM98" s="10">
        <v>7</v>
      </c>
      <c r="AN98" s="10">
        <v>28</v>
      </c>
      <c r="AO98" s="10">
        <v>21</v>
      </c>
      <c r="AP98" s="10">
        <v>1000</v>
      </c>
      <c r="AQ98" s="10">
        <v>2000</v>
      </c>
      <c r="AR98" s="10">
        <v>0</v>
      </c>
      <c r="AS98" t="s">
        <v>97</v>
      </c>
      <c r="AW98" s="16" t="s">
        <v>95</v>
      </c>
      <c r="AX98" s="16" t="s">
        <v>94</v>
      </c>
      <c r="AZ98" s="10">
        <v>60</v>
      </c>
    </row>
    <row r="99" spans="1:53" x14ac:dyDescent="0.25">
      <c r="A99" s="10" t="s">
        <v>45</v>
      </c>
      <c r="B99" s="10" t="s">
        <v>48</v>
      </c>
      <c r="C99" s="10">
        <v>2020</v>
      </c>
      <c r="D99" s="10" t="s">
        <v>296</v>
      </c>
      <c r="E99" s="54">
        <v>44111</v>
      </c>
      <c r="H99" s="8"/>
      <c r="Q99" s="10" t="s">
        <v>284</v>
      </c>
      <c r="S99" s="10">
        <v>20</v>
      </c>
      <c r="T99" s="10">
        <f t="shared" si="3"/>
        <v>55</v>
      </c>
      <c r="V99" s="10">
        <v>40</v>
      </c>
      <c r="W99" s="10" t="s">
        <v>100</v>
      </c>
      <c r="AF99" s="10" t="s">
        <v>97</v>
      </c>
      <c r="AI99" s="10">
        <v>15</v>
      </c>
      <c r="AJ99" s="10" t="s">
        <v>100</v>
      </c>
      <c r="AS99" t="s">
        <v>97</v>
      </c>
      <c r="AW99" s="16" t="s">
        <v>95</v>
      </c>
      <c r="AX99" s="16" t="s">
        <v>94</v>
      </c>
      <c r="AZ99" s="10">
        <v>70</v>
      </c>
    </row>
    <row r="100" spans="1:53" x14ac:dyDescent="0.25">
      <c r="A100" s="10" t="s">
        <v>45</v>
      </c>
      <c r="B100" s="10" t="s">
        <v>48</v>
      </c>
      <c r="C100" s="10">
        <v>2020</v>
      </c>
      <c r="D100" s="10" t="s">
        <v>296</v>
      </c>
      <c r="E100" s="54">
        <v>44111</v>
      </c>
      <c r="H100" s="8"/>
      <c r="Q100" s="10" t="s">
        <v>284</v>
      </c>
      <c r="S100" s="10">
        <v>25</v>
      </c>
      <c r="T100" s="10">
        <f t="shared" si="3"/>
        <v>37</v>
      </c>
      <c r="V100" s="10">
        <v>35</v>
      </c>
      <c r="W100" s="10" t="s">
        <v>102</v>
      </c>
      <c r="AF100" s="10" t="s">
        <v>97</v>
      </c>
      <c r="AI100" s="10">
        <v>2</v>
      </c>
      <c r="AJ100" s="10" t="s">
        <v>102</v>
      </c>
      <c r="AS100" t="s">
        <v>97</v>
      </c>
      <c r="AW100" s="16" t="s">
        <v>95</v>
      </c>
      <c r="AX100" s="16" t="s">
        <v>94</v>
      </c>
      <c r="AZ100" s="10">
        <v>70</v>
      </c>
    </row>
    <row r="101" spans="1:53" s="98" customFormat="1" x14ac:dyDescent="0.25">
      <c r="A101" s="98" t="s">
        <v>45</v>
      </c>
      <c r="B101" s="98" t="s">
        <v>48</v>
      </c>
      <c r="C101" s="98">
        <v>2020</v>
      </c>
      <c r="D101" s="98" t="s">
        <v>296</v>
      </c>
      <c r="E101" s="102">
        <v>44111</v>
      </c>
      <c r="H101" s="103"/>
      <c r="Q101" s="98" t="s">
        <v>284</v>
      </c>
      <c r="S101" s="104">
        <v>30</v>
      </c>
      <c r="T101" s="89">
        <f t="shared" si="3"/>
        <v>45</v>
      </c>
      <c r="V101" s="98">
        <v>40</v>
      </c>
      <c r="W101" s="98" t="s">
        <v>100</v>
      </c>
      <c r="X101" s="98">
        <v>18</v>
      </c>
      <c r="Y101" s="98">
        <v>17</v>
      </c>
      <c r="Z101" s="98">
        <v>13</v>
      </c>
      <c r="AA101" s="98">
        <v>17</v>
      </c>
      <c r="AB101" s="98">
        <v>9</v>
      </c>
      <c r="AC101" s="98">
        <v>11000</v>
      </c>
      <c r="AD101" s="98">
        <v>7000</v>
      </c>
      <c r="AE101" s="98">
        <v>3000</v>
      </c>
      <c r="AF101" s="98" t="s">
        <v>98</v>
      </c>
      <c r="AI101" s="98">
        <v>5</v>
      </c>
      <c r="AJ101" s="98" t="s">
        <v>100</v>
      </c>
      <c r="AK101" s="98">
        <v>30</v>
      </c>
      <c r="AL101" s="98">
        <v>30</v>
      </c>
      <c r="AM101" s="98">
        <v>28</v>
      </c>
      <c r="AN101" s="98">
        <v>27</v>
      </c>
      <c r="AO101" s="98">
        <v>8</v>
      </c>
      <c r="AP101" s="98">
        <v>1000</v>
      </c>
      <c r="AQ101" s="98">
        <v>1000</v>
      </c>
      <c r="AR101" s="98">
        <v>1000</v>
      </c>
      <c r="AS101" s="96" t="s">
        <v>98</v>
      </c>
      <c r="AT101" s="96"/>
      <c r="AU101" s="96"/>
      <c r="AV101" s="96"/>
      <c r="AW101" s="16" t="s">
        <v>95</v>
      </c>
      <c r="AX101" s="16" t="s">
        <v>94</v>
      </c>
      <c r="AY101" s="105"/>
      <c r="AZ101" s="98">
        <v>70</v>
      </c>
    </row>
    <row r="102" spans="1:53" x14ac:dyDescent="0.25">
      <c r="A102" s="89" t="s">
        <v>51</v>
      </c>
      <c r="B102" s="89" t="s">
        <v>56</v>
      </c>
      <c r="C102" s="89">
        <v>2021</v>
      </c>
      <c r="D102" s="89" t="s">
        <v>381</v>
      </c>
      <c r="E102" s="54">
        <v>44473</v>
      </c>
      <c r="H102" s="8">
        <v>0.4145833333333333</v>
      </c>
      <c r="I102" s="10">
        <v>0.39</v>
      </c>
      <c r="J102" s="10">
        <v>0.39</v>
      </c>
      <c r="K102" s="10" t="s">
        <v>373</v>
      </c>
      <c r="P102" s="10">
        <v>88.13</v>
      </c>
      <c r="Q102" s="89" t="s">
        <v>374</v>
      </c>
      <c r="R102" s="8">
        <v>0.51388888888888895</v>
      </c>
      <c r="S102" s="55">
        <v>0</v>
      </c>
      <c r="T102" s="89">
        <f t="shared" si="3"/>
        <v>0</v>
      </c>
      <c r="AW102" s="16" t="s">
        <v>95</v>
      </c>
      <c r="AZ102" s="89">
        <v>0</v>
      </c>
      <c r="BA102" s="10" t="s">
        <v>252</v>
      </c>
    </row>
    <row r="103" spans="1:53" x14ac:dyDescent="0.25">
      <c r="A103" s="89" t="s">
        <v>51</v>
      </c>
      <c r="B103" s="89" t="s">
        <v>56</v>
      </c>
      <c r="C103" s="89">
        <v>2021</v>
      </c>
      <c r="D103" s="89" t="s">
        <v>381</v>
      </c>
      <c r="E103" s="54">
        <v>44473</v>
      </c>
      <c r="Q103" s="89" t="s">
        <v>374</v>
      </c>
      <c r="S103" s="10">
        <v>5</v>
      </c>
      <c r="T103" s="89">
        <f t="shared" si="3"/>
        <v>0</v>
      </c>
      <c r="AW103" s="16" t="s">
        <v>95</v>
      </c>
      <c r="AZ103" s="89">
        <v>0</v>
      </c>
      <c r="BA103" s="10" t="s">
        <v>252</v>
      </c>
    </row>
    <row r="104" spans="1:53" x14ac:dyDescent="0.25">
      <c r="A104" s="89" t="s">
        <v>51</v>
      </c>
      <c r="B104" s="89" t="s">
        <v>56</v>
      </c>
      <c r="C104" s="89">
        <v>2021</v>
      </c>
      <c r="D104" s="89" t="s">
        <v>381</v>
      </c>
      <c r="E104" s="54">
        <v>44473</v>
      </c>
      <c r="Q104" s="89" t="s">
        <v>374</v>
      </c>
      <c r="S104" s="10">
        <v>10</v>
      </c>
      <c r="T104" s="89">
        <f t="shared" si="3"/>
        <v>0</v>
      </c>
      <c r="AW104" s="16" t="s">
        <v>95</v>
      </c>
      <c r="AZ104" s="89">
        <v>0</v>
      </c>
      <c r="BA104" s="10" t="s">
        <v>252</v>
      </c>
    </row>
    <row r="105" spans="1:53" x14ac:dyDescent="0.25">
      <c r="A105" s="89" t="s">
        <v>51</v>
      </c>
      <c r="B105" s="89" t="s">
        <v>56</v>
      </c>
      <c r="C105" s="89">
        <v>2021</v>
      </c>
      <c r="D105" s="89" t="s">
        <v>381</v>
      </c>
      <c r="E105" s="54">
        <v>44473</v>
      </c>
      <c r="Q105" s="89" t="s">
        <v>374</v>
      </c>
      <c r="S105" s="55">
        <v>15</v>
      </c>
      <c r="T105" s="89">
        <f t="shared" si="3"/>
        <v>30</v>
      </c>
      <c r="AI105" s="10">
        <v>30</v>
      </c>
      <c r="AJ105" s="10" t="s">
        <v>101</v>
      </c>
      <c r="AK105" s="10">
        <v>31</v>
      </c>
      <c r="AL105" s="10">
        <v>17</v>
      </c>
      <c r="AM105" s="10">
        <v>16</v>
      </c>
      <c r="AN105" s="10">
        <v>17</v>
      </c>
      <c r="AO105" s="10">
        <v>15</v>
      </c>
      <c r="AP105" s="10">
        <v>2000</v>
      </c>
      <c r="AQ105" s="10">
        <v>1000</v>
      </c>
      <c r="AR105" s="10">
        <v>0</v>
      </c>
      <c r="AS105" t="s">
        <v>98</v>
      </c>
      <c r="AT105" t="s">
        <v>97</v>
      </c>
      <c r="AW105" s="16" t="s">
        <v>95</v>
      </c>
      <c r="AZ105" s="89">
        <v>50</v>
      </c>
      <c r="BA105" s="10" t="s">
        <v>376</v>
      </c>
    </row>
    <row r="106" spans="1:53" x14ac:dyDescent="0.25">
      <c r="A106" s="89" t="s">
        <v>51</v>
      </c>
      <c r="B106" s="89" t="s">
        <v>56</v>
      </c>
      <c r="C106" s="89">
        <v>2021</v>
      </c>
      <c r="D106" s="89" t="s">
        <v>381</v>
      </c>
      <c r="E106" s="54">
        <v>44473</v>
      </c>
      <c r="Q106" s="89" t="s">
        <v>374</v>
      </c>
      <c r="S106" s="10">
        <v>20</v>
      </c>
      <c r="T106" s="89">
        <f t="shared" si="3"/>
        <v>0</v>
      </c>
      <c r="AW106" s="16" t="s">
        <v>95</v>
      </c>
      <c r="AZ106" s="89">
        <v>90</v>
      </c>
      <c r="BA106" s="10" t="s">
        <v>377</v>
      </c>
    </row>
    <row r="107" spans="1:53" x14ac:dyDescent="0.25">
      <c r="A107" s="89" t="s">
        <v>51</v>
      </c>
      <c r="B107" s="89" t="s">
        <v>56</v>
      </c>
      <c r="C107" s="89">
        <v>2021</v>
      </c>
      <c r="D107" s="89" t="s">
        <v>381</v>
      </c>
      <c r="E107" s="54">
        <v>44473</v>
      </c>
      <c r="Q107" s="89" t="s">
        <v>374</v>
      </c>
      <c r="S107" s="10">
        <v>25</v>
      </c>
      <c r="T107" s="89">
        <f t="shared" si="3"/>
        <v>0</v>
      </c>
      <c r="AW107" s="16" t="s">
        <v>95</v>
      </c>
      <c r="AX107" s="16" t="s">
        <v>94</v>
      </c>
      <c r="AZ107" s="89">
        <v>200</v>
      </c>
      <c r="BA107" s="10" t="s">
        <v>377</v>
      </c>
    </row>
    <row r="108" spans="1:53" s="98" customFormat="1" x14ac:dyDescent="0.25">
      <c r="A108" s="89" t="s">
        <v>51</v>
      </c>
      <c r="B108" s="89" t="s">
        <v>56</v>
      </c>
      <c r="C108" s="98">
        <v>2021</v>
      </c>
      <c r="D108" s="89" t="s">
        <v>381</v>
      </c>
      <c r="E108" s="102">
        <v>44473</v>
      </c>
      <c r="Q108" s="98" t="s">
        <v>374</v>
      </c>
      <c r="S108" s="104">
        <v>30</v>
      </c>
      <c r="T108" s="89">
        <f t="shared" si="3"/>
        <v>0</v>
      </c>
      <c r="AS108" s="96"/>
      <c r="AT108" s="96"/>
      <c r="AU108" s="96"/>
      <c r="AV108" s="96"/>
      <c r="AW108" s="105" t="s">
        <v>94</v>
      </c>
      <c r="AX108" s="105"/>
      <c r="AY108" s="105"/>
      <c r="AZ108" s="98">
        <v>200</v>
      </c>
      <c r="BA108" s="98" t="s">
        <v>378</v>
      </c>
    </row>
    <row r="109" spans="1:53" x14ac:dyDescent="0.25">
      <c r="A109" s="89" t="s">
        <v>51</v>
      </c>
      <c r="B109" s="89" t="s">
        <v>46</v>
      </c>
      <c r="C109" s="89">
        <v>2021</v>
      </c>
      <c r="D109" s="89" t="s">
        <v>382</v>
      </c>
      <c r="E109" s="54">
        <v>44473</v>
      </c>
      <c r="H109" s="8">
        <v>0.42777777777777781</v>
      </c>
      <c r="I109" s="10">
        <v>0.78500000000000003</v>
      </c>
      <c r="J109" s="10">
        <v>0.78500000000000003</v>
      </c>
      <c r="K109" s="10" t="s">
        <v>380</v>
      </c>
      <c r="P109" s="10">
        <v>90.14</v>
      </c>
      <c r="Q109" s="89" t="s">
        <v>383</v>
      </c>
      <c r="R109" s="8">
        <v>0.45833333333333331</v>
      </c>
      <c r="S109" s="55">
        <v>0</v>
      </c>
      <c r="T109" s="89">
        <f t="shared" si="3"/>
        <v>90</v>
      </c>
      <c r="AI109" s="10">
        <v>90</v>
      </c>
      <c r="AJ109" s="10" t="s">
        <v>102</v>
      </c>
      <c r="AK109" s="10">
        <v>30</v>
      </c>
      <c r="AL109" s="10">
        <v>27</v>
      </c>
      <c r="AM109" s="10">
        <v>19</v>
      </c>
      <c r="AN109" s="10">
        <v>30</v>
      </c>
      <c r="AO109" s="10">
        <v>20</v>
      </c>
      <c r="AP109" s="10">
        <v>5000</v>
      </c>
      <c r="AQ109" s="10">
        <v>7000</v>
      </c>
      <c r="AR109" s="10">
        <v>7000</v>
      </c>
      <c r="AS109" t="s">
        <v>98</v>
      </c>
      <c r="AW109" s="16" t="s">
        <v>95</v>
      </c>
      <c r="AX109" s="16" t="s">
        <v>314</v>
      </c>
      <c r="AZ109" s="89">
        <v>80</v>
      </c>
    </row>
    <row r="110" spans="1:53" x14ac:dyDescent="0.25">
      <c r="A110" s="89" t="s">
        <v>51</v>
      </c>
      <c r="B110" s="89" t="s">
        <v>46</v>
      </c>
      <c r="C110" s="89">
        <v>2021</v>
      </c>
      <c r="D110" s="89" t="s">
        <v>382</v>
      </c>
      <c r="E110" s="54">
        <v>44473</v>
      </c>
      <c r="Q110" s="89" t="s">
        <v>383</v>
      </c>
      <c r="S110" s="10">
        <v>5</v>
      </c>
      <c r="T110" s="89">
        <f t="shared" si="3"/>
        <v>70</v>
      </c>
      <c r="AI110" s="10">
        <v>70</v>
      </c>
      <c r="AJ110" s="10" t="s">
        <v>102</v>
      </c>
      <c r="AS110" t="s">
        <v>97</v>
      </c>
      <c r="AW110" s="16" t="s">
        <v>95</v>
      </c>
      <c r="AX110" s="16" t="s">
        <v>314</v>
      </c>
      <c r="AZ110" s="89">
        <v>80</v>
      </c>
      <c r="BA110" s="10" t="s">
        <v>384</v>
      </c>
    </row>
    <row r="111" spans="1:53" x14ac:dyDescent="0.25">
      <c r="A111" s="89" t="s">
        <v>51</v>
      </c>
      <c r="B111" s="89" t="s">
        <v>46</v>
      </c>
      <c r="C111" s="89">
        <v>2021</v>
      </c>
      <c r="D111" s="89" t="s">
        <v>382</v>
      </c>
      <c r="E111" s="54">
        <v>44473</v>
      </c>
      <c r="Q111" s="89" t="s">
        <v>383</v>
      </c>
      <c r="S111" s="10">
        <v>10</v>
      </c>
      <c r="T111" s="89">
        <f t="shared" si="3"/>
        <v>80</v>
      </c>
      <c r="V111" s="10">
        <v>20</v>
      </c>
      <c r="W111" s="10" t="s">
        <v>102</v>
      </c>
      <c r="AF111" s="10" t="s">
        <v>97</v>
      </c>
      <c r="AI111" s="10">
        <v>60</v>
      </c>
      <c r="AJ111" s="10" t="s">
        <v>102</v>
      </c>
      <c r="AS111" t="s">
        <v>97</v>
      </c>
      <c r="AW111" s="16" t="s">
        <v>95</v>
      </c>
      <c r="AX111" s="16" t="s">
        <v>314</v>
      </c>
      <c r="AZ111" s="89">
        <v>80</v>
      </c>
    </row>
    <row r="112" spans="1:53" x14ac:dyDescent="0.25">
      <c r="A112" s="89" t="s">
        <v>51</v>
      </c>
      <c r="B112" s="89" t="s">
        <v>46</v>
      </c>
      <c r="C112" s="89">
        <v>2021</v>
      </c>
      <c r="D112" s="89" t="s">
        <v>382</v>
      </c>
      <c r="E112" s="54">
        <v>44473</v>
      </c>
      <c r="Q112" s="89" t="s">
        <v>383</v>
      </c>
      <c r="S112" s="55">
        <v>15</v>
      </c>
      <c r="T112" s="89">
        <f t="shared" si="3"/>
        <v>45</v>
      </c>
      <c r="V112" s="10">
        <v>5</v>
      </c>
      <c r="W112" s="10" t="s">
        <v>102</v>
      </c>
      <c r="X112" s="10">
        <v>13</v>
      </c>
      <c r="Y112" s="10">
        <v>24</v>
      </c>
      <c r="Z112" s="10">
        <v>26</v>
      </c>
      <c r="AA112" s="10">
        <v>22</v>
      </c>
      <c r="AB112" s="10">
        <v>20</v>
      </c>
      <c r="AC112" s="10">
        <v>1000</v>
      </c>
      <c r="AD112" s="10">
        <v>0</v>
      </c>
      <c r="AE112" s="10">
        <v>1000</v>
      </c>
      <c r="AF112" s="10" t="s">
        <v>97</v>
      </c>
      <c r="AI112" s="10">
        <v>40</v>
      </c>
      <c r="AJ112" s="10" t="s">
        <v>102</v>
      </c>
      <c r="AK112" s="10">
        <v>27</v>
      </c>
      <c r="AL112" s="10">
        <v>14</v>
      </c>
      <c r="AM112" s="10">
        <v>16</v>
      </c>
      <c r="AN112" s="10">
        <v>16</v>
      </c>
      <c r="AO112" s="10">
        <v>35</v>
      </c>
      <c r="AP112" s="10">
        <v>3000</v>
      </c>
      <c r="AQ112" s="10">
        <v>5000</v>
      </c>
      <c r="AR112" s="10">
        <v>3000</v>
      </c>
      <c r="AS112" t="s">
        <v>97</v>
      </c>
      <c r="AW112" s="16" t="s">
        <v>95</v>
      </c>
      <c r="AX112" s="16" t="s">
        <v>94</v>
      </c>
      <c r="AZ112" s="89">
        <v>80</v>
      </c>
    </row>
    <row r="113" spans="1:53" x14ac:dyDescent="0.25">
      <c r="A113" s="89" t="s">
        <v>51</v>
      </c>
      <c r="B113" s="89" t="s">
        <v>46</v>
      </c>
      <c r="C113" s="89">
        <v>2021</v>
      </c>
      <c r="D113" s="89" t="s">
        <v>382</v>
      </c>
      <c r="E113" s="54">
        <v>44473</v>
      </c>
      <c r="Q113" s="89" t="s">
        <v>383</v>
      </c>
      <c r="S113" s="10">
        <v>20</v>
      </c>
      <c r="T113" s="89">
        <f t="shared" si="3"/>
        <v>20</v>
      </c>
      <c r="V113" s="10">
        <v>15</v>
      </c>
      <c r="W113" s="10" t="s">
        <v>102</v>
      </c>
      <c r="AF113" s="10" t="s">
        <v>98</v>
      </c>
      <c r="AI113" s="10">
        <v>5</v>
      </c>
      <c r="AJ113" s="10" t="s">
        <v>102</v>
      </c>
      <c r="AS113" t="s">
        <v>97</v>
      </c>
      <c r="AW113" s="16" t="s">
        <v>95</v>
      </c>
      <c r="AZ113" s="89">
        <v>100</v>
      </c>
      <c r="BA113" s="10" t="s">
        <v>385</v>
      </c>
    </row>
    <row r="114" spans="1:53" x14ac:dyDescent="0.25">
      <c r="A114" s="89" t="s">
        <v>51</v>
      </c>
      <c r="B114" s="89" t="s">
        <v>46</v>
      </c>
      <c r="C114" s="89">
        <v>2021</v>
      </c>
      <c r="D114" s="89" t="s">
        <v>382</v>
      </c>
      <c r="E114" s="54">
        <v>44473</v>
      </c>
      <c r="Q114" s="89" t="s">
        <v>383</v>
      </c>
      <c r="S114" s="10">
        <v>25</v>
      </c>
      <c r="T114" s="89">
        <f t="shared" si="3"/>
        <v>0</v>
      </c>
      <c r="AW114" s="16" t="s">
        <v>95</v>
      </c>
      <c r="AX114" s="16" t="s">
        <v>94</v>
      </c>
      <c r="AZ114" s="89">
        <v>180</v>
      </c>
    </row>
    <row r="115" spans="1:53" s="98" customFormat="1" x14ac:dyDescent="0.25">
      <c r="A115" s="98" t="s">
        <v>51</v>
      </c>
      <c r="B115" s="98" t="s">
        <v>46</v>
      </c>
      <c r="C115" s="98">
        <v>2021</v>
      </c>
      <c r="D115" s="98" t="s">
        <v>382</v>
      </c>
      <c r="E115" s="102">
        <v>44473</v>
      </c>
      <c r="Q115" s="98" t="s">
        <v>383</v>
      </c>
      <c r="S115" s="104">
        <v>30</v>
      </c>
      <c r="T115" s="89">
        <f t="shared" si="3"/>
        <v>0</v>
      </c>
      <c r="AS115" s="96"/>
      <c r="AT115" s="96"/>
      <c r="AU115" s="96"/>
      <c r="AV115" s="96"/>
      <c r="AW115" s="16" t="s">
        <v>95</v>
      </c>
      <c r="AX115" s="16" t="s">
        <v>94</v>
      </c>
      <c r="AY115" s="105"/>
      <c r="AZ115" s="98">
        <v>200</v>
      </c>
    </row>
    <row r="116" spans="1:53" x14ac:dyDescent="0.25">
      <c r="A116" s="89" t="s">
        <v>51</v>
      </c>
      <c r="B116" s="89" t="s">
        <v>52</v>
      </c>
      <c r="C116" s="89">
        <v>2021</v>
      </c>
      <c r="D116" s="89" t="s">
        <v>386</v>
      </c>
      <c r="E116" s="54">
        <v>44473</v>
      </c>
      <c r="H116" s="8">
        <v>0.43541666666666662</v>
      </c>
      <c r="I116" s="10">
        <v>0.749</v>
      </c>
      <c r="J116" s="10">
        <v>0.749</v>
      </c>
      <c r="K116" s="10" t="s">
        <v>380</v>
      </c>
      <c r="P116" s="10">
        <v>90.8</v>
      </c>
      <c r="Q116" s="89" t="s">
        <v>383</v>
      </c>
      <c r="R116" s="8">
        <v>0.49652777777777773</v>
      </c>
      <c r="S116" s="55">
        <v>0</v>
      </c>
      <c r="T116" s="89">
        <f t="shared" si="3"/>
        <v>40</v>
      </c>
      <c r="AI116" s="89">
        <v>40</v>
      </c>
      <c r="AJ116" s="89" t="s">
        <v>102</v>
      </c>
      <c r="AK116" s="10">
        <v>26</v>
      </c>
      <c r="AL116" s="10">
        <v>32</v>
      </c>
      <c r="AM116" s="10">
        <v>31</v>
      </c>
      <c r="AN116" s="10">
        <v>28</v>
      </c>
      <c r="AO116" s="10">
        <v>32</v>
      </c>
      <c r="AP116" s="10">
        <v>0</v>
      </c>
      <c r="AQ116" s="10">
        <v>2000</v>
      </c>
      <c r="AR116" s="10">
        <v>3000</v>
      </c>
      <c r="AS116" s="89" t="s">
        <v>97</v>
      </c>
      <c r="AT116" t="s">
        <v>97</v>
      </c>
      <c r="AW116" s="16" t="s">
        <v>95</v>
      </c>
      <c r="AX116" s="16" t="s">
        <v>314</v>
      </c>
      <c r="AZ116" s="89">
        <v>70</v>
      </c>
    </row>
    <row r="117" spans="1:53" x14ac:dyDescent="0.25">
      <c r="A117" s="89" t="s">
        <v>51</v>
      </c>
      <c r="B117" s="89" t="s">
        <v>52</v>
      </c>
      <c r="C117" s="89">
        <v>2021</v>
      </c>
      <c r="D117" s="89" t="s">
        <v>386</v>
      </c>
      <c r="E117" s="54">
        <v>44473</v>
      </c>
      <c r="Q117" s="89" t="s">
        <v>383</v>
      </c>
      <c r="S117" s="10">
        <v>5</v>
      </c>
      <c r="T117" s="89">
        <f t="shared" si="3"/>
        <v>40</v>
      </c>
      <c r="AI117" s="89">
        <v>40</v>
      </c>
      <c r="AJ117" s="89" t="s">
        <v>102</v>
      </c>
      <c r="AS117" s="89" t="s">
        <v>98</v>
      </c>
      <c r="AT117" t="s">
        <v>97</v>
      </c>
      <c r="AW117" s="16" t="s">
        <v>95</v>
      </c>
      <c r="AX117" s="16" t="s">
        <v>314</v>
      </c>
      <c r="AZ117" s="89">
        <v>70</v>
      </c>
    </row>
    <row r="118" spans="1:53" x14ac:dyDescent="0.25">
      <c r="A118" s="89" t="s">
        <v>51</v>
      </c>
      <c r="B118" s="89" t="s">
        <v>52</v>
      </c>
      <c r="C118" s="89">
        <v>2021</v>
      </c>
      <c r="D118" s="89" t="s">
        <v>386</v>
      </c>
      <c r="E118" s="54">
        <v>44473</v>
      </c>
      <c r="Q118" s="89" t="s">
        <v>383</v>
      </c>
      <c r="S118" s="10">
        <v>10</v>
      </c>
      <c r="T118" s="89">
        <f t="shared" si="3"/>
        <v>60</v>
      </c>
      <c r="AI118" s="89">
        <v>60</v>
      </c>
      <c r="AJ118" s="89" t="s">
        <v>102</v>
      </c>
      <c r="AS118" s="89" t="s">
        <v>98</v>
      </c>
      <c r="AT118" t="s">
        <v>97</v>
      </c>
      <c r="AW118" s="16" t="s">
        <v>95</v>
      </c>
      <c r="AX118" s="16" t="s">
        <v>314</v>
      </c>
      <c r="AZ118" s="89">
        <v>70</v>
      </c>
    </row>
    <row r="119" spans="1:53" x14ac:dyDescent="0.25">
      <c r="A119" s="89" t="s">
        <v>51</v>
      </c>
      <c r="B119" s="89" t="s">
        <v>52</v>
      </c>
      <c r="C119" s="89">
        <v>2021</v>
      </c>
      <c r="D119" s="89" t="s">
        <v>386</v>
      </c>
      <c r="E119" s="54">
        <v>44473</v>
      </c>
      <c r="Q119" s="89" t="s">
        <v>383</v>
      </c>
      <c r="S119" s="55">
        <v>15</v>
      </c>
      <c r="T119" s="89">
        <f t="shared" si="3"/>
        <v>60</v>
      </c>
      <c r="AI119" s="89">
        <v>60</v>
      </c>
      <c r="AJ119" s="89" t="s">
        <v>102</v>
      </c>
      <c r="AK119" s="10">
        <v>26</v>
      </c>
      <c r="AL119" s="10">
        <v>36</v>
      </c>
      <c r="AM119" s="10">
        <v>23</v>
      </c>
      <c r="AN119" s="10">
        <v>30</v>
      </c>
      <c r="AO119" s="10">
        <v>29</v>
      </c>
      <c r="AP119" s="10">
        <v>3000</v>
      </c>
      <c r="AQ119" s="10">
        <v>5000</v>
      </c>
      <c r="AR119" s="10">
        <v>3000</v>
      </c>
      <c r="AS119" s="89" t="s">
        <v>98</v>
      </c>
      <c r="AT119" t="s">
        <v>97</v>
      </c>
      <c r="AW119" s="16" t="s">
        <v>95</v>
      </c>
      <c r="AX119" s="16" t="s">
        <v>314</v>
      </c>
      <c r="AZ119" s="89">
        <v>70</v>
      </c>
    </row>
    <row r="120" spans="1:53" x14ac:dyDescent="0.25">
      <c r="A120" s="89" t="s">
        <v>51</v>
      </c>
      <c r="B120" s="89" t="s">
        <v>52</v>
      </c>
      <c r="C120" s="89">
        <v>2021</v>
      </c>
      <c r="D120" s="89" t="s">
        <v>386</v>
      </c>
      <c r="E120" s="54">
        <v>44473</v>
      </c>
      <c r="Q120" s="89" t="s">
        <v>383</v>
      </c>
      <c r="S120" s="10">
        <v>20</v>
      </c>
      <c r="T120" s="89">
        <f t="shared" si="3"/>
        <v>70</v>
      </c>
      <c r="AI120" s="89">
        <v>70</v>
      </c>
      <c r="AJ120" s="89" t="s">
        <v>102</v>
      </c>
      <c r="AS120" s="89" t="s">
        <v>98</v>
      </c>
      <c r="AT120" t="s">
        <v>97</v>
      </c>
      <c r="AW120" s="16" t="s">
        <v>95</v>
      </c>
      <c r="AX120" s="16" t="s">
        <v>314</v>
      </c>
      <c r="AZ120" s="89">
        <v>80</v>
      </c>
    </row>
    <row r="121" spans="1:53" x14ac:dyDescent="0.25">
      <c r="A121" s="89" t="s">
        <v>51</v>
      </c>
      <c r="B121" s="89" t="s">
        <v>52</v>
      </c>
      <c r="C121" s="89">
        <v>2021</v>
      </c>
      <c r="D121" s="89" t="s">
        <v>386</v>
      </c>
      <c r="E121" s="54">
        <v>44473</v>
      </c>
      <c r="Q121" s="89" t="s">
        <v>383</v>
      </c>
      <c r="S121" s="10">
        <v>25</v>
      </c>
      <c r="T121" s="89">
        <f t="shared" si="3"/>
        <v>20</v>
      </c>
      <c r="AI121" s="89">
        <v>20</v>
      </c>
      <c r="AJ121" s="89" t="s">
        <v>102</v>
      </c>
      <c r="AS121" s="89" t="s">
        <v>98</v>
      </c>
      <c r="AT121" t="s">
        <v>97</v>
      </c>
      <c r="AW121" s="16" t="s">
        <v>95</v>
      </c>
      <c r="AX121" s="16" t="s">
        <v>314</v>
      </c>
      <c r="AZ121" s="89">
        <v>80</v>
      </c>
    </row>
    <row r="122" spans="1:53" x14ac:dyDescent="0.25">
      <c r="A122" s="89" t="s">
        <v>51</v>
      </c>
      <c r="B122" s="89" t="s">
        <v>52</v>
      </c>
      <c r="C122" s="89">
        <v>2021</v>
      </c>
      <c r="D122" s="89" t="s">
        <v>386</v>
      </c>
      <c r="E122" s="106">
        <v>44473</v>
      </c>
      <c r="Q122" s="89" t="s">
        <v>383</v>
      </c>
      <c r="S122" s="55">
        <v>30</v>
      </c>
      <c r="T122" s="89">
        <f t="shared" si="3"/>
        <v>5</v>
      </c>
      <c r="AI122" s="89">
        <v>5</v>
      </c>
      <c r="AJ122" s="89" t="s">
        <v>100</v>
      </c>
      <c r="AK122" s="10">
        <v>18</v>
      </c>
      <c r="AL122" s="10">
        <v>17</v>
      </c>
      <c r="AM122" s="10">
        <v>18</v>
      </c>
      <c r="AN122" s="10">
        <v>13</v>
      </c>
      <c r="AO122" s="10">
        <v>15</v>
      </c>
      <c r="AP122" s="10">
        <v>0</v>
      </c>
      <c r="AQ122" s="10">
        <v>1000</v>
      </c>
      <c r="AR122" s="10">
        <v>0</v>
      </c>
      <c r="AS122" s="89" t="s">
        <v>98</v>
      </c>
      <c r="AW122" s="16" t="s">
        <v>95</v>
      </c>
      <c r="AX122" s="16" t="s">
        <v>94</v>
      </c>
      <c r="AZ122" s="89">
        <v>90</v>
      </c>
    </row>
    <row r="123" spans="1:53" s="81" customFormat="1" x14ac:dyDescent="0.25">
      <c r="A123" s="81" t="s">
        <v>51</v>
      </c>
      <c r="B123" s="81" t="s">
        <v>48</v>
      </c>
      <c r="C123" s="81">
        <v>2021</v>
      </c>
      <c r="D123" s="81" t="s">
        <v>387</v>
      </c>
      <c r="E123" s="107">
        <v>44473</v>
      </c>
      <c r="H123" s="109">
        <v>0.44375000000000003</v>
      </c>
      <c r="I123" s="81">
        <v>0.72599999999999998</v>
      </c>
      <c r="J123" s="81">
        <v>0.72599999999999998</v>
      </c>
      <c r="K123" s="81" t="s">
        <v>380</v>
      </c>
      <c r="P123" s="81">
        <v>90.78</v>
      </c>
      <c r="R123" s="109">
        <v>0.53819444444444442</v>
      </c>
      <c r="S123" s="55">
        <v>0</v>
      </c>
      <c r="T123" s="89">
        <f t="shared" si="3"/>
        <v>80</v>
      </c>
      <c r="AI123" s="81">
        <v>80</v>
      </c>
      <c r="AJ123" s="81" t="s">
        <v>102</v>
      </c>
      <c r="AK123" s="81">
        <v>38</v>
      </c>
      <c r="AL123" s="81">
        <v>27</v>
      </c>
      <c r="AM123" s="81">
        <v>28</v>
      </c>
      <c r="AN123" s="81">
        <v>31</v>
      </c>
      <c r="AO123" s="81">
        <v>31</v>
      </c>
      <c r="AP123" s="81">
        <v>5000</v>
      </c>
      <c r="AQ123" s="81">
        <v>4000</v>
      </c>
      <c r="AR123" s="81">
        <v>7000</v>
      </c>
      <c r="AS123" s="83" t="s">
        <v>97</v>
      </c>
      <c r="AT123" s="83" t="s">
        <v>97</v>
      </c>
      <c r="AU123" s="83"/>
      <c r="AV123" s="83"/>
      <c r="AW123" s="108" t="s">
        <v>95</v>
      </c>
      <c r="AX123" s="108"/>
      <c r="AY123" s="108"/>
      <c r="AZ123" s="81">
        <v>110</v>
      </c>
    </row>
    <row r="124" spans="1:53" x14ac:dyDescent="0.25">
      <c r="A124" s="89" t="s">
        <v>51</v>
      </c>
      <c r="B124" s="89" t="s">
        <v>48</v>
      </c>
      <c r="C124" s="89">
        <v>2021</v>
      </c>
      <c r="D124" s="89" t="s">
        <v>387</v>
      </c>
      <c r="E124" s="54">
        <v>44473</v>
      </c>
      <c r="S124" s="10">
        <v>5</v>
      </c>
      <c r="T124" s="89">
        <f t="shared" si="3"/>
        <v>60</v>
      </c>
      <c r="V124" s="10">
        <v>20</v>
      </c>
      <c r="W124" s="10" t="s">
        <v>102</v>
      </c>
      <c r="AF124" s="10" t="s">
        <v>97</v>
      </c>
      <c r="AG124" s="10" t="s">
        <v>97</v>
      </c>
      <c r="AI124" s="89">
        <v>40</v>
      </c>
      <c r="AJ124" s="89" t="s">
        <v>102</v>
      </c>
      <c r="AS124" s="89" t="s">
        <v>97</v>
      </c>
      <c r="AT124" s="89" t="s">
        <v>97</v>
      </c>
      <c r="AW124" s="16" t="s">
        <v>95</v>
      </c>
      <c r="AZ124" s="89">
        <v>110</v>
      </c>
    </row>
    <row r="125" spans="1:53" x14ac:dyDescent="0.25">
      <c r="A125" s="89" t="s">
        <v>51</v>
      </c>
      <c r="B125" s="89" t="s">
        <v>48</v>
      </c>
      <c r="C125" s="89">
        <v>2021</v>
      </c>
      <c r="D125" s="89" t="s">
        <v>387</v>
      </c>
      <c r="E125" s="54">
        <v>44473</v>
      </c>
      <c r="S125" s="10">
        <v>10</v>
      </c>
      <c r="T125" s="89">
        <f t="shared" si="3"/>
        <v>0</v>
      </c>
      <c r="AW125" s="16" t="s">
        <v>95</v>
      </c>
      <c r="AZ125" s="89">
        <v>110</v>
      </c>
    </row>
    <row r="126" spans="1:53" x14ac:dyDescent="0.25">
      <c r="A126" s="89" t="s">
        <v>51</v>
      </c>
      <c r="B126" s="89" t="s">
        <v>48</v>
      </c>
      <c r="C126" s="89">
        <v>2021</v>
      </c>
      <c r="D126" s="89" t="s">
        <v>387</v>
      </c>
      <c r="E126" s="54">
        <v>44473</v>
      </c>
      <c r="S126" s="55">
        <v>15</v>
      </c>
      <c r="T126" s="89">
        <f t="shared" si="3"/>
        <v>80</v>
      </c>
      <c r="AI126" s="10">
        <v>80</v>
      </c>
      <c r="AJ126" s="10" t="s">
        <v>102</v>
      </c>
      <c r="AK126" s="10">
        <v>37</v>
      </c>
      <c r="AL126" s="10">
        <v>34</v>
      </c>
      <c r="AM126" s="10">
        <v>30</v>
      </c>
      <c r="AN126" s="10">
        <v>29</v>
      </c>
      <c r="AO126" s="10">
        <v>27</v>
      </c>
      <c r="AP126" s="10">
        <v>7000</v>
      </c>
      <c r="AQ126" s="10">
        <v>5000</v>
      </c>
      <c r="AR126" s="10">
        <v>5000</v>
      </c>
      <c r="AS126" t="s">
        <v>388</v>
      </c>
      <c r="AT126" t="s">
        <v>97</v>
      </c>
      <c r="AW126" s="16" t="s">
        <v>95</v>
      </c>
      <c r="AZ126" s="89">
        <v>80</v>
      </c>
    </row>
    <row r="127" spans="1:53" x14ac:dyDescent="0.25">
      <c r="A127" s="89" t="s">
        <v>51</v>
      </c>
      <c r="B127" s="89" t="s">
        <v>48</v>
      </c>
      <c r="C127" s="89">
        <v>2021</v>
      </c>
      <c r="D127" s="89" t="s">
        <v>387</v>
      </c>
      <c r="E127" s="54">
        <v>44473</v>
      </c>
      <c r="S127" s="10">
        <v>20</v>
      </c>
      <c r="T127" s="89">
        <f t="shared" si="3"/>
        <v>60</v>
      </c>
      <c r="AI127" s="10">
        <v>60</v>
      </c>
      <c r="AJ127" s="10" t="s">
        <v>102</v>
      </c>
      <c r="AS127" t="s">
        <v>388</v>
      </c>
      <c r="AT127" t="s">
        <v>97</v>
      </c>
      <c r="AW127" s="16" t="s">
        <v>95</v>
      </c>
      <c r="AZ127" s="89">
        <v>80</v>
      </c>
    </row>
    <row r="128" spans="1:53" x14ac:dyDescent="0.25">
      <c r="A128" s="89" t="s">
        <v>51</v>
      </c>
      <c r="B128" s="89" t="s">
        <v>48</v>
      </c>
      <c r="C128" s="89">
        <v>2021</v>
      </c>
      <c r="D128" s="89" t="s">
        <v>387</v>
      </c>
      <c r="E128" s="54">
        <v>44473</v>
      </c>
      <c r="S128" s="10">
        <v>25</v>
      </c>
      <c r="T128" s="89">
        <f t="shared" si="3"/>
        <v>60</v>
      </c>
      <c r="AI128" s="10">
        <v>60</v>
      </c>
      <c r="AJ128" s="10" t="s">
        <v>102</v>
      </c>
      <c r="AS128" t="s">
        <v>388</v>
      </c>
      <c r="AT128" t="s">
        <v>97</v>
      </c>
      <c r="AW128" s="16" t="s">
        <v>95</v>
      </c>
      <c r="AZ128" s="89">
        <v>80</v>
      </c>
    </row>
    <row r="129" spans="1:53" s="98" customFormat="1" x14ac:dyDescent="0.25">
      <c r="A129" s="98" t="s">
        <v>51</v>
      </c>
      <c r="B129" s="98" t="s">
        <v>48</v>
      </c>
      <c r="C129" s="98">
        <v>2021</v>
      </c>
      <c r="D129" s="98" t="s">
        <v>387</v>
      </c>
      <c r="E129" s="102">
        <v>44473</v>
      </c>
      <c r="S129" s="104">
        <v>30</v>
      </c>
      <c r="T129" s="98">
        <f t="shared" si="3"/>
        <v>60</v>
      </c>
      <c r="AI129" s="98">
        <v>60</v>
      </c>
      <c r="AJ129" s="98" t="s">
        <v>102</v>
      </c>
      <c r="AK129" s="98">
        <v>40</v>
      </c>
      <c r="AL129" s="98">
        <v>36</v>
      </c>
      <c r="AM129" s="98">
        <v>34</v>
      </c>
      <c r="AN129" s="98">
        <v>25</v>
      </c>
      <c r="AO129" s="98">
        <v>23</v>
      </c>
      <c r="AP129" s="98">
        <v>5000</v>
      </c>
      <c r="AQ129" s="98">
        <v>4000</v>
      </c>
      <c r="AR129" s="98">
        <v>5000</v>
      </c>
      <c r="AS129" s="96" t="s">
        <v>388</v>
      </c>
      <c r="AT129" s="96" t="s">
        <v>97</v>
      </c>
      <c r="AU129" s="96"/>
      <c r="AV129" s="96"/>
      <c r="AW129" s="105" t="s">
        <v>95</v>
      </c>
      <c r="AX129" s="105"/>
      <c r="AY129" s="105"/>
      <c r="AZ129" s="98">
        <v>100</v>
      </c>
    </row>
    <row r="130" spans="1:53" x14ac:dyDescent="0.25">
      <c r="A130" s="89" t="s">
        <v>45</v>
      </c>
      <c r="B130" s="89" t="s">
        <v>56</v>
      </c>
      <c r="C130" s="89">
        <v>2021</v>
      </c>
      <c r="D130" s="89" t="s">
        <v>422</v>
      </c>
      <c r="E130" s="54">
        <v>44475</v>
      </c>
      <c r="H130" s="8">
        <v>0.3888888888888889</v>
      </c>
      <c r="I130" s="10">
        <v>0.66400000000000003</v>
      </c>
      <c r="J130" s="10">
        <v>0.66400000000000003</v>
      </c>
      <c r="K130" s="10" t="s">
        <v>423</v>
      </c>
      <c r="P130" s="10">
        <v>91.75</v>
      </c>
      <c r="Q130" s="10" t="s">
        <v>424</v>
      </c>
      <c r="R130" s="8">
        <v>0.51944444444444449</v>
      </c>
      <c r="S130" s="55">
        <v>0</v>
      </c>
      <c r="T130" s="89">
        <f t="shared" ref="T130:T161" si="4">SUM(U130,V130,AI130)</f>
        <v>95</v>
      </c>
      <c r="U130" s="10">
        <v>90</v>
      </c>
      <c r="V130" s="10">
        <v>5</v>
      </c>
      <c r="W130" s="10" t="s">
        <v>100</v>
      </c>
      <c r="X130" s="10">
        <v>21</v>
      </c>
      <c r="Y130" s="10">
        <v>19</v>
      </c>
      <c r="Z130" s="10">
        <v>32</v>
      </c>
      <c r="AA130" s="10">
        <v>33</v>
      </c>
      <c r="AB130" s="10">
        <v>19</v>
      </c>
      <c r="AC130" s="10">
        <v>8000</v>
      </c>
      <c r="AD130" s="10">
        <v>2000</v>
      </c>
      <c r="AE130" s="10">
        <v>8000</v>
      </c>
      <c r="AF130" s="10" t="s">
        <v>98</v>
      </c>
      <c r="AG130" s="10" t="s">
        <v>98</v>
      </c>
      <c r="AW130" s="16" t="s">
        <v>94</v>
      </c>
      <c r="AX130" s="16" t="s">
        <v>95</v>
      </c>
      <c r="AZ130" s="89">
        <v>110</v>
      </c>
      <c r="BA130" s="10" t="s">
        <v>425</v>
      </c>
    </row>
    <row r="131" spans="1:53" x14ac:dyDescent="0.25">
      <c r="A131" s="89" t="s">
        <v>45</v>
      </c>
      <c r="B131" s="89" t="s">
        <v>56</v>
      </c>
      <c r="C131" s="89">
        <v>2021</v>
      </c>
      <c r="D131" s="89" t="s">
        <v>422</v>
      </c>
      <c r="E131" s="54">
        <v>44475</v>
      </c>
      <c r="Q131" s="10" t="s">
        <v>424</v>
      </c>
      <c r="S131" s="10">
        <v>5</v>
      </c>
      <c r="T131" s="89">
        <f t="shared" si="4"/>
        <v>95</v>
      </c>
      <c r="U131" s="10">
        <v>95</v>
      </c>
      <c r="AW131" s="16" t="s">
        <v>95</v>
      </c>
      <c r="AX131" s="16" t="s">
        <v>94</v>
      </c>
      <c r="AZ131" s="89">
        <v>110</v>
      </c>
      <c r="BA131" s="10" t="s">
        <v>426</v>
      </c>
    </row>
    <row r="132" spans="1:53" x14ac:dyDescent="0.25">
      <c r="A132" s="89" t="s">
        <v>45</v>
      </c>
      <c r="B132" s="89" t="s">
        <v>56</v>
      </c>
      <c r="C132" s="89">
        <v>2021</v>
      </c>
      <c r="D132" s="89" t="s">
        <v>422</v>
      </c>
      <c r="E132" s="54">
        <v>44475</v>
      </c>
      <c r="Q132" s="10" t="s">
        <v>424</v>
      </c>
      <c r="S132" s="10">
        <v>10</v>
      </c>
      <c r="T132" s="89">
        <f t="shared" si="4"/>
        <v>27</v>
      </c>
      <c r="U132" s="10">
        <v>25</v>
      </c>
      <c r="V132" s="10">
        <v>2</v>
      </c>
      <c r="W132" s="10" t="s">
        <v>100</v>
      </c>
      <c r="AF132" s="10" t="s">
        <v>98</v>
      </c>
      <c r="AW132" s="16" t="s">
        <v>94</v>
      </c>
      <c r="AX132" s="16" t="s">
        <v>95</v>
      </c>
      <c r="AZ132" s="89">
        <v>110</v>
      </c>
      <c r="BA132" s="10" t="s">
        <v>427</v>
      </c>
    </row>
    <row r="133" spans="1:53" x14ac:dyDescent="0.25">
      <c r="A133" s="89" t="s">
        <v>45</v>
      </c>
      <c r="B133" s="89" t="s">
        <v>56</v>
      </c>
      <c r="C133" s="89">
        <v>2021</v>
      </c>
      <c r="D133" s="89" t="s">
        <v>422</v>
      </c>
      <c r="E133" s="54">
        <v>44475</v>
      </c>
      <c r="Q133" s="10" t="s">
        <v>424</v>
      </c>
      <c r="S133" s="55">
        <v>15</v>
      </c>
      <c r="T133" s="89">
        <f t="shared" si="4"/>
        <v>85</v>
      </c>
      <c r="U133" s="10">
        <v>80</v>
      </c>
      <c r="V133" s="10">
        <v>5</v>
      </c>
      <c r="W133" s="10" t="s">
        <v>100</v>
      </c>
      <c r="X133" s="10">
        <v>9</v>
      </c>
      <c r="Y133" s="10">
        <v>11</v>
      </c>
      <c r="Z133" s="10">
        <v>20</v>
      </c>
      <c r="AA133" s="10">
        <v>14.5</v>
      </c>
      <c r="AB133" s="10">
        <v>12.5</v>
      </c>
      <c r="AC133" s="10">
        <v>6000</v>
      </c>
      <c r="AD133" s="10">
        <v>2000</v>
      </c>
      <c r="AE133" s="10">
        <v>1000</v>
      </c>
      <c r="AF133" s="10" t="s">
        <v>97</v>
      </c>
      <c r="AW133" s="16" t="s">
        <v>94</v>
      </c>
      <c r="AX133" s="16" t="s">
        <v>95</v>
      </c>
      <c r="AZ133" s="89">
        <v>110</v>
      </c>
      <c r="BA133" s="10" t="s">
        <v>428</v>
      </c>
    </row>
    <row r="134" spans="1:53" x14ac:dyDescent="0.25">
      <c r="A134" s="89" t="s">
        <v>45</v>
      </c>
      <c r="B134" s="89" t="s">
        <v>56</v>
      </c>
      <c r="C134" s="89">
        <v>2021</v>
      </c>
      <c r="D134" s="89" t="s">
        <v>422</v>
      </c>
      <c r="E134" s="54">
        <v>44475</v>
      </c>
      <c r="Q134" s="10" t="s">
        <v>424</v>
      </c>
      <c r="S134" s="10">
        <v>20</v>
      </c>
      <c r="T134" s="89">
        <f t="shared" si="4"/>
        <v>35</v>
      </c>
      <c r="U134" s="10">
        <v>10</v>
      </c>
      <c r="V134" s="10">
        <v>25</v>
      </c>
      <c r="W134" s="10" t="s">
        <v>100</v>
      </c>
      <c r="AF134" s="10" t="s">
        <v>98</v>
      </c>
      <c r="AH134" s="10" t="s">
        <v>98</v>
      </c>
      <c r="AW134" s="16" t="s">
        <v>94</v>
      </c>
      <c r="AX134" s="16" t="s">
        <v>95</v>
      </c>
      <c r="AY134" s="16" t="s">
        <v>314</v>
      </c>
      <c r="AZ134" s="89">
        <v>115</v>
      </c>
      <c r="BA134" s="10" t="s">
        <v>429</v>
      </c>
    </row>
    <row r="135" spans="1:53" x14ac:dyDescent="0.25">
      <c r="A135" s="89" t="s">
        <v>45</v>
      </c>
      <c r="B135" s="89" t="s">
        <v>56</v>
      </c>
      <c r="C135" s="89">
        <v>2021</v>
      </c>
      <c r="D135" s="89" t="s">
        <v>422</v>
      </c>
      <c r="E135" s="54">
        <v>44475</v>
      </c>
      <c r="Q135" s="10" t="s">
        <v>424</v>
      </c>
      <c r="S135" s="10">
        <v>25</v>
      </c>
      <c r="T135" s="89">
        <f t="shared" si="4"/>
        <v>100</v>
      </c>
      <c r="U135" s="10">
        <v>95</v>
      </c>
      <c r="V135" s="10">
        <v>5</v>
      </c>
      <c r="W135" s="10" t="s">
        <v>101</v>
      </c>
      <c r="AF135" s="10" t="s">
        <v>98</v>
      </c>
      <c r="AW135" s="16" t="s">
        <v>94</v>
      </c>
      <c r="AX135" s="16" t="s">
        <v>95</v>
      </c>
      <c r="AY135" s="16" t="s">
        <v>314</v>
      </c>
      <c r="AZ135" s="89">
        <v>115</v>
      </c>
      <c r="BA135" s="10" t="s">
        <v>430</v>
      </c>
    </row>
    <row r="136" spans="1:53" s="98" customFormat="1" x14ac:dyDescent="0.25">
      <c r="A136" s="89" t="s">
        <v>45</v>
      </c>
      <c r="B136" s="89" t="s">
        <v>56</v>
      </c>
      <c r="C136" s="89">
        <v>2021</v>
      </c>
      <c r="D136" s="89" t="s">
        <v>422</v>
      </c>
      <c r="E136" s="54">
        <v>44475</v>
      </c>
      <c r="Q136" s="10" t="s">
        <v>424</v>
      </c>
      <c r="S136" s="104">
        <v>30</v>
      </c>
      <c r="T136" s="98">
        <f t="shared" si="4"/>
        <v>60</v>
      </c>
      <c r="U136" s="98">
        <v>50</v>
      </c>
      <c r="V136" s="98">
        <v>10</v>
      </c>
      <c r="W136" s="98" t="s">
        <v>100</v>
      </c>
      <c r="X136" s="98">
        <v>11</v>
      </c>
      <c r="Y136" s="98">
        <v>12</v>
      </c>
      <c r="Z136" s="98">
        <v>9</v>
      </c>
      <c r="AA136" s="98">
        <v>9</v>
      </c>
      <c r="AB136" s="98">
        <v>18.5</v>
      </c>
      <c r="AC136" s="98">
        <v>6000</v>
      </c>
      <c r="AD136" s="98">
        <v>13000</v>
      </c>
      <c r="AE136" s="98">
        <v>0</v>
      </c>
      <c r="AF136" s="98" t="s">
        <v>97</v>
      </c>
      <c r="AS136" s="96"/>
      <c r="AT136" s="96"/>
      <c r="AU136" s="96"/>
      <c r="AV136" s="96"/>
      <c r="AW136" s="16" t="s">
        <v>94</v>
      </c>
      <c r="AX136" s="16" t="s">
        <v>95</v>
      </c>
      <c r="AY136" s="16" t="s">
        <v>314</v>
      </c>
      <c r="AZ136" s="98">
        <v>110</v>
      </c>
      <c r="BA136" s="98" t="s">
        <v>431</v>
      </c>
    </row>
    <row r="137" spans="1:53" x14ac:dyDescent="0.25">
      <c r="A137" s="89" t="s">
        <v>45</v>
      </c>
      <c r="B137" s="89" t="s">
        <v>46</v>
      </c>
      <c r="C137" s="89">
        <v>2021</v>
      </c>
      <c r="D137" s="89" t="s">
        <v>432</v>
      </c>
      <c r="E137" s="54">
        <v>44475</v>
      </c>
      <c r="H137" s="8">
        <v>0.39999999999999997</v>
      </c>
      <c r="I137" s="10">
        <v>0.751</v>
      </c>
      <c r="J137" s="10">
        <v>0.751</v>
      </c>
      <c r="K137" s="10" t="s">
        <v>433</v>
      </c>
      <c r="P137" s="10">
        <v>90.8</v>
      </c>
      <c r="Q137" s="10" t="s">
        <v>434</v>
      </c>
      <c r="R137" s="8">
        <v>0.4291666666666667</v>
      </c>
      <c r="S137" s="55">
        <v>0</v>
      </c>
      <c r="T137" s="89">
        <f t="shared" si="4"/>
        <v>85</v>
      </c>
      <c r="U137" s="89">
        <v>70</v>
      </c>
      <c r="V137" s="89">
        <v>15</v>
      </c>
      <c r="W137" s="89" t="s">
        <v>100</v>
      </c>
      <c r="X137" s="89">
        <v>20</v>
      </c>
      <c r="Y137" s="89">
        <v>21</v>
      </c>
      <c r="Z137" s="89">
        <v>21</v>
      </c>
      <c r="AA137" s="89">
        <v>9.5</v>
      </c>
      <c r="AB137" s="89">
        <v>11</v>
      </c>
      <c r="AC137" s="89">
        <v>7000</v>
      </c>
      <c r="AD137" s="89">
        <v>11000</v>
      </c>
      <c r="AE137" s="89">
        <v>5000</v>
      </c>
      <c r="AF137" s="89" t="s">
        <v>97</v>
      </c>
      <c r="AW137" s="16" t="s">
        <v>95</v>
      </c>
      <c r="AX137" s="16" t="s">
        <v>94</v>
      </c>
      <c r="AZ137" s="89">
        <v>90</v>
      </c>
      <c r="BA137" s="89" t="s">
        <v>435</v>
      </c>
    </row>
    <row r="138" spans="1:53" x14ac:dyDescent="0.25">
      <c r="A138" s="89" t="s">
        <v>45</v>
      </c>
      <c r="B138" s="89" t="s">
        <v>46</v>
      </c>
      <c r="C138" s="89">
        <v>2021</v>
      </c>
      <c r="D138" s="89" t="s">
        <v>432</v>
      </c>
      <c r="E138" s="54">
        <v>44475</v>
      </c>
      <c r="Q138" s="10" t="s">
        <v>434</v>
      </c>
      <c r="S138" s="10">
        <v>5</v>
      </c>
      <c r="T138" s="89">
        <f t="shared" si="4"/>
        <v>70</v>
      </c>
      <c r="U138" s="89">
        <v>60</v>
      </c>
      <c r="V138" s="89">
        <v>5</v>
      </c>
      <c r="W138" s="89" t="s">
        <v>100</v>
      </c>
      <c r="AF138" s="89" t="s">
        <v>97</v>
      </c>
      <c r="AI138" s="10">
        <v>5</v>
      </c>
      <c r="AJ138" s="10" t="s">
        <v>101</v>
      </c>
      <c r="AS138" t="s">
        <v>99</v>
      </c>
      <c r="AT138" t="s">
        <v>97</v>
      </c>
      <c r="AU138" t="s">
        <v>99</v>
      </c>
      <c r="AW138" s="16" t="s">
        <v>95</v>
      </c>
      <c r="AX138" s="16" t="s">
        <v>94</v>
      </c>
      <c r="AZ138" s="89">
        <v>90</v>
      </c>
      <c r="BA138" s="10" t="s">
        <v>436</v>
      </c>
    </row>
    <row r="139" spans="1:53" x14ac:dyDescent="0.25">
      <c r="A139" s="89" t="s">
        <v>45</v>
      </c>
      <c r="B139" s="89" t="s">
        <v>46</v>
      </c>
      <c r="C139" s="89">
        <v>2021</v>
      </c>
      <c r="D139" s="89" t="s">
        <v>432</v>
      </c>
      <c r="E139" s="54">
        <v>44475</v>
      </c>
      <c r="Q139" s="10" t="s">
        <v>434</v>
      </c>
      <c r="S139" s="10">
        <v>10</v>
      </c>
      <c r="T139" s="89">
        <f t="shared" si="4"/>
        <v>45</v>
      </c>
      <c r="U139" s="89">
        <v>30</v>
      </c>
      <c r="V139" s="89">
        <v>5</v>
      </c>
      <c r="W139" s="89" t="s">
        <v>100</v>
      </c>
      <c r="AF139" s="89" t="s">
        <v>98</v>
      </c>
      <c r="AI139" s="10">
        <v>10</v>
      </c>
      <c r="AJ139" s="10" t="s">
        <v>101</v>
      </c>
      <c r="AS139" t="s">
        <v>99</v>
      </c>
      <c r="AU139" t="s">
        <v>99</v>
      </c>
      <c r="AW139" s="16" t="s">
        <v>95</v>
      </c>
      <c r="AX139" s="16" t="s">
        <v>94</v>
      </c>
      <c r="AZ139" s="89">
        <v>85</v>
      </c>
      <c r="BA139" s="10" t="s">
        <v>437</v>
      </c>
    </row>
    <row r="140" spans="1:53" x14ac:dyDescent="0.25">
      <c r="A140" s="89" t="s">
        <v>45</v>
      </c>
      <c r="B140" s="89" t="s">
        <v>46</v>
      </c>
      <c r="C140" s="89">
        <v>2021</v>
      </c>
      <c r="D140" s="89" t="s">
        <v>432</v>
      </c>
      <c r="E140" s="54">
        <v>44475</v>
      </c>
      <c r="Q140" s="10" t="s">
        <v>434</v>
      </c>
      <c r="S140" s="55">
        <v>15</v>
      </c>
      <c r="T140" s="89">
        <f t="shared" si="4"/>
        <v>40</v>
      </c>
      <c r="U140" s="89">
        <v>20</v>
      </c>
      <c r="V140" s="89">
        <v>15</v>
      </c>
      <c r="W140" s="89" t="s">
        <v>100</v>
      </c>
      <c r="X140" s="89">
        <v>17</v>
      </c>
      <c r="Y140" s="89">
        <v>11</v>
      </c>
      <c r="Z140" s="89">
        <v>14</v>
      </c>
      <c r="AA140" s="89">
        <v>11</v>
      </c>
      <c r="AB140" s="89">
        <v>10</v>
      </c>
      <c r="AC140" s="89">
        <v>9000</v>
      </c>
      <c r="AD140" s="89">
        <v>16000</v>
      </c>
      <c r="AE140" s="89">
        <v>7000</v>
      </c>
      <c r="AF140" s="89" t="s">
        <v>98</v>
      </c>
      <c r="AH140" s="10" t="s">
        <v>98</v>
      </c>
      <c r="AI140" s="10">
        <v>5</v>
      </c>
      <c r="AJ140" s="10" t="s">
        <v>100</v>
      </c>
      <c r="AK140" s="10">
        <v>7</v>
      </c>
      <c r="AL140" s="10">
        <v>8</v>
      </c>
      <c r="AM140" s="10">
        <v>14</v>
      </c>
      <c r="AN140" s="10">
        <v>15</v>
      </c>
      <c r="AP140" s="10">
        <v>2000</v>
      </c>
      <c r="AQ140" s="10">
        <v>0</v>
      </c>
      <c r="AR140" s="10">
        <v>2000</v>
      </c>
      <c r="AS140" t="s">
        <v>99</v>
      </c>
      <c r="AU140" t="s">
        <v>99</v>
      </c>
      <c r="AV140" t="s">
        <v>99</v>
      </c>
      <c r="AW140" s="16" t="s">
        <v>95</v>
      </c>
      <c r="AX140" s="16" t="s">
        <v>94</v>
      </c>
      <c r="AY140" s="16" t="s">
        <v>314</v>
      </c>
      <c r="AZ140" s="89">
        <v>85</v>
      </c>
      <c r="BA140" s="10" t="s">
        <v>438</v>
      </c>
    </row>
    <row r="141" spans="1:53" x14ac:dyDescent="0.25">
      <c r="A141" s="89" t="s">
        <v>45</v>
      </c>
      <c r="B141" s="89" t="s">
        <v>46</v>
      </c>
      <c r="C141" s="89">
        <v>2021</v>
      </c>
      <c r="D141" s="89" t="s">
        <v>432</v>
      </c>
      <c r="E141" s="54">
        <v>44475</v>
      </c>
      <c r="Q141" s="10" t="s">
        <v>434</v>
      </c>
      <c r="S141" s="10">
        <v>20</v>
      </c>
      <c r="T141" s="89">
        <f t="shared" si="4"/>
        <v>45</v>
      </c>
      <c r="U141" s="89">
        <v>30</v>
      </c>
      <c r="V141" s="89">
        <v>10</v>
      </c>
      <c r="W141" s="89" t="s">
        <v>100</v>
      </c>
      <c r="AF141" s="89" t="s">
        <v>98</v>
      </c>
      <c r="AI141" s="10">
        <v>5</v>
      </c>
      <c r="AJ141" s="10" t="s">
        <v>101</v>
      </c>
      <c r="AS141" t="s">
        <v>98</v>
      </c>
      <c r="AU141" t="s">
        <v>98</v>
      </c>
      <c r="AW141" s="16" t="s">
        <v>95</v>
      </c>
      <c r="AX141" s="16" t="s">
        <v>94</v>
      </c>
      <c r="AY141" s="16" t="s">
        <v>314</v>
      </c>
      <c r="AZ141" s="89">
        <v>90</v>
      </c>
      <c r="BA141" s="10" t="s">
        <v>439</v>
      </c>
    </row>
    <row r="142" spans="1:53" x14ac:dyDescent="0.25">
      <c r="A142" s="89" t="s">
        <v>45</v>
      </c>
      <c r="B142" s="89" t="s">
        <v>46</v>
      </c>
      <c r="C142" s="89">
        <v>2021</v>
      </c>
      <c r="D142" s="89" t="s">
        <v>432</v>
      </c>
      <c r="E142" s="54">
        <v>44475</v>
      </c>
      <c r="Q142" s="10" t="s">
        <v>434</v>
      </c>
      <c r="S142" s="10">
        <v>25</v>
      </c>
      <c r="T142" s="89">
        <f t="shared" si="4"/>
        <v>30</v>
      </c>
      <c r="U142" s="89">
        <v>15</v>
      </c>
      <c r="V142" s="89">
        <v>10</v>
      </c>
      <c r="W142" s="89" t="s">
        <v>100</v>
      </c>
      <c r="AF142" s="89" t="s">
        <v>98</v>
      </c>
      <c r="AI142" s="10">
        <v>5</v>
      </c>
      <c r="AJ142" s="10" t="s">
        <v>101</v>
      </c>
      <c r="AS142" t="s">
        <v>99</v>
      </c>
      <c r="AU142" t="s">
        <v>99</v>
      </c>
      <c r="AW142" s="16" t="s">
        <v>95</v>
      </c>
      <c r="AX142" s="16" t="s">
        <v>94</v>
      </c>
      <c r="AY142" s="16" t="s">
        <v>314</v>
      </c>
      <c r="AZ142" s="89">
        <v>85</v>
      </c>
      <c r="BA142" s="10" t="s">
        <v>440</v>
      </c>
    </row>
    <row r="143" spans="1:53" s="98" customFormat="1" x14ac:dyDescent="0.25">
      <c r="A143" s="89" t="s">
        <v>45</v>
      </c>
      <c r="B143" s="89" t="s">
        <v>46</v>
      </c>
      <c r="C143" s="89">
        <v>2021</v>
      </c>
      <c r="D143" s="89" t="s">
        <v>432</v>
      </c>
      <c r="E143" s="54">
        <v>44475</v>
      </c>
      <c r="Q143" s="10" t="s">
        <v>434</v>
      </c>
      <c r="S143" s="104">
        <v>30</v>
      </c>
      <c r="T143" s="89">
        <f t="shared" si="4"/>
        <v>70</v>
      </c>
      <c r="U143" s="98">
        <v>50</v>
      </c>
      <c r="V143" s="98">
        <v>15</v>
      </c>
      <c r="W143" s="98" t="s">
        <v>100</v>
      </c>
      <c r="X143" s="98">
        <v>16</v>
      </c>
      <c r="Y143" s="98">
        <v>21</v>
      </c>
      <c r="Z143" s="98">
        <v>11</v>
      </c>
      <c r="AA143" s="98">
        <v>13</v>
      </c>
      <c r="AB143" s="98">
        <v>9</v>
      </c>
      <c r="AC143" s="98">
        <v>12000</v>
      </c>
      <c r="AD143" s="98">
        <v>9000</v>
      </c>
      <c r="AE143" s="98">
        <v>10000</v>
      </c>
      <c r="AF143" s="98" t="s">
        <v>98</v>
      </c>
      <c r="AH143" s="98" t="s">
        <v>98</v>
      </c>
      <c r="AI143" s="98">
        <v>5</v>
      </c>
      <c r="AJ143" s="98" t="s">
        <v>100</v>
      </c>
      <c r="AK143" s="98">
        <v>17</v>
      </c>
      <c r="AL143" s="98">
        <v>24</v>
      </c>
      <c r="AM143" s="98">
        <v>8</v>
      </c>
      <c r="AN143" s="98">
        <v>21</v>
      </c>
      <c r="AP143" s="98">
        <v>3000</v>
      </c>
      <c r="AQ143" s="98">
        <v>0</v>
      </c>
      <c r="AR143" s="98">
        <v>1000</v>
      </c>
      <c r="AS143" s="96" t="s">
        <v>98</v>
      </c>
      <c r="AT143" s="96"/>
      <c r="AU143" s="96"/>
      <c r="AV143" s="96" t="s">
        <v>98</v>
      </c>
      <c r="AW143" s="16" t="s">
        <v>95</v>
      </c>
      <c r="AX143" s="16" t="s">
        <v>94</v>
      </c>
      <c r="AY143" s="16" t="s">
        <v>314</v>
      </c>
      <c r="AZ143" s="98">
        <v>85</v>
      </c>
      <c r="BA143" s="98" t="s">
        <v>441</v>
      </c>
    </row>
    <row r="144" spans="1:53" s="89" customFormat="1" x14ac:dyDescent="0.25">
      <c r="A144" s="89" t="s">
        <v>45</v>
      </c>
      <c r="B144" s="89" t="s">
        <v>52</v>
      </c>
      <c r="C144" s="89">
        <v>2021</v>
      </c>
      <c r="D144" s="89" t="s">
        <v>442</v>
      </c>
      <c r="E144" s="54">
        <v>44475</v>
      </c>
      <c r="H144" s="84">
        <v>0.40625</v>
      </c>
      <c r="I144" s="89">
        <v>3.629</v>
      </c>
      <c r="J144" s="89">
        <v>2.4</v>
      </c>
      <c r="K144" s="89" t="s">
        <v>433</v>
      </c>
      <c r="P144" s="89">
        <v>91.11</v>
      </c>
      <c r="Q144" s="10" t="s">
        <v>443</v>
      </c>
      <c r="S144" s="55">
        <v>0</v>
      </c>
      <c r="T144" s="89">
        <f t="shared" si="4"/>
        <v>0</v>
      </c>
      <c r="AS144" s="25"/>
      <c r="AT144" s="25"/>
      <c r="AU144" s="25"/>
      <c r="AV144" s="25"/>
      <c r="AW144" s="16"/>
      <c r="AX144" s="16"/>
      <c r="AY144" s="16"/>
    </row>
    <row r="145" spans="1:53" x14ac:dyDescent="0.25">
      <c r="A145" s="89" t="s">
        <v>45</v>
      </c>
      <c r="B145" s="89" t="s">
        <v>48</v>
      </c>
      <c r="C145" s="89">
        <v>2021</v>
      </c>
      <c r="D145" s="89" t="s">
        <v>445</v>
      </c>
      <c r="E145" s="54">
        <v>44475</v>
      </c>
      <c r="H145" s="8">
        <v>0.45624999999999999</v>
      </c>
      <c r="I145" s="10">
        <v>0.81499999999999995</v>
      </c>
      <c r="J145" s="10">
        <v>0.81499999999999995</v>
      </c>
      <c r="K145" s="10" t="s">
        <v>447</v>
      </c>
      <c r="P145" s="10">
        <v>90.94</v>
      </c>
      <c r="Q145" s="10" t="s">
        <v>444</v>
      </c>
      <c r="R145" s="8">
        <v>0.4680555555555555</v>
      </c>
      <c r="S145" s="55">
        <v>0</v>
      </c>
      <c r="T145" s="89">
        <f t="shared" ref="T145:T151" si="5">SUM(U145,V145,AI145)</f>
        <v>35</v>
      </c>
      <c r="U145" s="89">
        <v>20</v>
      </c>
      <c r="V145" s="89">
        <v>10</v>
      </c>
      <c r="W145" s="89" t="s">
        <v>102</v>
      </c>
      <c r="X145" s="89">
        <v>16</v>
      </c>
      <c r="Y145" s="89">
        <v>15</v>
      </c>
      <c r="Z145" s="89">
        <v>14</v>
      </c>
      <c r="AA145" s="89">
        <v>10</v>
      </c>
      <c r="AB145" s="89">
        <v>22</v>
      </c>
      <c r="AC145" s="89">
        <v>13000</v>
      </c>
      <c r="AD145" s="89">
        <v>0</v>
      </c>
      <c r="AE145" s="89">
        <v>18000</v>
      </c>
      <c r="AF145" s="89" t="s">
        <v>98</v>
      </c>
      <c r="AG145" s="10" t="s">
        <v>98</v>
      </c>
      <c r="AI145" s="89">
        <v>5</v>
      </c>
      <c r="AJ145" s="89" t="s">
        <v>100</v>
      </c>
      <c r="AK145" s="10">
        <v>36</v>
      </c>
      <c r="AL145" s="10">
        <v>21</v>
      </c>
      <c r="AM145" s="10">
        <v>29</v>
      </c>
      <c r="AN145" s="10">
        <v>34</v>
      </c>
      <c r="AO145" s="10">
        <v>20</v>
      </c>
      <c r="AP145" s="10">
        <v>8000</v>
      </c>
      <c r="AQ145" s="10">
        <v>5000</v>
      </c>
      <c r="AR145" s="10">
        <v>0</v>
      </c>
      <c r="AS145" s="89" t="s">
        <v>98</v>
      </c>
      <c r="AT145" t="s">
        <v>98</v>
      </c>
      <c r="AW145" s="16" t="s">
        <v>95</v>
      </c>
      <c r="AX145" s="16" t="s">
        <v>94</v>
      </c>
      <c r="AY145" s="16" t="s">
        <v>314</v>
      </c>
      <c r="AZ145" s="89">
        <v>85</v>
      </c>
      <c r="BA145" s="111" t="s">
        <v>191</v>
      </c>
    </row>
    <row r="146" spans="1:53" x14ac:dyDescent="0.25">
      <c r="A146" s="89" t="s">
        <v>45</v>
      </c>
      <c r="B146" s="89" t="s">
        <v>48</v>
      </c>
      <c r="C146" s="89">
        <v>2021</v>
      </c>
      <c r="D146" s="89" t="s">
        <v>445</v>
      </c>
      <c r="E146" s="54">
        <v>44475</v>
      </c>
      <c r="Q146" s="10" t="s">
        <v>444</v>
      </c>
      <c r="S146" s="10">
        <v>5</v>
      </c>
      <c r="T146" s="89">
        <f t="shared" si="5"/>
        <v>85</v>
      </c>
      <c r="U146" s="89">
        <v>30</v>
      </c>
      <c r="V146" s="89">
        <v>40</v>
      </c>
      <c r="W146" s="89" t="s">
        <v>102</v>
      </c>
      <c r="AF146" s="89" t="s">
        <v>98</v>
      </c>
      <c r="AG146" s="10" t="s">
        <v>98</v>
      </c>
      <c r="AI146" s="89">
        <v>15</v>
      </c>
      <c r="AJ146" s="89" t="s">
        <v>100</v>
      </c>
      <c r="AS146" s="89" t="s">
        <v>99</v>
      </c>
      <c r="AT146" t="s">
        <v>99</v>
      </c>
      <c r="AV146" t="s">
        <v>99</v>
      </c>
      <c r="AW146" s="16" t="s">
        <v>95</v>
      </c>
      <c r="AX146" s="16" t="s">
        <v>94</v>
      </c>
      <c r="AY146" s="16" t="s">
        <v>314</v>
      </c>
      <c r="AZ146" s="89">
        <v>90</v>
      </c>
      <c r="BA146" s="10" t="s">
        <v>191</v>
      </c>
    </row>
    <row r="147" spans="1:53" x14ac:dyDescent="0.25">
      <c r="A147" s="89" t="s">
        <v>45</v>
      </c>
      <c r="B147" s="89" t="s">
        <v>48</v>
      </c>
      <c r="C147" s="89">
        <v>2021</v>
      </c>
      <c r="D147" s="89" t="s">
        <v>445</v>
      </c>
      <c r="E147" s="54">
        <v>44475</v>
      </c>
      <c r="Q147" s="10" t="s">
        <v>444</v>
      </c>
      <c r="S147" s="10">
        <v>10</v>
      </c>
      <c r="T147" s="89">
        <f t="shared" si="5"/>
        <v>20</v>
      </c>
      <c r="U147" s="89">
        <v>5</v>
      </c>
      <c r="V147" s="89">
        <v>10</v>
      </c>
      <c r="W147" s="89" t="s">
        <v>102</v>
      </c>
      <c r="AF147" s="89" t="s">
        <v>98</v>
      </c>
      <c r="AG147" s="10" t="s">
        <v>98</v>
      </c>
      <c r="AI147" s="89">
        <v>5</v>
      </c>
      <c r="AJ147" s="89" t="s">
        <v>100</v>
      </c>
      <c r="AS147" s="89" t="s">
        <v>99</v>
      </c>
      <c r="AT147" t="s">
        <v>99</v>
      </c>
      <c r="AV147" t="s">
        <v>99</v>
      </c>
      <c r="AW147" s="16" t="s">
        <v>95</v>
      </c>
      <c r="AX147" s="16" t="s">
        <v>94</v>
      </c>
      <c r="AY147" s="16" t="s">
        <v>314</v>
      </c>
      <c r="AZ147" s="89">
        <v>95</v>
      </c>
      <c r="BA147" s="10" t="s">
        <v>446</v>
      </c>
    </row>
    <row r="148" spans="1:53" x14ac:dyDescent="0.25">
      <c r="A148" s="89" t="s">
        <v>45</v>
      </c>
      <c r="B148" s="89" t="s">
        <v>48</v>
      </c>
      <c r="C148" s="89">
        <v>2021</v>
      </c>
      <c r="D148" s="89" t="s">
        <v>445</v>
      </c>
      <c r="E148" s="54">
        <v>44475</v>
      </c>
      <c r="Q148" s="10" t="s">
        <v>444</v>
      </c>
      <c r="S148" s="55">
        <v>15</v>
      </c>
      <c r="T148" s="89">
        <f t="shared" si="5"/>
        <v>55</v>
      </c>
      <c r="U148" s="89">
        <v>50</v>
      </c>
      <c r="AI148" s="89">
        <v>5</v>
      </c>
      <c r="AJ148" s="89" t="s">
        <v>101</v>
      </c>
      <c r="AK148" s="10">
        <v>22</v>
      </c>
      <c r="AL148" s="10">
        <v>24</v>
      </c>
      <c r="AM148" s="10">
        <v>28</v>
      </c>
      <c r="AN148" s="10">
        <v>28</v>
      </c>
      <c r="AO148" s="10">
        <v>17</v>
      </c>
      <c r="AP148" s="10">
        <f>7/0.002</f>
        <v>3500</v>
      </c>
      <c r="AQ148" s="10">
        <v>0</v>
      </c>
      <c r="AR148" s="10">
        <f>4/0.002</f>
        <v>2000</v>
      </c>
      <c r="AS148" t="s">
        <v>98</v>
      </c>
      <c r="AT148" t="s">
        <v>98</v>
      </c>
      <c r="AW148" s="16" t="s">
        <v>95</v>
      </c>
      <c r="AX148" s="16" t="s">
        <v>94</v>
      </c>
      <c r="AY148" s="16" t="s">
        <v>314</v>
      </c>
      <c r="AZ148" s="89">
        <v>85</v>
      </c>
      <c r="BA148" s="10" t="s">
        <v>448</v>
      </c>
    </row>
    <row r="149" spans="1:53" x14ac:dyDescent="0.25">
      <c r="A149" s="89" t="s">
        <v>45</v>
      </c>
      <c r="B149" s="89" t="s">
        <v>48</v>
      </c>
      <c r="C149" s="89">
        <v>2021</v>
      </c>
      <c r="D149" s="89" t="s">
        <v>445</v>
      </c>
      <c r="E149" s="54">
        <v>44475</v>
      </c>
      <c r="Q149" s="10" t="s">
        <v>444</v>
      </c>
      <c r="S149" s="10">
        <v>20</v>
      </c>
      <c r="T149" s="89">
        <f t="shared" si="5"/>
        <v>35</v>
      </c>
      <c r="V149" s="10">
        <v>25</v>
      </c>
      <c r="W149" s="10" t="s">
        <v>102</v>
      </c>
      <c r="AF149" s="10" t="s">
        <v>98</v>
      </c>
      <c r="AI149" s="89">
        <v>10</v>
      </c>
      <c r="AJ149" s="89" t="s">
        <v>100</v>
      </c>
      <c r="AS149" t="s">
        <v>98</v>
      </c>
      <c r="AT149" t="s">
        <v>98</v>
      </c>
      <c r="AW149" s="16" t="s">
        <v>95</v>
      </c>
      <c r="AX149" s="16" t="s">
        <v>94</v>
      </c>
      <c r="AY149" s="16" t="s">
        <v>314</v>
      </c>
      <c r="AZ149" s="89">
        <v>95</v>
      </c>
      <c r="BA149" s="16" t="s">
        <v>449</v>
      </c>
    </row>
    <row r="150" spans="1:53" x14ac:dyDescent="0.25">
      <c r="A150" s="89" t="s">
        <v>45</v>
      </c>
      <c r="B150" s="89" t="s">
        <v>48</v>
      </c>
      <c r="C150" s="89">
        <v>2021</v>
      </c>
      <c r="D150" s="89" t="s">
        <v>445</v>
      </c>
      <c r="E150" s="54">
        <v>44475</v>
      </c>
      <c r="Q150" s="10" t="s">
        <v>444</v>
      </c>
      <c r="S150" s="10">
        <v>25</v>
      </c>
      <c r="T150" s="89">
        <f t="shared" si="5"/>
        <v>95</v>
      </c>
      <c r="U150" s="10">
        <v>15</v>
      </c>
      <c r="V150" s="10">
        <v>35</v>
      </c>
      <c r="W150" s="10" t="s">
        <v>102</v>
      </c>
      <c r="AF150" s="10" t="s">
        <v>98</v>
      </c>
      <c r="AH150" s="10" t="s">
        <v>97</v>
      </c>
      <c r="AI150" s="89">
        <v>45</v>
      </c>
      <c r="AJ150" s="89" t="s">
        <v>100</v>
      </c>
      <c r="AS150" t="s">
        <v>99</v>
      </c>
      <c r="AT150" t="s">
        <v>99</v>
      </c>
      <c r="AU150" t="s">
        <v>97</v>
      </c>
      <c r="AW150" s="16" t="s">
        <v>95</v>
      </c>
      <c r="AX150" s="16" t="s">
        <v>94</v>
      </c>
      <c r="AY150" s="16" t="s">
        <v>314</v>
      </c>
      <c r="AZ150" s="89">
        <v>90</v>
      </c>
      <c r="BA150" s="16" t="s">
        <v>450</v>
      </c>
    </row>
    <row r="151" spans="1:53" x14ac:dyDescent="0.25">
      <c r="A151" s="89" t="s">
        <v>45</v>
      </c>
      <c r="B151" s="89" t="s">
        <v>48</v>
      </c>
      <c r="C151" s="89">
        <v>2021</v>
      </c>
      <c r="D151" s="89" t="s">
        <v>445</v>
      </c>
      <c r="E151" s="54">
        <v>44475</v>
      </c>
      <c r="Q151" s="10" t="s">
        <v>444</v>
      </c>
      <c r="S151" s="104">
        <v>30</v>
      </c>
      <c r="T151" s="89">
        <f t="shared" si="5"/>
        <v>60</v>
      </c>
      <c r="U151" s="10">
        <v>10</v>
      </c>
      <c r="V151" s="10">
        <v>15</v>
      </c>
      <c r="W151" s="10" t="s">
        <v>102</v>
      </c>
      <c r="X151" s="10">
        <v>28</v>
      </c>
      <c r="Y151" s="10">
        <v>14</v>
      </c>
      <c r="Z151" s="10">
        <v>28</v>
      </c>
      <c r="AA151" s="10">
        <v>12</v>
      </c>
      <c r="AB151" s="10">
        <v>16</v>
      </c>
      <c r="AC151" s="10">
        <v>7000</v>
      </c>
      <c r="AD151" s="10">
        <v>12000</v>
      </c>
      <c r="AE151" s="10">
        <v>2000</v>
      </c>
      <c r="AF151" s="10" t="s">
        <v>98</v>
      </c>
      <c r="AI151" s="89">
        <v>35</v>
      </c>
      <c r="AJ151" s="89" t="s">
        <v>100</v>
      </c>
      <c r="AK151" s="10">
        <v>35</v>
      </c>
      <c r="AL151" s="10">
        <v>32</v>
      </c>
      <c r="AM151" s="10">
        <v>28</v>
      </c>
      <c r="AN151" s="10">
        <v>26</v>
      </c>
      <c r="AO151" s="10">
        <v>31</v>
      </c>
      <c r="AP151" s="10">
        <v>5000</v>
      </c>
      <c r="AQ151" s="10">
        <v>8000</v>
      </c>
      <c r="AR151" s="10">
        <v>8000</v>
      </c>
      <c r="AS151" t="s">
        <v>98</v>
      </c>
      <c r="AT151" t="s">
        <v>98</v>
      </c>
      <c r="AV151" t="s">
        <v>98</v>
      </c>
      <c r="AW151" s="16" t="s">
        <v>95</v>
      </c>
      <c r="AX151" s="16" t="s">
        <v>94</v>
      </c>
      <c r="AY151" s="16" t="s">
        <v>314</v>
      </c>
      <c r="AZ151" s="89">
        <v>95</v>
      </c>
      <c r="BA151" s="16" t="s">
        <v>451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A25A-66C1-40F1-8CA9-3D33514EAD94}">
  <dimension ref="A1:CS205"/>
  <sheetViews>
    <sheetView zoomScaleNormal="100" workbookViewId="0">
      <pane ySplit="2" topLeftCell="A201" activePane="bottomLeft" state="frozen"/>
      <selection activeCell="AC1" sqref="AC1"/>
      <selection pane="bottomLeft" activeCell="J170" sqref="J170"/>
    </sheetView>
  </sheetViews>
  <sheetFormatPr defaultRowHeight="15" x14ac:dyDescent="0.25"/>
  <cols>
    <col min="1" max="1" width="6.140625" bestFit="1" customWidth="1"/>
    <col min="2" max="2" width="5" bestFit="1" customWidth="1"/>
    <col min="3" max="3" width="9.140625" bestFit="1" customWidth="1"/>
    <col min="4" max="4" width="10.7109375" bestFit="1" customWidth="1"/>
    <col min="5" max="5" width="9" bestFit="1" customWidth="1"/>
    <col min="6" max="6" width="9.7109375" bestFit="1" customWidth="1"/>
    <col min="7" max="7" width="8.5703125" bestFit="1" customWidth="1"/>
    <col min="8" max="8" width="9.42578125" bestFit="1" customWidth="1"/>
    <col min="9" max="9" width="9.7109375" bestFit="1" customWidth="1"/>
    <col min="10" max="10" width="14.140625" bestFit="1" customWidth="1"/>
    <col min="11" max="11" width="8.7109375" bestFit="1" customWidth="1"/>
    <col min="12" max="12" width="6" customWidth="1"/>
    <col min="13" max="13" width="9.7109375" bestFit="1" customWidth="1"/>
    <col min="14" max="14" width="7.5703125" customWidth="1"/>
    <col min="15" max="15" width="9.7109375" bestFit="1" customWidth="1"/>
    <col min="16" max="16" width="114.5703125" customWidth="1"/>
    <col min="17" max="17" width="5.5703125" bestFit="1" customWidth="1"/>
    <col min="18" max="18" width="7.5703125" bestFit="1" customWidth="1"/>
    <col min="19" max="21" width="10.7109375" customWidth="1"/>
    <col min="22" max="22" width="12" customWidth="1"/>
    <col min="23" max="23" width="12.28515625" customWidth="1"/>
    <col min="24" max="28" width="6.28515625" customWidth="1"/>
    <col min="29" max="31" width="7.140625" customWidth="1"/>
    <col min="32" max="35" width="9.7109375" customWidth="1"/>
    <col min="36" max="36" width="12.5703125" customWidth="1"/>
    <col min="37" max="37" width="11.42578125" customWidth="1"/>
    <col min="38" max="38" width="11.7109375" customWidth="1"/>
    <col min="39" max="43" width="6.28515625" customWidth="1"/>
    <col min="44" max="46" width="7.140625" customWidth="1"/>
    <col min="47" max="50" width="9.7109375" customWidth="1"/>
    <col min="51" max="53" width="11.7109375" customWidth="1"/>
    <col min="54" max="54" width="6.140625" customWidth="1"/>
    <col min="55" max="55" width="83.85546875" bestFit="1" customWidth="1"/>
  </cols>
  <sheetData>
    <row r="1" spans="1:97" x14ac:dyDescent="0.25">
      <c r="G1" s="113" t="s">
        <v>166</v>
      </c>
      <c r="H1" s="113"/>
      <c r="I1" s="113"/>
      <c r="J1" s="113"/>
      <c r="K1" s="113"/>
      <c r="L1" s="113"/>
      <c r="M1" s="113"/>
      <c r="N1" s="113"/>
      <c r="O1" s="113"/>
      <c r="V1" s="114" t="s">
        <v>168</v>
      </c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88"/>
      <c r="AK1" s="115" t="s">
        <v>167</v>
      </c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</row>
    <row r="2" spans="1:97" s="47" customFormat="1" ht="60" x14ac:dyDescent="0.25">
      <c r="A2" s="39" t="s">
        <v>0</v>
      </c>
      <c r="B2" s="39" t="s">
        <v>2</v>
      </c>
      <c r="C2" s="39" t="s">
        <v>137</v>
      </c>
      <c r="D2" s="40" t="s">
        <v>3</v>
      </c>
      <c r="E2" s="40" t="s">
        <v>90</v>
      </c>
      <c r="F2" s="40" t="s">
        <v>91</v>
      </c>
      <c r="G2" s="58" t="s">
        <v>65</v>
      </c>
      <c r="H2" s="59" t="s">
        <v>21</v>
      </c>
      <c r="I2" s="59" t="s">
        <v>58</v>
      </c>
      <c r="J2" s="59" t="s">
        <v>23</v>
      </c>
      <c r="K2" s="59" t="s">
        <v>27</v>
      </c>
      <c r="L2" s="59" t="s">
        <v>25</v>
      </c>
      <c r="M2" s="59" t="s">
        <v>24</v>
      </c>
      <c r="N2" s="59" t="s">
        <v>26</v>
      </c>
      <c r="O2" s="59" t="s">
        <v>81</v>
      </c>
      <c r="P2" s="41" t="s">
        <v>9</v>
      </c>
      <c r="Q2" s="42" t="s">
        <v>4</v>
      </c>
      <c r="R2" s="43" t="s">
        <v>5</v>
      </c>
      <c r="S2" s="43" t="s">
        <v>391</v>
      </c>
      <c r="T2" s="43" t="s">
        <v>170</v>
      </c>
      <c r="U2" s="60" t="s">
        <v>390</v>
      </c>
      <c r="V2" s="60" t="s">
        <v>172</v>
      </c>
      <c r="W2" s="61" t="s">
        <v>66</v>
      </c>
      <c r="X2" s="61" t="s">
        <v>67</v>
      </c>
      <c r="Y2" s="61" t="s">
        <v>67</v>
      </c>
      <c r="Z2" s="61" t="s">
        <v>67</v>
      </c>
      <c r="AA2" s="61" t="s">
        <v>67</v>
      </c>
      <c r="AB2" s="61" t="s">
        <v>67</v>
      </c>
      <c r="AC2" s="61" t="s">
        <v>169</v>
      </c>
      <c r="AD2" s="61" t="s">
        <v>169</v>
      </c>
      <c r="AE2" s="61" t="s">
        <v>169</v>
      </c>
      <c r="AF2" s="61" t="s">
        <v>105</v>
      </c>
      <c r="AG2" s="62" t="s">
        <v>106</v>
      </c>
      <c r="AH2" s="62" t="s">
        <v>270</v>
      </c>
      <c r="AI2" s="62" t="s">
        <v>107</v>
      </c>
      <c r="AJ2" s="67" t="s">
        <v>393</v>
      </c>
      <c r="AK2" s="67" t="s">
        <v>176</v>
      </c>
      <c r="AL2" s="68" t="s">
        <v>66</v>
      </c>
      <c r="AM2" s="68" t="s">
        <v>67</v>
      </c>
      <c r="AN2" s="68" t="s">
        <v>67</v>
      </c>
      <c r="AO2" s="68" t="s">
        <v>67</v>
      </c>
      <c r="AP2" s="68" t="s">
        <v>67</v>
      </c>
      <c r="AQ2" s="68" t="s">
        <v>67</v>
      </c>
      <c r="AR2" s="68" t="s">
        <v>169</v>
      </c>
      <c r="AS2" s="68" t="s">
        <v>169</v>
      </c>
      <c r="AT2" s="68" t="s">
        <v>169</v>
      </c>
      <c r="AU2" s="68" t="s">
        <v>105</v>
      </c>
      <c r="AV2" s="69" t="s">
        <v>106</v>
      </c>
      <c r="AW2" s="69" t="s">
        <v>271</v>
      </c>
      <c r="AX2" s="69" t="s">
        <v>107</v>
      </c>
      <c r="AY2" s="21" t="s">
        <v>92</v>
      </c>
      <c r="AZ2" s="21" t="s">
        <v>93</v>
      </c>
      <c r="BA2" s="21" t="s">
        <v>379</v>
      </c>
      <c r="BB2" s="20" t="s">
        <v>68</v>
      </c>
      <c r="BC2" s="20" t="s">
        <v>9</v>
      </c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5"/>
      <c r="CR2" s="39"/>
      <c r="CS2" s="46"/>
    </row>
    <row r="3" spans="1:97" x14ac:dyDescent="0.25">
      <c r="A3" t="s">
        <v>45</v>
      </c>
      <c r="B3">
        <v>2019</v>
      </c>
      <c r="C3" t="s">
        <v>154</v>
      </c>
      <c r="D3" t="s">
        <v>47</v>
      </c>
      <c r="E3" s="26">
        <v>27.629449999999999</v>
      </c>
      <c r="F3" s="26">
        <v>-82.708839999999995</v>
      </c>
      <c r="G3" s="3">
        <v>0.61458333333333337</v>
      </c>
      <c r="H3">
        <v>1.6</v>
      </c>
      <c r="I3">
        <v>1.6</v>
      </c>
      <c r="J3" t="s">
        <v>64</v>
      </c>
      <c r="K3">
        <v>27.1</v>
      </c>
      <c r="L3">
        <v>8.31</v>
      </c>
      <c r="M3">
        <v>7.49</v>
      </c>
      <c r="N3">
        <v>29.36</v>
      </c>
      <c r="O3" s="4">
        <v>86.641852770885038</v>
      </c>
      <c r="P3" t="s">
        <v>63</v>
      </c>
      <c r="Q3" s="3">
        <v>0.64236111111111105</v>
      </c>
      <c r="R3" s="18">
        <v>0</v>
      </c>
      <c r="S3" s="18"/>
      <c r="T3" s="18"/>
      <c r="U3" s="18"/>
      <c r="AY3" t="s">
        <v>94</v>
      </c>
      <c r="AZ3" t="s">
        <v>314</v>
      </c>
      <c r="BB3">
        <v>20</v>
      </c>
      <c r="BC3" t="s">
        <v>114</v>
      </c>
    </row>
    <row r="4" spans="1:97" x14ac:dyDescent="0.25">
      <c r="A4" t="s">
        <v>45</v>
      </c>
      <c r="B4">
        <v>2019</v>
      </c>
      <c r="C4" t="s">
        <v>154</v>
      </c>
      <c r="D4" t="s">
        <v>47</v>
      </c>
      <c r="E4" s="25"/>
      <c r="F4" s="25"/>
      <c r="Q4" s="3"/>
      <c r="R4">
        <v>10</v>
      </c>
      <c r="S4" s="74"/>
      <c r="AY4" s="2" t="s">
        <v>95</v>
      </c>
      <c r="AZ4" t="s">
        <v>94</v>
      </c>
      <c r="BB4">
        <v>100</v>
      </c>
      <c r="BC4" t="s">
        <v>115</v>
      </c>
    </row>
    <row r="5" spans="1:97" x14ac:dyDescent="0.25">
      <c r="A5" t="s">
        <v>45</v>
      </c>
      <c r="B5">
        <v>2019</v>
      </c>
      <c r="C5" t="s">
        <v>154</v>
      </c>
      <c r="D5" t="s">
        <v>47</v>
      </c>
      <c r="E5" s="25"/>
      <c r="F5" s="25"/>
      <c r="Q5" s="3"/>
      <c r="R5">
        <v>20</v>
      </c>
      <c r="S5" s="74"/>
      <c r="U5">
        <v>2</v>
      </c>
      <c r="V5" t="s">
        <v>110</v>
      </c>
      <c r="W5" t="s">
        <v>100</v>
      </c>
      <c r="AF5" t="s">
        <v>97</v>
      </c>
      <c r="AY5" s="2" t="s">
        <v>95</v>
      </c>
      <c r="AZ5" t="s">
        <v>94</v>
      </c>
      <c r="BB5">
        <v>50</v>
      </c>
      <c r="BC5" t="s">
        <v>117</v>
      </c>
    </row>
    <row r="6" spans="1:97" x14ac:dyDescent="0.25">
      <c r="A6" t="s">
        <v>45</v>
      </c>
      <c r="B6">
        <v>2019</v>
      </c>
      <c r="C6" t="s">
        <v>154</v>
      </c>
      <c r="D6" t="s">
        <v>47</v>
      </c>
      <c r="Q6" s="3"/>
      <c r="R6">
        <v>30</v>
      </c>
      <c r="S6" s="74" t="s">
        <v>392</v>
      </c>
      <c r="T6">
        <v>1</v>
      </c>
      <c r="U6">
        <v>2</v>
      </c>
      <c r="V6" t="s">
        <v>110</v>
      </c>
      <c r="W6" t="s">
        <v>100</v>
      </c>
      <c r="AF6" t="s">
        <v>97</v>
      </c>
      <c r="AY6" s="2" t="s">
        <v>95</v>
      </c>
      <c r="AZ6" t="s">
        <v>94</v>
      </c>
      <c r="BB6">
        <v>80</v>
      </c>
      <c r="BC6" t="s">
        <v>191</v>
      </c>
    </row>
    <row r="7" spans="1:97" x14ac:dyDescent="0.25">
      <c r="A7" t="s">
        <v>45</v>
      </c>
      <c r="B7">
        <v>2019</v>
      </c>
      <c r="C7" t="s">
        <v>154</v>
      </c>
      <c r="D7" t="s">
        <v>47</v>
      </c>
      <c r="Q7" s="3"/>
      <c r="R7">
        <v>40</v>
      </c>
      <c r="S7" s="74" t="s">
        <v>392</v>
      </c>
      <c r="T7">
        <v>2</v>
      </c>
      <c r="U7">
        <v>3</v>
      </c>
      <c r="V7" t="s">
        <v>111</v>
      </c>
      <c r="W7" t="s">
        <v>100</v>
      </c>
      <c r="AF7" t="s">
        <v>97</v>
      </c>
      <c r="AJ7" t="s">
        <v>392</v>
      </c>
      <c r="AK7" t="s">
        <v>108</v>
      </c>
      <c r="AL7" t="s">
        <v>101</v>
      </c>
      <c r="AU7" t="s">
        <v>97</v>
      </c>
      <c r="AY7" s="2" t="s">
        <v>95</v>
      </c>
      <c r="AZ7" t="s">
        <v>94</v>
      </c>
      <c r="BB7">
        <v>50</v>
      </c>
      <c r="BC7" t="s">
        <v>197</v>
      </c>
    </row>
    <row r="8" spans="1:97" x14ac:dyDescent="0.25">
      <c r="A8" t="s">
        <v>45</v>
      </c>
      <c r="B8">
        <v>2019</v>
      </c>
      <c r="C8" t="s">
        <v>154</v>
      </c>
      <c r="D8" t="s">
        <v>47</v>
      </c>
      <c r="Q8" s="3">
        <v>0.62638888888888888</v>
      </c>
      <c r="R8" s="18">
        <v>50</v>
      </c>
      <c r="S8" s="74">
        <v>2</v>
      </c>
      <c r="T8" s="74">
        <v>15</v>
      </c>
      <c r="U8" s="74">
        <v>1</v>
      </c>
      <c r="V8" t="s">
        <v>109</v>
      </c>
      <c r="W8" t="s">
        <v>100</v>
      </c>
      <c r="X8">
        <v>16</v>
      </c>
      <c r="Y8">
        <v>25</v>
      </c>
      <c r="Z8">
        <v>12</v>
      </c>
      <c r="AA8">
        <v>17</v>
      </c>
      <c r="AB8">
        <v>15</v>
      </c>
      <c r="AC8">
        <v>1000</v>
      </c>
      <c r="AD8">
        <v>2000</v>
      </c>
      <c r="AE8">
        <v>1000</v>
      </c>
      <c r="AF8" t="s">
        <v>98</v>
      </c>
      <c r="AG8" t="s">
        <v>98</v>
      </c>
      <c r="AI8" t="s">
        <v>98</v>
      </c>
      <c r="AJ8">
        <v>3</v>
      </c>
      <c r="AK8" t="s">
        <v>111</v>
      </c>
      <c r="AL8" t="s">
        <v>100</v>
      </c>
      <c r="AM8">
        <v>36</v>
      </c>
      <c r="AN8">
        <v>38</v>
      </c>
      <c r="AO8">
        <v>30</v>
      </c>
      <c r="AP8">
        <v>28</v>
      </c>
      <c r="AQ8">
        <v>29</v>
      </c>
      <c r="AR8">
        <v>2000</v>
      </c>
      <c r="AS8">
        <v>2500</v>
      </c>
      <c r="AT8">
        <v>3000</v>
      </c>
      <c r="AU8" t="s">
        <v>97</v>
      </c>
      <c r="AX8" t="s">
        <v>97</v>
      </c>
      <c r="AY8" s="2" t="s">
        <v>95</v>
      </c>
      <c r="BB8">
        <v>55</v>
      </c>
      <c r="BC8" t="s">
        <v>190</v>
      </c>
    </row>
    <row r="9" spans="1:97" x14ac:dyDescent="0.25">
      <c r="A9" t="s">
        <v>45</v>
      </c>
      <c r="B9">
        <v>2019</v>
      </c>
      <c r="C9" t="s">
        <v>154</v>
      </c>
      <c r="D9" t="s">
        <v>47</v>
      </c>
      <c r="Q9" s="3"/>
      <c r="R9">
        <v>60</v>
      </c>
      <c r="S9" s="74">
        <v>4</v>
      </c>
      <c r="T9" s="74">
        <v>70</v>
      </c>
      <c r="U9" s="74">
        <v>2</v>
      </c>
      <c r="V9" t="s">
        <v>110</v>
      </c>
      <c r="W9" t="s">
        <v>100</v>
      </c>
      <c r="AF9" t="s">
        <v>98</v>
      </c>
      <c r="AJ9">
        <v>2</v>
      </c>
      <c r="AK9" t="s">
        <v>110</v>
      </c>
      <c r="AL9" t="s">
        <v>100</v>
      </c>
      <c r="AU9" t="s">
        <v>98</v>
      </c>
      <c r="AV9" t="s">
        <v>98</v>
      </c>
      <c r="AX9" t="s">
        <v>98</v>
      </c>
      <c r="AY9" s="2" t="s">
        <v>95</v>
      </c>
      <c r="BB9">
        <v>70</v>
      </c>
      <c r="BC9" t="s">
        <v>189</v>
      </c>
    </row>
    <row r="10" spans="1:97" x14ac:dyDescent="0.25">
      <c r="A10" t="s">
        <v>45</v>
      </c>
      <c r="B10">
        <v>2019</v>
      </c>
      <c r="C10" t="s">
        <v>154</v>
      </c>
      <c r="D10" t="s">
        <v>47</v>
      </c>
      <c r="Q10" s="3"/>
      <c r="R10">
        <v>70</v>
      </c>
      <c r="S10" s="74">
        <v>2</v>
      </c>
      <c r="T10">
        <v>17</v>
      </c>
      <c r="U10" s="74">
        <v>3</v>
      </c>
      <c r="V10" t="s">
        <v>111</v>
      </c>
      <c r="W10" t="s">
        <v>100</v>
      </c>
      <c r="AF10" t="s">
        <v>98</v>
      </c>
      <c r="AJ10">
        <v>2</v>
      </c>
      <c r="AK10" t="s">
        <v>110</v>
      </c>
      <c r="AL10" t="s">
        <v>100</v>
      </c>
      <c r="AU10" t="s">
        <v>98</v>
      </c>
      <c r="AV10" t="s">
        <v>98</v>
      </c>
      <c r="AY10" s="2" t="s">
        <v>95</v>
      </c>
      <c r="BB10">
        <v>65</v>
      </c>
      <c r="BC10" t="s">
        <v>198</v>
      </c>
    </row>
    <row r="11" spans="1:97" x14ac:dyDescent="0.25">
      <c r="A11" t="s">
        <v>45</v>
      </c>
      <c r="B11">
        <v>2019</v>
      </c>
      <c r="C11" t="s">
        <v>154</v>
      </c>
      <c r="D11" t="s">
        <v>47</v>
      </c>
      <c r="E11" s="25"/>
      <c r="F11" s="25"/>
      <c r="Q11" s="3"/>
      <c r="R11">
        <v>80</v>
      </c>
      <c r="S11" s="74">
        <v>4</v>
      </c>
      <c r="T11">
        <v>45</v>
      </c>
      <c r="U11" s="74">
        <v>3</v>
      </c>
      <c r="V11" t="s">
        <v>111</v>
      </c>
      <c r="W11" t="s">
        <v>104</v>
      </c>
      <c r="AF11" t="s">
        <v>98</v>
      </c>
      <c r="AJ11">
        <v>2</v>
      </c>
      <c r="AK11" t="s">
        <v>110</v>
      </c>
      <c r="AL11" t="s">
        <v>100</v>
      </c>
      <c r="AU11" t="s">
        <v>98</v>
      </c>
      <c r="AY11" s="2" t="s">
        <v>95</v>
      </c>
      <c r="BB11">
        <v>65</v>
      </c>
      <c r="BC11" t="s">
        <v>199</v>
      </c>
    </row>
    <row r="12" spans="1:97" x14ac:dyDescent="0.25">
      <c r="A12" t="s">
        <v>45</v>
      </c>
      <c r="B12">
        <v>2019</v>
      </c>
      <c r="C12" t="s">
        <v>154</v>
      </c>
      <c r="D12" t="s">
        <v>47</v>
      </c>
      <c r="E12" s="25"/>
      <c r="F12" s="25"/>
      <c r="Q12" s="3"/>
      <c r="R12">
        <v>90</v>
      </c>
      <c r="S12" s="74">
        <v>2</v>
      </c>
      <c r="T12">
        <v>25</v>
      </c>
      <c r="U12" s="74">
        <v>3</v>
      </c>
      <c r="V12" t="s">
        <v>111</v>
      </c>
      <c r="W12" t="s">
        <v>104</v>
      </c>
      <c r="AF12" t="s">
        <v>98</v>
      </c>
      <c r="AJ12">
        <v>1</v>
      </c>
      <c r="AK12" t="s">
        <v>109</v>
      </c>
      <c r="AL12" t="s">
        <v>101</v>
      </c>
      <c r="AU12" t="s">
        <v>98</v>
      </c>
      <c r="AV12" t="s">
        <v>98</v>
      </c>
      <c r="AY12" s="2" t="s">
        <v>95</v>
      </c>
      <c r="BB12">
        <v>90</v>
      </c>
      <c r="BC12" t="s">
        <v>188</v>
      </c>
    </row>
    <row r="13" spans="1:97" x14ac:dyDescent="0.25">
      <c r="A13" t="s">
        <v>45</v>
      </c>
      <c r="B13">
        <v>2019</v>
      </c>
      <c r="C13" t="s">
        <v>154</v>
      </c>
      <c r="D13" t="s">
        <v>47</v>
      </c>
      <c r="E13" s="26">
        <v>27.629359999999998</v>
      </c>
      <c r="F13" s="26">
        <v>-82.709720000000004</v>
      </c>
      <c r="G13" s="3">
        <v>0.48541666666666666</v>
      </c>
      <c r="H13">
        <v>0.73299999999999998</v>
      </c>
      <c r="I13">
        <v>0.73299999999999998</v>
      </c>
      <c r="J13" t="s">
        <v>78</v>
      </c>
      <c r="K13">
        <v>26.2</v>
      </c>
      <c r="L13">
        <v>8.23</v>
      </c>
      <c r="M13">
        <v>6.42</v>
      </c>
      <c r="N13">
        <v>29.4</v>
      </c>
      <c r="O13" s="4">
        <v>87.799834574028125</v>
      </c>
      <c r="P13" t="s">
        <v>60</v>
      </c>
      <c r="Q13" s="3">
        <v>0.49305555555555558</v>
      </c>
      <c r="R13" s="18">
        <v>100</v>
      </c>
      <c r="S13" s="74">
        <v>2</v>
      </c>
      <c r="T13" s="74">
        <v>20</v>
      </c>
      <c r="U13" s="74">
        <v>2</v>
      </c>
      <c r="V13" t="s">
        <v>110</v>
      </c>
      <c r="W13" t="s">
        <v>100</v>
      </c>
      <c r="X13">
        <v>19</v>
      </c>
      <c r="Y13">
        <v>28</v>
      </c>
      <c r="Z13">
        <v>20</v>
      </c>
      <c r="AA13">
        <v>22</v>
      </c>
      <c r="AB13">
        <v>18</v>
      </c>
      <c r="AC13">
        <v>5000</v>
      </c>
      <c r="AD13">
        <v>3500</v>
      </c>
      <c r="AE13">
        <v>1500</v>
      </c>
      <c r="AF13" t="s">
        <v>97</v>
      </c>
      <c r="AJ13">
        <v>1</v>
      </c>
      <c r="AK13" t="s">
        <v>109</v>
      </c>
      <c r="AL13" t="s">
        <v>101</v>
      </c>
      <c r="AM13">
        <v>17</v>
      </c>
      <c r="AN13">
        <v>34</v>
      </c>
      <c r="AO13">
        <v>18</v>
      </c>
      <c r="AP13">
        <v>19</v>
      </c>
      <c r="AQ13">
        <v>16</v>
      </c>
      <c r="AR13">
        <v>1500</v>
      </c>
      <c r="AS13">
        <v>2000</v>
      </c>
      <c r="AT13">
        <v>1000</v>
      </c>
      <c r="AU13" t="s">
        <v>97</v>
      </c>
      <c r="AX13" t="s">
        <v>97</v>
      </c>
      <c r="AY13" s="2" t="s">
        <v>95</v>
      </c>
      <c r="BB13">
        <v>100</v>
      </c>
      <c r="BC13" t="s">
        <v>184</v>
      </c>
    </row>
    <row r="14" spans="1:97" x14ac:dyDescent="0.25">
      <c r="A14" t="s">
        <v>45</v>
      </c>
      <c r="B14">
        <v>2019</v>
      </c>
      <c r="C14" t="s">
        <v>154</v>
      </c>
      <c r="D14" t="s">
        <v>47</v>
      </c>
      <c r="E14" s="25"/>
      <c r="F14" s="25"/>
      <c r="Q14" s="3"/>
      <c r="R14">
        <v>110</v>
      </c>
      <c r="S14" s="74">
        <v>2</v>
      </c>
      <c r="T14">
        <v>25</v>
      </c>
      <c r="U14" s="74">
        <v>2</v>
      </c>
      <c r="V14" t="s">
        <v>110</v>
      </c>
      <c r="W14" t="s">
        <v>100</v>
      </c>
      <c r="AF14" t="s">
        <v>97</v>
      </c>
      <c r="AJ14">
        <v>3</v>
      </c>
      <c r="AK14" t="s">
        <v>111</v>
      </c>
      <c r="AL14" t="s">
        <v>101</v>
      </c>
      <c r="AU14" t="s">
        <v>98</v>
      </c>
      <c r="AV14" t="s">
        <v>98</v>
      </c>
      <c r="AY14" s="2" t="s">
        <v>95</v>
      </c>
      <c r="BB14">
        <v>100</v>
      </c>
      <c r="BC14" t="s">
        <v>187</v>
      </c>
    </row>
    <row r="15" spans="1:97" x14ac:dyDescent="0.25">
      <c r="A15" t="s">
        <v>45</v>
      </c>
      <c r="B15">
        <v>2019</v>
      </c>
      <c r="C15" t="s">
        <v>154</v>
      </c>
      <c r="D15" t="s">
        <v>47</v>
      </c>
      <c r="E15" s="25"/>
      <c r="F15" s="25"/>
      <c r="R15">
        <v>120</v>
      </c>
      <c r="S15" s="74"/>
      <c r="AY15" s="2" t="s">
        <v>95</v>
      </c>
      <c r="BB15">
        <v>360</v>
      </c>
      <c r="BC15" t="s">
        <v>69</v>
      </c>
    </row>
    <row r="16" spans="1:97" x14ac:dyDescent="0.25">
      <c r="A16" t="s">
        <v>45</v>
      </c>
      <c r="B16">
        <v>2019</v>
      </c>
      <c r="C16" t="s">
        <v>154</v>
      </c>
      <c r="D16" t="s">
        <v>47</v>
      </c>
      <c r="R16">
        <v>130</v>
      </c>
      <c r="S16" s="74"/>
      <c r="AY16" s="2" t="s">
        <v>95</v>
      </c>
      <c r="BB16">
        <v>360</v>
      </c>
      <c r="BC16" t="s">
        <v>69</v>
      </c>
    </row>
    <row r="17" spans="1:55" x14ac:dyDescent="0.25">
      <c r="A17" t="s">
        <v>45</v>
      </c>
      <c r="B17">
        <v>2019</v>
      </c>
      <c r="C17" t="s">
        <v>154</v>
      </c>
      <c r="D17" t="s">
        <v>47</v>
      </c>
      <c r="R17">
        <v>140</v>
      </c>
      <c r="S17" s="74"/>
      <c r="AY17" s="2" t="s">
        <v>95</v>
      </c>
      <c r="BB17">
        <v>360</v>
      </c>
      <c r="BC17" t="s">
        <v>69</v>
      </c>
    </row>
    <row r="18" spans="1:55" x14ac:dyDescent="0.25">
      <c r="A18" t="s">
        <v>45</v>
      </c>
      <c r="B18">
        <v>2019</v>
      </c>
      <c r="C18" t="s">
        <v>154</v>
      </c>
      <c r="D18" t="s">
        <v>47</v>
      </c>
      <c r="R18" s="18">
        <v>150</v>
      </c>
      <c r="S18" s="74"/>
      <c r="T18" s="18"/>
      <c r="U18" s="18"/>
      <c r="AY18" s="2" t="s">
        <v>95</v>
      </c>
      <c r="BB18">
        <v>360</v>
      </c>
      <c r="BC18" t="s">
        <v>69</v>
      </c>
    </row>
    <row r="19" spans="1:55" x14ac:dyDescent="0.25">
      <c r="A19" t="s">
        <v>45</v>
      </c>
      <c r="B19">
        <v>2019</v>
      </c>
      <c r="C19" t="s">
        <v>154</v>
      </c>
      <c r="D19" t="s">
        <v>47</v>
      </c>
      <c r="R19">
        <v>160</v>
      </c>
      <c r="S19" s="74"/>
      <c r="AY19" s="2" t="s">
        <v>95</v>
      </c>
      <c r="BB19">
        <v>360</v>
      </c>
      <c r="BC19" t="s">
        <v>69</v>
      </c>
    </row>
    <row r="20" spans="1:55" x14ac:dyDescent="0.25">
      <c r="A20" t="s">
        <v>45</v>
      </c>
      <c r="B20">
        <v>2019</v>
      </c>
      <c r="C20" t="s">
        <v>154</v>
      </c>
      <c r="D20" t="s">
        <v>47</v>
      </c>
      <c r="R20">
        <v>170</v>
      </c>
      <c r="S20" s="74"/>
      <c r="AY20" s="2" t="s">
        <v>95</v>
      </c>
      <c r="BB20">
        <v>360</v>
      </c>
      <c r="BC20" t="s">
        <v>69</v>
      </c>
    </row>
    <row r="21" spans="1:55" x14ac:dyDescent="0.25">
      <c r="A21" t="s">
        <v>45</v>
      </c>
      <c r="B21">
        <v>2019</v>
      </c>
      <c r="C21" t="s">
        <v>154</v>
      </c>
      <c r="D21" t="s">
        <v>47</v>
      </c>
      <c r="R21">
        <v>180</v>
      </c>
      <c r="S21" s="74"/>
      <c r="AY21" s="2" t="s">
        <v>95</v>
      </c>
      <c r="BB21">
        <v>360</v>
      </c>
      <c r="BC21" t="s">
        <v>69</v>
      </c>
    </row>
    <row r="22" spans="1:55" x14ac:dyDescent="0.25">
      <c r="A22" t="s">
        <v>45</v>
      </c>
      <c r="B22">
        <v>2019</v>
      </c>
      <c r="C22" t="s">
        <v>154</v>
      </c>
      <c r="D22" t="s">
        <v>47</v>
      </c>
      <c r="E22" s="27"/>
      <c r="F22" s="27"/>
      <c r="G22" s="27"/>
      <c r="R22">
        <v>190</v>
      </c>
      <c r="S22" s="74"/>
      <c r="AY22" s="2" t="s">
        <v>95</v>
      </c>
      <c r="BB22">
        <v>360</v>
      </c>
      <c r="BC22" t="s">
        <v>69</v>
      </c>
    </row>
    <row r="23" spans="1:55" ht="16.149999999999999" customHeight="1" x14ac:dyDescent="0.25">
      <c r="A23" t="s">
        <v>45</v>
      </c>
      <c r="B23">
        <v>2019</v>
      </c>
      <c r="C23" t="s">
        <v>154</v>
      </c>
      <c r="D23" t="s">
        <v>47</v>
      </c>
      <c r="E23" s="26">
        <v>27.629249999999999</v>
      </c>
      <c r="F23" s="26">
        <v>-82.710840000000005</v>
      </c>
      <c r="G23" s="28">
        <v>0.4777777777777778</v>
      </c>
      <c r="H23" s="10">
        <v>3.6</v>
      </c>
      <c r="I23" s="10">
        <v>2.4</v>
      </c>
      <c r="J23" s="10" t="s">
        <v>78</v>
      </c>
      <c r="K23" s="10">
        <v>26.2</v>
      </c>
      <c r="L23" s="10">
        <v>8.2200000000000006</v>
      </c>
      <c r="M23" s="10">
        <v>6.43</v>
      </c>
      <c r="N23" s="10">
        <v>29.32</v>
      </c>
      <c r="O23" s="11">
        <v>87.531017369727039</v>
      </c>
      <c r="P23" s="22" t="s">
        <v>79</v>
      </c>
      <c r="R23" s="18">
        <v>200</v>
      </c>
      <c r="S23" s="74"/>
      <c r="T23" s="18"/>
      <c r="U23" s="18"/>
      <c r="AY23" s="2" t="s">
        <v>95</v>
      </c>
      <c r="BB23">
        <v>360</v>
      </c>
      <c r="BC23" t="s">
        <v>69</v>
      </c>
    </row>
    <row r="24" spans="1:55" x14ac:dyDescent="0.25">
      <c r="A24" t="s">
        <v>45</v>
      </c>
      <c r="B24">
        <v>2019</v>
      </c>
      <c r="C24" t="s">
        <v>154</v>
      </c>
      <c r="D24" t="s">
        <v>47</v>
      </c>
      <c r="E24" s="27"/>
      <c r="F24" s="27"/>
      <c r="G24" s="27"/>
      <c r="R24">
        <v>210</v>
      </c>
      <c r="S24" s="74"/>
      <c r="AY24" s="2" t="s">
        <v>95</v>
      </c>
      <c r="BB24">
        <v>360</v>
      </c>
      <c r="BC24" t="s">
        <v>69</v>
      </c>
    </row>
    <row r="25" spans="1:55" x14ac:dyDescent="0.25">
      <c r="A25" t="s">
        <v>45</v>
      </c>
      <c r="B25">
        <v>2019</v>
      </c>
      <c r="C25" t="s">
        <v>154</v>
      </c>
      <c r="D25" t="s">
        <v>47</v>
      </c>
      <c r="R25">
        <v>220</v>
      </c>
      <c r="S25" s="74"/>
      <c r="AY25" s="2" t="s">
        <v>95</v>
      </c>
      <c r="BB25">
        <v>360</v>
      </c>
      <c r="BC25" t="s">
        <v>69</v>
      </c>
    </row>
    <row r="26" spans="1:55" x14ac:dyDescent="0.25">
      <c r="A26" t="s">
        <v>45</v>
      </c>
      <c r="B26">
        <v>2019</v>
      </c>
      <c r="C26" t="s">
        <v>154</v>
      </c>
      <c r="D26" t="s">
        <v>47</v>
      </c>
      <c r="R26">
        <v>230</v>
      </c>
      <c r="S26" s="74"/>
      <c r="AY26" s="2" t="s">
        <v>95</v>
      </c>
      <c r="BB26">
        <v>360</v>
      </c>
      <c r="BC26" t="s">
        <v>69</v>
      </c>
    </row>
    <row r="27" spans="1:55" x14ac:dyDescent="0.25">
      <c r="A27" t="s">
        <v>45</v>
      </c>
      <c r="B27">
        <v>2019</v>
      </c>
      <c r="C27" t="s">
        <v>154</v>
      </c>
      <c r="D27" t="s">
        <v>47</v>
      </c>
      <c r="R27">
        <v>240</v>
      </c>
      <c r="S27" s="74"/>
      <c r="AY27" s="2" t="s">
        <v>95</v>
      </c>
      <c r="BB27">
        <v>360</v>
      </c>
      <c r="BC27" t="s">
        <v>69</v>
      </c>
    </row>
    <row r="28" spans="1:55" x14ac:dyDescent="0.25">
      <c r="A28" t="s">
        <v>45</v>
      </c>
      <c r="B28">
        <v>2019</v>
      </c>
      <c r="C28" t="s">
        <v>154</v>
      </c>
      <c r="D28" t="s">
        <v>47</v>
      </c>
      <c r="R28" s="18">
        <v>250</v>
      </c>
      <c r="S28" s="74"/>
      <c r="T28" s="18"/>
      <c r="U28" s="18"/>
      <c r="AY28" s="2" t="s">
        <v>95</v>
      </c>
      <c r="BB28">
        <v>360</v>
      </c>
      <c r="BC28" t="s">
        <v>69</v>
      </c>
    </row>
    <row r="29" spans="1:55" x14ac:dyDescent="0.25">
      <c r="A29" t="s">
        <v>45</v>
      </c>
      <c r="B29">
        <v>2019</v>
      </c>
      <c r="C29" t="s">
        <v>154</v>
      </c>
      <c r="D29" t="s">
        <v>47</v>
      </c>
      <c r="R29">
        <v>260</v>
      </c>
      <c r="S29" s="74"/>
      <c r="AY29" s="2" t="s">
        <v>95</v>
      </c>
      <c r="BB29">
        <v>360</v>
      </c>
      <c r="BC29" t="s">
        <v>119</v>
      </c>
    </row>
    <row r="30" spans="1:55" x14ac:dyDescent="0.25">
      <c r="A30" t="s">
        <v>45</v>
      </c>
      <c r="B30">
        <v>2019</v>
      </c>
      <c r="C30" t="s">
        <v>154</v>
      </c>
      <c r="D30" t="s">
        <v>47</v>
      </c>
      <c r="Q30" s="3"/>
      <c r="R30">
        <v>270</v>
      </c>
      <c r="S30" s="74">
        <v>4</v>
      </c>
      <c r="T30">
        <v>60</v>
      </c>
      <c r="U30">
        <v>2</v>
      </c>
      <c r="V30" t="s">
        <v>110</v>
      </c>
      <c r="W30" t="s">
        <v>100</v>
      </c>
      <c r="AF30" t="s">
        <v>98</v>
      </c>
      <c r="AG30" t="s">
        <v>98</v>
      </c>
      <c r="AJ30">
        <v>2</v>
      </c>
      <c r="AK30" t="s">
        <v>110</v>
      </c>
      <c r="AL30" t="s">
        <v>100</v>
      </c>
      <c r="AU30" t="s">
        <v>98</v>
      </c>
      <c r="AV30" t="s">
        <v>98</v>
      </c>
      <c r="AX30" t="s">
        <v>98</v>
      </c>
      <c r="AY30" s="24" t="s">
        <v>94</v>
      </c>
      <c r="AZ30" s="2" t="s">
        <v>314</v>
      </c>
      <c r="BA30" s="2" t="s">
        <v>95</v>
      </c>
      <c r="BB30">
        <v>75</v>
      </c>
      <c r="BC30" t="s">
        <v>184</v>
      </c>
    </row>
    <row r="31" spans="1:55" x14ac:dyDescent="0.25">
      <c r="A31" t="s">
        <v>45</v>
      </c>
      <c r="B31">
        <v>2019</v>
      </c>
      <c r="C31" t="s">
        <v>154</v>
      </c>
      <c r="D31" t="s">
        <v>47</v>
      </c>
      <c r="R31">
        <v>280</v>
      </c>
      <c r="S31" s="74"/>
      <c r="AJ31">
        <v>3</v>
      </c>
      <c r="AK31" t="s">
        <v>111</v>
      </c>
      <c r="AL31" t="s">
        <v>101</v>
      </c>
      <c r="AU31" t="s">
        <v>98</v>
      </c>
      <c r="AV31" t="s">
        <v>98</v>
      </c>
      <c r="AX31" t="s">
        <v>98</v>
      </c>
      <c r="AY31" s="24" t="s">
        <v>94</v>
      </c>
      <c r="AZ31" s="2" t="s">
        <v>314</v>
      </c>
      <c r="BA31" s="2" t="s">
        <v>95</v>
      </c>
      <c r="BB31">
        <v>75</v>
      </c>
    </row>
    <row r="32" spans="1:55" x14ac:dyDescent="0.25">
      <c r="A32" t="s">
        <v>45</v>
      </c>
      <c r="B32">
        <v>2019</v>
      </c>
      <c r="C32" t="s">
        <v>154</v>
      </c>
      <c r="D32" t="s">
        <v>47</v>
      </c>
      <c r="R32">
        <v>290</v>
      </c>
      <c r="S32" s="74"/>
      <c r="U32">
        <v>2</v>
      </c>
      <c r="V32" t="s">
        <v>110</v>
      </c>
      <c r="W32" t="s">
        <v>100</v>
      </c>
      <c r="AF32" t="s">
        <v>97</v>
      </c>
      <c r="AG32" t="s">
        <v>97</v>
      </c>
      <c r="AJ32">
        <v>3</v>
      </c>
      <c r="AK32" t="s">
        <v>111</v>
      </c>
      <c r="AL32" t="s">
        <v>101</v>
      </c>
      <c r="AU32" t="s">
        <v>98</v>
      </c>
      <c r="AV32" t="s">
        <v>98</v>
      </c>
      <c r="AX32" t="s">
        <v>98</v>
      </c>
      <c r="AY32" s="24" t="s">
        <v>94</v>
      </c>
      <c r="AZ32" s="2" t="s">
        <v>314</v>
      </c>
      <c r="BA32" s="2" t="s">
        <v>95</v>
      </c>
      <c r="BB32">
        <v>75</v>
      </c>
    </row>
    <row r="33" spans="1:55" x14ac:dyDescent="0.25">
      <c r="A33" t="s">
        <v>45</v>
      </c>
      <c r="B33">
        <v>2019</v>
      </c>
      <c r="C33" t="s">
        <v>154</v>
      </c>
      <c r="D33" t="s">
        <v>47</v>
      </c>
      <c r="E33" s="26">
        <v>27.629162866600002</v>
      </c>
      <c r="F33" s="26">
        <v>-82.711515032600005</v>
      </c>
      <c r="G33" s="3">
        <v>0.4694444444444445</v>
      </c>
      <c r="H33">
        <v>0.60399999999999998</v>
      </c>
      <c r="I33">
        <v>0.60399999999999998</v>
      </c>
      <c r="J33" s="10" t="s">
        <v>78</v>
      </c>
      <c r="K33">
        <v>26.2</v>
      </c>
      <c r="L33">
        <v>8.15</v>
      </c>
      <c r="M33">
        <v>6.71</v>
      </c>
      <c r="N33">
        <v>29.48</v>
      </c>
      <c r="O33" s="4">
        <v>87.675765095119928</v>
      </c>
      <c r="P33" t="s">
        <v>59</v>
      </c>
      <c r="Q33" s="3">
        <v>0.52430555555555558</v>
      </c>
      <c r="R33" s="18">
        <v>300</v>
      </c>
      <c r="S33" s="74">
        <v>3</v>
      </c>
      <c r="T33" s="74">
        <v>50</v>
      </c>
      <c r="U33" s="74">
        <v>3</v>
      </c>
      <c r="V33" t="s">
        <v>111</v>
      </c>
      <c r="W33" t="s">
        <v>100</v>
      </c>
      <c r="X33">
        <v>31</v>
      </c>
      <c r="Y33">
        <v>33</v>
      </c>
      <c r="Z33">
        <v>24</v>
      </c>
      <c r="AA33">
        <v>25.5</v>
      </c>
      <c r="AB33">
        <v>25</v>
      </c>
      <c r="AC33">
        <v>3000</v>
      </c>
      <c r="AD33">
        <v>3000</v>
      </c>
      <c r="AE33">
        <v>6000</v>
      </c>
      <c r="AF33" t="s">
        <v>97</v>
      </c>
      <c r="AG33" t="s">
        <v>97</v>
      </c>
      <c r="AJ33">
        <v>2</v>
      </c>
      <c r="AK33" t="s">
        <v>110</v>
      </c>
      <c r="AL33" t="s">
        <v>101</v>
      </c>
      <c r="AM33">
        <v>32</v>
      </c>
      <c r="AN33">
        <v>34</v>
      </c>
      <c r="AO33">
        <v>29</v>
      </c>
      <c r="AP33">
        <v>31</v>
      </c>
      <c r="AQ33">
        <v>27.5</v>
      </c>
      <c r="AR33">
        <v>1000</v>
      </c>
      <c r="AS33">
        <v>0</v>
      </c>
      <c r="AT33">
        <v>2000</v>
      </c>
      <c r="AU33" t="s">
        <v>98</v>
      </c>
      <c r="AV33" t="s">
        <v>98</v>
      </c>
      <c r="AY33" s="24" t="s">
        <v>94</v>
      </c>
      <c r="AZ33" s="2" t="s">
        <v>314</v>
      </c>
      <c r="BA33" s="2" t="s">
        <v>95</v>
      </c>
      <c r="BB33">
        <v>85</v>
      </c>
      <c r="BC33" t="s">
        <v>186</v>
      </c>
    </row>
    <row r="34" spans="1:55" x14ac:dyDescent="0.25">
      <c r="A34" t="s">
        <v>45</v>
      </c>
      <c r="B34">
        <v>2019</v>
      </c>
      <c r="C34" t="s">
        <v>154</v>
      </c>
      <c r="D34" t="s">
        <v>47</v>
      </c>
      <c r="R34">
        <v>310</v>
      </c>
      <c r="S34" s="74">
        <v>5</v>
      </c>
      <c r="T34">
        <v>80</v>
      </c>
      <c r="U34" s="74">
        <v>3</v>
      </c>
      <c r="V34" t="s">
        <v>111</v>
      </c>
      <c r="W34" t="s">
        <v>100</v>
      </c>
      <c r="AF34" t="s">
        <v>98</v>
      </c>
      <c r="AG34" t="s">
        <v>98</v>
      </c>
      <c r="AJ34">
        <v>3</v>
      </c>
      <c r="AK34" t="s">
        <v>111</v>
      </c>
      <c r="AL34" t="s">
        <v>100</v>
      </c>
      <c r="AU34" t="s">
        <v>97</v>
      </c>
      <c r="AY34" s="24" t="s">
        <v>94</v>
      </c>
      <c r="AZ34" s="2" t="s">
        <v>314</v>
      </c>
      <c r="BA34" s="2" t="s">
        <v>95</v>
      </c>
      <c r="BB34">
        <v>43</v>
      </c>
      <c r="BC34" t="s">
        <v>184</v>
      </c>
    </row>
    <row r="35" spans="1:55" x14ac:dyDescent="0.25">
      <c r="A35" t="s">
        <v>45</v>
      </c>
      <c r="B35">
        <v>2019</v>
      </c>
      <c r="C35" t="s">
        <v>154</v>
      </c>
      <c r="D35" t="s">
        <v>47</v>
      </c>
      <c r="R35">
        <v>320</v>
      </c>
      <c r="S35" s="74">
        <v>3</v>
      </c>
      <c r="T35">
        <v>40</v>
      </c>
      <c r="U35" s="74">
        <v>5</v>
      </c>
      <c r="V35" t="s">
        <v>113</v>
      </c>
      <c r="W35" t="s">
        <v>104</v>
      </c>
      <c r="AF35" t="s">
        <v>98</v>
      </c>
      <c r="AG35" t="s">
        <v>98</v>
      </c>
      <c r="AJ35">
        <v>2</v>
      </c>
      <c r="AK35" t="s">
        <v>110</v>
      </c>
      <c r="AL35" t="s">
        <v>101</v>
      </c>
      <c r="AU35" t="s">
        <v>99</v>
      </c>
      <c r="AV35" t="s">
        <v>99</v>
      </c>
      <c r="AY35" s="24" t="s">
        <v>94</v>
      </c>
      <c r="AZ35" s="2" t="s">
        <v>314</v>
      </c>
      <c r="BA35" s="2" t="s">
        <v>95</v>
      </c>
      <c r="BB35">
        <v>75</v>
      </c>
      <c r="BC35" t="s">
        <v>184</v>
      </c>
    </row>
    <row r="36" spans="1:55" x14ac:dyDescent="0.25">
      <c r="A36" t="s">
        <v>45</v>
      </c>
      <c r="B36">
        <v>2019</v>
      </c>
      <c r="C36" t="s">
        <v>154</v>
      </c>
      <c r="D36" t="s">
        <v>47</v>
      </c>
      <c r="R36">
        <v>330</v>
      </c>
      <c r="S36" s="74"/>
      <c r="U36" s="74">
        <v>5</v>
      </c>
      <c r="V36" t="s">
        <v>113</v>
      </c>
      <c r="W36" t="s">
        <v>104</v>
      </c>
      <c r="AF36" t="s">
        <v>98</v>
      </c>
      <c r="AG36" t="s">
        <v>98</v>
      </c>
      <c r="AJ36">
        <v>1</v>
      </c>
      <c r="AK36" t="s">
        <v>109</v>
      </c>
      <c r="AL36" t="s">
        <v>101</v>
      </c>
      <c r="AU36" t="s">
        <v>99</v>
      </c>
      <c r="AV36" t="s">
        <v>99</v>
      </c>
      <c r="AY36" s="24" t="s">
        <v>94</v>
      </c>
      <c r="AZ36" s="2" t="s">
        <v>314</v>
      </c>
      <c r="BA36" s="2" t="s">
        <v>95</v>
      </c>
      <c r="BB36">
        <v>62</v>
      </c>
    </row>
    <row r="37" spans="1:55" x14ac:dyDescent="0.25">
      <c r="A37" t="s">
        <v>45</v>
      </c>
      <c r="B37">
        <v>2019</v>
      </c>
      <c r="C37" t="s">
        <v>154</v>
      </c>
      <c r="D37" t="s">
        <v>47</v>
      </c>
      <c r="R37">
        <v>340</v>
      </c>
      <c r="S37" s="74">
        <v>3</v>
      </c>
      <c r="T37">
        <v>40</v>
      </c>
      <c r="U37" s="74">
        <v>5</v>
      </c>
      <c r="V37" t="s">
        <v>113</v>
      </c>
      <c r="W37" t="s">
        <v>104</v>
      </c>
      <c r="AF37" t="s">
        <v>98</v>
      </c>
      <c r="AG37" t="s">
        <v>98</v>
      </c>
      <c r="AY37" s="24" t="s">
        <v>94</v>
      </c>
      <c r="AZ37" s="2" t="s">
        <v>314</v>
      </c>
      <c r="BA37" s="2" t="s">
        <v>95</v>
      </c>
      <c r="BB37">
        <v>62</v>
      </c>
      <c r="BC37" t="s">
        <v>185</v>
      </c>
    </row>
    <row r="38" spans="1:55" x14ac:dyDescent="0.25">
      <c r="A38" t="s">
        <v>51</v>
      </c>
      <c r="B38">
        <v>2019</v>
      </c>
      <c r="C38" t="s">
        <v>155</v>
      </c>
      <c r="D38" s="19">
        <v>43770</v>
      </c>
      <c r="E38" s="29">
        <v>27.62959</v>
      </c>
      <c r="F38" s="29">
        <v>-82.708160000000007</v>
      </c>
      <c r="G38" s="3">
        <v>0.63402777777777775</v>
      </c>
      <c r="H38">
        <v>0.755</v>
      </c>
      <c r="I38">
        <v>0.755</v>
      </c>
      <c r="J38" t="s">
        <v>83</v>
      </c>
      <c r="K38">
        <v>29.8</v>
      </c>
      <c r="L38">
        <v>8.1999999999999993</v>
      </c>
      <c r="M38">
        <v>7.57</v>
      </c>
      <c r="N38">
        <v>30.44</v>
      </c>
      <c r="O38" s="4">
        <v>74.834574028122418</v>
      </c>
      <c r="P38" s="19"/>
      <c r="Q38" s="3">
        <v>0.625</v>
      </c>
      <c r="R38" s="18">
        <v>0</v>
      </c>
      <c r="S38" s="74"/>
      <c r="T38" s="18"/>
      <c r="U38" s="18"/>
      <c r="AY38" s="24" t="s">
        <v>94</v>
      </c>
      <c r="AZ38" s="2"/>
      <c r="BA38" s="2"/>
      <c r="BB38">
        <v>105</v>
      </c>
      <c r="BC38" t="s">
        <v>118</v>
      </c>
    </row>
    <row r="39" spans="1:55" x14ac:dyDescent="0.25">
      <c r="A39" t="s">
        <v>51</v>
      </c>
      <c r="B39">
        <v>2019</v>
      </c>
      <c r="C39" t="s">
        <v>155</v>
      </c>
      <c r="D39" s="19">
        <v>43770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R39">
        <v>10</v>
      </c>
      <c r="AY39" s="17" t="s">
        <v>94</v>
      </c>
      <c r="AZ39" s="24"/>
      <c r="BA39" s="24"/>
      <c r="BB39">
        <v>80</v>
      </c>
    </row>
    <row r="40" spans="1:55" x14ac:dyDescent="0.25">
      <c r="A40" t="s">
        <v>51</v>
      </c>
      <c r="B40">
        <v>2019</v>
      </c>
      <c r="C40" t="s">
        <v>155</v>
      </c>
      <c r="D40" s="19">
        <v>43770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R40">
        <v>20</v>
      </c>
      <c r="U40">
        <v>4</v>
      </c>
      <c r="V40" t="s">
        <v>112</v>
      </c>
      <c r="W40" t="s">
        <v>104</v>
      </c>
      <c r="AF40" t="s">
        <v>97</v>
      </c>
      <c r="AG40" t="s">
        <v>97</v>
      </c>
      <c r="AY40" s="17" t="s">
        <v>94</v>
      </c>
      <c r="AZ40" s="24"/>
      <c r="BA40" s="24"/>
      <c r="BB40">
        <v>60</v>
      </c>
    </row>
    <row r="41" spans="1:55" x14ac:dyDescent="0.25">
      <c r="A41" t="s">
        <v>51</v>
      </c>
      <c r="B41">
        <v>2019</v>
      </c>
      <c r="C41" t="s">
        <v>155</v>
      </c>
      <c r="D41" s="19">
        <v>43770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R41">
        <v>30</v>
      </c>
      <c r="U41">
        <v>4</v>
      </c>
      <c r="V41" t="s">
        <v>112</v>
      </c>
      <c r="W41" t="s">
        <v>104</v>
      </c>
      <c r="AG41" t="s">
        <v>97</v>
      </c>
      <c r="AY41" s="17" t="s">
        <v>94</v>
      </c>
      <c r="AZ41" s="24"/>
      <c r="BA41" s="24"/>
      <c r="BB41">
        <v>50</v>
      </c>
    </row>
    <row r="42" spans="1:55" x14ac:dyDescent="0.25">
      <c r="A42" t="s">
        <v>51</v>
      </c>
      <c r="B42">
        <v>2019</v>
      </c>
      <c r="C42" t="s">
        <v>155</v>
      </c>
      <c r="D42" s="19">
        <v>43770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R42">
        <v>40</v>
      </c>
      <c r="U42">
        <v>2</v>
      </c>
      <c r="V42" t="s">
        <v>110</v>
      </c>
      <c r="W42" t="s">
        <v>104</v>
      </c>
      <c r="AG42" t="s">
        <v>97</v>
      </c>
      <c r="AJ42">
        <v>2</v>
      </c>
      <c r="AK42" t="s">
        <v>110</v>
      </c>
      <c r="AL42" t="s">
        <v>104</v>
      </c>
      <c r="AU42" t="s">
        <v>98</v>
      </c>
      <c r="AV42" t="s">
        <v>97</v>
      </c>
      <c r="AY42" s="2" t="s">
        <v>95</v>
      </c>
      <c r="AZ42" s="24" t="s">
        <v>94</v>
      </c>
      <c r="BA42" s="24"/>
      <c r="BB42">
        <v>60</v>
      </c>
    </row>
    <row r="43" spans="1:55" x14ac:dyDescent="0.25">
      <c r="A43" t="s">
        <v>51</v>
      </c>
      <c r="B43">
        <v>2019</v>
      </c>
      <c r="C43" t="s">
        <v>155</v>
      </c>
      <c r="D43" s="19">
        <v>43770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3">
        <v>0.61111111111111105</v>
      </c>
      <c r="R43" s="18">
        <v>50</v>
      </c>
      <c r="S43" s="18"/>
      <c r="T43" s="18"/>
      <c r="U43" s="18"/>
      <c r="AJ43">
        <v>5</v>
      </c>
      <c r="AK43" t="s">
        <v>113</v>
      </c>
      <c r="AL43" t="s">
        <v>104</v>
      </c>
      <c r="AM43">
        <v>13</v>
      </c>
      <c r="AN43">
        <v>14</v>
      </c>
      <c r="AO43">
        <v>15</v>
      </c>
      <c r="AP43">
        <v>21</v>
      </c>
      <c r="AQ43">
        <v>14</v>
      </c>
      <c r="AR43">
        <v>4000</v>
      </c>
      <c r="AS43">
        <v>4500</v>
      </c>
      <c r="AT43">
        <v>3000</v>
      </c>
      <c r="AU43" t="s">
        <v>98</v>
      </c>
      <c r="AV43" t="s">
        <v>97</v>
      </c>
      <c r="AY43" s="2" t="s">
        <v>95</v>
      </c>
      <c r="AZ43" s="24"/>
      <c r="BA43" s="24"/>
      <c r="BB43">
        <v>60</v>
      </c>
      <c r="BC43" t="s">
        <v>70</v>
      </c>
    </row>
    <row r="44" spans="1:55" x14ac:dyDescent="0.25">
      <c r="A44" t="s">
        <v>51</v>
      </c>
      <c r="B44">
        <v>2019</v>
      </c>
      <c r="C44" t="s">
        <v>155</v>
      </c>
      <c r="D44" s="19">
        <v>43770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R44">
        <v>60</v>
      </c>
      <c r="AJ44">
        <v>5</v>
      </c>
      <c r="AK44" t="s">
        <v>113</v>
      </c>
      <c r="AL44" t="s">
        <v>104</v>
      </c>
      <c r="AU44" t="s">
        <v>98</v>
      </c>
      <c r="AV44" t="s">
        <v>97</v>
      </c>
      <c r="AY44" s="2" t="s">
        <v>95</v>
      </c>
      <c r="AZ44" s="24"/>
      <c r="BA44" s="24"/>
      <c r="BB44">
        <v>50</v>
      </c>
    </row>
    <row r="45" spans="1:55" x14ac:dyDescent="0.25">
      <c r="A45" t="s">
        <v>51</v>
      </c>
      <c r="B45">
        <v>2019</v>
      </c>
      <c r="C45" t="s">
        <v>155</v>
      </c>
      <c r="D45" s="19">
        <v>43770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R45">
        <v>70</v>
      </c>
      <c r="AJ45">
        <v>5</v>
      </c>
      <c r="AK45" t="s">
        <v>113</v>
      </c>
      <c r="AL45" t="s">
        <v>104</v>
      </c>
      <c r="AU45" t="s">
        <v>98</v>
      </c>
      <c r="AV45" t="s">
        <v>97</v>
      </c>
      <c r="AY45" s="2" t="s">
        <v>95</v>
      </c>
      <c r="AZ45" s="2"/>
      <c r="BA45" s="2"/>
      <c r="BB45">
        <v>50</v>
      </c>
    </row>
    <row r="46" spans="1:55" x14ac:dyDescent="0.25">
      <c r="A46" t="s">
        <v>51</v>
      </c>
      <c r="B46">
        <v>2019</v>
      </c>
      <c r="C46" t="s">
        <v>155</v>
      </c>
      <c r="D46" s="19">
        <v>43770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R46">
        <v>80</v>
      </c>
      <c r="AJ46">
        <v>5</v>
      </c>
      <c r="AK46" t="s">
        <v>113</v>
      </c>
      <c r="AL46" t="s">
        <v>104</v>
      </c>
      <c r="AU46" t="s">
        <v>98</v>
      </c>
      <c r="AV46" t="s">
        <v>97</v>
      </c>
      <c r="AY46" s="2" t="s">
        <v>95</v>
      </c>
      <c r="AZ46" s="2"/>
      <c r="BA46" s="2"/>
      <c r="BB46">
        <v>50</v>
      </c>
    </row>
    <row r="47" spans="1:55" x14ac:dyDescent="0.25">
      <c r="A47" t="s">
        <v>51</v>
      </c>
      <c r="B47">
        <v>2019</v>
      </c>
      <c r="C47" t="s">
        <v>155</v>
      </c>
      <c r="D47" s="19">
        <v>43770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R47">
        <v>90</v>
      </c>
      <c r="AJ47">
        <v>5</v>
      </c>
      <c r="AK47" t="s">
        <v>113</v>
      </c>
      <c r="AL47" t="s">
        <v>104</v>
      </c>
      <c r="AU47" t="s">
        <v>98</v>
      </c>
      <c r="AV47" t="s">
        <v>97</v>
      </c>
      <c r="AY47" s="2" t="s">
        <v>95</v>
      </c>
      <c r="AZ47" s="2"/>
      <c r="BA47" s="2"/>
      <c r="BB47">
        <v>50</v>
      </c>
    </row>
    <row r="48" spans="1:55" x14ac:dyDescent="0.25">
      <c r="A48" t="s">
        <v>51</v>
      </c>
      <c r="B48">
        <v>2019</v>
      </c>
      <c r="C48" t="s">
        <v>155</v>
      </c>
      <c r="D48" s="19">
        <v>43770</v>
      </c>
      <c r="E48" s="29">
        <v>27.630210000000002</v>
      </c>
      <c r="F48" s="29">
        <v>-82.707419999999999</v>
      </c>
      <c r="G48" s="3">
        <v>0.5625</v>
      </c>
      <c r="H48">
        <v>0.39500000000000002</v>
      </c>
      <c r="I48">
        <v>0.39500000000000002</v>
      </c>
      <c r="J48" t="s">
        <v>88</v>
      </c>
      <c r="K48">
        <v>29.1</v>
      </c>
      <c r="L48">
        <v>8.19</v>
      </c>
      <c r="M48">
        <v>6.79</v>
      </c>
      <c r="N48">
        <v>30.3</v>
      </c>
      <c r="O48" s="4">
        <v>81.906534325889169</v>
      </c>
      <c r="P48" t="s">
        <v>61</v>
      </c>
      <c r="Q48" s="3">
        <v>0.55694444444444446</v>
      </c>
      <c r="R48" s="18">
        <v>100</v>
      </c>
      <c r="S48" s="18"/>
      <c r="T48" s="18"/>
      <c r="U48" s="18">
        <v>3</v>
      </c>
      <c r="V48" t="s">
        <v>111</v>
      </c>
      <c r="W48" t="s">
        <v>104</v>
      </c>
      <c r="X48">
        <v>19.5</v>
      </c>
      <c r="Y48">
        <v>16</v>
      </c>
      <c r="Z48">
        <v>10.5</v>
      </c>
      <c r="AA48">
        <v>13.5</v>
      </c>
      <c r="AB48">
        <v>10</v>
      </c>
      <c r="AC48">
        <v>3000</v>
      </c>
      <c r="AD48">
        <v>4500</v>
      </c>
      <c r="AE48">
        <v>3000</v>
      </c>
      <c r="AG48" t="s">
        <v>97</v>
      </c>
      <c r="AJ48">
        <v>4</v>
      </c>
      <c r="AK48" t="s">
        <v>112</v>
      </c>
      <c r="AL48" t="s">
        <v>104</v>
      </c>
      <c r="AM48">
        <v>26</v>
      </c>
      <c r="AN48">
        <v>15</v>
      </c>
      <c r="AO48">
        <v>17</v>
      </c>
      <c r="AP48">
        <v>18</v>
      </c>
      <c r="AQ48">
        <v>20</v>
      </c>
      <c r="AR48">
        <v>2000</v>
      </c>
      <c r="AS48">
        <v>4000</v>
      </c>
      <c r="AT48">
        <v>2500</v>
      </c>
      <c r="AU48" t="s">
        <v>98</v>
      </c>
      <c r="AV48" t="s">
        <v>98</v>
      </c>
      <c r="AY48" s="2" t="s">
        <v>95</v>
      </c>
      <c r="AZ48" s="2"/>
      <c r="BA48" s="2"/>
      <c r="BB48">
        <v>50</v>
      </c>
      <c r="BC48" t="s">
        <v>71</v>
      </c>
    </row>
    <row r="49" spans="1:55" x14ac:dyDescent="0.25">
      <c r="A49" t="s">
        <v>51</v>
      </c>
      <c r="B49">
        <v>2019</v>
      </c>
      <c r="C49" t="s">
        <v>155</v>
      </c>
      <c r="D49" s="19">
        <v>43770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R49">
        <v>110</v>
      </c>
      <c r="S49">
        <v>3</v>
      </c>
      <c r="T49">
        <v>50</v>
      </c>
      <c r="AJ49">
        <v>5</v>
      </c>
      <c r="AK49" t="s">
        <v>113</v>
      </c>
      <c r="AL49" t="s">
        <v>104</v>
      </c>
      <c r="AU49" t="s">
        <v>98</v>
      </c>
      <c r="AV49" t="s">
        <v>98</v>
      </c>
      <c r="AY49" s="2" t="s">
        <v>95</v>
      </c>
      <c r="AZ49" s="2"/>
      <c r="BA49" s="2"/>
      <c r="BB49">
        <v>50</v>
      </c>
      <c r="BC49" t="s">
        <v>184</v>
      </c>
    </row>
    <row r="50" spans="1:55" x14ac:dyDescent="0.25">
      <c r="A50" t="s">
        <v>51</v>
      </c>
      <c r="B50">
        <v>2019</v>
      </c>
      <c r="C50" t="s">
        <v>155</v>
      </c>
      <c r="D50" s="19">
        <v>43770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R50">
        <v>120</v>
      </c>
      <c r="U50">
        <v>3</v>
      </c>
      <c r="V50" t="s">
        <v>111</v>
      </c>
      <c r="W50" t="s">
        <v>104</v>
      </c>
      <c r="AG50" t="s">
        <v>97</v>
      </c>
      <c r="AJ50" t="s">
        <v>392</v>
      </c>
      <c r="AK50" t="s">
        <v>108</v>
      </c>
      <c r="AL50" t="s">
        <v>104</v>
      </c>
      <c r="AU50" t="s">
        <v>98</v>
      </c>
      <c r="AV50" t="s">
        <v>98</v>
      </c>
      <c r="AY50" s="2" t="s">
        <v>95</v>
      </c>
      <c r="AZ50" s="2"/>
      <c r="BA50" s="2"/>
      <c r="BB50">
        <v>60</v>
      </c>
      <c r="BC50" t="s">
        <v>72</v>
      </c>
    </row>
    <row r="51" spans="1:55" x14ac:dyDescent="0.25">
      <c r="A51" t="s">
        <v>51</v>
      </c>
      <c r="B51">
        <v>2019</v>
      </c>
      <c r="C51" t="s">
        <v>155</v>
      </c>
      <c r="D51" s="19">
        <v>43770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R51">
        <v>130</v>
      </c>
      <c r="AJ51">
        <v>5</v>
      </c>
      <c r="AK51" t="s">
        <v>113</v>
      </c>
      <c r="AL51" t="s">
        <v>104</v>
      </c>
      <c r="AU51" t="s">
        <v>98</v>
      </c>
      <c r="AV51" t="s">
        <v>98</v>
      </c>
      <c r="AY51" s="2" t="s">
        <v>95</v>
      </c>
      <c r="AZ51" s="2"/>
      <c r="BA51" s="2"/>
      <c r="BB51">
        <v>40</v>
      </c>
      <c r="BC51" t="s">
        <v>73</v>
      </c>
    </row>
    <row r="52" spans="1:55" x14ac:dyDescent="0.25">
      <c r="A52" t="s">
        <v>51</v>
      </c>
      <c r="B52">
        <v>2019</v>
      </c>
      <c r="C52" t="s">
        <v>155</v>
      </c>
      <c r="D52" s="19">
        <v>43770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R52">
        <v>140</v>
      </c>
      <c r="AJ52">
        <v>5</v>
      </c>
      <c r="AK52" t="s">
        <v>113</v>
      </c>
      <c r="AL52" t="s">
        <v>104</v>
      </c>
      <c r="AU52" t="s">
        <v>98</v>
      </c>
      <c r="AV52" t="s">
        <v>98</v>
      </c>
      <c r="AY52" s="2" t="s">
        <v>95</v>
      </c>
      <c r="AZ52" s="2"/>
      <c r="BA52" s="2"/>
      <c r="BB52">
        <v>50</v>
      </c>
      <c r="BC52" t="s">
        <v>74</v>
      </c>
    </row>
    <row r="53" spans="1:55" x14ac:dyDescent="0.25">
      <c r="A53" t="s">
        <v>51</v>
      </c>
      <c r="B53">
        <v>2019</v>
      </c>
      <c r="C53" t="s">
        <v>155</v>
      </c>
      <c r="D53" s="19">
        <v>43770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3">
        <v>0.54166666666666663</v>
      </c>
      <c r="R53" s="18">
        <v>150</v>
      </c>
      <c r="S53" s="18"/>
      <c r="T53" s="18"/>
      <c r="U53" s="74">
        <v>4</v>
      </c>
      <c r="V53" t="s">
        <v>112</v>
      </c>
      <c r="W53" t="s">
        <v>104</v>
      </c>
      <c r="X53">
        <v>20.5</v>
      </c>
      <c r="Y53">
        <v>19</v>
      </c>
      <c r="Z53">
        <v>13</v>
      </c>
      <c r="AA53">
        <v>14</v>
      </c>
      <c r="AB53">
        <v>30</v>
      </c>
      <c r="AC53">
        <v>2500</v>
      </c>
      <c r="AD53">
        <v>3000</v>
      </c>
      <c r="AE53">
        <v>7000</v>
      </c>
      <c r="AG53" t="s">
        <v>97</v>
      </c>
      <c r="AY53" s="2" t="s">
        <v>95</v>
      </c>
      <c r="AZ53" s="2"/>
      <c r="BA53" s="2"/>
      <c r="BB53">
        <v>80</v>
      </c>
      <c r="BC53" t="s">
        <v>116</v>
      </c>
    </row>
    <row r="54" spans="1:55" x14ac:dyDescent="0.25">
      <c r="A54" t="s">
        <v>51</v>
      </c>
      <c r="B54">
        <v>2019</v>
      </c>
      <c r="C54" t="s">
        <v>155</v>
      </c>
      <c r="D54" s="19">
        <v>43770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R54">
        <v>160</v>
      </c>
      <c r="AJ54">
        <v>2</v>
      </c>
      <c r="AK54" t="s">
        <v>110</v>
      </c>
      <c r="AL54" t="s">
        <v>104</v>
      </c>
      <c r="AU54" t="s">
        <v>97</v>
      </c>
      <c r="AV54" t="s">
        <v>97</v>
      </c>
      <c r="AY54" s="2" t="s">
        <v>95</v>
      </c>
      <c r="AZ54" s="2"/>
      <c r="BA54" s="2"/>
      <c r="BB54">
        <v>40</v>
      </c>
      <c r="BC54" t="s">
        <v>75</v>
      </c>
    </row>
    <row r="55" spans="1:55" x14ac:dyDescent="0.25">
      <c r="A55" t="s">
        <v>51</v>
      </c>
      <c r="B55">
        <v>2019</v>
      </c>
      <c r="C55" t="s">
        <v>155</v>
      </c>
      <c r="D55" s="19">
        <v>43770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R55">
        <v>170</v>
      </c>
      <c r="S55" t="s">
        <v>392</v>
      </c>
      <c r="T55">
        <v>2</v>
      </c>
      <c r="AJ55">
        <v>5</v>
      </c>
      <c r="AK55" t="s">
        <v>113</v>
      </c>
      <c r="AL55" t="s">
        <v>104</v>
      </c>
      <c r="AU55" t="s">
        <v>97</v>
      </c>
      <c r="AV55" t="s">
        <v>97</v>
      </c>
      <c r="AY55" s="2" t="s">
        <v>95</v>
      </c>
      <c r="AZ55" s="2"/>
      <c r="BA55" s="2"/>
      <c r="BB55">
        <v>40</v>
      </c>
      <c r="BC55" t="s">
        <v>183</v>
      </c>
    </row>
    <row r="56" spans="1:55" x14ac:dyDescent="0.25">
      <c r="A56" t="s">
        <v>51</v>
      </c>
      <c r="B56">
        <v>2019</v>
      </c>
      <c r="C56" t="s">
        <v>155</v>
      </c>
      <c r="D56" s="19">
        <v>43770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R56">
        <v>180</v>
      </c>
      <c r="AJ56">
        <v>5</v>
      </c>
      <c r="AK56" t="s">
        <v>113</v>
      </c>
      <c r="AL56" t="s">
        <v>104</v>
      </c>
      <c r="AU56" t="s">
        <v>97</v>
      </c>
      <c r="AV56" t="s">
        <v>97</v>
      </c>
      <c r="AY56" s="2" t="s">
        <v>95</v>
      </c>
      <c r="AZ56" s="2"/>
      <c r="BA56" s="2"/>
      <c r="BB56">
        <v>39</v>
      </c>
      <c r="BC56" t="s">
        <v>76</v>
      </c>
    </row>
    <row r="57" spans="1:55" x14ac:dyDescent="0.25">
      <c r="A57" t="s">
        <v>51</v>
      </c>
      <c r="B57">
        <v>2019</v>
      </c>
      <c r="C57" t="s">
        <v>155</v>
      </c>
      <c r="D57" s="19">
        <v>43770</v>
      </c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R57">
        <v>190</v>
      </c>
      <c r="AJ57">
        <v>5</v>
      </c>
      <c r="AK57" t="s">
        <v>113</v>
      </c>
      <c r="AL57" t="s">
        <v>104</v>
      </c>
      <c r="AU57" t="s">
        <v>97</v>
      </c>
      <c r="AV57" t="s">
        <v>97</v>
      </c>
      <c r="AY57" s="2" t="s">
        <v>95</v>
      </c>
      <c r="AZ57" s="2"/>
      <c r="BA57" s="2"/>
      <c r="BB57">
        <v>40</v>
      </c>
    </row>
    <row r="58" spans="1:55" x14ac:dyDescent="0.25">
      <c r="A58" t="s">
        <v>51</v>
      </c>
      <c r="B58">
        <v>2019</v>
      </c>
      <c r="C58" t="s">
        <v>155</v>
      </c>
      <c r="D58" s="19">
        <v>43770</v>
      </c>
      <c r="E58" s="29">
        <v>27.63091</v>
      </c>
      <c r="F58" s="29">
        <v>-82.706760000000003</v>
      </c>
      <c r="G58" s="3">
        <v>0.55277777777777781</v>
      </c>
      <c r="H58">
        <v>0.4</v>
      </c>
      <c r="I58">
        <v>0.4</v>
      </c>
      <c r="J58" t="s">
        <v>88</v>
      </c>
      <c r="K58">
        <v>29.9</v>
      </c>
      <c r="L58">
        <v>8.42</v>
      </c>
      <c r="M58">
        <v>11.77</v>
      </c>
      <c r="N58">
        <v>30.3</v>
      </c>
      <c r="O58" s="4">
        <v>81.182795698924721</v>
      </c>
      <c r="P58" t="s">
        <v>85</v>
      </c>
      <c r="Q58" s="3">
        <v>0.51944444444444449</v>
      </c>
      <c r="R58" s="18">
        <v>200</v>
      </c>
      <c r="S58" s="74" t="s">
        <v>392</v>
      </c>
      <c r="T58" s="74">
        <v>2</v>
      </c>
      <c r="U58" s="74"/>
      <c r="AJ58">
        <v>5</v>
      </c>
      <c r="AK58" t="s">
        <v>113</v>
      </c>
      <c r="AL58" t="s">
        <v>104</v>
      </c>
      <c r="AM58">
        <v>28</v>
      </c>
      <c r="AN58">
        <v>29</v>
      </c>
      <c r="AO58">
        <v>32</v>
      </c>
      <c r="AP58">
        <v>26</v>
      </c>
      <c r="AQ58">
        <v>27</v>
      </c>
      <c r="AR58">
        <v>4000</v>
      </c>
      <c r="AS58">
        <v>4500</v>
      </c>
      <c r="AT58">
        <v>4500</v>
      </c>
      <c r="AU58" t="s">
        <v>98</v>
      </c>
      <c r="AV58" t="s">
        <v>98</v>
      </c>
      <c r="AY58" s="2" t="s">
        <v>94</v>
      </c>
      <c r="AZ58" s="2" t="s">
        <v>95</v>
      </c>
      <c r="BA58" s="2"/>
      <c r="BB58">
        <v>38</v>
      </c>
      <c r="BC58" t="s">
        <v>184</v>
      </c>
    </row>
    <row r="59" spans="1:55" x14ac:dyDescent="0.25">
      <c r="A59" t="s">
        <v>51</v>
      </c>
      <c r="B59">
        <v>2019</v>
      </c>
      <c r="C59" t="s">
        <v>155</v>
      </c>
      <c r="D59" s="19">
        <v>43770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R59">
        <v>210</v>
      </c>
      <c r="AJ59">
        <v>5</v>
      </c>
      <c r="AK59" t="s">
        <v>113</v>
      </c>
      <c r="AL59" t="s">
        <v>104</v>
      </c>
      <c r="AU59" t="s">
        <v>98</v>
      </c>
      <c r="AV59" t="s">
        <v>98</v>
      </c>
      <c r="AY59" s="2" t="s">
        <v>94</v>
      </c>
      <c r="AZ59" s="2" t="s">
        <v>95</v>
      </c>
      <c r="BA59" s="2"/>
      <c r="BB59">
        <v>40</v>
      </c>
    </row>
    <row r="60" spans="1:55" x14ac:dyDescent="0.25">
      <c r="A60" t="s">
        <v>51</v>
      </c>
      <c r="B60">
        <v>2019</v>
      </c>
      <c r="C60" t="s">
        <v>155</v>
      </c>
      <c r="D60" s="19">
        <v>43770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R60">
        <v>220</v>
      </c>
      <c r="AJ60">
        <v>5</v>
      </c>
      <c r="AK60" t="s">
        <v>113</v>
      </c>
      <c r="AL60" t="s">
        <v>104</v>
      </c>
      <c r="AU60" t="s">
        <v>98</v>
      </c>
      <c r="AV60" t="s">
        <v>98</v>
      </c>
      <c r="AY60" s="2" t="s">
        <v>94</v>
      </c>
      <c r="AZ60" s="2" t="s">
        <v>95</v>
      </c>
      <c r="BA60" s="2"/>
      <c r="BB60">
        <v>38</v>
      </c>
    </row>
    <row r="61" spans="1:55" x14ac:dyDescent="0.25">
      <c r="A61" t="s">
        <v>51</v>
      </c>
      <c r="B61">
        <v>2019</v>
      </c>
      <c r="C61" t="s">
        <v>155</v>
      </c>
      <c r="D61" s="19">
        <v>43770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R61">
        <v>230</v>
      </c>
      <c r="S61" t="s">
        <v>392</v>
      </c>
      <c r="T61">
        <v>2</v>
      </c>
      <c r="AJ61">
        <v>5</v>
      </c>
      <c r="AK61" t="s">
        <v>113</v>
      </c>
      <c r="AL61" t="s">
        <v>104</v>
      </c>
      <c r="AU61" t="s">
        <v>98</v>
      </c>
      <c r="AV61" t="s">
        <v>98</v>
      </c>
      <c r="AY61" s="2" t="s">
        <v>94</v>
      </c>
      <c r="AZ61" s="2" t="s">
        <v>95</v>
      </c>
      <c r="BA61" s="2"/>
      <c r="BB61">
        <v>40</v>
      </c>
      <c r="BC61" t="s">
        <v>184</v>
      </c>
    </row>
    <row r="62" spans="1:55" x14ac:dyDescent="0.25">
      <c r="A62" t="s">
        <v>51</v>
      </c>
      <c r="B62">
        <v>2019</v>
      </c>
      <c r="C62" t="s">
        <v>155</v>
      </c>
      <c r="D62" s="19">
        <v>43770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R62">
        <v>240</v>
      </c>
      <c r="AJ62">
        <v>5</v>
      </c>
      <c r="AK62" t="s">
        <v>113</v>
      </c>
      <c r="AL62" t="s">
        <v>104</v>
      </c>
      <c r="AU62" t="s">
        <v>98</v>
      </c>
      <c r="AV62" t="s">
        <v>98</v>
      </c>
      <c r="AY62" s="2" t="s">
        <v>94</v>
      </c>
      <c r="AZ62" s="2" t="s">
        <v>95</v>
      </c>
      <c r="BA62" s="2"/>
      <c r="BB62">
        <v>38</v>
      </c>
    </row>
    <row r="63" spans="1:55" x14ac:dyDescent="0.25">
      <c r="A63" t="s">
        <v>51</v>
      </c>
      <c r="B63">
        <v>2019</v>
      </c>
      <c r="C63" t="s">
        <v>155</v>
      </c>
      <c r="D63" s="19">
        <v>43770</v>
      </c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R63" s="18">
        <v>250</v>
      </c>
      <c r="S63" s="18"/>
      <c r="T63" s="18"/>
      <c r="U63" s="18"/>
      <c r="AJ63">
        <v>5</v>
      </c>
      <c r="AK63" t="s">
        <v>113</v>
      </c>
      <c r="AL63" t="s">
        <v>104</v>
      </c>
      <c r="AM63">
        <v>35</v>
      </c>
      <c r="AN63">
        <v>31</v>
      </c>
      <c r="AO63">
        <v>30</v>
      </c>
      <c r="AP63">
        <v>28</v>
      </c>
      <c r="AQ63">
        <v>30</v>
      </c>
      <c r="AR63">
        <v>3500</v>
      </c>
      <c r="AS63">
        <v>3500</v>
      </c>
      <c r="AT63">
        <v>5500</v>
      </c>
      <c r="AU63" t="s">
        <v>98</v>
      </c>
      <c r="AV63" t="s">
        <v>98</v>
      </c>
      <c r="AY63" s="2" t="s">
        <v>95</v>
      </c>
      <c r="AZ63" s="1"/>
      <c r="BA63" s="1"/>
      <c r="BB63">
        <v>33</v>
      </c>
    </row>
    <row r="64" spans="1:55" x14ac:dyDescent="0.25">
      <c r="A64" t="s">
        <v>51</v>
      </c>
      <c r="B64">
        <v>2019</v>
      </c>
      <c r="C64" t="s">
        <v>155</v>
      </c>
      <c r="D64" s="19">
        <v>43770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R64">
        <v>260</v>
      </c>
      <c r="AJ64">
        <v>5</v>
      </c>
      <c r="AK64" t="s">
        <v>113</v>
      </c>
      <c r="AL64" t="s">
        <v>104</v>
      </c>
      <c r="AU64" t="s">
        <v>98</v>
      </c>
      <c r="AV64" t="s">
        <v>98</v>
      </c>
      <c r="AY64" s="2" t="s">
        <v>95</v>
      </c>
      <c r="AZ64" s="1" t="s">
        <v>94</v>
      </c>
      <c r="BA64" s="1"/>
      <c r="BB64">
        <v>35</v>
      </c>
    </row>
    <row r="65" spans="1:55" x14ac:dyDescent="0.25">
      <c r="A65" t="s">
        <v>51</v>
      </c>
      <c r="B65">
        <v>2019</v>
      </c>
      <c r="C65" t="s">
        <v>155</v>
      </c>
      <c r="D65" s="19">
        <v>43770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R65">
        <v>270</v>
      </c>
      <c r="AJ65">
        <v>5</v>
      </c>
      <c r="AK65" t="s">
        <v>113</v>
      </c>
      <c r="AL65" t="s">
        <v>104</v>
      </c>
      <c r="AU65" t="s">
        <v>98</v>
      </c>
      <c r="AV65" t="s">
        <v>98</v>
      </c>
      <c r="AY65" s="2" t="s">
        <v>94</v>
      </c>
      <c r="AZ65" s="2" t="s">
        <v>95</v>
      </c>
      <c r="BA65" s="2"/>
      <c r="BB65">
        <v>35</v>
      </c>
    </row>
    <row r="66" spans="1:55" x14ac:dyDescent="0.25">
      <c r="A66" t="s">
        <v>51</v>
      </c>
      <c r="B66">
        <v>2019</v>
      </c>
      <c r="C66" t="s">
        <v>155</v>
      </c>
      <c r="D66" s="19">
        <v>43770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R66">
        <v>280</v>
      </c>
      <c r="AJ66">
        <v>5</v>
      </c>
      <c r="AK66" t="s">
        <v>113</v>
      </c>
      <c r="AL66" t="s">
        <v>104</v>
      </c>
      <c r="AU66" t="s">
        <v>98</v>
      </c>
      <c r="AV66" t="s">
        <v>98</v>
      </c>
      <c r="AY66" s="2" t="s">
        <v>95</v>
      </c>
      <c r="AZ66" s="2"/>
      <c r="BA66" s="2"/>
      <c r="BB66">
        <v>35</v>
      </c>
    </row>
    <row r="67" spans="1:55" x14ac:dyDescent="0.25">
      <c r="A67" t="s">
        <v>51</v>
      </c>
      <c r="B67">
        <v>2019</v>
      </c>
      <c r="C67" t="s">
        <v>155</v>
      </c>
      <c r="D67" s="19">
        <v>43770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R67">
        <v>290</v>
      </c>
      <c r="AJ67">
        <v>5</v>
      </c>
      <c r="AK67" t="s">
        <v>113</v>
      </c>
      <c r="AL67" t="s">
        <v>104</v>
      </c>
      <c r="AU67" t="s">
        <v>97</v>
      </c>
      <c r="AV67" t="s">
        <v>97</v>
      </c>
      <c r="AY67" s="2" t="s">
        <v>95</v>
      </c>
      <c r="AZ67" s="2"/>
      <c r="BA67" s="2"/>
      <c r="BB67">
        <v>35</v>
      </c>
    </row>
    <row r="68" spans="1:55" x14ac:dyDescent="0.25">
      <c r="A68" t="s">
        <v>51</v>
      </c>
      <c r="B68">
        <v>2019</v>
      </c>
      <c r="C68" t="s">
        <v>155</v>
      </c>
      <c r="D68" s="19">
        <v>43770</v>
      </c>
      <c r="E68" s="29">
        <v>27.63156</v>
      </c>
      <c r="F68" s="29">
        <v>-82.706059999999994</v>
      </c>
      <c r="G68" s="3">
        <v>0.61875000000000002</v>
      </c>
      <c r="H68">
        <v>0.318</v>
      </c>
      <c r="I68">
        <v>0.318</v>
      </c>
      <c r="J68" t="s">
        <v>83</v>
      </c>
      <c r="K68">
        <v>31</v>
      </c>
      <c r="L68">
        <v>8.56</v>
      </c>
      <c r="M68">
        <v>14.6</v>
      </c>
      <c r="N68">
        <v>30.37</v>
      </c>
      <c r="O68" s="4">
        <v>80.976013234077755</v>
      </c>
      <c r="P68" t="s">
        <v>62</v>
      </c>
      <c r="Q68" s="3">
        <v>0.48680555555555555</v>
      </c>
      <c r="R68" s="18">
        <v>300</v>
      </c>
      <c r="S68" s="18"/>
      <c r="T68" s="18"/>
      <c r="U68" s="18"/>
      <c r="AJ68">
        <v>5</v>
      </c>
      <c r="AK68" t="s">
        <v>113</v>
      </c>
      <c r="AL68" t="s">
        <v>104</v>
      </c>
      <c r="AM68">
        <v>23</v>
      </c>
      <c r="AN68">
        <v>28</v>
      </c>
      <c r="AO68">
        <v>36</v>
      </c>
      <c r="AP68">
        <v>36</v>
      </c>
      <c r="AQ68">
        <v>35</v>
      </c>
      <c r="AR68">
        <v>5500</v>
      </c>
      <c r="AS68">
        <v>6000</v>
      </c>
      <c r="AT68">
        <v>3000</v>
      </c>
      <c r="AU68" t="s">
        <v>97</v>
      </c>
      <c r="AY68" s="2" t="s">
        <v>95</v>
      </c>
      <c r="AZ68" s="2"/>
      <c r="BA68" s="2"/>
      <c r="BB68">
        <v>40</v>
      </c>
      <c r="BC68" t="s">
        <v>77</v>
      </c>
    </row>
    <row r="69" spans="1:55" x14ac:dyDescent="0.25">
      <c r="A69" t="s">
        <v>51</v>
      </c>
      <c r="B69">
        <v>2020</v>
      </c>
      <c r="C69" t="s">
        <v>265</v>
      </c>
      <c r="D69" s="19">
        <v>44109</v>
      </c>
      <c r="G69" s="3">
        <v>0.53888888888888886</v>
      </c>
      <c r="H69">
        <v>1.1890000000000001</v>
      </c>
      <c r="I69">
        <v>1.1890000000000001</v>
      </c>
      <c r="J69" t="s">
        <v>230</v>
      </c>
      <c r="K69">
        <v>24.1</v>
      </c>
      <c r="L69">
        <v>7.96</v>
      </c>
      <c r="M69">
        <v>5.36</v>
      </c>
      <c r="N69">
        <v>30.85</v>
      </c>
      <c r="O69">
        <v>89.7</v>
      </c>
      <c r="P69" t="s">
        <v>249</v>
      </c>
      <c r="Q69" s="3">
        <v>0.4465277777777778</v>
      </c>
      <c r="R69" s="18">
        <v>0</v>
      </c>
      <c r="S69" s="18"/>
      <c r="W69" t="s">
        <v>104</v>
      </c>
      <c r="X69">
        <v>24</v>
      </c>
      <c r="Y69">
        <v>24</v>
      </c>
      <c r="Z69">
        <v>27</v>
      </c>
      <c r="AA69">
        <v>23</v>
      </c>
      <c r="AB69">
        <v>31</v>
      </c>
      <c r="AC69">
        <v>0</v>
      </c>
      <c r="AD69">
        <f>23/0.0025</f>
        <v>9200</v>
      </c>
      <c r="AE69">
        <f>31/0.0025</f>
        <v>12400</v>
      </c>
      <c r="AF69" t="s">
        <v>97</v>
      </c>
      <c r="AY69" s="1" t="s">
        <v>94</v>
      </c>
      <c r="AZ69" s="1" t="s">
        <v>314</v>
      </c>
      <c r="BA69" s="1" t="s">
        <v>95</v>
      </c>
      <c r="BB69">
        <v>70</v>
      </c>
      <c r="BC69" t="s">
        <v>266</v>
      </c>
    </row>
    <row r="70" spans="1:55" x14ac:dyDescent="0.25">
      <c r="A70" t="s">
        <v>51</v>
      </c>
      <c r="B70">
        <v>2020</v>
      </c>
      <c r="C70" t="s">
        <v>265</v>
      </c>
      <c r="D70" s="19">
        <v>44109</v>
      </c>
      <c r="R70">
        <v>10</v>
      </c>
      <c r="U70">
        <v>2</v>
      </c>
      <c r="V70" t="s">
        <v>110</v>
      </c>
      <c r="W70" t="s">
        <v>104</v>
      </c>
      <c r="AF70" t="s">
        <v>97</v>
      </c>
      <c r="AY70" s="1" t="s">
        <v>94</v>
      </c>
      <c r="AZ70" s="1" t="s">
        <v>314</v>
      </c>
      <c r="BA70" s="1" t="s">
        <v>95</v>
      </c>
      <c r="BB70">
        <v>100</v>
      </c>
    </row>
    <row r="71" spans="1:55" x14ac:dyDescent="0.25">
      <c r="A71" t="s">
        <v>51</v>
      </c>
      <c r="B71">
        <v>2020</v>
      </c>
      <c r="C71" t="s">
        <v>265</v>
      </c>
      <c r="D71" s="19">
        <v>44109</v>
      </c>
      <c r="R71">
        <v>20</v>
      </c>
      <c r="U71">
        <v>3</v>
      </c>
      <c r="V71" t="s">
        <v>111</v>
      </c>
      <c r="W71" t="s">
        <v>104</v>
      </c>
      <c r="AF71" t="s">
        <v>97</v>
      </c>
      <c r="AJ71">
        <v>1</v>
      </c>
      <c r="AK71" t="s">
        <v>109</v>
      </c>
      <c r="AL71" t="s">
        <v>100</v>
      </c>
      <c r="AU71" t="s">
        <v>98</v>
      </c>
      <c r="AY71" s="2" t="s">
        <v>95</v>
      </c>
      <c r="AZ71" t="s">
        <v>94</v>
      </c>
      <c r="BA71" t="s">
        <v>314</v>
      </c>
      <c r="BB71">
        <v>120</v>
      </c>
    </row>
    <row r="72" spans="1:55" x14ac:dyDescent="0.25">
      <c r="A72" t="s">
        <v>51</v>
      </c>
      <c r="B72">
        <v>2020</v>
      </c>
      <c r="C72" t="s">
        <v>265</v>
      </c>
      <c r="D72" s="19">
        <v>44109</v>
      </c>
      <c r="R72">
        <v>30</v>
      </c>
      <c r="U72">
        <v>3</v>
      </c>
      <c r="V72" t="s">
        <v>111</v>
      </c>
      <c r="W72" t="s">
        <v>104</v>
      </c>
      <c r="AF72" t="s">
        <v>98</v>
      </c>
      <c r="AH72" t="s">
        <v>98</v>
      </c>
      <c r="AJ72">
        <v>2</v>
      </c>
      <c r="AK72" t="s">
        <v>110</v>
      </c>
      <c r="AL72" t="s">
        <v>104</v>
      </c>
      <c r="AU72" t="s">
        <v>98</v>
      </c>
      <c r="AW72" t="s">
        <v>98</v>
      </c>
      <c r="AY72" s="2" t="s">
        <v>95</v>
      </c>
      <c r="AZ72" t="s">
        <v>94</v>
      </c>
      <c r="BA72" t="s">
        <v>314</v>
      </c>
      <c r="BB72">
        <v>60</v>
      </c>
      <c r="BC72" t="s">
        <v>267</v>
      </c>
    </row>
    <row r="73" spans="1:55" x14ac:dyDescent="0.25">
      <c r="A73" t="s">
        <v>51</v>
      </c>
      <c r="B73">
        <v>2020</v>
      </c>
      <c r="C73" t="s">
        <v>265</v>
      </c>
      <c r="D73" s="19">
        <v>44109</v>
      </c>
      <c r="R73">
        <v>40</v>
      </c>
      <c r="U73">
        <v>5</v>
      </c>
      <c r="V73" t="s">
        <v>113</v>
      </c>
      <c r="W73" t="s">
        <v>104</v>
      </c>
      <c r="AF73" t="s">
        <v>98</v>
      </c>
      <c r="AH73" t="s">
        <v>98</v>
      </c>
      <c r="AY73" s="2" t="s">
        <v>94</v>
      </c>
      <c r="AZ73" t="s">
        <v>314</v>
      </c>
      <c r="BA73" t="s">
        <v>95</v>
      </c>
      <c r="BB73">
        <v>60</v>
      </c>
      <c r="BC73" t="s">
        <v>268</v>
      </c>
    </row>
    <row r="74" spans="1:55" x14ac:dyDescent="0.25">
      <c r="A74" t="s">
        <v>51</v>
      </c>
      <c r="B74">
        <v>2020</v>
      </c>
      <c r="C74" t="s">
        <v>265</v>
      </c>
      <c r="D74" s="19">
        <v>44109</v>
      </c>
      <c r="R74" s="18">
        <v>50</v>
      </c>
      <c r="S74" s="74" t="s">
        <v>392</v>
      </c>
      <c r="T74">
        <v>4</v>
      </c>
      <c r="U74">
        <v>1</v>
      </c>
      <c r="V74" t="s">
        <v>109</v>
      </c>
      <c r="W74" t="s">
        <v>104</v>
      </c>
      <c r="X74">
        <v>38</v>
      </c>
      <c r="Y74">
        <v>38.5</v>
      </c>
      <c r="Z74">
        <v>32</v>
      </c>
      <c r="AA74">
        <v>31</v>
      </c>
      <c r="AB74">
        <v>36</v>
      </c>
      <c r="AC74">
        <f>6/0.0025</f>
        <v>2400</v>
      </c>
      <c r="AD74">
        <f>7/0.0025</f>
        <v>2800</v>
      </c>
      <c r="AE74">
        <f>1/0.0025</f>
        <v>400</v>
      </c>
      <c r="AF74" t="s">
        <v>99</v>
      </c>
      <c r="AJ74">
        <v>4</v>
      </c>
      <c r="AK74" t="s">
        <v>112</v>
      </c>
      <c r="AL74" t="s">
        <v>104</v>
      </c>
      <c r="AM74">
        <v>38</v>
      </c>
      <c r="AN74">
        <v>44</v>
      </c>
      <c r="AO74">
        <v>30.5</v>
      </c>
      <c r="AP74">
        <v>34</v>
      </c>
      <c r="AQ74">
        <v>46</v>
      </c>
      <c r="AR74">
        <f>16/0.0025</f>
        <v>6400</v>
      </c>
      <c r="AS74">
        <f>9/0.0025</f>
        <v>3600</v>
      </c>
      <c r="AT74">
        <f>17/0.0025</f>
        <v>6800</v>
      </c>
      <c r="AU74" t="s">
        <v>98</v>
      </c>
      <c r="AW74" t="s">
        <v>98</v>
      </c>
      <c r="AY74" s="2" t="s">
        <v>95</v>
      </c>
      <c r="BB74">
        <v>60</v>
      </c>
      <c r="BC74" t="s">
        <v>191</v>
      </c>
    </row>
    <row r="75" spans="1:55" x14ac:dyDescent="0.25">
      <c r="A75" t="s">
        <v>51</v>
      </c>
      <c r="B75">
        <v>2020</v>
      </c>
      <c r="C75" t="s">
        <v>265</v>
      </c>
      <c r="D75" s="19">
        <v>44109</v>
      </c>
      <c r="R75">
        <v>60</v>
      </c>
      <c r="S75" s="74"/>
      <c r="U75">
        <v>2</v>
      </c>
      <c r="V75" t="s">
        <v>110</v>
      </c>
      <c r="W75" t="s">
        <v>104</v>
      </c>
      <c r="AF75" t="s">
        <v>99</v>
      </c>
      <c r="AJ75">
        <v>4</v>
      </c>
      <c r="AK75" t="s">
        <v>112</v>
      </c>
      <c r="AL75" t="s">
        <v>104</v>
      </c>
      <c r="AU75" t="s">
        <v>98</v>
      </c>
      <c r="AW75" t="s">
        <v>98</v>
      </c>
      <c r="AY75" s="2" t="s">
        <v>95</v>
      </c>
      <c r="AZ75" t="s">
        <v>94</v>
      </c>
      <c r="BB75">
        <v>65</v>
      </c>
    </row>
    <row r="76" spans="1:55" x14ac:dyDescent="0.25">
      <c r="A76" t="s">
        <v>51</v>
      </c>
      <c r="B76">
        <v>2020</v>
      </c>
      <c r="C76" t="s">
        <v>265</v>
      </c>
      <c r="D76" s="19">
        <v>44109</v>
      </c>
      <c r="R76">
        <v>70</v>
      </c>
      <c r="S76" s="74"/>
      <c r="U76">
        <v>3</v>
      </c>
      <c r="V76" t="s">
        <v>111</v>
      </c>
      <c r="W76" t="s">
        <v>104</v>
      </c>
      <c r="AF76" t="s">
        <v>99</v>
      </c>
      <c r="AJ76">
        <v>4</v>
      </c>
      <c r="AK76" t="s">
        <v>112</v>
      </c>
      <c r="AL76" t="s">
        <v>104</v>
      </c>
      <c r="AU76" t="s">
        <v>98</v>
      </c>
      <c r="AW76" t="s">
        <v>98</v>
      </c>
      <c r="AY76" s="2" t="s">
        <v>95</v>
      </c>
      <c r="AZ76" t="s">
        <v>94</v>
      </c>
      <c r="BB76">
        <v>70</v>
      </c>
      <c r="BC76" t="s">
        <v>269</v>
      </c>
    </row>
    <row r="77" spans="1:55" x14ac:dyDescent="0.25">
      <c r="A77" t="s">
        <v>51</v>
      </c>
      <c r="B77">
        <v>2020</v>
      </c>
      <c r="C77" t="s">
        <v>265</v>
      </c>
      <c r="D77" s="19">
        <v>44109</v>
      </c>
      <c r="R77">
        <v>80</v>
      </c>
      <c r="S77" s="74"/>
      <c r="U77">
        <v>1</v>
      </c>
      <c r="V77" t="s">
        <v>109</v>
      </c>
      <c r="W77" t="s">
        <v>104</v>
      </c>
      <c r="AF77" t="s">
        <v>99</v>
      </c>
      <c r="AJ77">
        <v>5</v>
      </c>
      <c r="AK77" t="s">
        <v>113</v>
      </c>
      <c r="AL77" t="s">
        <v>104</v>
      </c>
      <c r="AU77" t="s">
        <v>98</v>
      </c>
      <c r="AW77" t="s">
        <v>98</v>
      </c>
      <c r="AY77" s="2" t="s">
        <v>95</v>
      </c>
      <c r="AZ77" t="s">
        <v>94</v>
      </c>
      <c r="BB77">
        <v>80</v>
      </c>
      <c r="BC77" t="s">
        <v>269</v>
      </c>
    </row>
    <row r="78" spans="1:55" x14ac:dyDescent="0.25">
      <c r="A78" t="s">
        <v>51</v>
      </c>
      <c r="B78">
        <v>2020</v>
      </c>
      <c r="C78" t="s">
        <v>265</v>
      </c>
      <c r="D78" s="19">
        <v>44109</v>
      </c>
      <c r="R78">
        <v>90</v>
      </c>
      <c r="S78" s="74"/>
      <c r="U78">
        <v>1</v>
      </c>
      <c r="V78" t="s">
        <v>109</v>
      </c>
      <c r="W78" t="s">
        <v>104</v>
      </c>
      <c r="AF78" t="s">
        <v>99</v>
      </c>
      <c r="AJ78">
        <v>5</v>
      </c>
      <c r="AK78" t="s">
        <v>113</v>
      </c>
      <c r="AL78" t="s">
        <v>104</v>
      </c>
      <c r="AU78" t="s">
        <v>98</v>
      </c>
      <c r="AW78" t="s">
        <v>98</v>
      </c>
      <c r="AY78" s="2" t="s">
        <v>95</v>
      </c>
      <c r="BB78">
        <v>90</v>
      </c>
    </row>
    <row r="79" spans="1:55" x14ac:dyDescent="0.25">
      <c r="A79" t="s">
        <v>51</v>
      </c>
      <c r="B79">
        <v>2020</v>
      </c>
      <c r="C79" t="s">
        <v>265</v>
      </c>
      <c r="D79" s="19">
        <v>44109</v>
      </c>
      <c r="G79" s="3">
        <v>0.46527777777777773</v>
      </c>
      <c r="H79">
        <v>0.39100000000000001</v>
      </c>
      <c r="I79">
        <v>0.39100000000000001</v>
      </c>
      <c r="J79" t="s">
        <v>254</v>
      </c>
      <c r="K79">
        <v>24.3</v>
      </c>
      <c r="L79">
        <v>7.91</v>
      </c>
      <c r="M79">
        <v>6.95</v>
      </c>
      <c r="N79">
        <v>30.86</v>
      </c>
      <c r="O79">
        <v>97.33</v>
      </c>
      <c r="P79" s="10" t="s">
        <v>255</v>
      </c>
      <c r="R79" s="18">
        <v>100</v>
      </c>
      <c r="S79" s="74" t="s">
        <v>392</v>
      </c>
      <c r="T79">
        <v>3</v>
      </c>
      <c r="U79">
        <v>1</v>
      </c>
      <c r="V79" t="s">
        <v>109</v>
      </c>
      <c r="W79" t="s">
        <v>104</v>
      </c>
      <c r="X79">
        <v>15</v>
      </c>
      <c r="Y79">
        <v>33</v>
      </c>
      <c r="Z79">
        <v>37</v>
      </c>
      <c r="AA79">
        <v>37</v>
      </c>
      <c r="AB79">
        <v>27</v>
      </c>
      <c r="AC79">
        <f>8/0.0025</f>
        <v>3200</v>
      </c>
      <c r="AD79">
        <f>2/0.0025</f>
        <v>800</v>
      </c>
      <c r="AE79">
        <v>0</v>
      </c>
      <c r="AF79" t="s">
        <v>99</v>
      </c>
      <c r="AJ79">
        <v>4</v>
      </c>
      <c r="AK79" t="s">
        <v>112</v>
      </c>
      <c r="AL79" t="s">
        <v>104</v>
      </c>
      <c r="AM79">
        <v>38</v>
      </c>
      <c r="AN79">
        <v>41</v>
      </c>
      <c r="AO79">
        <v>40</v>
      </c>
      <c r="AP79">
        <v>39.5</v>
      </c>
      <c r="AQ79">
        <v>38</v>
      </c>
      <c r="AR79">
        <f>14/0.0025</f>
        <v>5600</v>
      </c>
      <c r="AS79">
        <f>12/0.0025</f>
        <v>4800</v>
      </c>
      <c r="AT79">
        <f>6/0.0025</f>
        <v>2400</v>
      </c>
      <c r="AU79" t="s">
        <v>98</v>
      </c>
      <c r="AW79" t="s">
        <v>98</v>
      </c>
      <c r="AX79" t="s">
        <v>98</v>
      </c>
      <c r="AY79" s="2" t="s">
        <v>95</v>
      </c>
      <c r="AZ79" t="s">
        <v>94</v>
      </c>
      <c r="BA79" t="s">
        <v>314</v>
      </c>
      <c r="BB79">
        <v>80</v>
      </c>
      <c r="BC79" t="s">
        <v>272</v>
      </c>
    </row>
    <row r="80" spans="1:55" x14ac:dyDescent="0.25">
      <c r="A80" t="s">
        <v>51</v>
      </c>
      <c r="B80">
        <v>2020</v>
      </c>
      <c r="C80" t="s">
        <v>265</v>
      </c>
      <c r="D80" s="19">
        <v>44109</v>
      </c>
      <c r="R80">
        <v>110</v>
      </c>
      <c r="U80">
        <v>3</v>
      </c>
      <c r="V80" t="s">
        <v>111</v>
      </c>
      <c r="W80" t="s">
        <v>104</v>
      </c>
      <c r="AF80" t="s">
        <v>98</v>
      </c>
      <c r="AJ80">
        <v>2</v>
      </c>
      <c r="AK80" t="s">
        <v>110</v>
      </c>
      <c r="AL80" t="s">
        <v>104</v>
      </c>
      <c r="AU80" t="s">
        <v>99</v>
      </c>
      <c r="AW80" t="s">
        <v>99</v>
      </c>
      <c r="AY80" s="2" t="s">
        <v>95</v>
      </c>
      <c r="AZ80" t="s">
        <v>94</v>
      </c>
      <c r="BB80">
        <v>90</v>
      </c>
    </row>
    <row r="81" spans="1:55" x14ac:dyDescent="0.25">
      <c r="A81" t="s">
        <v>51</v>
      </c>
      <c r="B81">
        <v>2020</v>
      </c>
      <c r="C81" t="s">
        <v>265</v>
      </c>
      <c r="D81" s="19">
        <v>44109</v>
      </c>
      <c r="R81">
        <v>120</v>
      </c>
      <c r="U81">
        <v>4</v>
      </c>
      <c r="V81" t="s">
        <v>112</v>
      </c>
      <c r="W81" t="s">
        <v>104</v>
      </c>
      <c r="AF81" t="s">
        <v>98</v>
      </c>
      <c r="AJ81">
        <v>1</v>
      </c>
      <c r="AK81" t="s">
        <v>109</v>
      </c>
      <c r="AL81" t="s">
        <v>104</v>
      </c>
      <c r="AU81" t="s">
        <v>99</v>
      </c>
      <c r="AW81" t="s">
        <v>99</v>
      </c>
      <c r="AY81" s="2" t="s">
        <v>95</v>
      </c>
      <c r="AZ81" t="s">
        <v>94</v>
      </c>
      <c r="BB81">
        <v>100</v>
      </c>
    </row>
    <row r="82" spans="1:55" x14ac:dyDescent="0.25">
      <c r="A82" t="s">
        <v>51</v>
      </c>
      <c r="B82">
        <v>2020</v>
      </c>
      <c r="C82" t="s">
        <v>265</v>
      </c>
      <c r="D82" s="19">
        <v>44109</v>
      </c>
      <c r="R82">
        <v>130</v>
      </c>
      <c r="U82">
        <v>4</v>
      </c>
      <c r="V82" t="s">
        <v>112</v>
      </c>
      <c r="W82" t="s">
        <v>104</v>
      </c>
      <c r="AF82" t="s">
        <v>98</v>
      </c>
      <c r="AJ82">
        <v>2</v>
      </c>
      <c r="AK82" t="s">
        <v>110</v>
      </c>
      <c r="AL82" t="s">
        <v>104</v>
      </c>
      <c r="AU82" t="s">
        <v>99</v>
      </c>
      <c r="AW82" t="s">
        <v>99</v>
      </c>
      <c r="AY82" s="2" t="s">
        <v>95</v>
      </c>
      <c r="BB82">
        <v>100</v>
      </c>
    </row>
    <row r="83" spans="1:55" x14ac:dyDescent="0.25">
      <c r="A83" t="s">
        <v>51</v>
      </c>
      <c r="B83">
        <v>2020</v>
      </c>
      <c r="C83" t="s">
        <v>265</v>
      </c>
      <c r="D83" s="19">
        <v>44109</v>
      </c>
      <c r="R83">
        <v>140</v>
      </c>
      <c r="U83">
        <v>2</v>
      </c>
      <c r="V83" t="s">
        <v>110</v>
      </c>
      <c r="W83" t="s">
        <v>104</v>
      </c>
      <c r="AF83" t="s">
        <v>99</v>
      </c>
      <c r="AJ83">
        <v>1</v>
      </c>
      <c r="AK83" t="s">
        <v>109</v>
      </c>
      <c r="AL83" t="s">
        <v>104</v>
      </c>
      <c r="AU83" t="s">
        <v>99</v>
      </c>
      <c r="AY83" s="2" t="s">
        <v>95</v>
      </c>
      <c r="AZ83" t="s">
        <v>94</v>
      </c>
      <c r="BA83" t="s">
        <v>314</v>
      </c>
      <c r="BB83">
        <v>100</v>
      </c>
      <c r="BC83" t="s">
        <v>273</v>
      </c>
    </row>
    <row r="84" spans="1:55" x14ac:dyDescent="0.25">
      <c r="A84" t="s">
        <v>51</v>
      </c>
      <c r="B84">
        <v>2020</v>
      </c>
      <c r="C84" t="s">
        <v>265</v>
      </c>
      <c r="D84" s="19">
        <v>44109</v>
      </c>
      <c r="R84" s="18">
        <v>150</v>
      </c>
      <c r="S84" s="18"/>
      <c r="U84">
        <v>2</v>
      </c>
      <c r="V84" t="s">
        <v>110</v>
      </c>
      <c r="W84" t="s">
        <v>104</v>
      </c>
      <c r="X84">
        <v>24</v>
      </c>
      <c r="Y84">
        <v>30</v>
      </c>
      <c r="Z84">
        <v>31</v>
      </c>
      <c r="AA84">
        <v>27</v>
      </c>
      <c r="AB84">
        <v>28.5</v>
      </c>
      <c r="AC84">
        <f>24/0.0025</f>
        <v>9600</v>
      </c>
      <c r="AD84">
        <f>9/0.0025</f>
        <v>3600</v>
      </c>
      <c r="AE84">
        <v>0</v>
      </c>
      <c r="AF84" t="s">
        <v>98</v>
      </c>
      <c r="AY84" s="2" t="s">
        <v>95</v>
      </c>
      <c r="BB84">
        <v>110</v>
      </c>
      <c r="BC84" t="s">
        <v>274</v>
      </c>
    </row>
    <row r="85" spans="1:55" x14ac:dyDescent="0.25">
      <c r="A85" t="s">
        <v>51</v>
      </c>
      <c r="B85">
        <v>2020</v>
      </c>
      <c r="C85" t="s">
        <v>265</v>
      </c>
      <c r="D85" s="19">
        <v>44109</v>
      </c>
      <c r="R85">
        <v>160</v>
      </c>
      <c r="AJ85">
        <v>5</v>
      </c>
      <c r="AK85" t="s">
        <v>113</v>
      </c>
      <c r="AL85" t="s">
        <v>104</v>
      </c>
      <c r="AU85" t="s">
        <v>99</v>
      </c>
      <c r="AW85" t="s">
        <v>99</v>
      </c>
      <c r="AY85" s="2" t="s">
        <v>95</v>
      </c>
      <c r="BB85">
        <v>70</v>
      </c>
      <c r="BC85" t="s">
        <v>275</v>
      </c>
    </row>
    <row r="86" spans="1:55" x14ac:dyDescent="0.25">
      <c r="A86" t="s">
        <v>51</v>
      </c>
      <c r="B86">
        <v>2020</v>
      </c>
      <c r="C86" t="s">
        <v>265</v>
      </c>
      <c r="D86" s="19">
        <v>44109</v>
      </c>
      <c r="R86">
        <v>170</v>
      </c>
      <c r="S86">
        <v>1</v>
      </c>
      <c r="T86">
        <v>5</v>
      </c>
      <c r="AJ86">
        <v>5</v>
      </c>
      <c r="AK86" t="s">
        <v>113</v>
      </c>
      <c r="AL86" t="s">
        <v>104</v>
      </c>
      <c r="AU86" t="s">
        <v>99</v>
      </c>
      <c r="AW86" t="s">
        <v>99</v>
      </c>
      <c r="AY86" s="2" t="s">
        <v>95</v>
      </c>
      <c r="BB86">
        <v>70</v>
      </c>
      <c r="BC86" t="s">
        <v>191</v>
      </c>
    </row>
    <row r="87" spans="1:55" x14ac:dyDescent="0.25">
      <c r="A87" t="s">
        <v>51</v>
      </c>
      <c r="B87">
        <v>2020</v>
      </c>
      <c r="C87" t="s">
        <v>265</v>
      </c>
      <c r="D87" s="19">
        <v>44109</v>
      </c>
      <c r="R87">
        <v>180</v>
      </c>
      <c r="AJ87">
        <v>5</v>
      </c>
      <c r="AK87" t="s">
        <v>113</v>
      </c>
      <c r="AL87" t="s">
        <v>104</v>
      </c>
      <c r="AU87" t="s">
        <v>99</v>
      </c>
      <c r="AW87" t="s">
        <v>99</v>
      </c>
      <c r="AY87" s="2" t="s">
        <v>95</v>
      </c>
      <c r="BB87">
        <v>80</v>
      </c>
    </row>
    <row r="88" spans="1:55" x14ac:dyDescent="0.25">
      <c r="A88" t="s">
        <v>51</v>
      </c>
      <c r="B88">
        <v>2020</v>
      </c>
      <c r="C88" t="s">
        <v>265</v>
      </c>
      <c r="D88" s="19">
        <v>44109</v>
      </c>
      <c r="R88">
        <v>190</v>
      </c>
      <c r="AJ88">
        <v>4</v>
      </c>
      <c r="AK88" t="s">
        <v>112</v>
      </c>
      <c r="AL88" t="s">
        <v>104</v>
      </c>
      <c r="AU88" t="s">
        <v>99</v>
      </c>
      <c r="AY88" s="2" t="s">
        <v>95</v>
      </c>
      <c r="AZ88" t="s">
        <v>94</v>
      </c>
      <c r="BA88" t="s">
        <v>314</v>
      </c>
      <c r="BB88">
        <v>70</v>
      </c>
      <c r="BC88" t="s">
        <v>276</v>
      </c>
    </row>
    <row r="89" spans="1:55" x14ac:dyDescent="0.25">
      <c r="A89" t="s">
        <v>51</v>
      </c>
      <c r="B89">
        <v>2020</v>
      </c>
      <c r="C89" t="s">
        <v>265</v>
      </c>
      <c r="D89" s="19">
        <v>44109</v>
      </c>
      <c r="G89" s="3">
        <v>0.47638888888888892</v>
      </c>
      <c r="H89">
        <v>0.318</v>
      </c>
      <c r="I89">
        <v>0.318</v>
      </c>
      <c r="J89" t="s">
        <v>230</v>
      </c>
      <c r="K89">
        <v>24.4</v>
      </c>
      <c r="L89">
        <v>8.02</v>
      </c>
      <c r="M89">
        <v>7.91</v>
      </c>
      <c r="N89">
        <v>30.77</v>
      </c>
      <c r="O89">
        <v>96.4</v>
      </c>
      <c r="P89" s="10" t="s">
        <v>259</v>
      </c>
      <c r="Q89" s="3">
        <v>0.48194444444444445</v>
      </c>
      <c r="R89" s="18">
        <v>200</v>
      </c>
      <c r="S89" s="18"/>
      <c r="AJ89">
        <v>5</v>
      </c>
      <c r="AK89" t="s">
        <v>113</v>
      </c>
      <c r="AL89" t="s">
        <v>104</v>
      </c>
      <c r="AM89">
        <v>46</v>
      </c>
      <c r="AN89">
        <v>52</v>
      </c>
      <c r="AO89">
        <v>55</v>
      </c>
      <c r="AP89">
        <v>47</v>
      </c>
      <c r="AQ89">
        <v>55</v>
      </c>
      <c r="AR89">
        <f>12/0.0025</f>
        <v>4800</v>
      </c>
      <c r="AS89">
        <f>15/0.0025</f>
        <v>6000</v>
      </c>
      <c r="AT89">
        <f>14/0.0025</f>
        <v>5600</v>
      </c>
      <c r="AU89" t="s">
        <v>99</v>
      </c>
      <c r="AW89" t="s">
        <v>99</v>
      </c>
      <c r="AY89" s="2" t="s">
        <v>95</v>
      </c>
      <c r="BB89">
        <v>90</v>
      </c>
      <c r="BC89" t="s">
        <v>277</v>
      </c>
    </row>
    <row r="90" spans="1:55" x14ac:dyDescent="0.25">
      <c r="A90" t="s">
        <v>51</v>
      </c>
      <c r="B90">
        <v>2020</v>
      </c>
      <c r="C90" t="s">
        <v>265</v>
      </c>
      <c r="D90" s="19">
        <v>44109</v>
      </c>
      <c r="R90">
        <v>210</v>
      </c>
      <c r="AY90" s="2" t="s">
        <v>95</v>
      </c>
      <c r="AZ90" t="s">
        <v>94</v>
      </c>
      <c r="BA90" t="s">
        <v>314</v>
      </c>
      <c r="BB90">
        <v>90</v>
      </c>
      <c r="BC90" t="s">
        <v>278</v>
      </c>
    </row>
    <row r="91" spans="1:55" x14ac:dyDescent="0.25">
      <c r="A91" t="s">
        <v>51</v>
      </c>
      <c r="B91">
        <v>2020</v>
      </c>
      <c r="C91" t="s">
        <v>265</v>
      </c>
      <c r="D91" s="19">
        <v>44109</v>
      </c>
      <c r="R91">
        <v>220</v>
      </c>
      <c r="AJ91" t="s">
        <v>392</v>
      </c>
      <c r="AK91" t="s">
        <v>108</v>
      </c>
      <c r="AL91" t="s">
        <v>104</v>
      </c>
      <c r="AU91" t="s">
        <v>97</v>
      </c>
      <c r="AY91" s="2" t="s">
        <v>94</v>
      </c>
      <c r="AZ91" t="s">
        <v>314</v>
      </c>
      <c r="BA91" t="s">
        <v>95</v>
      </c>
      <c r="BB91">
        <v>95</v>
      </c>
    </row>
    <row r="92" spans="1:55" x14ac:dyDescent="0.25">
      <c r="A92" t="s">
        <v>51</v>
      </c>
      <c r="B92">
        <v>2020</v>
      </c>
      <c r="C92" t="s">
        <v>265</v>
      </c>
      <c r="D92" s="19">
        <v>44109</v>
      </c>
      <c r="R92">
        <v>230</v>
      </c>
      <c r="AJ92">
        <v>5</v>
      </c>
      <c r="AK92" t="s">
        <v>113</v>
      </c>
      <c r="AL92" t="s">
        <v>104</v>
      </c>
      <c r="AU92" t="s">
        <v>99</v>
      </c>
      <c r="AY92" s="2" t="s">
        <v>95</v>
      </c>
      <c r="BB92">
        <v>100</v>
      </c>
      <c r="BC92" t="s">
        <v>279</v>
      </c>
    </row>
    <row r="93" spans="1:55" x14ac:dyDescent="0.25">
      <c r="A93" t="s">
        <v>51</v>
      </c>
      <c r="B93">
        <v>2020</v>
      </c>
      <c r="C93" t="s">
        <v>265</v>
      </c>
      <c r="D93" s="19">
        <v>44109</v>
      </c>
      <c r="R93">
        <v>240</v>
      </c>
      <c r="AJ93">
        <v>5</v>
      </c>
      <c r="AK93" t="s">
        <v>113</v>
      </c>
      <c r="AL93" t="s">
        <v>104</v>
      </c>
      <c r="AU93" t="s">
        <v>99</v>
      </c>
      <c r="AY93" s="2" t="s">
        <v>95</v>
      </c>
      <c r="BB93">
        <v>90</v>
      </c>
    </row>
    <row r="94" spans="1:55" x14ac:dyDescent="0.25">
      <c r="A94" t="s">
        <v>51</v>
      </c>
      <c r="B94">
        <v>2020</v>
      </c>
      <c r="C94" t="s">
        <v>265</v>
      </c>
      <c r="D94" s="19">
        <v>44109</v>
      </c>
      <c r="R94" s="18">
        <v>250</v>
      </c>
      <c r="S94" s="18"/>
      <c r="AJ94">
        <v>5</v>
      </c>
      <c r="AK94" t="s">
        <v>113</v>
      </c>
      <c r="AL94" t="s">
        <v>104</v>
      </c>
      <c r="AM94">
        <v>49</v>
      </c>
      <c r="AN94">
        <v>46</v>
      </c>
      <c r="AO94">
        <v>48</v>
      </c>
      <c r="AP94">
        <v>51</v>
      </c>
      <c r="AQ94">
        <v>41</v>
      </c>
      <c r="AR94">
        <f>14/0.0025</f>
        <v>5600</v>
      </c>
      <c r="AS94">
        <f>13/0.0025</f>
        <v>5200</v>
      </c>
      <c r="AT94">
        <f>16/0.0025</f>
        <v>6400</v>
      </c>
      <c r="AU94" t="s">
        <v>99</v>
      </c>
      <c r="AY94" s="2" t="s">
        <v>95</v>
      </c>
      <c r="BB94">
        <v>80</v>
      </c>
    </row>
    <row r="95" spans="1:55" x14ac:dyDescent="0.25">
      <c r="A95" t="s">
        <v>51</v>
      </c>
      <c r="B95">
        <v>2020</v>
      </c>
      <c r="C95" t="s">
        <v>265</v>
      </c>
      <c r="D95" s="19">
        <v>44109</v>
      </c>
      <c r="R95">
        <v>260</v>
      </c>
      <c r="AJ95">
        <v>5</v>
      </c>
      <c r="AK95" t="s">
        <v>113</v>
      </c>
      <c r="AL95" t="s">
        <v>104</v>
      </c>
      <c r="AU95" t="s">
        <v>99</v>
      </c>
      <c r="AY95" s="2" t="s">
        <v>95</v>
      </c>
      <c r="BB95">
        <v>90</v>
      </c>
    </row>
    <row r="96" spans="1:55" x14ac:dyDescent="0.25">
      <c r="A96" t="s">
        <v>51</v>
      </c>
      <c r="B96">
        <v>2020</v>
      </c>
      <c r="C96" t="s">
        <v>265</v>
      </c>
      <c r="D96" s="19">
        <v>44109</v>
      </c>
      <c r="R96">
        <v>270</v>
      </c>
      <c r="AJ96">
        <v>5</v>
      </c>
      <c r="AK96" t="s">
        <v>113</v>
      </c>
      <c r="AL96" t="s">
        <v>104</v>
      </c>
      <c r="AU96" t="s">
        <v>99</v>
      </c>
      <c r="AW96" t="s">
        <v>99</v>
      </c>
      <c r="AY96" s="2" t="s">
        <v>95</v>
      </c>
      <c r="BB96">
        <v>80</v>
      </c>
    </row>
    <row r="97" spans="1:55" x14ac:dyDescent="0.25">
      <c r="A97" t="s">
        <v>51</v>
      </c>
      <c r="B97">
        <v>2020</v>
      </c>
      <c r="C97" t="s">
        <v>265</v>
      </c>
      <c r="D97" s="19">
        <v>44109</v>
      </c>
      <c r="R97">
        <v>280</v>
      </c>
      <c r="AJ97">
        <v>5</v>
      </c>
      <c r="AK97" t="s">
        <v>113</v>
      </c>
      <c r="AL97" t="s">
        <v>104</v>
      </c>
      <c r="AU97" t="s">
        <v>98</v>
      </c>
      <c r="AW97" t="s">
        <v>98</v>
      </c>
      <c r="AY97" s="2" t="s">
        <v>95</v>
      </c>
      <c r="BB97">
        <v>70</v>
      </c>
    </row>
    <row r="98" spans="1:55" x14ac:dyDescent="0.25">
      <c r="A98" t="s">
        <v>51</v>
      </c>
      <c r="B98">
        <v>2020</v>
      </c>
      <c r="C98" t="s">
        <v>265</v>
      </c>
      <c r="D98" s="19">
        <v>44109</v>
      </c>
      <c r="R98">
        <v>290</v>
      </c>
      <c r="AJ98">
        <v>5</v>
      </c>
      <c r="AK98" t="s">
        <v>113</v>
      </c>
      <c r="AL98" t="s">
        <v>104</v>
      </c>
      <c r="AU98" t="s">
        <v>98</v>
      </c>
      <c r="AW98" t="s">
        <v>98</v>
      </c>
      <c r="AY98" s="2" t="s">
        <v>95</v>
      </c>
      <c r="AZ98" t="s">
        <v>94</v>
      </c>
      <c r="BB98">
        <v>70</v>
      </c>
      <c r="BC98" t="s">
        <v>280</v>
      </c>
    </row>
    <row r="99" spans="1:55" x14ac:dyDescent="0.25">
      <c r="A99" t="s">
        <v>51</v>
      </c>
      <c r="B99">
        <v>2020</v>
      </c>
      <c r="C99" t="s">
        <v>265</v>
      </c>
      <c r="D99" s="19">
        <v>44109</v>
      </c>
      <c r="G99" s="3">
        <v>0.48958333333333331</v>
      </c>
      <c r="H99">
        <v>0.29799999999999999</v>
      </c>
      <c r="I99">
        <v>0.29799999999999999</v>
      </c>
      <c r="J99" t="s">
        <v>230</v>
      </c>
      <c r="K99">
        <v>24.6</v>
      </c>
      <c r="L99">
        <v>8.17</v>
      </c>
      <c r="M99">
        <v>9.56</v>
      </c>
      <c r="N99">
        <v>30.71</v>
      </c>
      <c r="O99">
        <v>97.75</v>
      </c>
      <c r="P99" s="10" t="s">
        <v>262</v>
      </c>
      <c r="Q99" s="3">
        <v>0.49305555555555558</v>
      </c>
      <c r="R99" s="18">
        <v>300</v>
      </c>
      <c r="S99" s="18"/>
      <c r="AJ99">
        <v>5</v>
      </c>
      <c r="AK99" t="s">
        <v>113</v>
      </c>
      <c r="AL99" t="s">
        <v>104</v>
      </c>
      <c r="AM99">
        <v>45</v>
      </c>
      <c r="AN99">
        <v>56</v>
      </c>
      <c r="AO99">
        <v>26</v>
      </c>
      <c r="AP99">
        <v>46</v>
      </c>
      <c r="AQ99">
        <v>44.5</v>
      </c>
      <c r="AR99">
        <f>14/0.0025</f>
        <v>5600</v>
      </c>
      <c r="AS99">
        <f>18/0.0025</f>
        <v>7200</v>
      </c>
      <c r="AT99">
        <f>9/0.0025</f>
        <v>3600</v>
      </c>
      <c r="AU99" t="s">
        <v>98</v>
      </c>
      <c r="AW99" t="s">
        <v>98</v>
      </c>
      <c r="AY99" s="2" t="s">
        <v>95</v>
      </c>
      <c r="AZ99" t="s">
        <v>94</v>
      </c>
      <c r="BB99">
        <v>70</v>
      </c>
      <c r="BC99" t="s">
        <v>281</v>
      </c>
    </row>
    <row r="100" spans="1:55" x14ac:dyDescent="0.25">
      <c r="A100" t="s">
        <v>45</v>
      </c>
      <c r="B100">
        <v>2020</v>
      </c>
      <c r="C100" t="s">
        <v>297</v>
      </c>
      <c r="D100" s="19">
        <v>44111</v>
      </c>
      <c r="G100" s="8">
        <v>0.41111111111111115</v>
      </c>
      <c r="H100" s="10">
        <v>0.63100000000000001</v>
      </c>
      <c r="I100" s="10">
        <v>0.63100000000000001</v>
      </c>
      <c r="J100" s="10" t="s">
        <v>283</v>
      </c>
      <c r="K100" s="10">
        <v>27.5</v>
      </c>
      <c r="L100" s="10">
        <v>8.14</v>
      </c>
      <c r="M100" s="10">
        <v>5.12</v>
      </c>
      <c r="N100" s="10">
        <v>30.66</v>
      </c>
      <c r="O100" s="11">
        <v>90.9</v>
      </c>
      <c r="P100" s="10" t="s">
        <v>285</v>
      </c>
      <c r="Q100" s="3">
        <v>0.40902777777777777</v>
      </c>
      <c r="R100" s="18">
        <v>0</v>
      </c>
      <c r="S100" s="18"/>
      <c r="U100">
        <v>2</v>
      </c>
      <c r="V100" t="s">
        <v>110</v>
      </c>
      <c r="W100" t="s">
        <v>104</v>
      </c>
      <c r="X100">
        <v>10</v>
      </c>
      <c r="Y100">
        <v>8</v>
      </c>
      <c r="Z100">
        <v>11</v>
      </c>
      <c r="AA100">
        <v>11</v>
      </c>
      <c r="AB100">
        <v>15</v>
      </c>
      <c r="AC100">
        <f>21/0.0025</f>
        <v>8400</v>
      </c>
      <c r="AD100">
        <f>8/0.0025</f>
        <v>3200</v>
      </c>
      <c r="AE100">
        <f>5/0.0025</f>
        <v>2000</v>
      </c>
      <c r="AF100" t="s">
        <v>97</v>
      </c>
      <c r="AJ100">
        <v>2</v>
      </c>
      <c r="AK100" t="s">
        <v>110</v>
      </c>
      <c r="AL100" t="s">
        <v>104</v>
      </c>
      <c r="AM100">
        <v>8</v>
      </c>
      <c r="AN100">
        <v>5</v>
      </c>
      <c r="AO100">
        <v>14</v>
      </c>
      <c r="AP100">
        <v>15</v>
      </c>
      <c r="AQ100">
        <v>8</v>
      </c>
      <c r="AR100">
        <f>4/0.0025</f>
        <v>1600</v>
      </c>
      <c r="AS100">
        <f>2/0.0025</f>
        <v>800</v>
      </c>
      <c r="AT100">
        <f>1/0.0025</f>
        <v>400</v>
      </c>
      <c r="AU100" t="s">
        <v>97</v>
      </c>
      <c r="AV100" t="s">
        <v>97</v>
      </c>
      <c r="AY100" s="2" t="s">
        <v>94</v>
      </c>
      <c r="BB100">
        <v>80</v>
      </c>
    </row>
    <row r="101" spans="1:55" x14ac:dyDescent="0.25">
      <c r="A101" t="s">
        <v>45</v>
      </c>
      <c r="B101">
        <v>2020</v>
      </c>
      <c r="C101" t="s">
        <v>297</v>
      </c>
      <c r="D101" s="19">
        <v>44111</v>
      </c>
      <c r="R101">
        <v>10</v>
      </c>
      <c r="U101">
        <v>1</v>
      </c>
      <c r="V101" t="s">
        <v>109</v>
      </c>
      <c r="W101" t="s">
        <v>100</v>
      </c>
      <c r="AF101" t="s">
        <v>97</v>
      </c>
      <c r="AY101" s="2" t="s">
        <v>94</v>
      </c>
      <c r="BB101">
        <v>80</v>
      </c>
    </row>
    <row r="102" spans="1:55" x14ac:dyDescent="0.25">
      <c r="A102" t="s">
        <v>45</v>
      </c>
      <c r="B102">
        <v>2020</v>
      </c>
      <c r="C102" t="s">
        <v>297</v>
      </c>
      <c r="D102" s="19">
        <v>44111</v>
      </c>
      <c r="R102">
        <v>20</v>
      </c>
      <c r="U102" t="s">
        <v>392</v>
      </c>
      <c r="V102" t="s">
        <v>108</v>
      </c>
      <c r="W102" t="s">
        <v>100</v>
      </c>
      <c r="AF102" t="s">
        <v>98</v>
      </c>
      <c r="AJ102" t="s">
        <v>392</v>
      </c>
      <c r="AK102" t="s">
        <v>108</v>
      </c>
      <c r="AL102" t="s">
        <v>100</v>
      </c>
      <c r="AU102" t="s">
        <v>98</v>
      </c>
      <c r="AY102" s="2" t="s">
        <v>94</v>
      </c>
      <c r="BB102">
        <v>70</v>
      </c>
    </row>
    <row r="103" spans="1:55" x14ac:dyDescent="0.25">
      <c r="A103" t="s">
        <v>45</v>
      </c>
      <c r="B103">
        <v>2020</v>
      </c>
      <c r="C103" t="s">
        <v>297</v>
      </c>
      <c r="D103" s="19">
        <v>44111</v>
      </c>
      <c r="R103">
        <v>30</v>
      </c>
      <c r="U103">
        <v>1</v>
      </c>
      <c r="V103" t="s">
        <v>109</v>
      </c>
      <c r="W103" t="s">
        <v>100</v>
      </c>
      <c r="AF103" t="s">
        <v>97</v>
      </c>
      <c r="AJ103">
        <v>4</v>
      </c>
      <c r="AK103" t="s">
        <v>112</v>
      </c>
      <c r="AL103" t="s">
        <v>100</v>
      </c>
      <c r="AU103" t="s">
        <v>99</v>
      </c>
      <c r="AY103" s="2" t="s">
        <v>95</v>
      </c>
      <c r="AZ103" t="s">
        <v>94</v>
      </c>
      <c r="BB103">
        <v>70</v>
      </c>
    </row>
    <row r="104" spans="1:55" x14ac:dyDescent="0.25">
      <c r="A104" t="s">
        <v>45</v>
      </c>
      <c r="B104">
        <v>2020</v>
      </c>
      <c r="C104" t="s">
        <v>297</v>
      </c>
      <c r="D104" s="19">
        <v>44111</v>
      </c>
      <c r="R104">
        <v>40</v>
      </c>
      <c r="U104">
        <v>3</v>
      </c>
      <c r="V104" t="s">
        <v>111</v>
      </c>
      <c r="W104" t="s">
        <v>104</v>
      </c>
      <c r="AJ104">
        <v>4</v>
      </c>
      <c r="AK104" t="s">
        <v>112</v>
      </c>
      <c r="AL104" t="s">
        <v>104</v>
      </c>
      <c r="AU104" t="s">
        <v>97</v>
      </c>
      <c r="AY104" s="2" t="s">
        <v>95</v>
      </c>
      <c r="AZ104" t="s">
        <v>94</v>
      </c>
      <c r="BA104" t="s">
        <v>314</v>
      </c>
      <c r="BB104">
        <v>70</v>
      </c>
      <c r="BC104" t="s">
        <v>298</v>
      </c>
    </row>
    <row r="105" spans="1:55" x14ac:dyDescent="0.25">
      <c r="A105" t="s">
        <v>45</v>
      </c>
      <c r="B105">
        <v>2020</v>
      </c>
      <c r="C105" t="s">
        <v>297</v>
      </c>
      <c r="D105" s="19">
        <v>44111</v>
      </c>
      <c r="R105" s="18">
        <v>50</v>
      </c>
      <c r="S105" s="18"/>
      <c r="U105">
        <v>2</v>
      </c>
      <c r="V105" t="s">
        <v>110</v>
      </c>
      <c r="W105" t="s">
        <v>104</v>
      </c>
      <c r="X105">
        <v>23</v>
      </c>
      <c r="Y105">
        <v>22</v>
      </c>
      <c r="Z105">
        <v>18</v>
      </c>
      <c r="AA105">
        <v>16</v>
      </c>
      <c r="AB105">
        <v>23</v>
      </c>
      <c r="AC105">
        <f>10/0.0025</f>
        <v>4000</v>
      </c>
      <c r="AD105">
        <f>5/0.0025</f>
        <v>2000</v>
      </c>
      <c r="AE105">
        <f>6/0.0025</f>
        <v>2400</v>
      </c>
      <c r="AF105" t="s">
        <v>97</v>
      </c>
      <c r="AJ105">
        <v>3</v>
      </c>
      <c r="AK105" t="s">
        <v>111</v>
      </c>
      <c r="AL105" t="s">
        <v>104</v>
      </c>
      <c r="AM105">
        <v>38</v>
      </c>
      <c r="AN105">
        <v>46</v>
      </c>
      <c r="AO105">
        <v>46</v>
      </c>
      <c r="AP105">
        <v>46</v>
      </c>
      <c r="AQ105">
        <v>42</v>
      </c>
      <c r="AR105">
        <f>6/0.0025</f>
        <v>2400</v>
      </c>
      <c r="AS105">
        <f>8/0.0025</f>
        <v>3200</v>
      </c>
      <c r="AT105">
        <f>3/0.0025</f>
        <v>1200</v>
      </c>
      <c r="AU105" t="s">
        <v>97</v>
      </c>
      <c r="AY105" s="2" t="s">
        <v>95</v>
      </c>
      <c r="AZ105" t="s">
        <v>94</v>
      </c>
      <c r="BB105">
        <v>65</v>
      </c>
      <c r="BC105" t="s">
        <v>299</v>
      </c>
    </row>
    <row r="106" spans="1:55" x14ac:dyDescent="0.25">
      <c r="A106" t="s">
        <v>45</v>
      </c>
      <c r="B106">
        <v>2020</v>
      </c>
      <c r="C106" t="s">
        <v>297</v>
      </c>
      <c r="D106" s="19">
        <v>44111</v>
      </c>
      <c r="R106">
        <v>60</v>
      </c>
      <c r="U106">
        <v>3</v>
      </c>
      <c r="V106" t="s">
        <v>111</v>
      </c>
      <c r="W106" t="s">
        <v>104</v>
      </c>
      <c r="AF106" t="s">
        <v>97</v>
      </c>
      <c r="AJ106">
        <v>3</v>
      </c>
      <c r="AK106" t="s">
        <v>111</v>
      </c>
      <c r="AL106" t="s">
        <v>100</v>
      </c>
      <c r="AU106" t="s">
        <v>99</v>
      </c>
      <c r="AY106" s="2" t="s">
        <v>95</v>
      </c>
      <c r="AZ106" t="s">
        <v>94</v>
      </c>
      <c r="BB106">
        <v>60</v>
      </c>
    </row>
    <row r="107" spans="1:55" x14ac:dyDescent="0.25">
      <c r="A107" t="s">
        <v>45</v>
      </c>
      <c r="B107">
        <v>2020</v>
      </c>
      <c r="C107" t="s">
        <v>297</v>
      </c>
      <c r="D107" s="19">
        <v>44111</v>
      </c>
      <c r="R107">
        <v>70</v>
      </c>
      <c r="U107">
        <v>2</v>
      </c>
      <c r="V107" t="s">
        <v>110</v>
      </c>
      <c r="W107" t="s">
        <v>100</v>
      </c>
      <c r="AF107" t="s">
        <v>98</v>
      </c>
      <c r="AJ107">
        <v>3</v>
      </c>
      <c r="AK107" t="s">
        <v>111</v>
      </c>
      <c r="AL107" t="s">
        <v>100</v>
      </c>
      <c r="AU107" t="s">
        <v>98</v>
      </c>
      <c r="AY107" s="2" t="s">
        <v>95</v>
      </c>
      <c r="AZ107" t="s">
        <v>94</v>
      </c>
      <c r="BB107">
        <v>65</v>
      </c>
    </row>
    <row r="108" spans="1:55" x14ac:dyDescent="0.25">
      <c r="A108" t="s">
        <v>45</v>
      </c>
      <c r="B108">
        <v>2020</v>
      </c>
      <c r="C108" t="s">
        <v>297</v>
      </c>
      <c r="D108" s="19">
        <v>44111</v>
      </c>
      <c r="R108">
        <v>80</v>
      </c>
      <c r="U108">
        <v>3</v>
      </c>
      <c r="V108" t="s">
        <v>111</v>
      </c>
      <c r="W108" t="s">
        <v>100</v>
      </c>
      <c r="AF108" t="s">
        <v>99</v>
      </c>
      <c r="AJ108">
        <v>2</v>
      </c>
      <c r="AK108" t="s">
        <v>110</v>
      </c>
      <c r="AL108" t="s">
        <v>100</v>
      </c>
      <c r="AU108" t="s">
        <v>99</v>
      </c>
      <c r="AY108" s="2" t="s">
        <v>95</v>
      </c>
      <c r="AZ108" t="s">
        <v>94</v>
      </c>
      <c r="BB108">
        <v>65</v>
      </c>
    </row>
    <row r="109" spans="1:55" x14ac:dyDescent="0.25">
      <c r="A109" t="s">
        <v>45</v>
      </c>
      <c r="B109">
        <v>2020</v>
      </c>
      <c r="C109" t="s">
        <v>297</v>
      </c>
      <c r="D109" s="19">
        <v>44111</v>
      </c>
      <c r="R109">
        <v>90</v>
      </c>
      <c r="U109">
        <v>3</v>
      </c>
      <c r="V109" t="s">
        <v>111</v>
      </c>
      <c r="W109" t="s">
        <v>100</v>
      </c>
      <c r="AF109" t="s">
        <v>99</v>
      </c>
      <c r="AJ109">
        <v>1</v>
      </c>
      <c r="AK109" t="s">
        <v>109</v>
      </c>
      <c r="AL109" t="s">
        <v>100</v>
      </c>
      <c r="AU109" t="s">
        <v>99</v>
      </c>
      <c r="AY109" s="2" t="s">
        <v>95</v>
      </c>
      <c r="AZ109" t="s">
        <v>94</v>
      </c>
      <c r="BB109">
        <v>70</v>
      </c>
      <c r="BC109" t="s">
        <v>302</v>
      </c>
    </row>
    <row r="110" spans="1:55" x14ac:dyDescent="0.25">
      <c r="A110" t="s">
        <v>45</v>
      </c>
      <c r="B110">
        <v>2020</v>
      </c>
      <c r="C110" t="s">
        <v>297</v>
      </c>
      <c r="D110" s="19">
        <v>44111</v>
      </c>
      <c r="G110" s="8">
        <v>0.4236111111111111</v>
      </c>
      <c r="H110" s="10">
        <v>0.47699999999999998</v>
      </c>
      <c r="I110" s="10">
        <v>0.47699999999999998</v>
      </c>
      <c r="J110" s="10" t="s">
        <v>283</v>
      </c>
      <c r="K110" s="10">
        <v>27.7</v>
      </c>
      <c r="L110" s="10">
        <v>8.17</v>
      </c>
      <c r="M110" s="10">
        <v>5.68</v>
      </c>
      <c r="N110" s="10">
        <v>30.65</v>
      </c>
      <c r="O110" s="10">
        <v>86.72</v>
      </c>
      <c r="P110" s="10" t="s">
        <v>288</v>
      </c>
      <c r="Q110" s="3">
        <v>0.4513888888888889</v>
      </c>
      <c r="R110" s="18">
        <v>100</v>
      </c>
      <c r="S110" s="18"/>
      <c r="U110">
        <v>4</v>
      </c>
      <c r="V110" t="s">
        <v>112</v>
      </c>
      <c r="W110" t="s">
        <v>100</v>
      </c>
      <c r="X110">
        <v>18</v>
      </c>
      <c r="Y110">
        <v>22</v>
      </c>
      <c r="Z110">
        <v>17</v>
      </c>
      <c r="AA110">
        <v>20</v>
      </c>
      <c r="AB110">
        <v>19</v>
      </c>
      <c r="AC110">
        <f>17/0.0025</f>
        <v>6800</v>
      </c>
      <c r="AD110">
        <f>21/0.0025</f>
        <v>8400</v>
      </c>
      <c r="AE110">
        <f>29/0.0025</f>
        <v>11600</v>
      </c>
      <c r="AF110" t="s">
        <v>99</v>
      </c>
      <c r="AJ110">
        <v>2</v>
      </c>
      <c r="AK110" t="s">
        <v>110</v>
      </c>
      <c r="AL110" t="s">
        <v>100</v>
      </c>
      <c r="AM110">
        <v>26</v>
      </c>
      <c r="AN110">
        <v>25</v>
      </c>
      <c r="AO110">
        <v>26</v>
      </c>
      <c r="AP110">
        <v>18</v>
      </c>
      <c r="AQ110">
        <v>29</v>
      </c>
      <c r="AR110">
        <f>3/0.0025</f>
        <v>1200</v>
      </c>
      <c r="AS110">
        <f>5/0.0025</f>
        <v>2000</v>
      </c>
      <c r="AT110">
        <f>1/0.0025</f>
        <v>400</v>
      </c>
      <c r="AU110" t="s">
        <v>99</v>
      </c>
      <c r="AY110" s="2" t="s">
        <v>95</v>
      </c>
      <c r="AZ110" t="s">
        <v>94</v>
      </c>
      <c r="BB110">
        <v>70</v>
      </c>
      <c r="BC110" t="s">
        <v>303</v>
      </c>
    </row>
    <row r="111" spans="1:55" x14ac:dyDescent="0.25">
      <c r="A111" t="s">
        <v>45</v>
      </c>
      <c r="B111">
        <v>2020</v>
      </c>
      <c r="C111" t="s">
        <v>297</v>
      </c>
      <c r="D111" s="19">
        <v>44111</v>
      </c>
      <c r="R111">
        <v>110</v>
      </c>
      <c r="AY111" t="s">
        <v>95</v>
      </c>
      <c r="BB111">
        <v>360</v>
      </c>
      <c r="BC111" t="s">
        <v>69</v>
      </c>
    </row>
    <row r="112" spans="1:55" x14ac:dyDescent="0.25">
      <c r="A112" t="s">
        <v>45</v>
      </c>
      <c r="B112">
        <v>2020</v>
      </c>
      <c r="C112" t="s">
        <v>297</v>
      </c>
      <c r="D112" s="19">
        <v>44111</v>
      </c>
      <c r="R112">
        <v>120</v>
      </c>
      <c r="AY112" t="s">
        <v>95</v>
      </c>
      <c r="BB112">
        <v>360</v>
      </c>
      <c r="BC112" t="s">
        <v>69</v>
      </c>
    </row>
    <row r="113" spans="1:55" x14ac:dyDescent="0.25">
      <c r="A113" t="s">
        <v>45</v>
      </c>
      <c r="B113">
        <v>2020</v>
      </c>
      <c r="C113" t="s">
        <v>297</v>
      </c>
      <c r="D113" s="19">
        <v>44111</v>
      </c>
      <c r="R113">
        <v>130</v>
      </c>
      <c r="AY113" t="s">
        <v>95</v>
      </c>
      <c r="BB113">
        <v>360</v>
      </c>
      <c r="BC113" t="s">
        <v>69</v>
      </c>
    </row>
    <row r="114" spans="1:55" x14ac:dyDescent="0.25">
      <c r="A114" t="s">
        <v>45</v>
      </c>
      <c r="B114">
        <v>2020</v>
      </c>
      <c r="C114" t="s">
        <v>297</v>
      </c>
      <c r="D114" s="19">
        <v>44111</v>
      </c>
      <c r="R114">
        <v>140</v>
      </c>
      <c r="AY114" t="s">
        <v>95</v>
      </c>
      <c r="BB114">
        <v>360</v>
      </c>
      <c r="BC114" t="s">
        <v>69</v>
      </c>
    </row>
    <row r="115" spans="1:55" x14ac:dyDescent="0.25">
      <c r="A115" t="s">
        <v>45</v>
      </c>
      <c r="B115">
        <v>2020</v>
      </c>
      <c r="C115" t="s">
        <v>297</v>
      </c>
      <c r="D115" s="19">
        <v>44111</v>
      </c>
      <c r="R115" s="18">
        <v>150</v>
      </c>
      <c r="S115" s="18"/>
      <c r="AY115" t="s">
        <v>95</v>
      </c>
      <c r="BB115">
        <v>360</v>
      </c>
      <c r="BC115" t="s">
        <v>69</v>
      </c>
    </row>
    <row r="116" spans="1:55" x14ac:dyDescent="0.25">
      <c r="A116" t="s">
        <v>45</v>
      </c>
      <c r="B116">
        <v>2020</v>
      </c>
      <c r="C116" t="s">
        <v>297</v>
      </c>
      <c r="D116" s="19">
        <v>44111</v>
      </c>
      <c r="R116">
        <v>160</v>
      </c>
      <c r="AY116" t="s">
        <v>95</v>
      </c>
      <c r="BB116">
        <v>360</v>
      </c>
      <c r="BC116" t="s">
        <v>69</v>
      </c>
    </row>
    <row r="117" spans="1:55" x14ac:dyDescent="0.25">
      <c r="A117" t="s">
        <v>45</v>
      </c>
      <c r="B117">
        <v>2020</v>
      </c>
      <c r="C117" t="s">
        <v>297</v>
      </c>
      <c r="D117" s="19">
        <v>44111</v>
      </c>
      <c r="R117">
        <v>170</v>
      </c>
      <c r="AY117" t="s">
        <v>95</v>
      </c>
      <c r="BB117">
        <v>360</v>
      </c>
      <c r="BC117" t="s">
        <v>69</v>
      </c>
    </row>
    <row r="118" spans="1:55" x14ac:dyDescent="0.25">
      <c r="A118" t="s">
        <v>45</v>
      </c>
      <c r="B118">
        <v>2020</v>
      </c>
      <c r="C118" t="s">
        <v>297</v>
      </c>
      <c r="D118" s="19">
        <v>44111</v>
      </c>
      <c r="R118">
        <v>180</v>
      </c>
      <c r="AY118" t="s">
        <v>95</v>
      </c>
      <c r="BB118">
        <v>360</v>
      </c>
      <c r="BC118" t="s">
        <v>69</v>
      </c>
    </row>
    <row r="119" spans="1:55" x14ac:dyDescent="0.25">
      <c r="A119" t="s">
        <v>45</v>
      </c>
      <c r="B119">
        <v>2020</v>
      </c>
      <c r="C119" t="s">
        <v>297</v>
      </c>
      <c r="D119" s="19">
        <v>44111</v>
      </c>
      <c r="R119">
        <v>190</v>
      </c>
      <c r="AY119" t="s">
        <v>95</v>
      </c>
      <c r="BB119">
        <v>360</v>
      </c>
      <c r="BC119" t="s">
        <v>69</v>
      </c>
    </row>
    <row r="120" spans="1:55" x14ac:dyDescent="0.25">
      <c r="A120" t="s">
        <v>45</v>
      </c>
      <c r="B120">
        <v>2020</v>
      </c>
      <c r="C120" t="s">
        <v>297</v>
      </c>
      <c r="D120" s="19">
        <v>44111</v>
      </c>
      <c r="G120" s="8">
        <v>0.45624999999999999</v>
      </c>
      <c r="H120" s="10">
        <v>3.6669999999999998</v>
      </c>
      <c r="I120" s="10">
        <v>2.2000000000000002</v>
      </c>
      <c r="J120" s="10" t="s">
        <v>293</v>
      </c>
      <c r="K120" s="10">
        <v>27.7</v>
      </c>
      <c r="L120" s="10">
        <v>8.1999999999999993</v>
      </c>
      <c r="M120" s="10">
        <v>5.21</v>
      </c>
      <c r="N120" s="10">
        <v>30.58</v>
      </c>
      <c r="O120" s="10">
        <v>89.1</v>
      </c>
      <c r="P120" s="10" t="s">
        <v>294</v>
      </c>
      <c r="R120" s="18">
        <v>200</v>
      </c>
      <c r="S120" s="18"/>
      <c r="AY120" t="s">
        <v>95</v>
      </c>
      <c r="BB120">
        <v>360</v>
      </c>
      <c r="BC120" t="s">
        <v>69</v>
      </c>
    </row>
    <row r="121" spans="1:55" x14ac:dyDescent="0.25">
      <c r="A121" t="s">
        <v>45</v>
      </c>
      <c r="B121">
        <v>2020</v>
      </c>
      <c r="C121" t="s">
        <v>297</v>
      </c>
      <c r="D121" s="19">
        <v>44111</v>
      </c>
      <c r="R121">
        <v>210</v>
      </c>
      <c r="AY121" t="s">
        <v>95</v>
      </c>
      <c r="BB121">
        <v>360</v>
      </c>
      <c r="BC121" t="s">
        <v>69</v>
      </c>
    </row>
    <row r="122" spans="1:55" x14ac:dyDescent="0.25">
      <c r="A122" t="s">
        <v>45</v>
      </c>
      <c r="B122">
        <v>2020</v>
      </c>
      <c r="C122" t="s">
        <v>297</v>
      </c>
      <c r="D122" s="19">
        <v>44111</v>
      </c>
      <c r="R122">
        <v>220</v>
      </c>
      <c r="AY122" t="s">
        <v>95</v>
      </c>
      <c r="BB122">
        <v>360</v>
      </c>
      <c r="BC122" t="s">
        <v>69</v>
      </c>
    </row>
    <row r="123" spans="1:55" x14ac:dyDescent="0.25">
      <c r="A123" t="s">
        <v>45</v>
      </c>
      <c r="B123">
        <v>2020</v>
      </c>
      <c r="C123" t="s">
        <v>297</v>
      </c>
      <c r="D123" s="19">
        <v>44111</v>
      </c>
      <c r="R123">
        <v>230</v>
      </c>
      <c r="AY123" t="s">
        <v>95</v>
      </c>
      <c r="BB123">
        <v>360</v>
      </c>
      <c r="BC123" t="s">
        <v>69</v>
      </c>
    </row>
    <row r="124" spans="1:55" x14ac:dyDescent="0.25">
      <c r="A124" t="s">
        <v>45</v>
      </c>
      <c r="B124">
        <v>2020</v>
      </c>
      <c r="C124" t="s">
        <v>297</v>
      </c>
      <c r="D124" s="19">
        <v>44111</v>
      </c>
      <c r="R124">
        <v>240</v>
      </c>
      <c r="AY124" t="s">
        <v>95</v>
      </c>
      <c r="BB124">
        <v>360</v>
      </c>
      <c r="BC124" t="s">
        <v>69</v>
      </c>
    </row>
    <row r="125" spans="1:55" x14ac:dyDescent="0.25">
      <c r="A125" t="s">
        <v>45</v>
      </c>
      <c r="B125">
        <v>2020</v>
      </c>
      <c r="C125" t="s">
        <v>297</v>
      </c>
      <c r="D125" s="19">
        <v>44111</v>
      </c>
      <c r="R125" s="18">
        <v>250</v>
      </c>
      <c r="S125" s="18"/>
      <c r="AY125" t="s">
        <v>95</v>
      </c>
      <c r="BB125">
        <v>360</v>
      </c>
      <c r="BC125" t="s">
        <v>69</v>
      </c>
    </row>
    <row r="126" spans="1:55" x14ac:dyDescent="0.25">
      <c r="A126" t="s">
        <v>45</v>
      </c>
      <c r="B126">
        <v>2020</v>
      </c>
      <c r="C126" t="s">
        <v>297</v>
      </c>
      <c r="D126" s="19">
        <v>44111</v>
      </c>
      <c r="R126">
        <v>260</v>
      </c>
      <c r="U126" t="s">
        <v>392</v>
      </c>
      <c r="V126" t="s">
        <v>108</v>
      </c>
      <c r="W126" t="s">
        <v>100</v>
      </c>
      <c r="AJ126" t="s">
        <v>394</v>
      </c>
      <c r="AK126" t="s">
        <v>300</v>
      </c>
      <c r="AL126" t="s">
        <v>100</v>
      </c>
      <c r="AY126" t="s">
        <v>94</v>
      </c>
      <c r="BB126">
        <v>70</v>
      </c>
      <c r="BC126" t="s">
        <v>301</v>
      </c>
    </row>
    <row r="127" spans="1:55" x14ac:dyDescent="0.25">
      <c r="A127" t="s">
        <v>45</v>
      </c>
      <c r="B127">
        <v>2020</v>
      </c>
      <c r="C127" t="s">
        <v>297</v>
      </c>
      <c r="D127" s="19">
        <v>44111</v>
      </c>
      <c r="R127">
        <v>270</v>
      </c>
      <c r="AJ127">
        <v>2</v>
      </c>
      <c r="AK127" t="s">
        <v>110</v>
      </c>
      <c r="AL127" t="s">
        <v>100</v>
      </c>
      <c r="AU127" t="s">
        <v>98</v>
      </c>
      <c r="AY127" t="s">
        <v>95</v>
      </c>
      <c r="AZ127" t="s">
        <v>94</v>
      </c>
      <c r="BB127">
        <v>65</v>
      </c>
    </row>
    <row r="128" spans="1:55" x14ac:dyDescent="0.25">
      <c r="A128" t="s">
        <v>45</v>
      </c>
      <c r="B128">
        <v>2020</v>
      </c>
      <c r="C128" t="s">
        <v>297</v>
      </c>
      <c r="D128" s="19">
        <v>44111</v>
      </c>
      <c r="R128">
        <v>280</v>
      </c>
      <c r="U128">
        <v>2</v>
      </c>
      <c r="V128" t="s">
        <v>110</v>
      </c>
      <c r="W128" t="s">
        <v>100</v>
      </c>
      <c r="AF128" t="s">
        <v>98</v>
      </c>
      <c r="AJ128">
        <v>3</v>
      </c>
      <c r="AK128" t="s">
        <v>111</v>
      </c>
      <c r="AL128" t="s">
        <v>100</v>
      </c>
      <c r="AU128" t="s">
        <v>98</v>
      </c>
      <c r="AY128" t="s">
        <v>95</v>
      </c>
      <c r="AZ128" t="s">
        <v>94</v>
      </c>
      <c r="BB128">
        <v>60</v>
      </c>
    </row>
    <row r="129" spans="1:55" x14ac:dyDescent="0.25">
      <c r="A129" t="s">
        <v>45</v>
      </c>
      <c r="B129">
        <v>2020</v>
      </c>
      <c r="C129" t="s">
        <v>297</v>
      </c>
      <c r="D129" s="19">
        <v>44111</v>
      </c>
      <c r="R129">
        <v>290</v>
      </c>
      <c r="U129">
        <v>2</v>
      </c>
      <c r="V129" t="s">
        <v>110</v>
      </c>
      <c r="W129" t="s">
        <v>100</v>
      </c>
      <c r="AF129" t="s">
        <v>98</v>
      </c>
      <c r="AJ129">
        <v>2</v>
      </c>
      <c r="AK129" t="s">
        <v>110</v>
      </c>
      <c r="AL129" t="s">
        <v>100</v>
      </c>
      <c r="AU129" t="s">
        <v>98</v>
      </c>
      <c r="AY129" t="s">
        <v>95</v>
      </c>
      <c r="AZ129" t="s">
        <v>94</v>
      </c>
      <c r="BB129">
        <v>60</v>
      </c>
    </row>
    <row r="130" spans="1:55" x14ac:dyDescent="0.25">
      <c r="A130" t="s">
        <v>45</v>
      </c>
      <c r="B130">
        <v>2020</v>
      </c>
      <c r="C130" t="s">
        <v>297</v>
      </c>
      <c r="D130" s="19">
        <v>44111</v>
      </c>
      <c r="G130" s="8">
        <v>0.47013888888888888</v>
      </c>
      <c r="H130" s="10">
        <v>0.441</v>
      </c>
      <c r="I130" s="10">
        <v>0.441</v>
      </c>
      <c r="J130" s="10" t="s">
        <v>295</v>
      </c>
      <c r="K130" s="10">
        <v>28.3</v>
      </c>
      <c r="L130" s="10">
        <v>8.2799999999999994</v>
      </c>
      <c r="M130" s="10">
        <v>6.89</v>
      </c>
      <c r="N130" s="10">
        <v>30.65</v>
      </c>
      <c r="O130" s="10">
        <v>86.89</v>
      </c>
      <c r="P130" s="10" t="s">
        <v>284</v>
      </c>
      <c r="Q130" s="3">
        <v>0.47986111111111113</v>
      </c>
      <c r="R130" s="18">
        <v>300</v>
      </c>
      <c r="S130" s="74">
        <v>1</v>
      </c>
      <c r="T130" s="10">
        <v>5</v>
      </c>
      <c r="U130" s="10">
        <v>2</v>
      </c>
      <c r="V130" t="s">
        <v>110</v>
      </c>
      <c r="W130" t="s">
        <v>100</v>
      </c>
      <c r="X130">
        <v>8</v>
      </c>
      <c r="Y130">
        <v>17</v>
      </c>
      <c r="Z130">
        <v>16</v>
      </c>
      <c r="AA130">
        <v>14</v>
      </c>
      <c r="AB130">
        <v>18</v>
      </c>
      <c r="AC130">
        <f>20/0.0025</f>
        <v>8000</v>
      </c>
      <c r="AD130">
        <f>8/0.0025</f>
        <v>3200</v>
      </c>
      <c r="AE130">
        <f>5/0.0025</f>
        <v>2000</v>
      </c>
      <c r="AF130" t="s">
        <v>99</v>
      </c>
      <c r="AJ130" t="s">
        <v>394</v>
      </c>
      <c r="AK130" t="s">
        <v>300</v>
      </c>
      <c r="AL130" t="s">
        <v>100</v>
      </c>
      <c r="AM130">
        <v>17</v>
      </c>
      <c r="AN130">
        <v>27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f>1/0.0025</f>
        <v>400</v>
      </c>
      <c r="AU130" t="s">
        <v>99</v>
      </c>
      <c r="AY130" t="s">
        <v>95</v>
      </c>
      <c r="BB130">
        <v>60</v>
      </c>
      <c r="BC130" t="s">
        <v>304</v>
      </c>
    </row>
    <row r="131" spans="1:55" x14ac:dyDescent="0.25">
      <c r="A131" t="s">
        <v>45</v>
      </c>
      <c r="B131">
        <v>2020</v>
      </c>
      <c r="C131" t="s">
        <v>297</v>
      </c>
      <c r="D131" s="19">
        <v>44111</v>
      </c>
      <c r="R131">
        <v>310</v>
      </c>
      <c r="S131" s="74"/>
      <c r="U131" s="10">
        <v>2</v>
      </c>
      <c r="V131" t="s">
        <v>110</v>
      </c>
      <c r="W131" t="s">
        <v>100</v>
      </c>
      <c r="AF131" t="s">
        <v>97</v>
      </c>
      <c r="AJ131" t="s">
        <v>392</v>
      </c>
      <c r="AK131" t="s">
        <v>108</v>
      </c>
      <c r="AL131" t="s">
        <v>101</v>
      </c>
      <c r="AU131" t="s">
        <v>97</v>
      </c>
      <c r="AY131" t="s">
        <v>94</v>
      </c>
      <c r="AZ131" t="s">
        <v>314</v>
      </c>
      <c r="BB131">
        <v>60</v>
      </c>
    </row>
    <row r="132" spans="1:55" x14ac:dyDescent="0.25">
      <c r="A132" t="s">
        <v>45</v>
      </c>
      <c r="B132">
        <v>2020</v>
      </c>
      <c r="C132" t="s">
        <v>297</v>
      </c>
      <c r="D132" s="19">
        <v>44111</v>
      </c>
      <c r="R132">
        <v>320</v>
      </c>
      <c r="S132" s="74"/>
      <c r="U132" s="10">
        <v>1</v>
      </c>
      <c r="V132" t="s">
        <v>109</v>
      </c>
      <c r="W132" t="s">
        <v>100</v>
      </c>
      <c r="AJ132" t="s">
        <v>392</v>
      </c>
      <c r="AK132" t="s">
        <v>108</v>
      </c>
      <c r="AL132" t="s">
        <v>100</v>
      </c>
      <c r="AY132" t="s">
        <v>94</v>
      </c>
      <c r="AZ132" t="s">
        <v>314</v>
      </c>
      <c r="BB132">
        <v>60</v>
      </c>
    </row>
    <row r="133" spans="1:55" x14ac:dyDescent="0.25">
      <c r="A133" t="s">
        <v>45</v>
      </c>
      <c r="B133">
        <v>2020</v>
      </c>
      <c r="C133" t="s">
        <v>297</v>
      </c>
      <c r="D133" s="19">
        <v>44111</v>
      </c>
      <c r="R133">
        <v>330</v>
      </c>
      <c r="S133" s="74"/>
      <c r="U133" s="10">
        <v>3</v>
      </c>
      <c r="V133" t="s">
        <v>111</v>
      </c>
      <c r="W133" t="s">
        <v>100</v>
      </c>
      <c r="AY133" t="s">
        <v>95</v>
      </c>
      <c r="AZ133" t="s">
        <v>94</v>
      </c>
      <c r="BB133">
        <v>60</v>
      </c>
    </row>
    <row r="134" spans="1:55" x14ac:dyDescent="0.25">
      <c r="A134" t="s">
        <v>45</v>
      </c>
      <c r="B134">
        <v>2020</v>
      </c>
      <c r="C134" t="s">
        <v>297</v>
      </c>
      <c r="D134" s="19">
        <v>44111</v>
      </c>
      <c r="R134">
        <v>340</v>
      </c>
      <c r="S134" s="74"/>
      <c r="U134" s="10">
        <v>3</v>
      </c>
      <c r="V134" t="s">
        <v>111</v>
      </c>
      <c r="W134" t="s">
        <v>100</v>
      </c>
      <c r="AJ134" t="s">
        <v>394</v>
      </c>
      <c r="AK134" t="s">
        <v>300</v>
      </c>
      <c r="AL134" t="s">
        <v>100</v>
      </c>
      <c r="AY134" t="s">
        <v>95</v>
      </c>
      <c r="AZ134" t="s">
        <v>94</v>
      </c>
      <c r="BB134">
        <v>55</v>
      </c>
    </row>
    <row r="135" spans="1:55" x14ac:dyDescent="0.25">
      <c r="A135" t="s">
        <v>45</v>
      </c>
      <c r="B135">
        <v>2020</v>
      </c>
      <c r="C135" t="s">
        <v>297</v>
      </c>
      <c r="D135" s="19">
        <v>44111</v>
      </c>
      <c r="R135" s="18">
        <v>350</v>
      </c>
      <c r="S135" s="74">
        <v>3</v>
      </c>
      <c r="T135">
        <v>40</v>
      </c>
      <c r="U135" s="10">
        <v>2</v>
      </c>
      <c r="V135" t="s">
        <v>110</v>
      </c>
      <c r="W135" t="s">
        <v>100</v>
      </c>
      <c r="X135">
        <v>3</v>
      </c>
      <c r="Y135">
        <v>9</v>
      </c>
      <c r="Z135">
        <v>17</v>
      </c>
      <c r="AA135">
        <v>16</v>
      </c>
      <c r="AB135">
        <v>14</v>
      </c>
      <c r="AC135">
        <f>8/0.0025</f>
        <v>3200</v>
      </c>
      <c r="AD135">
        <f>4/0.0025</f>
        <v>1600</v>
      </c>
      <c r="AE135">
        <f>13/0.0025</f>
        <v>5200</v>
      </c>
      <c r="AY135" t="s">
        <v>95</v>
      </c>
      <c r="BB135">
        <v>50</v>
      </c>
      <c r="BC135" t="s">
        <v>184</v>
      </c>
    </row>
    <row r="136" spans="1:55" x14ac:dyDescent="0.25">
      <c r="A136" t="s">
        <v>45</v>
      </c>
      <c r="B136">
        <v>2020</v>
      </c>
      <c r="C136" t="s">
        <v>297</v>
      </c>
      <c r="D136" s="19">
        <v>44111</v>
      </c>
      <c r="R136">
        <v>360</v>
      </c>
      <c r="U136" s="10">
        <v>3</v>
      </c>
      <c r="V136" t="s">
        <v>111</v>
      </c>
      <c r="W136" t="s">
        <v>100</v>
      </c>
      <c r="AY136" t="s">
        <v>95</v>
      </c>
      <c r="AZ136" t="s">
        <v>94</v>
      </c>
      <c r="BB136">
        <v>50</v>
      </c>
    </row>
    <row r="137" spans="1:55" x14ac:dyDescent="0.25">
      <c r="A137" t="s">
        <v>45</v>
      </c>
      <c r="B137">
        <v>2020</v>
      </c>
      <c r="C137" t="s">
        <v>297</v>
      </c>
      <c r="D137" s="19">
        <v>44111</v>
      </c>
      <c r="Q137" s="3">
        <v>0.49236111111111108</v>
      </c>
      <c r="R137">
        <v>370</v>
      </c>
      <c r="S137">
        <v>3</v>
      </c>
      <c r="T137">
        <v>30</v>
      </c>
      <c r="U137" s="10">
        <v>3</v>
      </c>
      <c r="V137" t="s">
        <v>111</v>
      </c>
      <c r="W137" t="s">
        <v>104</v>
      </c>
      <c r="AY137" t="s">
        <v>95</v>
      </c>
      <c r="AZ137" t="s">
        <v>94</v>
      </c>
      <c r="BB137">
        <v>50</v>
      </c>
      <c r="BC137" t="s">
        <v>184</v>
      </c>
    </row>
    <row r="138" spans="1:55" s="83" customFormat="1" x14ac:dyDescent="0.25">
      <c r="A138" s="83" t="s">
        <v>51</v>
      </c>
      <c r="B138" s="83">
        <v>2021</v>
      </c>
      <c r="C138" s="83" t="s">
        <v>389</v>
      </c>
      <c r="D138" s="79">
        <v>44473</v>
      </c>
      <c r="G138" s="8">
        <v>0.4145833333333333</v>
      </c>
      <c r="H138" s="10">
        <v>0.39</v>
      </c>
      <c r="I138" s="10">
        <v>0.39</v>
      </c>
      <c r="J138" s="10" t="s">
        <v>373</v>
      </c>
      <c r="O138" s="10">
        <v>88.13</v>
      </c>
      <c r="P138" s="89" t="s">
        <v>374</v>
      </c>
      <c r="Q138" s="80">
        <v>0.41319444444444442</v>
      </c>
      <c r="R138" s="18">
        <v>0</v>
      </c>
      <c r="S138" s="74">
        <v>1</v>
      </c>
      <c r="U138" s="83">
        <v>2</v>
      </c>
      <c r="V138" t="s">
        <v>110</v>
      </c>
      <c r="W138" s="83" t="s">
        <v>100</v>
      </c>
      <c r="X138" s="83">
        <v>11</v>
      </c>
      <c r="Y138" s="83">
        <v>9.5</v>
      </c>
      <c r="Z138" s="83">
        <v>13</v>
      </c>
      <c r="AA138" s="83">
        <v>11</v>
      </c>
      <c r="AB138" s="83">
        <v>14</v>
      </c>
      <c r="AC138" s="83">
        <f>36/0.002</f>
        <v>18000</v>
      </c>
      <c r="AD138" s="83">
        <f>17/0.002</f>
        <v>8500</v>
      </c>
      <c r="AE138" s="83">
        <f>46/0.002</f>
        <v>23000</v>
      </c>
      <c r="AF138" s="83" t="s">
        <v>98</v>
      </c>
      <c r="AY138" s="83" t="s">
        <v>95</v>
      </c>
      <c r="AZ138" s="83" t="s">
        <v>314</v>
      </c>
      <c r="BB138" s="83">
        <v>100</v>
      </c>
      <c r="BC138" s="83" t="s">
        <v>395</v>
      </c>
    </row>
    <row r="139" spans="1:55" x14ac:dyDescent="0.25">
      <c r="A139" s="25" t="s">
        <v>51</v>
      </c>
      <c r="B139" s="25">
        <v>2021</v>
      </c>
      <c r="C139" s="25" t="s">
        <v>389</v>
      </c>
      <c r="D139" s="110">
        <v>44473</v>
      </c>
      <c r="R139">
        <v>10</v>
      </c>
      <c r="S139" s="74">
        <v>1</v>
      </c>
      <c r="U139" s="89">
        <v>2</v>
      </c>
      <c r="V139" t="s">
        <v>110</v>
      </c>
      <c r="W139" s="89" t="s">
        <v>100</v>
      </c>
      <c r="AF139" t="s">
        <v>98</v>
      </c>
      <c r="AY139" s="89" t="s">
        <v>95</v>
      </c>
      <c r="BB139" s="89">
        <v>140</v>
      </c>
      <c r="BC139" s="89" t="s">
        <v>396</v>
      </c>
    </row>
    <row r="140" spans="1:55" x14ac:dyDescent="0.25">
      <c r="A140" s="25" t="s">
        <v>51</v>
      </c>
      <c r="B140" s="25">
        <v>2021</v>
      </c>
      <c r="C140" s="25" t="s">
        <v>389</v>
      </c>
      <c r="D140" s="110">
        <v>44473</v>
      </c>
      <c r="R140">
        <v>20</v>
      </c>
      <c r="S140" s="74">
        <v>1</v>
      </c>
      <c r="U140" s="89">
        <v>1</v>
      </c>
      <c r="V140" t="s">
        <v>109</v>
      </c>
      <c r="W140" s="89" t="s">
        <v>100</v>
      </c>
      <c r="AF140" t="s">
        <v>98</v>
      </c>
      <c r="AY140" s="89" t="s">
        <v>95</v>
      </c>
      <c r="BB140" s="89">
        <v>160</v>
      </c>
      <c r="BC140" t="s">
        <v>397</v>
      </c>
    </row>
    <row r="141" spans="1:55" x14ac:dyDescent="0.25">
      <c r="A141" s="25" t="s">
        <v>51</v>
      </c>
      <c r="B141" s="25">
        <v>2021</v>
      </c>
      <c r="C141" s="25" t="s">
        <v>389</v>
      </c>
      <c r="D141" s="110">
        <v>44473</v>
      </c>
      <c r="R141">
        <v>30</v>
      </c>
      <c r="S141" s="74">
        <v>2</v>
      </c>
      <c r="U141" s="89">
        <v>3</v>
      </c>
      <c r="V141" t="s">
        <v>111</v>
      </c>
      <c r="W141" s="89" t="s">
        <v>101</v>
      </c>
      <c r="AF141" t="s">
        <v>98</v>
      </c>
      <c r="AG141" t="s">
        <v>98</v>
      </c>
      <c r="AY141" s="89" t="s">
        <v>95</v>
      </c>
      <c r="AZ141" t="s">
        <v>314</v>
      </c>
      <c r="BB141" s="89">
        <v>115</v>
      </c>
      <c r="BC141" t="s">
        <v>400</v>
      </c>
    </row>
    <row r="142" spans="1:55" x14ac:dyDescent="0.25">
      <c r="A142" s="25" t="s">
        <v>51</v>
      </c>
      <c r="B142" s="25">
        <v>2021</v>
      </c>
      <c r="C142" s="25" t="s">
        <v>389</v>
      </c>
      <c r="D142" s="110">
        <v>44473</v>
      </c>
      <c r="R142">
        <v>40</v>
      </c>
      <c r="S142" s="74">
        <v>3</v>
      </c>
      <c r="U142" s="89">
        <v>2</v>
      </c>
      <c r="V142" t="s">
        <v>110</v>
      </c>
      <c r="W142" s="89" t="s">
        <v>100</v>
      </c>
      <c r="AF142" t="s">
        <v>98</v>
      </c>
      <c r="AG142" t="s">
        <v>98</v>
      </c>
      <c r="AY142" s="89" t="s">
        <v>95</v>
      </c>
      <c r="AZ142" t="s">
        <v>314</v>
      </c>
      <c r="BB142" s="89">
        <v>110</v>
      </c>
      <c r="BC142" t="s">
        <v>398</v>
      </c>
    </row>
    <row r="143" spans="1:55" x14ac:dyDescent="0.25">
      <c r="A143" s="25" t="s">
        <v>51</v>
      </c>
      <c r="B143" s="25">
        <v>2021</v>
      </c>
      <c r="C143" s="25" t="s">
        <v>389</v>
      </c>
      <c r="D143" s="110">
        <v>44473</v>
      </c>
      <c r="Q143" s="3">
        <v>0.43472222222222223</v>
      </c>
      <c r="R143" s="18">
        <v>50</v>
      </c>
      <c r="S143" s="74">
        <v>1</v>
      </c>
      <c r="U143" s="89">
        <v>3</v>
      </c>
      <c r="V143" t="s">
        <v>111</v>
      </c>
      <c r="W143" s="89" t="s">
        <v>100</v>
      </c>
      <c r="X143">
        <v>27</v>
      </c>
      <c r="Y143">
        <v>21</v>
      </c>
      <c r="Z143">
        <v>34</v>
      </c>
      <c r="AA143">
        <v>25</v>
      </c>
      <c r="AB143">
        <v>16</v>
      </c>
      <c r="AC143">
        <f>22/0.002</f>
        <v>11000</v>
      </c>
      <c r="AD143">
        <f>51/0.002</f>
        <v>25500</v>
      </c>
      <c r="AE143">
        <f>39/0.002</f>
        <v>19500</v>
      </c>
      <c r="AF143" t="s">
        <v>98</v>
      </c>
      <c r="AG143" t="s">
        <v>98</v>
      </c>
      <c r="AI143" t="s">
        <v>97</v>
      </c>
      <c r="AY143" s="89" t="s">
        <v>95</v>
      </c>
      <c r="AZ143" t="s">
        <v>314</v>
      </c>
      <c r="BB143" s="89">
        <v>115</v>
      </c>
      <c r="BC143" t="s">
        <v>399</v>
      </c>
    </row>
    <row r="144" spans="1:55" x14ac:dyDescent="0.25">
      <c r="A144" s="25" t="s">
        <v>51</v>
      </c>
      <c r="B144" s="25">
        <v>2021</v>
      </c>
      <c r="C144" s="25" t="s">
        <v>389</v>
      </c>
      <c r="D144" s="110">
        <v>44473</v>
      </c>
      <c r="R144">
        <v>60</v>
      </c>
      <c r="S144" s="74">
        <v>1</v>
      </c>
      <c r="U144" s="89">
        <v>4</v>
      </c>
      <c r="V144" t="s">
        <v>112</v>
      </c>
      <c r="W144" s="89" t="s">
        <v>100</v>
      </c>
      <c r="AF144" t="s">
        <v>98</v>
      </c>
      <c r="AG144" t="s">
        <v>98</v>
      </c>
      <c r="AJ144" t="s">
        <v>392</v>
      </c>
      <c r="AK144" t="s">
        <v>108</v>
      </c>
      <c r="AL144" t="s">
        <v>101</v>
      </c>
      <c r="AU144" t="s">
        <v>99</v>
      </c>
      <c r="AY144" s="89" t="s">
        <v>95</v>
      </c>
      <c r="AZ144" t="s">
        <v>314</v>
      </c>
      <c r="BB144" s="89">
        <v>115</v>
      </c>
      <c r="BC144" t="s">
        <v>401</v>
      </c>
    </row>
    <row r="145" spans="1:55" x14ac:dyDescent="0.25">
      <c r="A145" s="25" t="s">
        <v>51</v>
      </c>
      <c r="B145" s="25">
        <v>2021</v>
      </c>
      <c r="C145" s="25" t="s">
        <v>389</v>
      </c>
      <c r="D145" s="110">
        <v>44473</v>
      </c>
      <c r="R145">
        <v>70</v>
      </c>
      <c r="S145" s="74">
        <v>2</v>
      </c>
      <c r="AJ145">
        <v>4</v>
      </c>
      <c r="AK145" t="s">
        <v>112</v>
      </c>
      <c r="AL145" t="s">
        <v>100</v>
      </c>
      <c r="AU145" t="s">
        <v>98</v>
      </c>
      <c r="AV145" t="s">
        <v>98</v>
      </c>
      <c r="AY145" s="89" t="s">
        <v>95</v>
      </c>
      <c r="AZ145" t="s">
        <v>314</v>
      </c>
      <c r="BB145" s="89">
        <v>110</v>
      </c>
      <c r="BC145" t="s">
        <v>402</v>
      </c>
    </row>
    <row r="146" spans="1:55" x14ac:dyDescent="0.25">
      <c r="A146" s="25" t="s">
        <v>51</v>
      </c>
      <c r="B146" s="25">
        <v>2021</v>
      </c>
      <c r="C146" s="25" t="s">
        <v>389</v>
      </c>
      <c r="D146" s="110">
        <v>44473</v>
      </c>
      <c r="R146">
        <v>80</v>
      </c>
      <c r="S146" s="74">
        <v>2</v>
      </c>
      <c r="AJ146">
        <v>5</v>
      </c>
      <c r="AK146" t="s">
        <v>113</v>
      </c>
      <c r="AL146" t="s">
        <v>104</v>
      </c>
      <c r="AU146" t="s">
        <v>99</v>
      </c>
      <c r="AV146" t="s">
        <v>99</v>
      </c>
      <c r="AX146" t="s">
        <v>99</v>
      </c>
      <c r="AY146" s="89" t="s">
        <v>95</v>
      </c>
      <c r="AZ146" t="s">
        <v>314</v>
      </c>
      <c r="BB146" s="89">
        <v>115</v>
      </c>
      <c r="BC146" s="89" t="s">
        <v>403</v>
      </c>
    </row>
    <row r="147" spans="1:55" x14ac:dyDescent="0.25">
      <c r="A147" s="25" t="s">
        <v>51</v>
      </c>
      <c r="B147" s="25">
        <v>2021</v>
      </c>
      <c r="C147" s="25" t="s">
        <v>389</v>
      </c>
      <c r="D147" s="110">
        <v>44473</v>
      </c>
      <c r="R147">
        <v>90</v>
      </c>
      <c r="S147" s="74">
        <v>2</v>
      </c>
      <c r="AJ147">
        <v>4</v>
      </c>
      <c r="AK147" t="s">
        <v>112</v>
      </c>
      <c r="AL147" t="s">
        <v>104</v>
      </c>
      <c r="AU147" t="s">
        <v>98</v>
      </c>
      <c r="AV147" t="s">
        <v>98</v>
      </c>
      <c r="AY147" s="89" t="s">
        <v>95</v>
      </c>
      <c r="AZ147" t="s">
        <v>314</v>
      </c>
      <c r="BB147" s="89">
        <v>120</v>
      </c>
      <c r="BC147" s="89" t="s">
        <v>404</v>
      </c>
    </row>
    <row r="148" spans="1:55" x14ac:dyDescent="0.25">
      <c r="A148" s="25" t="s">
        <v>51</v>
      </c>
      <c r="B148" s="25">
        <v>2021</v>
      </c>
      <c r="C148" s="25" t="s">
        <v>389</v>
      </c>
      <c r="D148" s="110">
        <v>44473</v>
      </c>
      <c r="G148" s="8">
        <v>0.42777777777777781</v>
      </c>
      <c r="H148" s="10">
        <v>0.78500000000000003</v>
      </c>
      <c r="I148" s="10">
        <v>0.78500000000000003</v>
      </c>
      <c r="J148" s="10" t="s">
        <v>380</v>
      </c>
      <c r="K148" s="10"/>
      <c r="L148" s="10"/>
      <c r="M148" s="10"/>
      <c r="N148" s="10"/>
      <c r="O148" s="10">
        <v>90.14</v>
      </c>
      <c r="P148" s="89" t="s">
        <v>383</v>
      </c>
      <c r="Q148" s="3">
        <v>0.45347222222222222</v>
      </c>
      <c r="R148" s="18">
        <v>100</v>
      </c>
      <c r="S148" s="74">
        <v>1</v>
      </c>
      <c r="U148">
        <v>2</v>
      </c>
      <c r="V148" t="s">
        <v>110</v>
      </c>
      <c r="W148" t="s">
        <v>100</v>
      </c>
      <c r="X148">
        <v>11</v>
      </c>
      <c r="Y148">
        <v>25</v>
      </c>
      <c r="Z148">
        <v>27</v>
      </c>
      <c r="AA148">
        <v>13</v>
      </c>
      <c r="AB148">
        <v>9</v>
      </c>
      <c r="AC148">
        <f>7/0.002</f>
        <v>3500</v>
      </c>
      <c r="AD148">
        <f>14/0.002</f>
        <v>7000</v>
      </c>
      <c r="AE148">
        <f>8/0.002</f>
        <v>4000</v>
      </c>
      <c r="AF148" t="s">
        <v>98</v>
      </c>
      <c r="AJ148">
        <v>2</v>
      </c>
      <c r="AK148" t="s">
        <v>110</v>
      </c>
      <c r="AL148" t="s">
        <v>100</v>
      </c>
      <c r="AM148">
        <v>24</v>
      </c>
      <c r="AN148">
        <v>34</v>
      </c>
      <c r="AO148">
        <v>38</v>
      </c>
      <c r="AP148">
        <v>26</v>
      </c>
      <c r="AQ148">
        <v>48</v>
      </c>
      <c r="AR148">
        <f>3/0.002</f>
        <v>1500</v>
      </c>
      <c r="AS148">
        <f>6/0.002</f>
        <v>3000</v>
      </c>
      <c r="AT148">
        <f>1/0.002</f>
        <v>500</v>
      </c>
      <c r="AU148" t="s">
        <v>98</v>
      </c>
      <c r="AV148" t="s">
        <v>98</v>
      </c>
      <c r="AY148" s="89" t="s">
        <v>95</v>
      </c>
      <c r="AZ148" t="s">
        <v>314</v>
      </c>
      <c r="BB148" s="89">
        <v>120</v>
      </c>
      <c r="BC148" s="89" t="s">
        <v>405</v>
      </c>
    </row>
    <row r="149" spans="1:55" x14ac:dyDescent="0.25">
      <c r="A149" s="25" t="s">
        <v>51</v>
      </c>
      <c r="B149" s="25">
        <v>2021</v>
      </c>
      <c r="C149" s="25" t="s">
        <v>389</v>
      </c>
      <c r="D149" s="110">
        <v>44473</v>
      </c>
      <c r="R149">
        <v>110</v>
      </c>
      <c r="S149" s="74">
        <v>2</v>
      </c>
      <c r="U149">
        <v>2</v>
      </c>
      <c r="V149" t="s">
        <v>110</v>
      </c>
      <c r="W149" t="s">
        <v>100</v>
      </c>
      <c r="AF149" t="s">
        <v>98</v>
      </c>
      <c r="AJ149">
        <v>2</v>
      </c>
      <c r="AK149" t="s">
        <v>110</v>
      </c>
      <c r="AL149" t="s">
        <v>100</v>
      </c>
      <c r="AU149" t="s">
        <v>99</v>
      </c>
      <c r="AV149" t="s">
        <v>99</v>
      </c>
      <c r="AY149" s="89" t="s">
        <v>95</v>
      </c>
      <c r="AZ149" t="s">
        <v>314</v>
      </c>
      <c r="BB149" s="89">
        <v>120</v>
      </c>
      <c r="BC149" t="s">
        <v>406</v>
      </c>
    </row>
    <row r="150" spans="1:55" x14ac:dyDescent="0.25">
      <c r="A150" s="25" t="s">
        <v>51</v>
      </c>
      <c r="B150" s="25">
        <v>2021</v>
      </c>
      <c r="C150" s="25" t="s">
        <v>389</v>
      </c>
      <c r="D150" s="110">
        <v>44473</v>
      </c>
      <c r="R150">
        <v>120</v>
      </c>
      <c r="S150" t="s">
        <v>392</v>
      </c>
      <c r="U150">
        <v>2</v>
      </c>
      <c r="V150" t="s">
        <v>110</v>
      </c>
      <c r="W150" t="s">
        <v>100</v>
      </c>
      <c r="AF150" t="s">
        <v>98</v>
      </c>
      <c r="AJ150" t="s">
        <v>392</v>
      </c>
      <c r="AK150" t="s">
        <v>108</v>
      </c>
      <c r="AL150" t="s">
        <v>100</v>
      </c>
      <c r="AU150" t="s">
        <v>99</v>
      </c>
      <c r="AV150" t="s">
        <v>99</v>
      </c>
      <c r="AY150" s="89" t="s">
        <v>95</v>
      </c>
      <c r="AZ150" t="s">
        <v>314</v>
      </c>
      <c r="BB150" s="89">
        <v>130</v>
      </c>
      <c r="BC150" t="s">
        <v>289</v>
      </c>
    </row>
    <row r="151" spans="1:55" x14ac:dyDescent="0.25">
      <c r="A151" s="25" t="s">
        <v>51</v>
      </c>
      <c r="B151" s="25">
        <v>2021</v>
      </c>
      <c r="C151" s="25" t="s">
        <v>389</v>
      </c>
      <c r="D151" s="110">
        <v>44473</v>
      </c>
      <c r="R151">
        <v>130</v>
      </c>
      <c r="S151" s="74">
        <v>1</v>
      </c>
      <c r="U151">
        <v>1</v>
      </c>
      <c r="V151" t="s">
        <v>109</v>
      </c>
      <c r="W151" t="s">
        <v>100</v>
      </c>
      <c r="AF151" t="s">
        <v>98</v>
      </c>
      <c r="AJ151">
        <v>3</v>
      </c>
      <c r="AK151" t="s">
        <v>111</v>
      </c>
      <c r="AL151" t="s">
        <v>100</v>
      </c>
      <c r="AU151" t="s">
        <v>99</v>
      </c>
      <c r="AV151" t="s">
        <v>97</v>
      </c>
      <c r="AY151" s="89" t="s">
        <v>95</v>
      </c>
      <c r="AZ151" t="s">
        <v>314</v>
      </c>
      <c r="BB151" s="89">
        <v>120</v>
      </c>
      <c r="BC151" t="s">
        <v>358</v>
      </c>
    </row>
    <row r="152" spans="1:55" x14ac:dyDescent="0.25">
      <c r="A152" s="25" t="s">
        <v>51</v>
      </c>
      <c r="B152" s="25">
        <v>2021</v>
      </c>
      <c r="C152" s="25" t="s">
        <v>389</v>
      </c>
      <c r="D152" s="110">
        <v>44473</v>
      </c>
      <c r="R152">
        <v>140</v>
      </c>
      <c r="S152" s="74">
        <v>2</v>
      </c>
      <c r="U152">
        <v>2</v>
      </c>
      <c r="V152" t="s">
        <v>110</v>
      </c>
      <c r="W152" t="s">
        <v>100</v>
      </c>
      <c r="AF152" t="s">
        <v>98</v>
      </c>
      <c r="AJ152">
        <v>1</v>
      </c>
      <c r="AK152" t="s">
        <v>109</v>
      </c>
      <c r="AL152" t="s">
        <v>100</v>
      </c>
      <c r="AU152" t="s">
        <v>99</v>
      </c>
      <c r="AV152" t="s">
        <v>97</v>
      </c>
      <c r="AX152" t="s">
        <v>99</v>
      </c>
      <c r="AY152" s="89" t="s">
        <v>95</v>
      </c>
      <c r="AZ152" t="s">
        <v>314</v>
      </c>
      <c r="BB152" s="89">
        <v>130</v>
      </c>
      <c r="BC152" s="89" t="s">
        <v>407</v>
      </c>
    </row>
    <row r="153" spans="1:55" x14ac:dyDescent="0.25">
      <c r="A153" s="25" t="s">
        <v>51</v>
      </c>
      <c r="B153" s="25">
        <v>2021</v>
      </c>
      <c r="C153" s="25" t="s">
        <v>389</v>
      </c>
      <c r="D153" s="110">
        <v>44473</v>
      </c>
      <c r="Q153" s="3">
        <v>0.47638888888888892</v>
      </c>
      <c r="R153" s="18">
        <v>150</v>
      </c>
      <c r="S153" s="74">
        <v>1</v>
      </c>
      <c r="U153">
        <v>2</v>
      </c>
      <c r="V153" t="s">
        <v>110</v>
      </c>
      <c r="W153" t="s">
        <v>100</v>
      </c>
      <c r="X153">
        <v>23</v>
      </c>
      <c r="Y153">
        <v>27</v>
      </c>
      <c r="Z153">
        <v>31</v>
      </c>
      <c r="AA153">
        <v>36</v>
      </c>
      <c r="AB153">
        <v>39</v>
      </c>
      <c r="AC153">
        <f>17/0.002</f>
        <v>8500</v>
      </c>
      <c r="AD153">
        <f>6/0.002</f>
        <v>3000</v>
      </c>
      <c r="AE153">
        <f>21/0.002</f>
        <v>10500</v>
      </c>
      <c r="AF153" t="s">
        <v>97</v>
      </c>
      <c r="AY153" s="89" t="s">
        <v>95</v>
      </c>
      <c r="BB153" s="89">
        <v>150</v>
      </c>
      <c r="BC153" t="s">
        <v>408</v>
      </c>
    </row>
    <row r="154" spans="1:55" x14ac:dyDescent="0.25">
      <c r="A154" s="25" t="s">
        <v>51</v>
      </c>
      <c r="B154" s="25">
        <v>2021</v>
      </c>
      <c r="C154" s="25" t="s">
        <v>389</v>
      </c>
      <c r="D154" s="110">
        <v>44473</v>
      </c>
      <c r="R154">
        <v>160</v>
      </c>
      <c r="S154" s="74">
        <v>2</v>
      </c>
      <c r="U154" t="s">
        <v>392</v>
      </c>
      <c r="V154" t="s">
        <v>108</v>
      </c>
      <c r="W154" t="s">
        <v>104</v>
      </c>
      <c r="AF154" t="s">
        <v>97</v>
      </c>
      <c r="AJ154">
        <v>3</v>
      </c>
      <c r="AK154" t="s">
        <v>111</v>
      </c>
      <c r="AL154" t="s">
        <v>100</v>
      </c>
      <c r="AU154" t="s">
        <v>99</v>
      </c>
      <c r="AV154" t="s">
        <v>99</v>
      </c>
      <c r="AW154" t="s">
        <v>99</v>
      </c>
      <c r="AY154" s="89" t="s">
        <v>95</v>
      </c>
      <c r="BB154" s="89">
        <v>120</v>
      </c>
      <c r="BC154" t="s">
        <v>409</v>
      </c>
    </row>
    <row r="155" spans="1:55" x14ac:dyDescent="0.25">
      <c r="A155" s="25" t="s">
        <v>51</v>
      </c>
      <c r="B155" s="25">
        <v>2021</v>
      </c>
      <c r="C155" s="25" t="s">
        <v>389</v>
      </c>
      <c r="D155" s="110">
        <v>44473</v>
      </c>
      <c r="R155">
        <v>170</v>
      </c>
      <c r="S155" s="74" t="s">
        <v>392</v>
      </c>
      <c r="AJ155">
        <v>4</v>
      </c>
      <c r="AK155" t="s">
        <v>112</v>
      </c>
      <c r="AL155" t="s">
        <v>100</v>
      </c>
      <c r="AU155" t="s">
        <v>99</v>
      </c>
      <c r="AV155" t="s">
        <v>99</v>
      </c>
      <c r="AX155" t="s">
        <v>99</v>
      </c>
      <c r="AY155" s="89" t="s">
        <v>95</v>
      </c>
      <c r="BB155" s="89">
        <v>115</v>
      </c>
      <c r="BC155" t="s">
        <v>410</v>
      </c>
    </row>
    <row r="156" spans="1:55" x14ac:dyDescent="0.25">
      <c r="A156" s="25" t="s">
        <v>51</v>
      </c>
      <c r="B156" s="25">
        <v>2021</v>
      </c>
      <c r="C156" s="25" t="s">
        <v>389</v>
      </c>
      <c r="D156" s="110">
        <v>44473</v>
      </c>
      <c r="R156">
        <v>180</v>
      </c>
      <c r="S156" s="74">
        <v>1</v>
      </c>
      <c r="U156" t="s">
        <v>392</v>
      </c>
      <c r="V156" t="s">
        <v>108</v>
      </c>
      <c r="W156" t="s">
        <v>104</v>
      </c>
      <c r="AF156" t="s">
        <v>97</v>
      </c>
      <c r="AJ156">
        <v>4</v>
      </c>
      <c r="AK156" t="s">
        <v>112</v>
      </c>
      <c r="AL156" t="s">
        <v>100</v>
      </c>
      <c r="AU156" t="s">
        <v>98</v>
      </c>
      <c r="AV156" t="s">
        <v>98</v>
      </c>
      <c r="AY156" s="89" t="s">
        <v>95</v>
      </c>
      <c r="BB156" s="89">
        <v>115</v>
      </c>
      <c r="BC156" t="s">
        <v>411</v>
      </c>
    </row>
    <row r="157" spans="1:55" x14ac:dyDescent="0.25">
      <c r="A157" s="25" t="s">
        <v>51</v>
      </c>
      <c r="B157" s="25">
        <v>2021</v>
      </c>
      <c r="C157" s="25" t="s">
        <v>389</v>
      </c>
      <c r="D157" s="110">
        <v>44473</v>
      </c>
      <c r="R157">
        <v>190</v>
      </c>
      <c r="S157" s="74">
        <v>1</v>
      </c>
      <c r="AJ157">
        <v>4</v>
      </c>
      <c r="AK157" t="s">
        <v>112</v>
      </c>
      <c r="AL157" t="s">
        <v>100</v>
      </c>
      <c r="AU157" t="s">
        <v>98</v>
      </c>
      <c r="AV157" t="s">
        <v>98</v>
      </c>
      <c r="AY157" s="89" t="s">
        <v>95</v>
      </c>
      <c r="BB157" s="89">
        <v>120</v>
      </c>
      <c r="BC157" t="s">
        <v>358</v>
      </c>
    </row>
    <row r="158" spans="1:55" x14ac:dyDescent="0.25">
      <c r="A158" s="25" t="s">
        <v>51</v>
      </c>
      <c r="B158" s="25">
        <v>2021</v>
      </c>
      <c r="C158" s="25" t="s">
        <v>389</v>
      </c>
      <c r="D158" s="110">
        <v>44473</v>
      </c>
      <c r="G158" s="8">
        <v>0.43541666666666662</v>
      </c>
      <c r="H158" s="10">
        <v>0.749</v>
      </c>
      <c r="I158" s="10">
        <v>0.749</v>
      </c>
      <c r="J158" s="10" t="s">
        <v>380</v>
      </c>
      <c r="K158" s="10"/>
      <c r="L158" s="10"/>
      <c r="M158" s="10"/>
      <c r="N158" s="10"/>
      <c r="O158" s="10">
        <v>90.8</v>
      </c>
      <c r="P158" s="89" t="s">
        <v>383</v>
      </c>
      <c r="Q158" s="3">
        <v>0.48819444444444443</v>
      </c>
      <c r="R158" s="18">
        <v>200</v>
      </c>
      <c r="S158" s="74">
        <v>1</v>
      </c>
      <c r="AJ158">
        <v>5</v>
      </c>
      <c r="AK158" t="s">
        <v>113</v>
      </c>
      <c r="AL158" t="s">
        <v>100</v>
      </c>
      <c r="AM158">
        <v>50</v>
      </c>
      <c r="AN158">
        <v>47</v>
      </c>
      <c r="AO158">
        <v>49</v>
      </c>
      <c r="AP158">
        <v>35</v>
      </c>
      <c r="AQ158">
        <v>46</v>
      </c>
      <c r="AR158">
        <f>11/0.002</f>
        <v>5500</v>
      </c>
      <c r="AS158">
        <f>10/0.002</f>
        <v>5000</v>
      </c>
      <c r="AT158">
        <f>14/0.002</f>
        <v>7000</v>
      </c>
      <c r="AU158" t="s">
        <v>98</v>
      </c>
      <c r="AV158" t="s">
        <v>98</v>
      </c>
      <c r="AY158" s="89" t="s">
        <v>95</v>
      </c>
      <c r="BB158" s="89">
        <v>120</v>
      </c>
      <c r="BC158" t="s">
        <v>358</v>
      </c>
    </row>
    <row r="159" spans="1:55" x14ac:dyDescent="0.25">
      <c r="A159" s="25" t="s">
        <v>51</v>
      </c>
      <c r="B159" s="25">
        <v>2021</v>
      </c>
      <c r="C159" s="25" t="s">
        <v>389</v>
      </c>
      <c r="D159" s="110">
        <v>44473</v>
      </c>
      <c r="R159">
        <v>210</v>
      </c>
      <c r="S159" t="s">
        <v>392</v>
      </c>
      <c r="AJ159">
        <v>2</v>
      </c>
      <c r="AK159" t="s">
        <v>110</v>
      </c>
      <c r="AL159" t="s">
        <v>100</v>
      </c>
      <c r="AU159" t="s">
        <v>98</v>
      </c>
      <c r="AV159" t="s">
        <v>98</v>
      </c>
      <c r="AW159" t="s">
        <v>98</v>
      </c>
      <c r="AY159" s="89" t="s">
        <v>95</v>
      </c>
      <c r="BB159" s="89">
        <v>120</v>
      </c>
      <c r="BC159" t="s">
        <v>412</v>
      </c>
    </row>
    <row r="160" spans="1:55" x14ac:dyDescent="0.25">
      <c r="A160" s="25" t="s">
        <v>51</v>
      </c>
      <c r="B160" s="25">
        <v>2021</v>
      </c>
      <c r="C160" s="25" t="s">
        <v>389</v>
      </c>
      <c r="D160" s="110">
        <v>44473</v>
      </c>
      <c r="R160">
        <v>220</v>
      </c>
      <c r="S160" t="s">
        <v>392</v>
      </c>
      <c r="AY160" s="89" t="s">
        <v>95</v>
      </c>
      <c r="AZ160" t="s">
        <v>314</v>
      </c>
      <c r="BB160" s="89">
        <v>130</v>
      </c>
      <c r="BC160" t="s">
        <v>413</v>
      </c>
    </row>
    <row r="161" spans="1:55" x14ac:dyDescent="0.25">
      <c r="A161" s="25" t="s">
        <v>51</v>
      </c>
      <c r="B161" s="25">
        <v>2021</v>
      </c>
      <c r="C161" s="25" t="s">
        <v>389</v>
      </c>
      <c r="D161" s="110">
        <v>44473</v>
      </c>
      <c r="R161">
        <v>230</v>
      </c>
      <c r="S161">
        <v>2</v>
      </c>
      <c r="AJ161">
        <v>4</v>
      </c>
      <c r="AL161" t="s">
        <v>100</v>
      </c>
      <c r="AU161" t="s">
        <v>99</v>
      </c>
      <c r="AV161" t="s">
        <v>99</v>
      </c>
      <c r="AY161" s="89" t="s">
        <v>95</v>
      </c>
      <c r="BB161" s="89">
        <v>120</v>
      </c>
      <c r="BC161" t="s">
        <v>414</v>
      </c>
    </row>
    <row r="162" spans="1:55" x14ac:dyDescent="0.25">
      <c r="A162" s="25" t="s">
        <v>51</v>
      </c>
      <c r="B162" s="25">
        <v>2021</v>
      </c>
      <c r="C162" s="25" t="s">
        <v>389</v>
      </c>
      <c r="D162" s="110">
        <v>44473</v>
      </c>
      <c r="R162">
        <v>240</v>
      </c>
      <c r="S162">
        <v>2</v>
      </c>
      <c r="AJ162">
        <v>5</v>
      </c>
      <c r="AL162" t="s">
        <v>100</v>
      </c>
      <c r="AU162" t="s">
        <v>98</v>
      </c>
      <c r="AV162" t="s">
        <v>98</v>
      </c>
      <c r="AX162" t="s">
        <v>97</v>
      </c>
      <c r="AY162" s="89" t="s">
        <v>95</v>
      </c>
      <c r="BB162" s="89">
        <v>120</v>
      </c>
      <c r="BC162" t="s">
        <v>415</v>
      </c>
    </row>
    <row r="163" spans="1:55" x14ac:dyDescent="0.25">
      <c r="A163" s="25" t="s">
        <v>51</v>
      </c>
      <c r="B163" s="25">
        <v>2021</v>
      </c>
      <c r="C163" s="25" t="s">
        <v>389</v>
      </c>
      <c r="D163" s="110">
        <v>44473</v>
      </c>
      <c r="Q163" s="3">
        <v>0.5131944444444444</v>
      </c>
      <c r="R163" s="18">
        <v>250</v>
      </c>
      <c r="S163" s="74">
        <v>1</v>
      </c>
      <c r="AJ163">
        <v>5</v>
      </c>
      <c r="AL163" t="s">
        <v>100</v>
      </c>
      <c r="AM163">
        <v>51</v>
      </c>
      <c r="AN163">
        <v>61</v>
      </c>
      <c r="AO163">
        <v>55</v>
      </c>
      <c r="AP163">
        <v>42</v>
      </c>
      <c r="AQ163">
        <v>50</v>
      </c>
      <c r="AR163">
        <f>12/0.002</f>
        <v>6000</v>
      </c>
      <c r="AS163">
        <v>6000</v>
      </c>
      <c r="AT163">
        <f>16/0.002</f>
        <v>8000</v>
      </c>
      <c r="AU163" t="s">
        <v>98</v>
      </c>
      <c r="AV163" t="s">
        <v>98</v>
      </c>
      <c r="AY163" s="89" t="s">
        <v>95</v>
      </c>
      <c r="BB163" s="89">
        <v>120</v>
      </c>
      <c r="BC163" t="s">
        <v>416</v>
      </c>
    </row>
    <row r="164" spans="1:55" x14ac:dyDescent="0.25">
      <c r="A164" s="25" t="s">
        <v>51</v>
      </c>
      <c r="B164" s="25">
        <v>2021</v>
      </c>
      <c r="C164" s="25" t="s">
        <v>389</v>
      </c>
      <c r="D164" s="110">
        <v>44473</v>
      </c>
      <c r="R164">
        <v>260</v>
      </c>
      <c r="S164" t="s">
        <v>394</v>
      </c>
      <c r="AJ164">
        <v>5</v>
      </c>
      <c r="AL164" t="s">
        <v>100</v>
      </c>
      <c r="AU164" t="s">
        <v>98</v>
      </c>
      <c r="AV164" t="s">
        <v>98</v>
      </c>
      <c r="AY164" s="89" t="s">
        <v>95</v>
      </c>
      <c r="BB164" s="89">
        <v>130</v>
      </c>
      <c r="BC164" t="s">
        <v>417</v>
      </c>
    </row>
    <row r="165" spans="1:55" x14ac:dyDescent="0.25">
      <c r="A165" s="25" t="s">
        <v>51</v>
      </c>
      <c r="B165" s="25">
        <v>2021</v>
      </c>
      <c r="C165" s="25" t="s">
        <v>389</v>
      </c>
      <c r="D165" s="110">
        <v>44473</v>
      </c>
      <c r="R165">
        <v>270</v>
      </c>
      <c r="AJ165">
        <v>5</v>
      </c>
      <c r="AL165" t="s">
        <v>104</v>
      </c>
      <c r="AU165" t="s">
        <v>98</v>
      </c>
      <c r="AV165" t="s">
        <v>98</v>
      </c>
      <c r="AY165" s="89" t="s">
        <v>95</v>
      </c>
      <c r="BB165" s="89">
        <v>120</v>
      </c>
      <c r="BC165" t="s">
        <v>418</v>
      </c>
    </row>
    <row r="166" spans="1:55" x14ac:dyDescent="0.25">
      <c r="A166" s="25" t="s">
        <v>51</v>
      </c>
      <c r="B166" s="25">
        <v>2021</v>
      </c>
      <c r="C166" s="25" t="s">
        <v>389</v>
      </c>
      <c r="D166" s="110">
        <v>44473</v>
      </c>
      <c r="R166">
        <v>280</v>
      </c>
      <c r="S166" t="s">
        <v>392</v>
      </c>
      <c r="AJ166">
        <v>5</v>
      </c>
      <c r="AL166" t="s">
        <v>104</v>
      </c>
      <c r="AU166" t="s">
        <v>98</v>
      </c>
      <c r="AV166" t="s">
        <v>98</v>
      </c>
      <c r="AX166" t="s">
        <v>97</v>
      </c>
      <c r="AY166" s="89" t="s">
        <v>95</v>
      </c>
      <c r="BB166" s="89">
        <v>120</v>
      </c>
      <c r="BC166" t="s">
        <v>420</v>
      </c>
    </row>
    <row r="167" spans="1:55" x14ac:dyDescent="0.25">
      <c r="A167" s="25" t="s">
        <v>51</v>
      </c>
      <c r="B167" s="25">
        <v>2021</v>
      </c>
      <c r="C167" s="25" t="s">
        <v>389</v>
      </c>
      <c r="D167" s="110">
        <v>44473</v>
      </c>
      <c r="R167">
        <v>290</v>
      </c>
      <c r="S167" t="s">
        <v>392</v>
      </c>
      <c r="AJ167">
        <v>5</v>
      </c>
      <c r="AL167" t="s">
        <v>104</v>
      </c>
      <c r="AU167" t="s">
        <v>98</v>
      </c>
      <c r="AV167" t="s">
        <v>98</v>
      </c>
      <c r="AY167" s="89" t="s">
        <v>95</v>
      </c>
      <c r="BB167" s="89">
        <v>120</v>
      </c>
      <c r="BC167" t="s">
        <v>419</v>
      </c>
    </row>
    <row r="168" spans="1:55" s="96" customFormat="1" x14ac:dyDescent="0.25">
      <c r="A168" s="96" t="s">
        <v>51</v>
      </c>
      <c r="B168" s="96">
        <v>2021</v>
      </c>
      <c r="C168" s="96" t="s">
        <v>389</v>
      </c>
      <c r="D168" s="94">
        <v>44473</v>
      </c>
      <c r="G168" s="103">
        <v>0.44375000000000003</v>
      </c>
      <c r="H168" s="98">
        <v>0.72599999999999998</v>
      </c>
      <c r="I168" s="98">
        <v>0.72599999999999998</v>
      </c>
      <c r="J168" s="98" t="s">
        <v>380</v>
      </c>
      <c r="K168" s="98"/>
      <c r="L168" s="98"/>
      <c r="M168" s="98"/>
      <c r="N168" s="98"/>
      <c r="O168" s="98">
        <v>90.78</v>
      </c>
      <c r="Q168" s="95">
        <v>0.52638888888888891</v>
      </c>
      <c r="R168" s="112">
        <v>300</v>
      </c>
      <c r="S168" s="112"/>
      <c r="AJ168" s="96">
        <v>5</v>
      </c>
      <c r="AL168" s="96" t="s">
        <v>104</v>
      </c>
      <c r="AM168" s="96">
        <v>56</v>
      </c>
      <c r="AN168" s="96">
        <v>44</v>
      </c>
      <c r="AO168" s="96">
        <v>46</v>
      </c>
      <c r="AP168" s="96">
        <v>38</v>
      </c>
      <c r="AQ168" s="96">
        <v>61</v>
      </c>
      <c r="AR168" s="96">
        <f>11/0.002</f>
        <v>5500</v>
      </c>
      <c r="AS168" s="96">
        <f>16/0.002</f>
        <v>8000</v>
      </c>
      <c r="AT168" s="96">
        <f>19/0.002</f>
        <v>9500</v>
      </c>
      <c r="AU168" s="96" t="s">
        <v>98</v>
      </c>
      <c r="AV168" s="96" t="s">
        <v>98</v>
      </c>
      <c r="AY168" s="98" t="s">
        <v>95</v>
      </c>
      <c r="BB168" s="98">
        <v>120</v>
      </c>
      <c r="BC168" s="96" t="s">
        <v>421</v>
      </c>
    </row>
    <row r="169" spans="1:55" x14ac:dyDescent="0.25">
      <c r="A169" s="89" t="s">
        <v>45</v>
      </c>
      <c r="B169" s="89">
        <v>2021</v>
      </c>
      <c r="C169" s="89" t="s">
        <v>452</v>
      </c>
      <c r="D169" s="19">
        <v>44475</v>
      </c>
      <c r="G169" s="8">
        <v>0.3888888888888889</v>
      </c>
      <c r="H169" s="10">
        <v>0.66400000000000003</v>
      </c>
      <c r="I169" s="10">
        <v>0.66400000000000003</v>
      </c>
      <c r="J169" s="10" t="s">
        <v>423</v>
      </c>
      <c r="K169" s="10"/>
      <c r="L169" s="10"/>
      <c r="M169" s="10"/>
      <c r="N169" s="10"/>
      <c r="O169" s="10">
        <v>91.75</v>
      </c>
      <c r="P169" s="10" t="s">
        <v>424</v>
      </c>
      <c r="Q169" s="3">
        <v>0.39027777777777778</v>
      </c>
      <c r="R169" s="18">
        <v>0</v>
      </c>
      <c r="S169" s="10">
        <v>2</v>
      </c>
      <c r="T169">
        <v>25</v>
      </c>
      <c r="AY169" s="89" t="s">
        <v>95</v>
      </c>
      <c r="AZ169" t="s">
        <v>94</v>
      </c>
      <c r="BA169" t="s">
        <v>314</v>
      </c>
      <c r="BB169" s="89">
        <v>100</v>
      </c>
      <c r="BC169" s="89" t="s">
        <v>455</v>
      </c>
    </row>
    <row r="170" spans="1:55" x14ac:dyDescent="0.25">
      <c r="A170" s="89" t="s">
        <v>45</v>
      </c>
      <c r="B170" s="89">
        <v>2021</v>
      </c>
      <c r="C170" s="89" t="s">
        <v>452</v>
      </c>
      <c r="D170" s="19">
        <v>44475</v>
      </c>
      <c r="P170" s="10"/>
      <c r="R170">
        <v>16</v>
      </c>
      <c r="S170">
        <v>3</v>
      </c>
      <c r="T170">
        <v>50</v>
      </c>
      <c r="U170">
        <v>1</v>
      </c>
      <c r="V170" t="s">
        <v>109</v>
      </c>
      <c r="W170" t="s">
        <v>100</v>
      </c>
      <c r="X170">
        <v>9</v>
      </c>
      <c r="Y170">
        <v>11</v>
      </c>
      <c r="Z170">
        <v>14</v>
      </c>
      <c r="AA170">
        <v>15</v>
      </c>
      <c r="AB170">
        <v>7</v>
      </c>
      <c r="AC170">
        <f>6/0.002</f>
        <v>3000</v>
      </c>
      <c r="AD170">
        <f>4/0.002</f>
        <v>2000</v>
      </c>
      <c r="AE170">
        <v>0</v>
      </c>
      <c r="AY170" s="89" t="s">
        <v>95</v>
      </c>
      <c r="AZ170" t="s">
        <v>94</v>
      </c>
      <c r="BA170" t="s">
        <v>314</v>
      </c>
      <c r="BB170" s="89">
        <v>100</v>
      </c>
      <c r="BC170" s="89" t="s">
        <v>456</v>
      </c>
    </row>
    <row r="171" spans="1:55" x14ac:dyDescent="0.25">
      <c r="A171" s="89" t="s">
        <v>45</v>
      </c>
      <c r="B171" s="89">
        <v>2021</v>
      </c>
      <c r="C171" s="89" t="s">
        <v>452</v>
      </c>
      <c r="D171" s="19">
        <v>44475</v>
      </c>
      <c r="P171" s="10"/>
      <c r="R171">
        <v>20</v>
      </c>
      <c r="S171">
        <v>5</v>
      </c>
      <c r="T171">
        <v>90</v>
      </c>
      <c r="AY171" s="89" t="s">
        <v>95</v>
      </c>
      <c r="AZ171" t="s">
        <v>94</v>
      </c>
      <c r="BB171" s="89">
        <v>100</v>
      </c>
      <c r="BC171" t="s">
        <v>191</v>
      </c>
    </row>
    <row r="172" spans="1:55" x14ac:dyDescent="0.25">
      <c r="A172" s="89" t="s">
        <v>45</v>
      </c>
      <c r="B172" s="89">
        <v>2021</v>
      </c>
      <c r="C172" s="89" t="s">
        <v>452</v>
      </c>
      <c r="D172" s="19">
        <v>44475</v>
      </c>
      <c r="P172" s="10"/>
      <c r="R172">
        <v>30</v>
      </c>
      <c r="S172">
        <v>1</v>
      </c>
      <c r="T172">
        <v>5</v>
      </c>
      <c r="U172" t="s">
        <v>394</v>
      </c>
      <c r="V172" t="s">
        <v>300</v>
      </c>
      <c r="W172" t="s">
        <v>100</v>
      </c>
      <c r="AY172" s="89" t="s">
        <v>94</v>
      </c>
      <c r="BB172" s="89">
        <v>75</v>
      </c>
      <c r="BC172" t="s">
        <v>191</v>
      </c>
    </row>
    <row r="173" spans="1:55" x14ac:dyDescent="0.25">
      <c r="A173" s="89" t="s">
        <v>45</v>
      </c>
      <c r="B173" s="89">
        <v>2021</v>
      </c>
      <c r="C173" s="89" t="s">
        <v>452</v>
      </c>
      <c r="D173" s="19">
        <v>44475</v>
      </c>
      <c r="P173" s="10"/>
      <c r="R173">
        <v>40</v>
      </c>
      <c r="S173">
        <v>4</v>
      </c>
      <c r="T173">
        <v>70</v>
      </c>
      <c r="AJ173">
        <v>2</v>
      </c>
      <c r="AK173" t="s">
        <v>110</v>
      </c>
      <c r="AL173" t="s">
        <v>101</v>
      </c>
      <c r="AY173" s="89" t="s">
        <v>95</v>
      </c>
      <c r="BB173" s="89">
        <v>75</v>
      </c>
      <c r="BC173" t="s">
        <v>458</v>
      </c>
    </row>
    <row r="174" spans="1:55" x14ac:dyDescent="0.25">
      <c r="A174" s="89" t="s">
        <v>45</v>
      </c>
      <c r="B174" s="89">
        <v>2021</v>
      </c>
      <c r="C174" s="89" t="s">
        <v>452</v>
      </c>
      <c r="D174" s="19">
        <v>44475</v>
      </c>
      <c r="P174" s="10"/>
      <c r="Q174" s="3">
        <v>0.4055555555555555</v>
      </c>
      <c r="R174" s="18">
        <v>50</v>
      </c>
      <c r="S174">
        <v>1</v>
      </c>
      <c r="T174">
        <v>5</v>
      </c>
      <c r="AJ174" t="s">
        <v>394</v>
      </c>
      <c r="AK174" t="s">
        <v>300</v>
      </c>
      <c r="AL174" t="s">
        <v>104</v>
      </c>
      <c r="AM174">
        <v>13</v>
      </c>
      <c r="AN174">
        <v>11</v>
      </c>
      <c r="AO174">
        <v>9</v>
      </c>
      <c r="AR174">
        <v>0</v>
      </c>
      <c r="AS174">
        <v>0</v>
      </c>
      <c r="AT174">
        <f>1/0.002</f>
        <v>500</v>
      </c>
      <c r="AU174" t="s">
        <v>98</v>
      </c>
      <c r="AV174" t="s">
        <v>98</v>
      </c>
      <c r="AX174" t="s">
        <v>99</v>
      </c>
      <c r="AY174" s="89" t="s">
        <v>95</v>
      </c>
      <c r="AZ174" t="s">
        <v>94</v>
      </c>
      <c r="BB174" s="89">
        <v>75</v>
      </c>
      <c r="BC174" t="s">
        <v>191</v>
      </c>
    </row>
    <row r="175" spans="1:55" x14ac:dyDescent="0.25">
      <c r="A175" s="89" t="s">
        <v>45</v>
      </c>
      <c r="B175" s="89">
        <v>2021</v>
      </c>
      <c r="C175" s="89" t="s">
        <v>452</v>
      </c>
      <c r="D175" s="19">
        <v>44475</v>
      </c>
      <c r="P175" s="10"/>
      <c r="R175">
        <v>60</v>
      </c>
      <c r="S175">
        <v>5</v>
      </c>
      <c r="T175">
        <v>90</v>
      </c>
      <c r="U175" t="s">
        <v>392</v>
      </c>
      <c r="V175" t="s">
        <v>108</v>
      </c>
      <c r="W175" t="s">
        <v>100</v>
      </c>
      <c r="AY175" s="89" t="s">
        <v>95</v>
      </c>
      <c r="AZ175" t="s">
        <v>94</v>
      </c>
      <c r="BB175" s="89">
        <v>75</v>
      </c>
      <c r="BC175" t="s">
        <v>191</v>
      </c>
    </row>
    <row r="176" spans="1:55" x14ac:dyDescent="0.25">
      <c r="A176" s="89" t="s">
        <v>45</v>
      </c>
      <c r="B176" s="89">
        <v>2021</v>
      </c>
      <c r="C176" s="89" t="s">
        <v>452</v>
      </c>
      <c r="D176" s="19">
        <v>44475</v>
      </c>
      <c r="P176" s="10"/>
      <c r="R176">
        <v>70</v>
      </c>
      <c r="S176">
        <v>3</v>
      </c>
      <c r="T176">
        <v>30</v>
      </c>
      <c r="U176">
        <v>1</v>
      </c>
      <c r="V176" t="s">
        <v>109</v>
      </c>
      <c r="W176" t="s">
        <v>100</v>
      </c>
      <c r="AF176" t="s">
        <v>98</v>
      </c>
      <c r="AJ176">
        <v>1</v>
      </c>
      <c r="AK176" t="s">
        <v>109</v>
      </c>
      <c r="AL176" t="s">
        <v>100</v>
      </c>
      <c r="AU176" t="s">
        <v>98</v>
      </c>
      <c r="AV176" t="s">
        <v>98</v>
      </c>
      <c r="AY176" s="89" t="s">
        <v>95</v>
      </c>
      <c r="AZ176" t="s">
        <v>94</v>
      </c>
      <c r="BB176" s="89">
        <v>75</v>
      </c>
      <c r="BC176" t="s">
        <v>191</v>
      </c>
    </row>
    <row r="177" spans="1:55" x14ac:dyDescent="0.25">
      <c r="A177" s="89" t="s">
        <v>45</v>
      </c>
      <c r="B177" s="89">
        <v>2021</v>
      </c>
      <c r="C177" s="89" t="s">
        <v>452</v>
      </c>
      <c r="D177" s="19">
        <v>44475</v>
      </c>
      <c r="P177" s="10"/>
      <c r="R177">
        <v>80</v>
      </c>
      <c r="S177">
        <v>1</v>
      </c>
      <c r="T177">
        <v>5</v>
      </c>
      <c r="U177">
        <v>1</v>
      </c>
      <c r="V177" t="s">
        <v>109</v>
      </c>
      <c r="W177" t="s">
        <v>100</v>
      </c>
      <c r="AF177" t="s">
        <v>98</v>
      </c>
      <c r="AJ177" t="s">
        <v>392</v>
      </c>
      <c r="AK177" t="s">
        <v>108</v>
      </c>
      <c r="AL177" t="s">
        <v>100</v>
      </c>
      <c r="AU177" t="s">
        <v>98</v>
      </c>
      <c r="AY177" s="89" t="s">
        <v>95</v>
      </c>
      <c r="AZ177" t="s">
        <v>94</v>
      </c>
      <c r="BB177" s="89">
        <v>75</v>
      </c>
      <c r="BC177" t="s">
        <v>191</v>
      </c>
    </row>
    <row r="178" spans="1:55" x14ac:dyDescent="0.25">
      <c r="A178" s="89" t="s">
        <v>45</v>
      </c>
      <c r="B178" s="89">
        <v>2021</v>
      </c>
      <c r="C178" s="89" t="s">
        <v>452</v>
      </c>
      <c r="D178" s="19">
        <v>44475</v>
      </c>
      <c r="P178" s="10"/>
      <c r="R178">
        <v>90</v>
      </c>
      <c r="S178">
        <v>1</v>
      </c>
      <c r="T178">
        <v>5</v>
      </c>
      <c r="U178">
        <v>2</v>
      </c>
      <c r="V178" t="s">
        <v>110</v>
      </c>
      <c r="W178" t="s">
        <v>100</v>
      </c>
      <c r="AF178" t="s">
        <v>98</v>
      </c>
      <c r="AJ178">
        <v>2</v>
      </c>
      <c r="AK178" t="s">
        <v>110</v>
      </c>
      <c r="AL178" t="s">
        <v>100</v>
      </c>
      <c r="AU178" t="s">
        <v>98</v>
      </c>
      <c r="AV178" t="s">
        <v>98</v>
      </c>
      <c r="AY178" s="89" t="s">
        <v>94</v>
      </c>
      <c r="AZ178" t="s">
        <v>314</v>
      </c>
      <c r="BB178" s="89">
        <v>80</v>
      </c>
      <c r="BC178" t="s">
        <v>191</v>
      </c>
    </row>
    <row r="179" spans="1:55" s="96" customFormat="1" x14ac:dyDescent="0.25">
      <c r="A179" s="98" t="s">
        <v>45</v>
      </c>
      <c r="B179" s="98">
        <v>2021</v>
      </c>
      <c r="C179" s="98" t="s">
        <v>452</v>
      </c>
      <c r="D179" s="94">
        <v>44475</v>
      </c>
      <c r="G179" s="8">
        <v>0.39999999999999997</v>
      </c>
      <c r="H179" s="10">
        <v>0.751</v>
      </c>
      <c r="I179" s="10">
        <v>0.751</v>
      </c>
      <c r="J179" s="10" t="s">
        <v>433</v>
      </c>
      <c r="K179" s="10"/>
      <c r="L179" s="10"/>
      <c r="M179" s="10"/>
      <c r="N179" s="10"/>
      <c r="O179" s="10">
        <v>90.8</v>
      </c>
      <c r="P179" s="10" t="s">
        <v>434</v>
      </c>
      <c r="Q179" s="95">
        <v>0.41388888888888892</v>
      </c>
      <c r="R179" s="112">
        <v>100</v>
      </c>
      <c r="S179" s="96">
        <v>2</v>
      </c>
      <c r="T179" s="96">
        <v>10</v>
      </c>
      <c r="U179" s="96">
        <v>1</v>
      </c>
      <c r="V179" t="s">
        <v>109</v>
      </c>
      <c r="W179" s="96" t="s">
        <v>101</v>
      </c>
      <c r="X179" s="96">
        <v>14</v>
      </c>
      <c r="Y179" s="96">
        <v>8</v>
      </c>
      <c r="Z179" s="96">
        <v>12</v>
      </c>
      <c r="AA179" s="96">
        <v>17</v>
      </c>
      <c r="AB179" s="96">
        <v>12</v>
      </c>
      <c r="AC179" s="96">
        <f>7/0.002</f>
        <v>3500</v>
      </c>
      <c r="AD179" s="96">
        <f>4/0.002</f>
        <v>2000</v>
      </c>
      <c r="AE179" s="96">
        <v>0</v>
      </c>
      <c r="AF179" s="96" t="s">
        <v>98</v>
      </c>
      <c r="AJ179" s="96">
        <v>1</v>
      </c>
      <c r="AK179" t="s">
        <v>109</v>
      </c>
      <c r="AL179" s="96" t="s">
        <v>101</v>
      </c>
      <c r="AM179" s="96">
        <v>13</v>
      </c>
      <c r="AN179" s="96">
        <v>14</v>
      </c>
      <c r="AO179" s="96">
        <v>22</v>
      </c>
      <c r="AP179" s="96">
        <v>20</v>
      </c>
      <c r="AQ179" s="96">
        <v>9</v>
      </c>
      <c r="AR179" s="96">
        <f>3/0.002</f>
        <v>1500</v>
      </c>
      <c r="AS179" s="96">
        <f>6/0.002</f>
        <v>3000</v>
      </c>
      <c r="AT179" s="96">
        <v>500</v>
      </c>
      <c r="AU179" s="96" t="s">
        <v>98</v>
      </c>
      <c r="AY179" s="89" t="s">
        <v>94</v>
      </c>
      <c r="AZ179" t="s">
        <v>314</v>
      </c>
      <c r="BB179" s="96">
        <v>80</v>
      </c>
      <c r="BC179" t="s">
        <v>191</v>
      </c>
    </row>
    <row r="180" spans="1:55" x14ac:dyDescent="0.25">
      <c r="A180" s="89" t="s">
        <v>45</v>
      </c>
      <c r="B180" s="89">
        <v>2021</v>
      </c>
      <c r="C180" s="89" t="s">
        <v>452</v>
      </c>
      <c r="D180" s="19">
        <v>44475</v>
      </c>
      <c r="R180">
        <v>110</v>
      </c>
      <c r="S180" s="89">
        <v>1</v>
      </c>
      <c r="T180" s="89">
        <v>5</v>
      </c>
      <c r="U180" t="s">
        <v>392</v>
      </c>
      <c r="V180" t="s">
        <v>108</v>
      </c>
      <c r="W180" s="89" t="s">
        <v>100</v>
      </c>
      <c r="AF180" s="89" t="s">
        <v>98</v>
      </c>
      <c r="AJ180" t="s">
        <v>392</v>
      </c>
      <c r="AK180" t="s">
        <v>108</v>
      </c>
      <c r="AL180" s="89" t="s">
        <v>100</v>
      </c>
      <c r="AU180" s="89" t="s">
        <v>98</v>
      </c>
      <c r="AY180" s="89" t="s">
        <v>95</v>
      </c>
      <c r="AZ180" t="s">
        <v>94</v>
      </c>
      <c r="BB180" s="89">
        <v>80</v>
      </c>
      <c r="BC180" t="s">
        <v>191</v>
      </c>
    </row>
    <row r="181" spans="1:55" x14ac:dyDescent="0.25">
      <c r="A181" s="89" t="s">
        <v>45</v>
      </c>
      <c r="B181" s="89">
        <v>2021</v>
      </c>
      <c r="C181" s="89" t="s">
        <v>452</v>
      </c>
      <c r="D181" s="19">
        <v>44475</v>
      </c>
      <c r="P181" s="10"/>
      <c r="R181">
        <v>120</v>
      </c>
      <c r="S181" s="89">
        <v>1</v>
      </c>
      <c r="T181" s="89">
        <v>5</v>
      </c>
      <c r="U181" s="89">
        <v>1</v>
      </c>
      <c r="V181" t="s">
        <v>109</v>
      </c>
      <c r="W181" s="89" t="s">
        <v>100</v>
      </c>
      <c r="AF181" s="89" t="s">
        <v>98</v>
      </c>
      <c r="AJ181">
        <v>2</v>
      </c>
      <c r="AK181" t="s">
        <v>110</v>
      </c>
      <c r="AL181" s="89" t="s">
        <v>101</v>
      </c>
      <c r="AU181" s="89" t="s">
        <v>98</v>
      </c>
      <c r="AV181" t="s">
        <v>98</v>
      </c>
      <c r="AY181" s="89" t="s">
        <v>95</v>
      </c>
      <c r="AZ181" t="s">
        <v>94</v>
      </c>
      <c r="BB181" s="89">
        <v>85</v>
      </c>
      <c r="BC181" t="s">
        <v>191</v>
      </c>
    </row>
    <row r="182" spans="1:55" x14ac:dyDescent="0.25">
      <c r="A182" s="89" t="s">
        <v>45</v>
      </c>
      <c r="B182" s="89">
        <v>2021</v>
      </c>
      <c r="C182" s="89" t="s">
        <v>452</v>
      </c>
      <c r="D182" s="19">
        <v>44475</v>
      </c>
      <c r="P182" s="10"/>
      <c r="R182">
        <v>130</v>
      </c>
      <c r="AY182" s="89" t="s">
        <v>94</v>
      </c>
      <c r="BB182" s="89">
        <v>120</v>
      </c>
      <c r="BC182" t="s">
        <v>457</v>
      </c>
    </row>
    <row r="183" spans="1:55" x14ac:dyDescent="0.25">
      <c r="A183" s="89" t="s">
        <v>45</v>
      </c>
      <c r="B183" s="89">
        <v>2021</v>
      </c>
      <c r="C183" s="89" t="s">
        <v>452</v>
      </c>
      <c r="D183" s="19">
        <v>44475</v>
      </c>
      <c r="P183" s="10"/>
      <c r="R183">
        <v>140</v>
      </c>
      <c r="AY183" s="89" t="s">
        <v>95</v>
      </c>
      <c r="BB183" s="89">
        <v>360</v>
      </c>
      <c r="BC183" t="s">
        <v>69</v>
      </c>
    </row>
    <row r="184" spans="1:55" x14ac:dyDescent="0.25">
      <c r="A184" s="89" t="s">
        <v>45</v>
      </c>
      <c r="B184" s="89">
        <v>2021</v>
      </c>
      <c r="C184" s="89" t="s">
        <v>452</v>
      </c>
      <c r="D184" s="19">
        <v>44475</v>
      </c>
      <c r="P184" s="10"/>
      <c r="Q184" s="3">
        <v>0.42708333333333331</v>
      </c>
      <c r="R184" s="18">
        <v>150</v>
      </c>
      <c r="AY184" s="89" t="s">
        <v>95</v>
      </c>
      <c r="BB184" s="89">
        <v>360</v>
      </c>
      <c r="BC184" t="s">
        <v>69</v>
      </c>
    </row>
    <row r="185" spans="1:55" x14ac:dyDescent="0.25">
      <c r="A185" s="89" t="s">
        <v>45</v>
      </c>
      <c r="B185" s="89">
        <v>2021</v>
      </c>
      <c r="C185" s="89" t="s">
        <v>452</v>
      </c>
      <c r="D185" s="19">
        <v>44475</v>
      </c>
      <c r="P185" s="10"/>
      <c r="R185">
        <v>160</v>
      </c>
      <c r="AY185" s="89" t="s">
        <v>95</v>
      </c>
      <c r="BB185" s="89">
        <v>360</v>
      </c>
      <c r="BC185" t="s">
        <v>69</v>
      </c>
    </row>
    <row r="186" spans="1:55" x14ac:dyDescent="0.25">
      <c r="A186" s="89" t="s">
        <v>45</v>
      </c>
      <c r="B186" s="89">
        <v>2021</v>
      </c>
      <c r="C186" s="89" t="s">
        <v>452</v>
      </c>
      <c r="D186" s="19">
        <v>44475</v>
      </c>
      <c r="P186" s="10"/>
      <c r="R186">
        <v>170</v>
      </c>
      <c r="AY186" s="89" t="s">
        <v>95</v>
      </c>
      <c r="BB186" s="89">
        <v>360</v>
      </c>
      <c r="BC186" t="s">
        <v>69</v>
      </c>
    </row>
    <row r="187" spans="1:55" x14ac:dyDescent="0.25">
      <c r="A187" s="89" t="s">
        <v>45</v>
      </c>
      <c r="B187" s="89">
        <v>2021</v>
      </c>
      <c r="C187" s="89" t="s">
        <v>452</v>
      </c>
      <c r="D187" s="19">
        <v>44475</v>
      </c>
      <c r="P187" s="10"/>
      <c r="R187">
        <v>180</v>
      </c>
      <c r="AY187" s="89" t="s">
        <v>95</v>
      </c>
      <c r="BB187" s="89">
        <v>360</v>
      </c>
      <c r="BC187" t="s">
        <v>69</v>
      </c>
    </row>
    <row r="188" spans="1:55" x14ac:dyDescent="0.25">
      <c r="A188" s="89" t="s">
        <v>45</v>
      </c>
      <c r="B188" s="89">
        <v>2021</v>
      </c>
      <c r="C188" s="89" t="s">
        <v>452</v>
      </c>
      <c r="D188" s="19">
        <v>44475</v>
      </c>
      <c r="P188" s="10"/>
      <c r="R188">
        <v>190</v>
      </c>
      <c r="AY188" s="89" t="s">
        <v>95</v>
      </c>
      <c r="BB188" s="89">
        <v>360</v>
      </c>
      <c r="BC188" t="s">
        <v>69</v>
      </c>
    </row>
    <row r="189" spans="1:55" s="96" customFormat="1" x14ac:dyDescent="0.25">
      <c r="A189" s="98" t="s">
        <v>45</v>
      </c>
      <c r="B189" s="98">
        <v>2021</v>
      </c>
      <c r="C189" s="98" t="s">
        <v>452</v>
      </c>
      <c r="D189" s="94">
        <v>44475</v>
      </c>
      <c r="G189" s="84">
        <v>0.40625</v>
      </c>
      <c r="H189" s="89">
        <v>3.629</v>
      </c>
      <c r="I189" s="89">
        <v>2.4</v>
      </c>
      <c r="J189" s="89" t="s">
        <v>433</v>
      </c>
      <c r="K189" s="89"/>
      <c r="L189" s="89"/>
      <c r="M189" s="89"/>
      <c r="N189" s="89"/>
      <c r="O189" s="89">
        <v>91.11</v>
      </c>
      <c r="P189" s="10" t="s">
        <v>454</v>
      </c>
      <c r="Q189" s="95">
        <v>0.4375</v>
      </c>
      <c r="R189" s="112">
        <v>200</v>
      </c>
      <c r="AY189" s="89" t="s">
        <v>95</v>
      </c>
      <c r="BB189" s="89">
        <v>360</v>
      </c>
      <c r="BC189" t="s">
        <v>69</v>
      </c>
    </row>
    <row r="190" spans="1:55" x14ac:dyDescent="0.25">
      <c r="A190" s="89" t="s">
        <v>45</v>
      </c>
      <c r="B190" s="89">
        <v>2021</v>
      </c>
      <c r="C190" s="89" t="s">
        <v>452</v>
      </c>
      <c r="D190" s="19">
        <v>44475</v>
      </c>
      <c r="R190">
        <v>210</v>
      </c>
      <c r="AY190" s="89" t="s">
        <v>95</v>
      </c>
      <c r="BB190" s="89">
        <v>360</v>
      </c>
      <c r="BC190" t="s">
        <v>69</v>
      </c>
    </row>
    <row r="191" spans="1:55" x14ac:dyDescent="0.25">
      <c r="A191" s="89" t="s">
        <v>45</v>
      </c>
      <c r="B191" s="89">
        <v>2021</v>
      </c>
      <c r="C191" s="89" t="s">
        <v>452</v>
      </c>
      <c r="D191" s="19">
        <v>44475</v>
      </c>
      <c r="R191">
        <v>220</v>
      </c>
      <c r="AY191" s="89" t="s">
        <v>95</v>
      </c>
      <c r="BB191" s="89">
        <v>360</v>
      </c>
      <c r="BC191" t="s">
        <v>69</v>
      </c>
    </row>
    <row r="192" spans="1:55" x14ac:dyDescent="0.25">
      <c r="A192" s="89" t="s">
        <v>45</v>
      </c>
      <c r="B192" s="89">
        <v>2021</v>
      </c>
      <c r="C192" s="89" t="s">
        <v>452</v>
      </c>
      <c r="D192" s="19">
        <v>44475</v>
      </c>
      <c r="R192">
        <v>230</v>
      </c>
      <c r="AY192" s="89" t="s">
        <v>95</v>
      </c>
      <c r="BB192" s="89">
        <v>360</v>
      </c>
      <c r="BC192" t="s">
        <v>69</v>
      </c>
    </row>
    <row r="193" spans="1:55" x14ac:dyDescent="0.25">
      <c r="A193" s="89" t="s">
        <v>45</v>
      </c>
      <c r="B193" s="89">
        <v>2021</v>
      </c>
      <c r="C193" s="89" t="s">
        <v>452</v>
      </c>
      <c r="D193" s="19">
        <v>44475</v>
      </c>
      <c r="R193">
        <v>240</v>
      </c>
      <c r="AY193" s="89" t="s">
        <v>95</v>
      </c>
      <c r="BB193" s="89">
        <v>360</v>
      </c>
      <c r="BC193" t="s">
        <v>69</v>
      </c>
    </row>
    <row r="194" spans="1:55" x14ac:dyDescent="0.25">
      <c r="A194" s="89" t="s">
        <v>45</v>
      </c>
      <c r="B194" s="89">
        <v>2021</v>
      </c>
      <c r="C194" s="89" t="s">
        <v>452</v>
      </c>
      <c r="D194" s="19">
        <v>44475</v>
      </c>
      <c r="Q194" s="3">
        <v>0.44791666666666669</v>
      </c>
      <c r="R194" s="18">
        <v>250</v>
      </c>
      <c r="AY194" s="89" t="s">
        <v>95</v>
      </c>
      <c r="BB194" s="89">
        <v>360</v>
      </c>
      <c r="BC194" t="s">
        <v>69</v>
      </c>
    </row>
    <row r="195" spans="1:55" x14ac:dyDescent="0.25">
      <c r="A195" s="89" t="s">
        <v>45</v>
      </c>
      <c r="B195" s="89">
        <v>2021</v>
      </c>
      <c r="C195" s="89" t="s">
        <v>452</v>
      </c>
      <c r="D195" s="19">
        <v>44475</v>
      </c>
      <c r="R195">
        <v>260</v>
      </c>
      <c r="AY195" s="89" t="s">
        <v>95</v>
      </c>
      <c r="BB195" s="89">
        <v>360</v>
      </c>
      <c r="BC195" t="s">
        <v>461</v>
      </c>
    </row>
    <row r="196" spans="1:55" x14ac:dyDescent="0.25">
      <c r="A196" s="89" t="s">
        <v>45</v>
      </c>
      <c r="B196" s="89">
        <v>2021</v>
      </c>
      <c r="C196" s="89" t="s">
        <v>452</v>
      </c>
      <c r="D196" s="19">
        <v>44475</v>
      </c>
      <c r="Q196" s="3">
        <v>0.4826388888888889</v>
      </c>
      <c r="R196">
        <v>270</v>
      </c>
      <c r="S196">
        <v>4</v>
      </c>
      <c r="T196">
        <v>60</v>
      </c>
      <c r="U196">
        <v>1</v>
      </c>
      <c r="V196" t="s">
        <v>109</v>
      </c>
      <c r="W196" t="s">
        <v>100</v>
      </c>
      <c r="AF196" t="s">
        <v>98</v>
      </c>
      <c r="AJ196">
        <v>2</v>
      </c>
      <c r="AK196" t="s">
        <v>110</v>
      </c>
      <c r="AL196" t="s">
        <v>100</v>
      </c>
      <c r="AU196" t="s">
        <v>98</v>
      </c>
      <c r="AY196" s="89" t="s">
        <v>95</v>
      </c>
      <c r="AZ196" t="s">
        <v>94</v>
      </c>
      <c r="BB196" s="89">
        <v>95</v>
      </c>
      <c r="BC196" t="s">
        <v>191</v>
      </c>
    </row>
    <row r="197" spans="1:55" x14ac:dyDescent="0.25">
      <c r="A197" s="89" t="s">
        <v>45</v>
      </c>
      <c r="B197" s="89">
        <v>2021</v>
      </c>
      <c r="C197" s="89" t="s">
        <v>452</v>
      </c>
      <c r="D197" s="19">
        <v>44475</v>
      </c>
      <c r="R197">
        <v>280</v>
      </c>
      <c r="S197">
        <v>2</v>
      </c>
      <c r="T197">
        <v>10</v>
      </c>
      <c r="AJ197">
        <v>4</v>
      </c>
      <c r="AK197" t="s">
        <v>112</v>
      </c>
      <c r="AL197" t="s">
        <v>100</v>
      </c>
      <c r="AU197" t="s">
        <v>98</v>
      </c>
      <c r="AY197" s="89" t="s">
        <v>95</v>
      </c>
      <c r="AZ197" t="s">
        <v>94</v>
      </c>
      <c r="BB197" s="89">
        <v>95</v>
      </c>
      <c r="BC197" t="s">
        <v>191</v>
      </c>
    </row>
    <row r="198" spans="1:55" x14ac:dyDescent="0.25">
      <c r="A198" s="89" t="s">
        <v>45</v>
      </c>
      <c r="B198" s="89">
        <v>2021</v>
      </c>
      <c r="C198" s="89" t="s">
        <v>452</v>
      </c>
      <c r="D198" s="19">
        <v>44475</v>
      </c>
      <c r="R198">
        <v>290</v>
      </c>
      <c r="S198">
        <v>3</v>
      </c>
      <c r="T198">
        <v>50</v>
      </c>
      <c r="U198">
        <v>2</v>
      </c>
      <c r="V198" t="s">
        <v>110</v>
      </c>
      <c r="W198" t="s">
        <v>101</v>
      </c>
      <c r="AF198" t="s">
        <v>98</v>
      </c>
      <c r="AJ198">
        <v>1</v>
      </c>
      <c r="AK198" t="s">
        <v>109</v>
      </c>
      <c r="AL198" t="s">
        <v>101</v>
      </c>
      <c r="AU198" t="s">
        <v>98</v>
      </c>
      <c r="AY198" s="89" t="s">
        <v>95</v>
      </c>
      <c r="AZ198" t="s">
        <v>94</v>
      </c>
      <c r="BB198" s="89">
        <v>95</v>
      </c>
      <c r="BC198" t="s">
        <v>191</v>
      </c>
    </row>
    <row r="199" spans="1:55" s="96" customFormat="1" x14ac:dyDescent="0.25">
      <c r="A199" s="98" t="s">
        <v>45</v>
      </c>
      <c r="B199" s="98">
        <v>2021</v>
      </c>
      <c r="C199" s="98" t="s">
        <v>452</v>
      </c>
      <c r="D199" s="94">
        <v>44475</v>
      </c>
      <c r="G199" s="8">
        <v>0.45624999999999999</v>
      </c>
      <c r="H199" s="10">
        <v>0.81499999999999995</v>
      </c>
      <c r="I199" s="10">
        <v>0.81499999999999995</v>
      </c>
      <c r="J199" s="10" t="s">
        <v>447</v>
      </c>
      <c r="K199" s="10"/>
      <c r="L199" s="10"/>
      <c r="M199" s="10"/>
      <c r="N199" s="10"/>
      <c r="O199" s="10">
        <v>90.94</v>
      </c>
      <c r="P199" s="10" t="s">
        <v>444</v>
      </c>
      <c r="Q199" s="95">
        <v>0.47083333333333338</v>
      </c>
      <c r="R199" s="112">
        <v>300</v>
      </c>
      <c r="S199" s="96">
        <v>3</v>
      </c>
      <c r="T199" s="96">
        <v>50</v>
      </c>
      <c r="AJ199" s="96">
        <v>1</v>
      </c>
      <c r="AK199" t="s">
        <v>109</v>
      </c>
      <c r="AL199" s="96" t="s">
        <v>101</v>
      </c>
      <c r="AM199" s="96">
        <v>22</v>
      </c>
      <c r="AN199" s="96">
        <v>24</v>
      </c>
      <c r="AO199" s="96">
        <v>28</v>
      </c>
      <c r="AP199" s="96">
        <v>28</v>
      </c>
      <c r="AQ199" s="96">
        <v>17</v>
      </c>
      <c r="AR199" s="96">
        <f>7/0.002</f>
        <v>3500</v>
      </c>
      <c r="AS199" s="96">
        <v>2000</v>
      </c>
      <c r="AT199" s="96">
        <v>0</v>
      </c>
      <c r="AU199" t="s">
        <v>98</v>
      </c>
      <c r="AY199" s="89" t="s">
        <v>95</v>
      </c>
      <c r="AZ199" t="s">
        <v>94</v>
      </c>
      <c r="BB199" s="96">
        <v>85</v>
      </c>
      <c r="BC199" t="s">
        <v>191</v>
      </c>
    </row>
    <row r="200" spans="1:55" x14ac:dyDescent="0.25">
      <c r="A200" s="89" t="s">
        <v>45</v>
      </c>
      <c r="B200" s="89">
        <v>2021</v>
      </c>
      <c r="C200" s="89" t="s">
        <v>452</v>
      </c>
      <c r="D200" s="19">
        <v>44475</v>
      </c>
      <c r="R200">
        <v>310</v>
      </c>
      <c r="U200">
        <v>1</v>
      </c>
      <c r="V200" t="s">
        <v>109</v>
      </c>
      <c r="W200" t="s">
        <v>100</v>
      </c>
      <c r="AF200" t="s">
        <v>98</v>
      </c>
      <c r="AJ200" s="89">
        <v>1</v>
      </c>
      <c r="AK200" t="s">
        <v>109</v>
      </c>
      <c r="AL200" s="89" t="s">
        <v>100</v>
      </c>
      <c r="AU200" t="s">
        <v>98</v>
      </c>
      <c r="AY200" s="89" t="s">
        <v>95</v>
      </c>
      <c r="AZ200" t="s">
        <v>94</v>
      </c>
      <c r="BB200" s="89">
        <v>95</v>
      </c>
    </row>
    <row r="201" spans="1:55" x14ac:dyDescent="0.25">
      <c r="A201" s="89" t="s">
        <v>45</v>
      </c>
      <c r="B201" s="89">
        <v>2021</v>
      </c>
      <c r="C201" s="89" t="s">
        <v>452</v>
      </c>
      <c r="D201" s="19">
        <v>44475</v>
      </c>
      <c r="R201">
        <v>320</v>
      </c>
      <c r="S201">
        <v>2</v>
      </c>
      <c r="T201">
        <v>20</v>
      </c>
      <c r="U201">
        <v>2</v>
      </c>
      <c r="V201" t="s">
        <v>110</v>
      </c>
      <c r="W201" t="s">
        <v>100</v>
      </c>
      <c r="AF201" t="s">
        <v>98</v>
      </c>
      <c r="AY201" s="89" t="s">
        <v>95</v>
      </c>
      <c r="AZ201" t="s">
        <v>94</v>
      </c>
      <c r="BB201" s="89">
        <v>100</v>
      </c>
      <c r="BC201" t="s">
        <v>191</v>
      </c>
    </row>
    <row r="202" spans="1:55" x14ac:dyDescent="0.25">
      <c r="A202" s="89" t="s">
        <v>45</v>
      </c>
      <c r="B202" s="89">
        <v>2021</v>
      </c>
      <c r="C202" s="89" t="s">
        <v>452</v>
      </c>
      <c r="D202" s="19">
        <v>44475</v>
      </c>
      <c r="R202">
        <v>330</v>
      </c>
      <c r="S202">
        <v>2</v>
      </c>
      <c r="T202">
        <v>10</v>
      </c>
      <c r="U202">
        <v>2</v>
      </c>
      <c r="V202" t="s">
        <v>110</v>
      </c>
      <c r="W202" t="s">
        <v>100</v>
      </c>
      <c r="AY202" s="89" t="s">
        <v>95</v>
      </c>
      <c r="BB202" s="89">
        <v>100</v>
      </c>
      <c r="BC202" t="s">
        <v>191</v>
      </c>
    </row>
    <row r="203" spans="1:55" x14ac:dyDescent="0.25">
      <c r="A203" s="89" t="s">
        <v>45</v>
      </c>
      <c r="B203" s="89">
        <v>2021</v>
      </c>
      <c r="C203" s="89" t="s">
        <v>452</v>
      </c>
      <c r="D203" s="19">
        <v>44475</v>
      </c>
      <c r="R203">
        <v>340</v>
      </c>
      <c r="U203">
        <v>3</v>
      </c>
      <c r="V203" t="s">
        <v>111</v>
      </c>
      <c r="W203" t="s">
        <v>100</v>
      </c>
      <c r="AF203" t="s">
        <v>98</v>
      </c>
      <c r="AJ203">
        <v>1</v>
      </c>
      <c r="AK203" t="s">
        <v>109</v>
      </c>
      <c r="AL203" t="s">
        <v>100</v>
      </c>
      <c r="AU203" t="s">
        <v>98</v>
      </c>
      <c r="AY203" s="89" t="s">
        <v>95</v>
      </c>
      <c r="BB203" s="89">
        <v>100</v>
      </c>
    </row>
    <row r="204" spans="1:55" x14ac:dyDescent="0.25">
      <c r="A204" s="89" t="s">
        <v>45</v>
      </c>
      <c r="B204" s="89">
        <v>2021</v>
      </c>
      <c r="C204" s="89" t="s">
        <v>452</v>
      </c>
      <c r="D204" s="19">
        <v>44475</v>
      </c>
      <c r="Q204" s="3">
        <v>0.49305555555555558</v>
      </c>
      <c r="R204" s="18">
        <v>350</v>
      </c>
      <c r="U204">
        <v>2</v>
      </c>
      <c r="V204" t="s">
        <v>110</v>
      </c>
      <c r="W204" t="s">
        <v>100</v>
      </c>
      <c r="X204">
        <v>11</v>
      </c>
      <c r="Y204">
        <v>17</v>
      </c>
      <c r="Z204">
        <v>15</v>
      </c>
      <c r="AA204">
        <v>20</v>
      </c>
      <c r="AB204">
        <v>11</v>
      </c>
      <c r="AC204">
        <f>17/0.002</f>
        <v>8500</v>
      </c>
      <c r="AD204">
        <f>11/0.002</f>
        <v>5500</v>
      </c>
      <c r="AE204">
        <f>20/0.002</f>
        <v>10000</v>
      </c>
      <c r="AF204" t="s">
        <v>98</v>
      </c>
      <c r="AI204" t="s">
        <v>99</v>
      </c>
      <c r="AY204" s="89" t="s">
        <v>95</v>
      </c>
      <c r="BB204" s="89">
        <v>120</v>
      </c>
      <c r="BC204" t="s">
        <v>459</v>
      </c>
    </row>
    <row r="205" spans="1:55" x14ac:dyDescent="0.25">
      <c r="A205" s="89" t="s">
        <v>45</v>
      </c>
      <c r="B205" s="89">
        <v>2021</v>
      </c>
      <c r="C205" s="89" t="s">
        <v>452</v>
      </c>
      <c r="D205" s="19">
        <v>44475</v>
      </c>
      <c r="G205" s="3">
        <v>0.49652777777777773</v>
      </c>
      <c r="H205">
        <v>0.70499999999999996</v>
      </c>
      <c r="I205">
        <v>0.70499999999999996</v>
      </c>
      <c r="J205" t="s">
        <v>373</v>
      </c>
      <c r="O205">
        <v>79.239999999999995</v>
      </c>
      <c r="P205" t="s">
        <v>453</v>
      </c>
      <c r="R205">
        <v>360</v>
      </c>
      <c r="S205">
        <v>3</v>
      </c>
      <c r="T205">
        <v>50</v>
      </c>
      <c r="AY205" s="89" t="s">
        <v>95</v>
      </c>
      <c r="BB205" s="89">
        <v>110</v>
      </c>
      <c r="BC205" t="s">
        <v>460</v>
      </c>
    </row>
  </sheetData>
  <mergeCells count="3">
    <mergeCell ref="G1:O1"/>
    <mergeCell ref="AK1:AX1"/>
    <mergeCell ref="V1:AI1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Random_locations</vt:lpstr>
      <vt:lpstr>Fixed_short</vt:lpstr>
      <vt:lpstr>Fixed_long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Dontis, Emma</cp:lastModifiedBy>
  <dcterms:created xsi:type="dcterms:W3CDTF">2020-04-24T17:15:59Z</dcterms:created>
  <dcterms:modified xsi:type="dcterms:W3CDTF">2021-12-01T14:35:01Z</dcterms:modified>
</cp:coreProperties>
</file>