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chartsheets/sheet7.xml" ContentType="application/vnd.openxmlformats-officedocument.spreadsheetml.chartsheet+xml"/>
  <Override PartName="/xl/worksheets/sheet5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6.xml" ContentType="application/vnd.openxmlformats-officedocument.spreadsheetml.work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pivotTables/pivotTable6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pivotTables/pivotTable7.xml" ContentType="application/vnd.openxmlformats-officedocument.spreadsheetml.pivotTab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0" yWindow="-20" windowWidth="38400" windowHeight="23600" tabRatio="500" firstSheet="18" activeTab="25"/>
  </bookViews>
  <sheets>
    <sheet name="IIQ chart" sheetId="5" r:id="rId1"/>
    <sheet name="IIQ Data" sheetId="4" r:id="rId2"/>
    <sheet name="Scale Size Chart" sheetId="9" r:id="rId3"/>
    <sheet name="Scale Size Data" sheetId="7" r:id="rId4"/>
    <sheet name="Scale Servers Details" sheetId="30" r:id="rId5"/>
    <sheet name="Scale Servers Chart" sheetId="10" r:id="rId6"/>
    <sheet name="Scale Servers Data" sheetId="11" r:id="rId7"/>
    <sheet name="Size Details Chart" sheetId="15" r:id="rId8"/>
    <sheet name="Size Details Chart (2)" sheetId="16" r:id="rId9"/>
    <sheet name="Scale Size Details" sheetId="14" r:id="rId10"/>
    <sheet name="Closterround-size chart" sheetId="18" r:id="rId11"/>
    <sheet name="Clusterround-size data" sheetId="17" r:id="rId12"/>
    <sheet name="Roundtime-size chart" sheetId="20" r:id="rId13"/>
    <sheet name="Roundtime-size chart (2)" sheetId="21" r:id="rId14"/>
    <sheet name="Roundtime-size chart (3)" sheetId="22" r:id="rId15"/>
    <sheet name="Roundtime-size chart 32" sheetId="32" r:id="rId16"/>
    <sheet name="Round time-size data" sheetId="19" r:id="rId17"/>
    <sheet name="Roundtime-servers chart" sheetId="24" r:id="rId18"/>
    <sheet name="Cluster Details-Servers chart" sheetId="31" r:id="rId19"/>
    <sheet name="Roundtime-servers data" sheetId="23" r:id="rId20"/>
    <sheet name="Mods time" sheetId="26" r:id="rId21"/>
    <sheet name="Mods Roundtime" sheetId="27" r:id="rId22"/>
    <sheet name="Mods rounds" sheetId="28" r:id="rId23"/>
    <sheet name="Mods IIQ" sheetId="29" r:id="rId24"/>
    <sheet name="Mod Data" sheetId="25" r:id="rId25"/>
    <sheet name="Raw Data" sheetId="1" r:id="rId26"/>
  </sheets>
  <calcPr calcId="140001" concurrentCalc="0"/>
  <pivotCaches>
    <pivotCache cacheId="0" r:id="rId27"/>
    <pivotCache cacheId="1" r:id="rId2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3" i="19" l="1"/>
  <c r="O37" i="19"/>
  <c r="O38" i="19"/>
  <c r="O36" i="19"/>
  <c r="N36" i="19"/>
  <c r="N35" i="19"/>
  <c r="N34" i="19"/>
  <c r="N33" i="19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28" i="14"/>
  <c r="P8" i="7"/>
  <c r="P9" i="7"/>
  <c r="P10" i="7"/>
  <c r="P11" i="7"/>
  <c r="P12" i="7"/>
  <c r="P13" i="7"/>
  <c r="P14" i="7"/>
  <c r="P15" i="7"/>
  <c r="P16" i="7"/>
  <c r="P17" i="7"/>
  <c r="P7" i="7"/>
  <c r="O8" i="7"/>
  <c r="O9" i="7"/>
  <c r="O10" i="7"/>
  <c r="O11" i="7"/>
  <c r="O12" i="7"/>
  <c r="O13" i="7"/>
  <c r="O14" i="7"/>
  <c r="O15" i="7"/>
  <c r="O16" i="7"/>
  <c r="O17" i="7"/>
  <c r="O7" i="7"/>
  <c r="O8" i="23"/>
  <c r="K25" i="23"/>
  <c r="O9" i="23"/>
  <c r="K26" i="23"/>
  <c r="K27" i="23"/>
  <c r="O11" i="23"/>
  <c r="K28" i="23"/>
  <c r="O12" i="23"/>
  <c r="K29" i="23"/>
  <c r="O13" i="23"/>
  <c r="K30" i="23"/>
  <c r="K24" i="23"/>
  <c r="K9" i="23"/>
  <c r="L9" i="23"/>
  <c r="M9" i="23"/>
  <c r="P9" i="23"/>
  <c r="K11" i="23"/>
  <c r="L11" i="23"/>
  <c r="M11" i="23"/>
  <c r="P11" i="23"/>
  <c r="K12" i="23"/>
  <c r="L12" i="23"/>
  <c r="M12" i="23"/>
  <c r="P12" i="23"/>
  <c r="K13" i="23"/>
  <c r="L13" i="23"/>
  <c r="M13" i="23"/>
  <c r="P13" i="23"/>
  <c r="K8" i="23"/>
  <c r="L8" i="23"/>
  <c r="M8" i="23"/>
  <c r="P8" i="23"/>
  <c r="N17" i="1"/>
  <c r="N2" i="1"/>
  <c r="N13" i="1"/>
  <c r="N16" i="1"/>
  <c r="N15" i="1"/>
  <c r="A28" i="25"/>
  <c r="A29" i="25"/>
  <c r="A30" i="25"/>
  <c r="A31" i="25"/>
  <c r="A27" i="25"/>
  <c r="B28" i="25"/>
  <c r="B29" i="25"/>
  <c r="B30" i="25"/>
  <c r="B31" i="25"/>
  <c r="B27" i="25"/>
  <c r="I4" i="25"/>
  <c r="G4" i="25"/>
  <c r="F4" i="25"/>
  <c r="I3" i="25"/>
  <c r="H3" i="25"/>
  <c r="F3" i="25"/>
  <c r="B22" i="25"/>
  <c r="B23" i="25"/>
  <c r="B24" i="25"/>
  <c r="B21" i="25"/>
  <c r="A10" i="25"/>
  <c r="A16" i="25"/>
  <c r="A22" i="25"/>
  <c r="A11" i="25"/>
  <c r="A17" i="25"/>
  <c r="A23" i="25"/>
  <c r="A12" i="25"/>
  <c r="A18" i="25"/>
  <c r="A24" i="25"/>
  <c r="A9" i="25"/>
  <c r="A15" i="25"/>
  <c r="A21" i="25"/>
  <c r="D11" i="25"/>
  <c r="B17" i="25"/>
  <c r="D12" i="25"/>
  <c r="B18" i="25"/>
  <c r="D10" i="25"/>
  <c r="B16" i="25"/>
  <c r="B11" i="25"/>
  <c r="C11" i="25"/>
  <c r="B12" i="25"/>
  <c r="C12" i="25"/>
  <c r="H2" i="25"/>
  <c r="C10" i="25"/>
  <c r="B10" i="25"/>
  <c r="I2" i="25"/>
  <c r="J8" i="23"/>
  <c r="N8" i="23"/>
  <c r="J25" i="23"/>
  <c r="L7" i="23"/>
  <c r="K7" i="23"/>
  <c r="J7" i="23"/>
  <c r="I7" i="23"/>
  <c r="J13" i="23"/>
  <c r="N13" i="23"/>
  <c r="J30" i="23"/>
  <c r="I13" i="23"/>
  <c r="I30" i="23"/>
  <c r="J12" i="23"/>
  <c r="N12" i="23"/>
  <c r="J29" i="23"/>
  <c r="I12" i="23"/>
  <c r="I29" i="23"/>
  <c r="J11" i="23"/>
  <c r="N11" i="23"/>
  <c r="J28" i="23"/>
  <c r="I11" i="23"/>
  <c r="I28" i="23"/>
  <c r="K10" i="23"/>
  <c r="L10" i="23"/>
  <c r="M10" i="23"/>
  <c r="J10" i="23"/>
  <c r="N10" i="23"/>
  <c r="J27" i="23"/>
  <c r="I10" i="23"/>
  <c r="I27" i="23"/>
  <c r="J9" i="23"/>
  <c r="N9" i="23"/>
  <c r="J26" i="23"/>
  <c r="I9" i="23"/>
  <c r="I26" i="23"/>
  <c r="I8" i="23"/>
  <c r="I25" i="23"/>
  <c r="K10" i="19"/>
  <c r="L10" i="19"/>
  <c r="M10" i="19"/>
  <c r="J10" i="19"/>
  <c r="N10" i="19"/>
  <c r="J27" i="19"/>
  <c r="K11" i="19"/>
  <c r="L11" i="19"/>
  <c r="M11" i="19"/>
  <c r="J11" i="19"/>
  <c r="N11" i="19"/>
  <c r="J28" i="19"/>
  <c r="K12" i="19"/>
  <c r="L12" i="19"/>
  <c r="M12" i="19"/>
  <c r="J12" i="19"/>
  <c r="N12" i="19"/>
  <c r="J29" i="19"/>
  <c r="K13" i="19"/>
  <c r="L13" i="19"/>
  <c r="M13" i="19"/>
  <c r="J13" i="19"/>
  <c r="N13" i="19"/>
  <c r="J30" i="19"/>
  <c r="K14" i="19"/>
  <c r="L14" i="19"/>
  <c r="M14" i="19"/>
  <c r="J14" i="19"/>
  <c r="N14" i="19"/>
  <c r="J31" i="19"/>
  <c r="K15" i="19"/>
  <c r="L15" i="19"/>
  <c r="M15" i="19"/>
  <c r="J15" i="19"/>
  <c r="N15" i="19"/>
  <c r="J32" i="19"/>
  <c r="K16" i="19"/>
  <c r="L16" i="19"/>
  <c r="M16" i="19"/>
  <c r="J16" i="19"/>
  <c r="N16" i="19"/>
  <c r="J33" i="19"/>
  <c r="K17" i="19"/>
  <c r="L17" i="19"/>
  <c r="M17" i="19"/>
  <c r="J17" i="19"/>
  <c r="N17" i="19"/>
  <c r="J34" i="19"/>
  <c r="K18" i="19"/>
  <c r="L18" i="19"/>
  <c r="M18" i="19"/>
  <c r="J18" i="19"/>
  <c r="N18" i="19"/>
  <c r="J35" i="19"/>
  <c r="K19" i="19"/>
  <c r="L19" i="19"/>
  <c r="M19" i="19"/>
  <c r="J19" i="19"/>
  <c r="N19" i="19"/>
  <c r="J36" i="19"/>
  <c r="K9" i="19"/>
  <c r="L9" i="19"/>
  <c r="M9" i="19"/>
  <c r="J9" i="19"/>
  <c r="N9" i="19"/>
  <c r="J26" i="19"/>
  <c r="P20" i="19"/>
  <c r="Q20" i="19"/>
  <c r="R20" i="19"/>
  <c r="O20" i="19"/>
  <c r="S20" i="19"/>
  <c r="K37" i="19"/>
  <c r="P21" i="19"/>
  <c r="Q21" i="19"/>
  <c r="R21" i="19"/>
  <c r="O21" i="19"/>
  <c r="S21" i="19"/>
  <c r="K38" i="19"/>
  <c r="P19" i="19"/>
  <c r="Q19" i="19"/>
  <c r="R19" i="19"/>
  <c r="O19" i="19"/>
  <c r="S19" i="19"/>
  <c r="K36" i="19"/>
  <c r="I9" i="19"/>
  <c r="I26" i="19"/>
  <c r="I10" i="19"/>
  <c r="I27" i="19"/>
  <c r="I11" i="19"/>
  <c r="I28" i="19"/>
  <c r="I12" i="19"/>
  <c r="I29" i="19"/>
  <c r="I13" i="19"/>
  <c r="I30" i="19"/>
  <c r="I14" i="19"/>
  <c r="I31" i="19"/>
  <c r="I15" i="19"/>
  <c r="I32" i="19"/>
  <c r="I16" i="19"/>
  <c r="I33" i="19"/>
  <c r="I17" i="19"/>
  <c r="I34" i="19"/>
  <c r="I18" i="19"/>
  <c r="I35" i="19"/>
  <c r="I19" i="19"/>
  <c r="I36" i="19"/>
  <c r="I20" i="19"/>
  <c r="I37" i="19"/>
  <c r="I21" i="19"/>
  <c r="I38" i="19"/>
  <c r="I8" i="19"/>
  <c r="I25" i="19"/>
  <c r="P8" i="19"/>
  <c r="Q8" i="19"/>
  <c r="O8" i="19"/>
  <c r="J8" i="19"/>
  <c r="K8" i="19"/>
  <c r="L8" i="19"/>
  <c r="I20" i="17"/>
  <c r="J20" i="17"/>
  <c r="I8" i="17"/>
  <c r="J8" i="17"/>
  <c r="I9" i="17"/>
  <c r="J9" i="17"/>
  <c r="I10" i="17"/>
  <c r="J10" i="17"/>
  <c r="I11" i="17"/>
  <c r="J11" i="17"/>
  <c r="I12" i="17"/>
  <c r="J12" i="17"/>
  <c r="I13" i="17"/>
  <c r="J13" i="17"/>
  <c r="I14" i="17"/>
  <c r="J14" i="17"/>
  <c r="I15" i="17"/>
  <c r="J15" i="17"/>
  <c r="I16" i="17"/>
  <c r="J16" i="17"/>
  <c r="I17" i="17"/>
  <c r="J17" i="17"/>
  <c r="I18" i="17"/>
  <c r="J18" i="17"/>
  <c r="I19" i="17"/>
  <c r="J19" i="17"/>
  <c r="I7" i="17"/>
  <c r="I34" i="14"/>
  <c r="J34" i="14"/>
  <c r="K34" i="14"/>
  <c r="L34" i="14"/>
  <c r="Q13" i="14"/>
  <c r="M34" i="14"/>
  <c r="O13" i="14"/>
  <c r="N34" i="14"/>
  <c r="I35" i="14"/>
  <c r="J35" i="14"/>
  <c r="K35" i="14"/>
  <c r="L35" i="14"/>
  <c r="Q14" i="14"/>
  <c r="M35" i="14"/>
  <c r="O14" i="14"/>
  <c r="N35" i="14"/>
  <c r="I36" i="14"/>
  <c r="J36" i="14"/>
  <c r="K36" i="14"/>
  <c r="L36" i="14"/>
  <c r="Q15" i="14"/>
  <c r="M36" i="14"/>
  <c r="O15" i="14"/>
  <c r="N36" i="14"/>
  <c r="I37" i="14"/>
  <c r="J37" i="14"/>
  <c r="K37" i="14"/>
  <c r="L37" i="14"/>
  <c r="Q16" i="14"/>
  <c r="M37" i="14"/>
  <c r="O16" i="14"/>
  <c r="N37" i="14"/>
  <c r="I38" i="14"/>
  <c r="J38" i="14"/>
  <c r="K38" i="14"/>
  <c r="L38" i="14"/>
  <c r="Q17" i="14"/>
  <c r="M38" i="14"/>
  <c r="O17" i="14"/>
  <c r="N38" i="14"/>
  <c r="I40" i="14"/>
  <c r="J40" i="14"/>
  <c r="K40" i="14"/>
  <c r="L40" i="14"/>
  <c r="Q19" i="14"/>
  <c r="M40" i="14"/>
  <c r="O19" i="14"/>
  <c r="N40" i="14"/>
  <c r="I41" i="14"/>
  <c r="J41" i="14"/>
  <c r="K41" i="14"/>
  <c r="L41" i="14"/>
  <c r="Q20" i="14"/>
  <c r="M41" i="14"/>
  <c r="O20" i="14"/>
  <c r="N41" i="14"/>
  <c r="I42" i="14"/>
  <c r="J42" i="14"/>
  <c r="K42" i="14"/>
  <c r="L42" i="14"/>
  <c r="Q21" i="14"/>
  <c r="M42" i="14"/>
  <c r="O21" i="14"/>
  <c r="N42" i="14"/>
  <c r="N21" i="14"/>
  <c r="P21" i="14"/>
  <c r="N20" i="14"/>
  <c r="P20" i="14"/>
  <c r="N13" i="14"/>
  <c r="P13" i="14"/>
  <c r="N14" i="14"/>
  <c r="P14" i="14"/>
  <c r="N15" i="14"/>
  <c r="P15" i="14"/>
  <c r="N16" i="14"/>
  <c r="P16" i="14"/>
  <c r="N17" i="14"/>
  <c r="P17" i="14"/>
  <c r="N19" i="14"/>
  <c r="P19" i="14"/>
  <c r="O12" i="14"/>
  <c r="N33" i="14"/>
  <c r="Q12" i="14"/>
  <c r="M33" i="14"/>
  <c r="L33" i="14"/>
  <c r="K33" i="14"/>
  <c r="J33" i="14"/>
  <c r="I33" i="14"/>
  <c r="O11" i="14"/>
  <c r="N32" i="14"/>
  <c r="Q11" i="14"/>
  <c r="M32" i="14"/>
  <c r="L32" i="14"/>
  <c r="K32" i="14"/>
  <c r="J32" i="14"/>
  <c r="I32" i="14"/>
  <c r="O10" i="14"/>
  <c r="N31" i="14"/>
  <c r="Q10" i="14"/>
  <c r="M31" i="14"/>
  <c r="L31" i="14"/>
  <c r="K31" i="14"/>
  <c r="J31" i="14"/>
  <c r="I31" i="14"/>
  <c r="O9" i="14"/>
  <c r="N30" i="14"/>
  <c r="Q9" i="14"/>
  <c r="M30" i="14"/>
  <c r="L30" i="14"/>
  <c r="K30" i="14"/>
  <c r="J30" i="14"/>
  <c r="I30" i="14"/>
  <c r="O8" i="14"/>
  <c r="N29" i="14"/>
  <c r="Q8" i="14"/>
  <c r="M29" i="14"/>
  <c r="L29" i="14"/>
  <c r="K29" i="14"/>
  <c r="J29" i="14"/>
  <c r="I29" i="14"/>
  <c r="O7" i="14"/>
  <c r="N28" i="14"/>
  <c r="Q7" i="14"/>
  <c r="M28" i="14"/>
  <c r="L28" i="14"/>
  <c r="K28" i="14"/>
  <c r="J28" i="14"/>
  <c r="I28" i="14"/>
  <c r="N27" i="14"/>
  <c r="M27" i="14"/>
  <c r="L27" i="14"/>
  <c r="K27" i="14"/>
  <c r="J27" i="14"/>
  <c r="I27" i="14"/>
  <c r="P12" i="14"/>
  <c r="N12" i="14"/>
  <c r="P11" i="14"/>
  <c r="N11" i="14"/>
  <c r="P10" i="14"/>
  <c r="N10" i="14"/>
  <c r="P9" i="14"/>
  <c r="N9" i="14"/>
  <c r="P8" i="14"/>
  <c r="N8" i="14"/>
  <c r="P7" i="14"/>
  <c r="N7" i="14"/>
  <c r="I15" i="11"/>
  <c r="J15" i="11"/>
  <c r="K15" i="11"/>
  <c r="L15" i="11"/>
  <c r="Q7" i="11"/>
  <c r="M15" i="11"/>
  <c r="O7" i="11"/>
  <c r="N15" i="11"/>
  <c r="I16" i="11"/>
  <c r="J16" i="11"/>
  <c r="K16" i="11"/>
  <c r="L16" i="11"/>
  <c r="Q8" i="11"/>
  <c r="M16" i="11"/>
  <c r="O8" i="11"/>
  <c r="N16" i="11"/>
  <c r="I17" i="11"/>
  <c r="J17" i="11"/>
  <c r="K17" i="11"/>
  <c r="L17" i="11"/>
  <c r="Q9" i="11"/>
  <c r="M17" i="11"/>
  <c r="O9" i="11"/>
  <c r="N17" i="11"/>
  <c r="I18" i="11"/>
  <c r="J18" i="11"/>
  <c r="K18" i="11"/>
  <c r="L18" i="11"/>
  <c r="Q10" i="11"/>
  <c r="M18" i="11"/>
  <c r="O10" i="11"/>
  <c r="N18" i="11"/>
  <c r="I19" i="11"/>
  <c r="J19" i="11"/>
  <c r="K19" i="11"/>
  <c r="L19" i="11"/>
  <c r="Q11" i="11"/>
  <c r="M19" i="11"/>
  <c r="O11" i="11"/>
  <c r="N19" i="11"/>
  <c r="I20" i="11"/>
  <c r="J20" i="11"/>
  <c r="K20" i="11"/>
  <c r="L20" i="11"/>
  <c r="Q12" i="11"/>
  <c r="M20" i="11"/>
  <c r="O12" i="11"/>
  <c r="N20" i="11"/>
  <c r="N14" i="11"/>
  <c r="M14" i="11"/>
  <c r="L14" i="11"/>
  <c r="K14" i="11"/>
  <c r="J14" i="11"/>
  <c r="P8" i="11"/>
  <c r="P9" i="11"/>
  <c r="P10" i="11"/>
  <c r="P11" i="11"/>
  <c r="P12" i="11"/>
  <c r="P7" i="11"/>
  <c r="I14" i="11"/>
  <c r="N8" i="11"/>
  <c r="N9" i="11"/>
  <c r="N10" i="11"/>
  <c r="N11" i="11"/>
  <c r="N12" i="11"/>
  <c r="N7" i="11"/>
  <c r="J7" i="7"/>
  <c r="K7" i="7"/>
  <c r="M7" i="7"/>
  <c r="J8" i="7"/>
  <c r="K8" i="7"/>
  <c r="M8" i="7"/>
  <c r="J9" i="7"/>
  <c r="K9" i="7"/>
  <c r="M9" i="7"/>
  <c r="J10" i="7"/>
  <c r="K10" i="7"/>
  <c r="M10" i="7"/>
  <c r="J11" i="7"/>
  <c r="K11" i="7"/>
  <c r="M11" i="7"/>
  <c r="J12" i="7"/>
  <c r="K12" i="7"/>
  <c r="M12" i="7"/>
  <c r="J13" i="7"/>
  <c r="K13" i="7"/>
  <c r="M13" i="7"/>
  <c r="J14" i="7"/>
  <c r="K14" i="7"/>
  <c r="M14" i="7"/>
  <c r="J15" i="7"/>
  <c r="K15" i="7"/>
  <c r="M15" i="7"/>
  <c r="J16" i="7"/>
  <c r="K16" i="7"/>
  <c r="J17" i="7"/>
  <c r="K17" i="7"/>
  <c r="L17" i="7"/>
  <c r="L18" i="7"/>
  <c r="L19" i="7"/>
  <c r="I18" i="7"/>
  <c r="I19" i="7"/>
  <c r="I8" i="7"/>
  <c r="I9" i="7"/>
  <c r="I10" i="7"/>
  <c r="I11" i="7"/>
  <c r="I12" i="7"/>
  <c r="I13" i="7"/>
  <c r="I14" i="7"/>
  <c r="I15" i="7"/>
  <c r="I16" i="7"/>
  <c r="I17" i="7"/>
  <c r="I7" i="7"/>
  <c r="I12" i="1"/>
  <c r="H12" i="1"/>
  <c r="F12" i="1"/>
  <c r="I31" i="1"/>
  <c r="G31" i="1"/>
  <c r="F31" i="1"/>
  <c r="I30" i="1"/>
  <c r="H30" i="1"/>
  <c r="I29" i="1"/>
  <c r="H29" i="1"/>
  <c r="H28" i="1"/>
  <c r="F30" i="1"/>
  <c r="F28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H11" i="1"/>
  <c r="K2" i="1"/>
  <c r="I2" i="1"/>
  <c r="H2" i="1"/>
  <c r="F19" i="1"/>
  <c r="F18" i="1"/>
  <c r="F17" i="1"/>
  <c r="F16" i="1"/>
  <c r="F15" i="1"/>
  <c r="F14" i="1"/>
  <c r="F13" i="1"/>
  <c r="F11" i="1"/>
  <c r="F10" i="1"/>
  <c r="F2" i="1"/>
</calcChain>
</file>

<file path=xl/sharedStrings.xml><?xml version="1.0" encoding="utf-8"?>
<sst xmlns="http://schemas.openxmlformats.org/spreadsheetml/2006/main" count="254" uniqueCount="58">
  <si>
    <t>Algorithm</t>
  </si>
  <si>
    <t>Servers</t>
  </si>
  <si>
    <t>Datasize</t>
  </si>
  <si>
    <t>Total duration</t>
  </si>
  <si>
    <t>Graph time</t>
  </si>
  <si>
    <t>Cluster rounds</t>
  </si>
  <si>
    <t>9 Create Nodes time</t>
  </si>
  <si>
    <t>3 Correlation time</t>
  </si>
  <si>
    <t>3 Correlation read</t>
  </si>
  <si>
    <t>11 Align time</t>
  </si>
  <si>
    <t>exact-corr</t>
  </si>
  <si>
    <t>9 Create Nodes read</t>
  </si>
  <si>
    <t>nomods</t>
  </si>
  <si>
    <t>proxy-centers</t>
  </si>
  <si>
    <t>IIQ</t>
  </si>
  <si>
    <t>cdhit</t>
  </si>
  <si>
    <t>uclust</t>
  </si>
  <si>
    <t>Total</t>
  </si>
  <si>
    <t>Row Labels</t>
  </si>
  <si>
    <t>Grand Total</t>
  </si>
  <si>
    <t>Progran</t>
  </si>
  <si>
    <t>Spark</t>
  </si>
  <si>
    <t>Column Labels</t>
  </si>
  <si>
    <t>(Multiple Items)</t>
  </si>
  <si>
    <t>Average of IIQ</t>
  </si>
  <si>
    <t>(blank)</t>
  </si>
  <si>
    <t>Spark-4</t>
  </si>
  <si>
    <t>Spark-32</t>
  </si>
  <si>
    <t>Average of Total duration</t>
  </si>
  <si>
    <t>Values</t>
  </si>
  <si>
    <t>4 Total</t>
  </si>
  <si>
    <t>32 Total</t>
  </si>
  <si>
    <t>Total duration.</t>
  </si>
  <si>
    <t>Graph time.</t>
  </si>
  <si>
    <t>Align time.</t>
  </si>
  <si>
    <t>Correlation time.</t>
  </si>
  <si>
    <t>Non-align time</t>
  </si>
  <si>
    <t>Cluster time</t>
  </si>
  <si>
    <t>Overhead</t>
  </si>
  <si>
    <t>Misc graph time</t>
  </si>
  <si>
    <t>(All)</t>
  </si>
  <si>
    <t>Average of Cluster rounds</t>
  </si>
  <si>
    <t>Rounds</t>
  </si>
  <si>
    <t>Rounds.</t>
  </si>
  <si>
    <t>Time per Round</t>
  </si>
  <si>
    <t>4 Servers</t>
  </si>
  <si>
    <t>32 Servers</t>
  </si>
  <si>
    <t>Time per round</t>
  </si>
  <si>
    <t>Align</t>
  </si>
  <si>
    <t>Cluster</t>
  </si>
  <si>
    <t>Correlation</t>
  </si>
  <si>
    <t>Cluster Job Time</t>
  </si>
  <si>
    <t>Sum of Cluster Job Time</t>
  </si>
  <si>
    <t>Job time</t>
  </si>
  <si>
    <t>Wait time</t>
  </si>
  <si>
    <t>Total time</t>
  </si>
  <si>
    <t>pr server</t>
  </si>
  <si>
    <t>pr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</si>
</sst>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Font="1" applyBorder="1"/>
    <xf numFmtId="0" fontId="0" fillId="0" borderId="1" xfId="0" applyBorder="1"/>
    <xf numFmtId="0" fontId="0" fillId="0" borderId="1" xfId="0" applyNumberFormat="1" applyBorder="1"/>
    <xf numFmtId="0" fontId="0" fillId="0" borderId="0" xfId="0" applyFill="1" applyBorder="1"/>
    <xf numFmtId="11" fontId="0" fillId="0" borderId="1" xfId="0" applyNumberForma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3" fillId="2" borderId="3" xfId="0" applyFont="1" applyFill="1" applyBorder="1"/>
    <xf numFmtId="0" fontId="0" fillId="0" borderId="2" xfId="0" applyNumberFormat="1" applyFont="1" applyBorder="1"/>
    <xf numFmtId="0" fontId="3" fillId="2" borderId="5" xfId="0" applyFont="1" applyFill="1" applyBorder="1"/>
    <xf numFmtId="0" fontId="0" fillId="0" borderId="0" xfId="0" applyAlignment="1">
      <alignment horizontal="left" indent="1"/>
    </xf>
    <xf numFmtId="0" fontId="0" fillId="0" borderId="2" xfId="0" applyFont="1" applyBorder="1" applyAlignment="1">
      <alignment horizontal="left" indent="1"/>
    </xf>
    <xf numFmtId="0" fontId="3" fillId="2" borderId="0" xfId="0" applyFont="1" applyFill="1" applyBorder="1"/>
    <xf numFmtId="3" fontId="0" fillId="0" borderId="2" xfId="0" applyNumberFormat="1" applyFont="1" applyBorder="1" applyAlignment="1">
      <alignment horizontal="left"/>
    </xf>
    <xf numFmtId="3" fontId="0" fillId="0" borderId="2" xfId="0" applyNumberFormat="1" applyFont="1" applyBorder="1"/>
    <xf numFmtId="3" fontId="0" fillId="0" borderId="0" xfId="0" applyNumberFormat="1"/>
    <xf numFmtId="3" fontId="0" fillId="0" borderId="4" xfId="0" applyNumberFormat="1" applyFont="1" applyBorder="1" applyAlignment="1">
      <alignment horizontal="left"/>
    </xf>
    <xf numFmtId="3" fontId="0" fillId="0" borderId="4" xfId="0" applyNumberFormat="1" applyFont="1" applyBorder="1"/>
    <xf numFmtId="0" fontId="0" fillId="0" borderId="0" xfId="0" applyFont="1"/>
    <xf numFmtId="0" fontId="4" fillId="0" borderId="0" xfId="0" applyFon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hartsheet" Target="chartsheets/sheet6.xml"/><Relationship Id="rId20" Type="http://schemas.openxmlformats.org/officeDocument/2006/relationships/worksheet" Target="worksheets/sheet7.xml"/><Relationship Id="rId21" Type="http://schemas.openxmlformats.org/officeDocument/2006/relationships/chartsheet" Target="chartsheets/sheet14.xml"/><Relationship Id="rId22" Type="http://schemas.openxmlformats.org/officeDocument/2006/relationships/chartsheet" Target="chartsheets/sheet15.xml"/><Relationship Id="rId23" Type="http://schemas.openxmlformats.org/officeDocument/2006/relationships/chartsheet" Target="chartsheets/sheet16.xml"/><Relationship Id="rId24" Type="http://schemas.openxmlformats.org/officeDocument/2006/relationships/chartsheet" Target="chartsheets/sheet17.xml"/><Relationship Id="rId25" Type="http://schemas.openxmlformats.org/officeDocument/2006/relationships/worksheet" Target="worksheets/sheet8.xml"/><Relationship Id="rId26" Type="http://schemas.openxmlformats.org/officeDocument/2006/relationships/worksheet" Target="worksheets/sheet9.xml"/><Relationship Id="rId27" Type="http://schemas.openxmlformats.org/officeDocument/2006/relationships/pivotCacheDefinition" Target="pivotCache/pivotCacheDefinition1.xml"/><Relationship Id="rId28" Type="http://schemas.openxmlformats.org/officeDocument/2006/relationships/pivotCacheDefinition" Target="pivotCache/pivotCacheDefinition2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4.xml"/><Relationship Id="rId11" Type="http://schemas.openxmlformats.org/officeDocument/2006/relationships/chartsheet" Target="chartsheets/sheet7.xml"/><Relationship Id="rId12" Type="http://schemas.openxmlformats.org/officeDocument/2006/relationships/worksheet" Target="worksheets/sheet5.xml"/><Relationship Id="rId13" Type="http://schemas.openxmlformats.org/officeDocument/2006/relationships/chartsheet" Target="chartsheets/sheet8.xml"/><Relationship Id="rId14" Type="http://schemas.openxmlformats.org/officeDocument/2006/relationships/chartsheet" Target="chartsheets/sheet9.xml"/><Relationship Id="rId15" Type="http://schemas.openxmlformats.org/officeDocument/2006/relationships/chartsheet" Target="chartsheets/sheet10.xml"/><Relationship Id="rId16" Type="http://schemas.openxmlformats.org/officeDocument/2006/relationships/chartsheet" Target="chartsheets/sheet11.xml"/><Relationship Id="rId17" Type="http://schemas.openxmlformats.org/officeDocument/2006/relationships/worksheet" Target="worksheets/sheet6.xml"/><Relationship Id="rId18" Type="http://schemas.openxmlformats.org/officeDocument/2006/relationships/chartsheet" Target="chartsheets/sheet12.xml"/><Relationship Id="rId19" Type="http://schemas.openxmlformats.org/officeDocument/2006/relationships/chartsheet" Target="chartsheets/sheet13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'IIQ Data'!$B$5</c:f>
              <c:strCache>
                <c:ptCount val="1"/>
                <c:pt idx="0">
                  <c:v>cdhit</c:v>
                </c:pt>
              </c:strCache>
            </c:strRef>
          </c:tx>
          <c:xVal>
            <c:numRef>
              <c:f>'IIQ Data'!$A$6:$A$18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'IIQ Data'!$B$6:$B$18</c:f>
              <c:numCache>
                <c:formatCode>General</c:formatCode>
                <c:ptCount val="13"/>
                <c:pt idx="0">
                  <c:v>0.000999</c:v>
                </c:pt>
                <c:pt idx="1">
                  <c:v>0.00164332</c:v>
                </c:pt>
                <c:pt idx="2">
                  <c:v>0.00659521</c:v>
                </c:pt>
                <c:pt idx="3">
                  <c:v>0.01284211</c:v>
                </c:pt>
                <c:pt idx="4">
                  <c:v>0.02503386</c:v>
                </c:pt>
                <c:pt idx="5">
                  <c:v>0.04727684</c:v>
                </c:pt>
                <c:pt idx="6">
                  <c:v>0.09026468</c:v>
                </c:pt>
                <c:pt idx="7">
                  <c:v>0.15804492</c:v>
                </c:pt>
                <c:pt idx="8">
                  <c:v>0.25944892</c:v>
                </c:pt>
                <c:pt idx="9">
                  <c:v>0.38105132</c:v>
                </c:pt>
                <c:pt idx="10">
                  <c:v>0.50739009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'IIQ Data'!$C$5</c:f>
              <c:strCache>
                <c:ptCount val="1"/>
                <c:pt idx="0">
                  <c:v>Spark</c:v>
                </c:pt>
              </c:strCache>
            </c:strRef>
          </c:tx>
          <c:xVal>
            <c:numRef>
              <c:f>'IIQ Data'!$A$6:$A$18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'IIQ Data'!$C$6:$C$18</c:f>
              <c:numCache>
                <c:formatCode>General</c:formatCode>
                <c:ptCount val="13"/>
                <c:pt idx="0">
                  <c:v>0.000999000999000999</c:v>
                </c:pt>
                <c:pt idx="1">
                  <c:v>0.00164130854991093</c:v>
                </c:pt>
                <c:pt idx="2">
                  <c:v>0.00664108560243495</c:v>
                </c:pt>
                <c:pt idx="3">
                  <c:v>0.0130101477680637</c:v>
                </c:pt>
                <c:pt idx="4">
                  <c:v>0.0257527117345929</c:v>
                </c:pt>
                <c:pt idx="5">
                  <c:v>0.048654348299298</c:v>
                </c:pt>
                <c:pt idx="6">
                  <c:v>0.0940207244813075</c:v>
                </c:pt>
                <c:pt idx="7">
                  <c:v>0.166733939395739</c:v>
                </c:pt>
                <c:pt idx="8">
                  <c:v>0.276848995603021</c:v>
                </c:pt>
                <c:pt idx="9">
                  <c:v>0.410619525719132</c:v>
                </c:pt>
                <c:pt idx="10">
                  <c:v>0.551213715424542</c:v>
                </c:pt>
                <c:pt idx="11">
                  <c:v>0.699715828835803</c:v>
                </c:pt>
                <c:pt idx="12">
                  <c:v>0.863011848510715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'IIQ Data'!$D$5</c:f>
              <c:strCache>
                <c:ptCount val="1"/>
                <c:pt idx="0">
                  <c:v>uclust</c:v>
                </c:pt>
              </c:strCache>
            </c:strRef>
          </c:tx>
          <c:xVal>
            <c:numRef>
              <c:f>'IIQ Data'!$A$6:$A$18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'IIQ Data'!$D$6:$D$18</c:f>
              <c:numCache>
                <c:formatCode>General</c:formatCode>
                <c:ptCount val="13"/>
                <c:pt idx="0">
                  <c:v>0.000999</c:v>
                </c:pt>
                <c:pt idx="1">
                  <c:v>0.00164493</c:v>
                </c:pt>
                <c:pt idx="2">
                  <c:v>0.00664937</c:v>
                </c:pt>
                <c:pt idx="3">
                  <c:v>0.01297714</c:v>
                </c:pt>
                <c:pt idx="4">
                  <c:v>0.02569435</c:v>
                </c:pt>
                <c:pt idx="5">
                  <c:v>0.04879278</c:v>
                </c:pt>
                <c:pt idx="6">
                  <c:v>0.09420512</c:v>
                </c:pt>
                <c:pt idx="7">
                  <c:v>0.1679126</c:v>
                </c:pt>
                <c:pt idx="8">
                  <c:v>0.28054584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89000"/>
        <c:axId val="2074291848"/>
      </c:scatterChart>
      <c:valAx>
        <c:axId val="207428900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291848"/>
        <c:crosses val="autoZero"/>
        <c:crossBetween val="midCat"/>
      </c:valAx>
      <c:valAx>
        <c:axId val="20742918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IIQ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289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'Round time-size data'!$J$25</c:f>
              <c:strCache>
                <c:ptCount val="1"/>
                <c:pt idx="0">
                  <c:v>4 Servers</c:v>
                </c:pt>
              </c:strCache>
            </c:strRef>
          </c:tx>
          <c:xVal>
            <c:numRef>
              <c:f>'Round time-size data'!$I$26:$I$38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'Round time-size data'!$J$26:$J$38</c:f>
              <c:numCache>
                <c:formatCode>General</c:formatCode>
                <c:ptCount val="13"/>
                <c:pt idx="0">
                  <c:v>23.856</c:v>
                </c:pt>
                <c:pt idx="1">
                  <c:v>27.867</c:v>
                </c:pt>
                <c:pt idx="2">
                  <c:v>22.909</c:v>
                </c:pt>
                <c:pt idx="3">
                  <c:v>18.598</c:v>
                </c:pt>
                <c:pt idx="4">
                  <c:v>26.487</c:v>
                </c:pt>
                <c:pt idx="5">
                  <c:v>17.5265</c:v>
                </c:pt>
                <c:pt idx="6">
                  <c:v>17.732</c:v>
                </c:pt>
                <c:pt idx="7">
                  <c:v>17.555</c:v>
                </c:pt>
                <c:pt idx="8">
                  <c:v>19.885</c:v>
                </c:pt>
                <c:pt idx="9">
                  <c:v>22.52233333333332</c:v>
                </c:pt>
                <c:pt idx="10">
                  <c:v>29.07074999999998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091384"/>
        <c:axId val="2073085880"/>
      </c:scatterChart>
      <c:valAx>
        <c:axId val="207309138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085880"/>
        <c:crosses val="autoZero"/>
        <c:crossBetween val="midCat"/>
      </c:valAx>
      <c:valAx>
        <c:axId val="2073085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per 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091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xVal>
            <c:numRef>
              <c:f>'Round time-size data'!$I$26:$I$38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'Round time-size data'!$J$26:$J$38</c:f>
              <c:numCache>
                <c:formatCode>General</c:formatCode>
                <c:ptCount val="13"/>
                <c:pt idx="0">
                  <c:v>23.856</c:v>
                </c:pt>
                <c:pt idx="1">
                  <c:v>27.867</c:v>
                </c:pt>
                <c:pt idx="2">
                  <c:v>22.909</c:v>
                </c:pt>
                <c:pt idx="3">
                  <c:v>18.598</c:v>
                </c:pt>
                <c:pt idx="4">
                  <c:v>26.487</c:v>
                </c:pt>
                <c:pt idx="5">
                  <c:v>17.5265</c:v>
                </c:pt>
                <c:pt idx="6">
                  <c:v>17.732</c:v>
                </c:pt>
                <c:pt idx="7">
                  <c:v>17.555</c:v>
                </c:pt>
                <c:pt idx="8">
                  <c:v>19.885</c:v>
                </c:pt>
                <c:pt idx="9">
                  <c:v>22.52233333333332</c:v>
                </c:pt>
                <c:pt idx="10">
                  <c:v>29.07074999999998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042376"/>
        <c:axId val="2073036904"/>
      </c:scatterChart>
      <c:scatterChart>
        <c:scatterStyle val="lineMarker"/>
        <c:varyColors val="0"/>
        <c:ser>
          <c:idx val="1"/>
          <c:order val="1"/>
          <c:tx>
            <c:v>Rounds</c:v>
          </c:tx>
          <c:xVal>
            <c:numRef>
              <c:f>'Clusterround-size data'!$I$8:$I$18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'Clusterround-size data'!$J$8:$J$18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69352"/>
        <c:axId val="2076663864"/>
      </c:scatterChart>
      <c:valAx>
        <c:axId val="2073042376"/>
        <c:scaling>
          <c:logBase val="2.0"/>
          <c:orientation val="minMax"/>
          <c:max val="409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036904"/>
        <c:crosses val="autoZero"/>
        <c:crossBetween val="midCat"/>
      </c:valAx>
      <c:valAx>
        <c:axId val="2073036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per 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042376"/>
        <c:crosses val="autoZero"/>
        <c:crossBetween val="midCat"/>
        <c:majorUnit val="7.0"/>
      </c:valAx>
      <c:valAx>
        <c:axId val="2076663864"/>
        <c:scaling>
          <c:orientation val="minMax"/>
          <c:max val="1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rounds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669352"/>
        <c:crosses val="max"/>
        <c:crossBetween val="midCat"/>
      </c:valAx>
      <c:valAx>
        <c:axId val="2076669352"/>
        <c:scaling>
          <c:logBase val="2.0"/>
          <c:orientation val="minMax"/>
          <c:max val="4096.0"/>
        </c:scaling>
        <c:delete val="1"/>
        <c:axPos val="t"/>
        <c:numFmt formatCode="General" sourceLinked="1"/>
        <c:majorTickMark val="out"/>
        <c:minorTickMark val="none"/>
        <c:tickLblPos val="nextTo"/>
        <c:crossAx val="2076663864"/>
        <c:crosses val="max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xVal>
            <c:numRef>
              <c:f>'Round time-size data'!$I$36:$I$38</c:f>
              <c:numCache>
                <c:formatCode>General</c:formatCode>
                <c:ptCount val="3"/>
                <c:pt idx="0">
                  <c:v>2048.0</c:v>
                </c:pt>
                <c:pt idx="1">
                  <c:v>4096.0</c:v>
                </c:pt>
                <c:pt idx="2">
                  <c:v>8192.0</c:v>
                </c:pt>
              </c:numCache>
            </c:numRef>
          </c:xVal>
          <c:yVal>
            <c:numRef>
              <c:f>'Round time-size data'!$K$36:$K$38</c:f>
              <c:numCache>
                <c:formatCode>General</c:formatCode>
                <c:ptCount val="3"/>
                <c:pt idx="0">
                  <c:v>197.725</c:v>
                </c:pt>
                <c:pt idx="1">
                  <c:v>183.4642</c:v>
                </c:pt>
                <c:pt idx="2">
                  <c:v>182.8196666666666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65944"/>
        <c:axId val="2132271400"/>
      </c:scatterChart>
      <c:scatterChart>
        <c:scatterStyle val="lineMarker"/>
        <c:varyColors val="0"/>
        <c:ser>
          <c:idx val="1"/>
          <c:order val="1"/>
          <c:tx>
            <c:v>Rounds</c:v>
          </c:tx>
          <c:xVal>
            <c:numRef>
              <c:f>'Clusterround-size data'!$I$18:$I$20</c:f>
              <c:numCache>
                <c:formatCode>General</c:formatCode>
                <c:ptCount val="3"/>
                <c:pt idx="0">
                  <c:v>2048.0</c:v>
                </c:pt>
                <c:pt idx="1">
                  <c:v>4096.0</c:v>
                </c:pt>
                <c:pt idx="2">
                  <c:v>8192.0</c:v>
                </c:pt>
              </c:numCache>
            </c:numRef>
          </c:xVal>
          <c:yVal>
            <c:numRef>
              <c:f>'Clusterround-size data'!$J$18:$J$20</c:f>
              <c:numCache>
                <c:formatCode>General</c:formatCode>
                <c:ptCount val="3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82520"/>
        <c:axId val="2132277000"/>
      </c:scatterChart>
      <c:valAx>
        <c:axId val="2132265944"/>
        <c:scaling>
          <c:logBase val="2.0"/>
          <c:orientation val="minMax"/>
          <c:max val="16384.0"/>
          <c:min val="102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271400"/>
        <c:crosses val="autoZero"/>
        <c:crossBetween val="midCat"/>
        <c:majorUnit val="2.0"/>
      </c:valAx>
      <c:valAx>
        <c:axId val="213227140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per 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265944"/>
        <c:crosses val="autoZero"/>
        <c:crossBetween val="midCat"/>
      </c:valAx>
      <c:valAx>
        <c:axId val="2132277000"/>
        <c:scaling>
          <c:orientation val="minMax"/>
          <c:max val="1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rounds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282520"/>
        <c:crosses val="max"/>
        <c:crossBetween val="midCat"/>
      </c:valAx>
      <c:valAx>
        <c:axId val="2132282520"/>
        <c:scaling>
          <c:logBase val="2.0"/>
          <c:orientation val="minMax"/>
          <c:max val="4096.0"/>
        </c:scaling>
        <c:delete val="1"/>
        <c:axPos val="t"/>
        <c:numFmt formatCode="General" sourceLinked="1"/>
        <c:majorTickMark val="out"/>
        <c:minorTickMark val="none"/>
        <c:tickLblPos val="nextTo"/>
        <c:crossAx val="2132277000"/>
        <c:crosses val="max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'Roundtime-servers data'!$J$24</c:f>
              <c:strCache>
                <c:ptCount val="1"/>
                <c:pt idx="0">
                  <c:v>Time per round</c:v>
                </c:pt>
              </c:strCache>
            </c:strRef>
          </c:tx>
          <c:xVal>
            <c:numRef>
              <c:f>'Roundtime-servers data'!$I$25:$I$30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xVal>
          <c:yVal>
            <c:numRef>
              <c:f>'Roundtime-servers data'!$J$25:$J$30</c:f>
              <c:numCache>
                <c:formatCode>General</c:formatCode>
                <c:ptCount val="6"/>
                <c:pt idx="0">
                  <c:v>27.66049999999996</c:v>
                </c:pt>
                <c:pt idx="1">
                  <c:v>29.07074999999998</c:v>
                </c:pt>
                <c:pt idx="2">
                  <c:v>39.0695</c:v>
                </c:pt>
                <c:pt idx="3">
                  <c:v>89.81325</c:v>
                </c:pt>
                <c:pt idx="4">
                  <c:v>135.85925</c:v>
                </c:pt>
                <c:pt idx="5">
                  <c:v>197.725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827592"/>
        <c:axId val="2069833112"/>
      </c:scatterChart>
      <c:valAx>
        <c:axId val="2069827592"/>
        <c:scaling>
          <c:orientation val="minMax"/>
          <c:max val="36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833112"/>
        <c:crosses val="autoZero"/>
        <c:crossBetween val="midCat"/>
        <c:majorUnit val="8.0"/>
      </c:valAx>
      <c:valAx>
        <c:axId val="2069833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per round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8275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'Roundtime-servers data'!$J$32</c:f>
              <c:strCache>
                <c:ptCount val="1"/>
                <c:pt idx="0">
                  <c:v>Total time</c:v>
                </c:pt>
              </c:strCache>
            </c:strRef>
          </c:tx>
          <c:xVal>
            <c:numRef>
              <c:f>'Roundtime-servers data'!$I$33:$I$37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16.0</c:v>
                </c:pt>
                <c:pt idx="3">
                  <c:v>24.0</c:v>
                </c:pt>
                <c:pt idx="4">
                  <c:v>32.0</c:v>
                </c:pt>
              </c:numCache>
            </c:numRef>
          </c:xVal>
          <c:yVal>
            <c:numRef>
              <c:f>'Roundtime-servers data'!$J$33:$J$37</c:f>
              <c:numCache>
                <c:formatCode>General</c:formatCode>
                <c:ptCount val="5"/>
                <c:pt idx="0">
                  <c:v>110.6419999999998</c:v>
                </c:pt>
                <c:pt idx="1">
                  <c:v>116.283</c:v>
                </c:pt>
                <c:pt idx="2">
                  <c:v>359.253</c:v>
                </c:pt>
                <c:pt idx="3">
                  <c:v>543.4369999999999</c:v>
                </c:pt>
                <c:pt idx="4">
                  <c:v>790.9000000000001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'Roundtime-servers data'!$K$32</c:f>
              <c:strCache>
                <c:ptCount val="1"/>
                <c:pt idx="0">
                  <c:v>Job time</c:v>
                </c:pt>
              </c:strCache>
            </c:strRef>
          </c:tx>
          <c:xVal>
            <c:numRef>
              <c:f>'Roundtime-servers data'!$I$33:$I$37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16.0</c:v>
                </c:pt>
                <c:pt idx="3">
                  <c:v>24.0</c:v>
                </c:pt>
                <c:pt idx="4">
                  <c:v>32.0</c:v>
                </c:pt>
              </c:numCache>
            </c:numRef>
          </c:xVal>
          <c:yVal>
            <c:numRef>
              <c:f>'Roundtime-servers data'!$K$33:$K$37</c:f>
              <c:numCache>
                <c:formatCode>General</c:formatCode>
                <c:ptCount val="5"/>
                <c:pt idx="0">
                  <c:v>95.5</c:v>
                </c:pt>
                <c:pt idx="1">
                  <c:v>70.0</c:v>
                </c:pt>
                <c:pt idx="2">
                  <c:v>306.0</c:v>
                </c:pt>
                <c:pt idx="3">
                  <c:v>443.0</c:v>
                </c:pt>
                <c:pt idx="4">
                  <c:v>601.0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'Roundtime-servers data'!$L$32</c:f>
              <c:strCache>
                <c:ptCount val="1"/>
                <c:pt idx="0">
                  <c:v>Wait time</c:v>
                </c:pt>
              </c:strCache>
            </c:strRef>
          </c:tx>
          <c:xVal>
            <c:numRef>
              <c:f>'Roundtime-servers data'!$I$33:$I$37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16.0</c:v>
                </c:pt>
                <c:pt idx="3">
                  <c:v>24.0</c:v>
                </c:pt>
                <c:pt idx="4">
                  <c:v>32.0</c:v>
                </c:pt>
              </c:numCache>
            </c:numRef>
          </c:xVal>
          <c:yVal>
            <c:numRef>
              <c:f>'Roundtime-servers data'!$L$33:$L$37</c:f>
              <c:numCache>
                <c:formatCode>General</c:formatCode>
                <c:ptCount val="5"/>
                <c:pt idx="0">
                  <c:v>15.14199999999983</c:v>
                </c:pt>
                <c:pt idx="1">
                  <c:v>46.2829999999999</c:v>
                </c:pt>
                <c:pt idx="2">
                  <c:v>53.25300000000004</c:v>
                </c:pt>
                <c:pt idx="3">
                  <c:v>100.4369999999999</c:v>
                </c:pt>
                <c:pt idx="4">
                  <c:v>189.9000000000001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742008"/>
        <c:axId val="2075747496"/>
      </c:scatterChart>
      <c:valAx>
        <c:axId val="2075742008"/>
        <c:scaling>
          <c:orientation val="minMax"/>
          <c:max val="36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747496"/>
        <c:crosses val="autoZero"/>
        <c:crossBetween val="midCat"/>
        <c:majorUnit val="8.0"/>
      </c:valAx>
      <c:valAx>
        <c:axId val="2075747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742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'Mod Data'!$B$9</c:f>
              <c:strCache>
                <c:ptCount val="1"/>
                <c:pt idx="0">
                  <c:v>Correlation</c:v>
                </c:pt>
              </c:strCache>
            </c:strRef>
          </c:tx>
          <c:invertIfNegative val="0"/>
          <c:cat>
            <c:strRef>
              <c:f>'Mod Data'!$A$10:$A$12</c:f>
              <c:strCache>
                <c:ptCount val="3"/>
                <c:pt idx="0">
                  <c:v>nomods</c:v>
                </c:pt>
                <c:pt idx="1">
                  <c:v>exact-corr</c:v>
                </c:pt>
                <c:pt idx="2">
                  <c:v>proxy-centers</c:v>
                </c:pt>
              </c:strCache>
            </c:strRef>
          </c:cat>
          <c:val>
            <c:numRef>
              <c:f>'Mod Data'!$B$10:$B$12</c:f>
              <c:numCache>
                <c:formatCode>General</c:formatCode>
                <c:ptCount val="3"/>
                <c:pt idx="0">
                  <c:v>168.0</c:v>
                </c:pt>
                <c:pt idx="1">
                  <c:v>198.0000000000001</c:v>
                </c:pt>
                <c:pt idx="2">
                  <c:v>300.0</c:v>
                </c:pt>
              </c:numCache>
            </c:numRef>
          </c:val>
        </c:ser>
        <c:ser>
          <c:idx val="1"/>
          <c:order val="1"/>
          <c:tx>
            <c:strRef>
              <c:f>'Mod Data'!$C$9</c:f>
              <c:strCache>
                <c:ptCount val="1"/>
                <c:pt idx="0">
                  <c:v>Align</c:v>
                </c:pt>
              </c:strCache>
            </c:strRef>
          </c:tx>
          <c:invertIfNegative val="0"/>
          <c:cat>
            <c:strRef>
              <c:f>'Mod Data'!$A$10:$A$12</c:f>
              <c:strCache>
                <c:ptCount val="3"/>
                <c:pt idx="0">
                  <c:v>nomods</c:v>
                </c:pt>
                <c:pt idx="1">
                  <c:v>exact-corr</c:v>
                </c:pt>
                <c:pt idx="2">
                  <c:v>proxy-centers</c:v>
                </c:pt>
              </c:strCache>
            </c:strRef>
          </c:cat>
          <c:val>
            <c:numRef>
              <c:f>'Mod Data'!$C$10:$C$12</c:f>
              <c:numCache>
                <c:formatCode>General</c:formatCode>
                <c:ptCount val="3"/>
                <c:pt idx="0">
                  <c:v>432.0</c:v>
                </c:pt>
                <c:pt idx="1">
                  <c:v>300.0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'Mod Data'!$D$9</c:f>
              <c:strCache>
                <c:ptCount val="1"/>
                <c:pt idx="0">
                  <c:v>Cluster</c:v>
                </c:pt>
              </c:strCache>
            </c:strRef>
          </c:tx>
          <c:invertIfNegative val="0"/>
          <c:cat>
            <c:strRef>
              <c:f>'Mod Data'!$A$10:$A$12</c:f>
              <c:strCache>
                <c:ptCount val="3"/>
                <c:pt idx="0">
                  <c:v>nomods</c:v>
                </c:pt>
                <c:pt idx="1">
                  <c:v>exact-corr</c:v>
                </c:pt>
                <c:pt idx="2">
                  <c:v>proxy-centers</c:v>
                </c:pt>
              </c:strCache>
            </c:strRef>
          </c:cat>
          <c:val>
            <c:numRef>
              <c:f>'Mod Data'!$D$10:$D$12</c:f>
              <c:numCache>
                <c:formatCode>General</c:formatCode>
                <c:ptCount val="3"/>
                <c:pt idx="0">
                  <c:v>71.01499999999998</c:v>
                </c:pt>
                <c:pt idx="1">
                  <c:v>67.56699999999995</c:v>
                </c:pt>
                <c:pt idx="2">
                  <c:v>3298.254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802696"/>
        <c:axId val="2075805704"/>
      </c:barChart>
      <c:catAx>
        <c:axId val="2075802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075805704"/>
        <c:crosses val="autoZero"/>
        <c:auto val="1"/>
        <c:lblAlgn val="ctr"/>
        <c:lblOffset val="100"/>
        <c:noMultiLvlLbl val="0"/>
      </c:catAx>
      <c:valAx>
        <c:axId val="2075805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80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 Data'!$B$15</c:f>
              <c:strCache>
                <c:ptCount val="1"/>
                <c:pt idx="0">
                  <c:v>Time per round</c:v>
                </c:pt>
              </c:strCache>
            </c:strRef>
          </c:tx>
          <c:invertIfNegative val="0"/>
          <c:cat>
            <c:strRef>
              <c:f>'Mod Data'!$A$16:$A$18</c:f>
              <c:strCache>
                <c:ptCount val="3"/>
                <c:pt idx="0">
                  <c:v>nomods</c:v>
                </c:pt>
                <c:pt idx="1">
                  <c:v>exact-corr</c:v>
                </c:pt>
                <c:pt idx="2">
                  <c:v>proxy-centers</c:v>
                </c:pt>
              </c:strCache>
            </c:strRef>
          </c:cat>
          <c:val>
            <c:numRef>
              <c:f>'Mod Data'!$B$16:$B$18</c:f>
              <c:numCache>
                <c:formatCode>General</c:formatCode>
                <c:ptCount val="3"/>
                <c:pt idx="0">
                  <c:v>23.67166666666666</c:v>
                </c:pt>
                <c:pt idx="1">
                  <c:v>22.52233333333332</c:v>
                </c:pt>
                <c:pt idx="2">
                  <c:v>30.53938888888889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840680"/>
        <c:axId val="2075843624"/>
      </c:barChart>
      <c:catAx>
        <c:axId val="207584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843624"/>
        <c:crosses val="autoZero"/>
        <c:auto val="1"/>
        <c:lblAlgn val="ctr"/>
        <c:lblOffset val="100"/>
        <c:noMultiLvlLbl val="0"/>
      </c:catAx>
      <c:valAx>
        <c:axId val="2075843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per cluster round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8406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 Data'!$B$21</c:f>
              <c:strCache>
                <c:ptCount val="1"/>
                <c:pt idx="0">
                  <c:v>Cluster rounds</c:v>
                </c:pt>
              </c:strCache>
            </c:strRef>
          </c:tx>
          <c:invertIfNegative val="0"/>
          <c:cat>
            <c:strRef>
              <c:f>'Mod Data'!$A$22:$A$24</c:f>
              <c:strCache>
                <c:ptCount val="3"/>
                <c:pt idx="0">
                  <c:v>nomods</c:v>
                </c:pt>
                <c:pt idx="1">
                  <c:v>exact-corr</c:v>
                </c:pt>
                <c:pt idx="2">
                  <c:v>proxy-centers</c:v>
                </c:pt>
              </c:strCache>
            </c:strRef>
          </c:cat>
          <c:val>
            <c:numRef>
              <c:f>'Mod Data'!$B$22:$B$24</c:f>
              <c:numCache>
                <c:formatCode>General</c:formatCode>
                <c:ptCount val="3"/>
                <c:pt idx="0">
                  <c:v>3.0</c:v>
                </c:pt>
                <c:pt idx="1">
                  <c:v>3.0</c:v>
                </c:pt>
                <c:pt idx="2">
                  <c:v>108.0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878664"/>
        <c:axId val="2075881608"/>
      </c:barChart>
      <c:catAx>
        <c:axId val="207587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881608"/>
        <c:crosses val="autoZero"/>
        <c:auto val="1"/>
        <c:lblAlgn val="ctr"/>
        <c:lblOffset val="100"/>
        <c:noMultiLvlLbl val="0"/>
      </c:catAx>
      <c:valAx>
        <c:axId val="2075881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Cluster rounds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8786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 Data'!$B$27</c:f>
              <c:strCache>
                <c:ptCount val="1"/>
                <c:pt idx="0">
                  <c:v>IIQ</c:v>
                </c:pt>
              </c:strCache>
            </c:strRef>
          </c:tx>
          <c:invertIfNegative val="0"/>
          <c:cat>
            <c:strRef>
              <c:f>'Mod Data'!$A$28:$A$31</c:f>
              <c:strCache>
                <c:ptCount val="4"/>
                <c:pt idx="0">
                  <c:v>nomods</c:v>
                </c:pt>
                <c:pt idx="1">
                  <c:v>exact-corr</c:v>
                </c:pt>
                <c:pt idx="2">
                  <c:v>proxy-centers</c:v>
                </c:pt>
                <c:pt idx="3">
                  <c:v>cdhit</c:v>
                </c:pt>
              </c:strCache>
            </c:strRef>
          </c:cat>
          <c:val>
            <c:numRef>
              <c:f>'Mod Data'!$B$28:$B$31</c:f>
              <c:numCache>
                <c:formatCode>General</c:formatCode>
                <c:ptCount val="4"/>
                <c:pt idx="0">
                  <c:v>0.410645341946873</c:v>
                </c:pt>
                <c:pt idx="1">
                  <c:v>0.410619525719132</c:v>
                </c:pt>
                <c:pt idx="2">
                  <c:v>0.398653252604</c:v>
                </c:pt>
                <c:pt idx="3">
                  <c:v>0.38105132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916216"/>
        <c:axId val="2075919160"/>
      </c:barChart>
      <c:catAx>
        <c:axId val="207591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919160"/>
        <c:crosses val="autoZero"/>
        <c:auto val="1"/>
        <c:lblAlgn val="ctr"/>
        <c:lblOffset val="100"/>
        <c:noMultiLvlLbl val="0"/>
      </c:catAx>
      <c:valAx>
        <c:axId val="207591916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IIQ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916216"/>
        <c:crosses val="autoZero"/>
        <c:crossBetween val="between"/>
        <c:majorUnit val="0.1"/>
        <c:minorUnit val="0.025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'Scale Size Data'!$J$6</c:f>
              <c:strCache>
                <c:ptCount val="1"/>
                <c:pt idx="0">
                  <c:v>cdhit</c:v>
                </c:pt>
              </c:strCache>
            </c:strRef>
          </c:tx>
          <c:trendline>
            <c:name>Trend</c:name>
            <c:trendlineType val="poly"/>
            <c:order val="2"/>
            <c:intercept val="0.0"/>
            <c:dispRSqr val="0"/>
            <c:dispEq val="1"/>
            <c:trendlineLbl>
              <c:layout>
                <c:manualLayout>
                  <c:x val="-0.240051148904054"/>
                  <c:y val="-0.100920404870499"/>
                </c:manualLayout>
              </c:layout>
              <c:numFmt formatCode="0.00E+00" sourceLinked="0"/>
              <c:txPr>
                <a:bodyPr/>
                <a:lstStyle/>
                <a:p>
                  <a:pPr algn="l">
                    <a:defRPr/>
                  </a:pPr>
                  <a:endParaRPr lang="en-US"/>
                </a:p>
              </c:txPr>
            </c:trendlineLbl>
          </c:trendline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Data'!$J$7:$J$19</c:f>
              <c:numCache>
                <c:formatCode>General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6.0</c:v>
                </c:pt>
                <c:pt idx="4">
                  <c:v>13.0</c:v>
                </c:pt>
                <c:pt idx="5">
                  <c:v>28.0</c:v>
                </c:pt>
                <c:pt idx="6">
                  <c:v>68.0</c:v>
                </c:pt>
                <c:pt idx="7">
                  <c:v>161.0</c:v>
                </c:pt>
                <c:pt idx="8">
                  <c:v>388.0</c:v>
                </c:pt>
                <c:pt idx="9">
                  <c:v>1028.0</c:v>
                </c:pt>
                <c:pt idx="10">
                  <c:v>2859.0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'Scale Size Data'!$K$6</c:f>
              <c:strCache>
                <c:ptCount val="1"/>
                <c:pt idx="0">
                  <c:v>Spark-4</c:v>
                </c:pt>
              </c:strCache>
            </c:strRef>
          </c:tx>
          <c:trendline>
            <c:name>Trend</c:name>
            <c:trendlineType val="poly"/>
            <c:order val="2"/>
            <c:dispRSqr val="0"/>
            <c:dispEq val="1"/>
            <c:trendlineLbl>
              <c:layout>
                <c:manualLayout>
                  <c:x val="-0.100010046107203"/>
                  <c:y val="-0.0651760188397005"/>
                </c:manualLayout>
              </c:layout>
              <c:numFmt formatCode="0.00E+00" sourceLinked="0"/>
              <c:txPr>
                <a:bodyPr/>
                <a:lstStyle/>
                <a:p>
                  <a:pPr algn="l">
                    <a:defRPr/>
                  </a:pPr>
                  <a:endParaRPr lang="en-US"/>
                </a:p>
              </c:txPr>
            </c:trendlineLbl>
          </c:trendline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Data'!$K$7:$K$19</c:f>
              <c:numCache>
                <c:formatCode>General</c:formatCode>
                <c:ptCount val="13"/>
                <c:pt idx="0">
                  <c:v>49.856</c:v>
                </c:pt>
                <c:pt idx="1">
                  <c:v>55.867</c:v>
                </c:pt>
                <c:pt idx="2">
                  <c:v>54.909</c:v>
                </c:pt>
                <c:pt idx="3">
                  <c:v>54.598</c:v>
                </c:pt>
                <c:pt idx="4">
                  <c:v>62.487</c:v>
                </c:pt>
                <c:pt idx="5">
                  <c:v>82.053</c:v>
                </c:pt>
                <c:pt idx="6">
                  <c:v>92.464</c:v>
                </c:pt>
                <c:pt idx="7">
                  <c:v>125.11</c:v>
                </c:pt>
                <c:pt idx="8">
                  <c:v>239.655</c:v>
                </c:pt>
                <c:pt idx="9">
                  <c:v>565.567</c:v>
                </c:pt>
                <c:pt idx="10">
                  <c:v>1796.283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'Scale Size Data'!$L$6</c:f>
              <c:strCache>
                <c:ptCount val="1"/>
                <c:pt idx="0">
                  <c:v>Spark-32</c:v>
                </c:pt>
              </c:strCache>
            </c:strRef>
          </c:tx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Data'!$L$7:$L$19</c:f>
              <c:numCache>
                <c:formatCode>General</c:formatCode>
                <c:ptCount val="13"/>
                <c:pt idx="10">
                  <c:v>1258.9</c:v>
                </c:pt>
                <c:pt idx="11">
                  <c:v>1997.321</c:v>
                </c:pt>
                <c:pt idx="12">
                  <c:v>4516.918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'Scale Size Data'!$M$6</c:f>
              <c:strCache>
                <c:ptCount val="1"/>
                <c:pt idx="0">
                  <c:v>uclust</c:v>
                </c:pt>
              </c:strCache>
            </c:strRef>
          </c:tx>
          <c:trendline>
            <c:name>Trend</c:name>
            <c:trendlineType val="poly"/>
            <c:order val="2"/>
            <c:intercept val="0.0"/>
            <c:dispRSqr val="0"/>
            <c:dispEq val="1"/>
            <c:trendlineLbl>
              <c:layout>
                <c:manualLayout>
                  <c:x val="-0.234370669655791"/>
                  <c:y val="-0.0271575744039788"/>
                </c:manualLayout>
              </c:layout>
              <c:numFmt formatCode="0.00E+00" sourceLinked="0"/>
              <c:txPr>
                <a:bodyPr/>
                <a:lstStyle/>
                <a:p>
                  <a:pPr algn="l">
                    <a:defRPr/>
                  </a:pPr>
                  <a:endParaRPr lang="en-US"/>
                </a:p>
              </c:txPr>
            </c:trendlineLbl>
          </c:trendline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Data'!$M$7:$M$19</c:f>
              <c:numCache>
                <c:formatCode>General</c:formatCode>
                <c:ptCount val="13"/>
                <c:pt idx="0">
                  <c:v>19.0</c:v>
                </c:pt>
                <c:pt idx="1">
                  <c:v>51.0</c:v>
                </c:pt>
                <c:pt idx="2">
                  <c:v>98.0</c:v>
                </c:pt>
                <c:pt idx="3">
                  <c:v>255.0</c:v>
                </c:pt>
                <c:pt idx="4">
                  <c:v>501.0</c:v>
                </c:pt>
                <c:pt idx="5">
                  <c:v>1034.0</c:v>
                </c:pt>
                <c:pt idx="6">
                  <c:v>2586.0</c:v>
                </c:pt>
                <c:pt idx="7">
                  <c:v>4914.0</c:v>
                </c:pt>
                <c:pt idx="8">
                  <c:v>10100.0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69080"/>
        <c:axId val="2073361832"/>
      </c:scatterChart>
      <c:valAx>
        <c:axId val="20733690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361832"/>
        <c:crosses val="autoZero"/>
        <c:crossBetween val="midCat"/>
      </c:valAx>
      <c:valAx>
        <c:axId val="207336183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369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'Scale Size Data'!$J$6</c:f>
              <c:strCache>
                <c:ptCount val="1"/>
                <c:pt idx="0">
                  <c:v>cdhit</c:v>
                </c:pt>
              </c:strCache>
            </c:strRef>
          </c:tx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Data'!$J$7:$J$19</c:f>
              <c:numCache>
                <c:formatCode>General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6.0</c:v>
                </c:pt>
                <c:pt idx="4">
                  <c:v>13.0</c:v>
                </c:pt>
                <c:pt idx="5">
                  <c:v>28.0</c:v>
                </c:pt>
                <c:pt idx="6">
                  <c:v>68.0</c:v>
                </c:pt>
                <c:pt idx="7">
                  <c:v>161.0</c:v>
                </c:pt>
                <c:pt idx="8">
                  <c:v>388.0</c:v>
                </c:pt>
                <c:pt idx="9">
                  <c:v>1028.0</c:v>
                </c:pt>
                <c:pt idx="10">
                  <c:v>2859.0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'Scale Size Data'!$K$6</c:f>
              <c:strCache>
                <c:ptCount val="1"/>
                <c:pt idx="0">
                  <c:v>Spark-4</c:v>
                </c:pt>
              </c:strCache>
            </c:strRef>
          </c:tx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Data'!$K$7:$K$19</c:f>
              <c:numCache>
                <c:formatCode>General</c:formatCode>
                <c:ptCount val="13"/>
                <c:pt idx="0">
                  <c:v>49.856</c:v>
                </c:pt>
                <c:pt idx="1">
                  <c:v>55.867</c:v>
                </c:pt>
                <c:pt idx="2">
                  <c:v>54.909</c:v>
                </c:pt>
                <c:pt idx="3">
                  <c:v>54.598</c:v>
                </c:pt>
                <c:pt idx="4">
                  <c:v>62.487</c:v>
                </c:pt>
                <c:pt idx="5">
                  <c:v>82.053</c:v>
                </c:pt>
                <c:pt idx="6">
                  <c:v>92.464</c:v>
                </c:pt>
                <c:pt idx="7">
                  <c:v>125.11</c:v>
                </c:pt>
                <c:pt idx="8">
                  <c:v>239.655</c:v>
                </c:pt>
                <c:pt idx="9">
                  <c:v>565.567</c:v>
                </c:pt>
                <c:pt idx="10">
                  <c:v>1796.283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'Scale Size Data'!$L$6</c:f>
              <c:strCache>
                <c:ptCount val="1"/>
                <c:pt idx="0">
                  <c:v>Spark-32</c:v>
                </c:pt>
              </c:strCache>
            </c:strRef>
          </c:tx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Data'!$L$7:$L$19</c:f>
              <c:numCache>
                <c:formatCode>General</c:formatCode>
                <c:ptCount val="13"/>
                <c:pt idx="10">
                  <c:v>1258.9</c:v>
                </c:pt>
                <c:pt idx="11">
                  <c:v>1997.321</c:v>
                </c:pt>
                <c:pt idx="12">
                  <c:v>4516.918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'Scale Size Data'!$M$6</c:f>
              <c:strCache>
                <c:ptCount val="1"/>
                <c:pt idx="0">
                  <c:v>uclust</c:v>
                </c:pt>
              </c:strCache>
            </c:strRef>
          </c:tx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Data'!$M$7:$M$19</c:f>
              <c:numCache>
                <c:formatCode>General</c:formatCode>
                <c:ptCount val="13"/>
                <c:pt idx="0">
                  <c:v>19.0</c:v>
                </c:pt>
                <c:pt idx="1">
                  <c:v>51.0</c:v>
                </c:pt>
                <c:pt idx="2">
                  <c:v>98.0</c:v>
                </c:pt>
                <c:pt idx="3">
                  <c:v>255.0</c:v>
                </c:pt>
                <c:pt idx="4">
                  <c:v>501.0</c:v>
                </c:pt>
                <c:pt idx="5">
                  <c:v>1034.0</c:v>
                </c:pt>
                <c:pt idx="6">
                  <c:v>2586.0</c:v>
                </c:pt>
                <c:pt idx="7">
                  <c:v>4914.0</c:v>
                </c:pt>
                <c:pt idx="8">
                  <c:v>10100.0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86408"/>
        <c:axId val="2073283272"/>
      </c:scatterChart>
      <c:valAx>
        <c:axId val="2073286408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3283272"/>
        <c:crosses val="autoZero"/>
        <c:crossBetween val="midCat"/>
      </c:valAx>
      <c:valAx>
        <c:axId val="207328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286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'Scale Servers Data'!$J$14</c:f>
              <c:strCache>
                <c:ptCount val="1"/>
                <c:pt idx="0">
                  <c:v>Total duration.</c:v>
                </c:pt>
              </c:strCache>
            </c:strRef>
          </c:tx>
          <c:xVal>
            <c:numRef>
              <c:f>'Scale Servers Data'!$I$15:$I$20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xVal>
          <c:yVal>
            <c:numRef>
              <c:f>'Scale Servers Data'!$J$15:$J$20</c:f>
              <c:numCache>
                <c:formatCode>General</c:formatCode>
                <c:ptCount val="6"/>
                <c:pt idx="0">
                  <c:v>3590.642</c:v>
                </c:pt>
                <c:pt idx="1">
                  <c:v>1796.283</c:v>
                </c:pt>
                <c:pt idx="2">
                  <c:v>1056.278</c:v>
                </c:pt>
                <c:pt idx="3">
                  <c:v>941.253</c:v>
                </c:pt>
                <c:pt idx="4">
                  <c:v>1035.437</c:v>
                </c:pt>
                <c:pt idx="5">
                  <c:v>1258.9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'Scale Servers Data'!$K$14</c:f>
              <c:strCache>
                <c:ptCount val="1"/>
                <c:pt idx="0">
                  <c:v>Correlation time.</c:v>
                </c:pt>
              </c:strCache>
            </c:strRef>
          </c:tx>
          <c:xVal>
            <c:numRef>
              <c:f>'Scale Servers Data'!$I$15:$I$20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xVal>
          <c:yVal>
            <c:numRef>
              <c:f>'Scale Servers Data'!$K$15:$K$20</c:f>
              <c:numCache>
                <c:formatCode>General</c:formatCode>
                <c:ptCount val="6"/>
                <c:pt idx="0">
                  <c:v>720.0</c:v>
                </c:pt>
                <c:pt idx="1">
                  <c:v>324.0</c:v>
                </c:pt>
                <c:pt idx="2">
                  <c:v>162.0</c:v>
                </c:pt>
                <c:pt idx="3">
                  <c:v>90.0</c:v>
                </c:pt>
                <c:pt idx="4">
                  <c:v>78.0</c:v>
                </c:pt>
                <c:pt idx="5">
                  <c:v>84.0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'Scale Servers Data'!$L$14</c:f>
              <c:strCache>
                <c:ptCount val="1"/>
                <c:pt idx="0">
                  <c:v>Align time.</c:v>
                </c:pt>
              </c:strCache>
            </c:strRef>
          </c:tx>
          <c:xVal>
            <c:numRef>
              <c:f>'Scale Servers Data'!$I$15:$I$20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xVal>
          <c:yVal>
            <c:numRef>
              <c:f>'Scale Servers Data'!$L$15:$L$20</c:f>
              <c:numCache>
                <c:formatCode>General</c:formatCode>
                <c:ptCount val="6"/>
                <c:pt idx="0">
                  <c:v>2220.0</c:v>
                </c:pt>
                <c:pt idx="1">
                  <c:v>1140.0</c:v>
                </c:pt>
                <c:pt idx="2">
                  <c:v>576.0</c:v>
                </c:pt>
                <c:pt idx="3">
                  <c:v>354.0</c:v>
                </c:pt>
                <c:pt idx="4">
                  <c:v>240.0</c:v>
                </c:pt>
                <c:pt idx="5">
                  <c:v>192.0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'Scale Servers Data'!$M$14</c:f>
              <c:strCache>
                <c:ptCount val="1"/>
                <c:pt idx="0">
                  <c:v>Misc graph time</c:v>
                </c:pt>
              </c:strCache>
            </c:strRef>
          </c:tx>
          <c:xVal>
            <c:numRef>
              <c:f>'Scale Servers Data'!$I$15:$I$20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xVal>
          <c:yVal>
            <c:numRef>
              <c:f>'Scale Servers Data'!$M$15:$M$20</c:f>
              <c:numCache>
                <c:formatCode>General</c:formatCode>
                <c:ptCount val="6"/>
                <c:pt idx="0">
                  <c:v>540.0</c:v>
                </c:pt>
                <c:pt idx="1">
                  <c:v>216.0</c:v>
                </c:pt>
                <c:pt idx="2">
                  <c:v>162.0</c:v>
                </c:pt>
                <c:pt idx="3">
                  <c:v>138.0</c:v>
                </c:pt>
                <c:pt idx="4">
                  <c:v>173.9999999999999</c:v>
                </c:pt>
                <c:pt idx="5">
                  <c:v>192.0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'Scale Servers Data'!$N$14</c:f>
              <c:strCache>
                <c:ptCount val="1"/>
                <c:pt idx="0">
                  <c:v>Cluster time</c:v>
                </c:pt>
              </c:strCache>
            </c:strRef>
          </c:tx>
          <c:xVal>
            <c:numRef>
              <c:f>'Scale Servers Data'!$I$15:$I$20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xVal>
          <c:yVal>
            <c:numRef>
              <c:f>'Scale Servers Data'!$N$15:$N$20</c:f>
              <c:numCache>
                <c:formatCode>#,##0</c:formatCode>
                <c:ptCount val="6"/>
                <c:pt idx="0">
                  <c:v>110.6419999999998</c:v>
                </c:pt>
                <c:pt idx="1">
                  <c:v>116.283</c:v>
                </c:pt>
                <c:pt idx="2">
                  <c:v>156.278</c:v>
                </c:pt>
                <c:pt idx="3">
                  <c:v>359.253</c:v>
                </c:pt>
                <c:pt idx="4">
                  <c:v>543.4369999999999</c:v>
                </c:pt>
                <c:pt idx="5">
                  <c:v>790.9000000000001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37256"/>
        <c:axId val="2073231576"/>
      </c:scatterChart>
      <c:valAx>
        <c:axId val="2073237256"/>
        <c:scaling>
          <c:orientation val="minMax"/>
          <c:max val="3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231576"/>
        <c:crosses val="autoZero"/>
        <c:crossBetween val="midCat"/>
        <c:majorUnit val="8.0"/>
      </c:valAx>
      <c:valAx>
        <c:axId val="2073231576"/>
        <c:scaling>
          <c:logBase val="10.0"/>
          <c:orientation val="minMax"/>
          <c:min val="10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237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'Scale Servers Data'!$J$14</c:f>
              <c:strCache>
                <c:ptCount val="1"/>
                <c:pt idx="0">
                  <c:v>Total duration.</c:v>
                </c:pt>
              </c:strCache>
            </c:strRef>
          </c:tx>
          <c:xVal>
            <c:numRef>
              <c:f>'Scale Servers Data'!$I$15:$I$20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xVal>
          <c:yVal>
            <c:numRef>
              <c:f>'Scale Servers Data'!$J$15:$J$20</c:f>
              <c:numCache>
                <c:formatCode>General</c:formatCode>
                <c:ptCount val="6"/>
                <c:pt idx="0">
                  <c:v>3590.642</c:v>
                </c:pt>
                <c:pt idx="1">
                  <c:v>1796.283</c:v>
                </c:pt>
                <c:pt idx="2">
                  <c:v>1056.278</c:v>
                </c:pt>
                <c:pt idx="3">
                  <c:v>941.253</c:v>
                </c:pt>
                <c:pt idx="4">
                  <c:v>1035.437</c:v>
                </c:pt>
                <c:pt idx="5">
                  <c:v>1258.9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58984"/>
        <c:axId val="2074153512"/>
      </c:scatterChart>
      <c:valAx>
        <c:axId val="2074158984"/>
        <c:scaling>
          <c:orientation val="minMax"/>
          <c:max val="3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153512"/>
        <c:crosses val="autoZero"/>
        <c:crossBetween val="midCat"/>
        <c:majorUnit val="8.0"/>
      </c:valAx>
      <c:valAx>
        <c:axId val="2074153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1589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'Scale Size Details'!$J$27</c:f>
              <c:strCache>
                <c:ptCount val="1"/>
                <c:pt idx="0">
                  <c:v>Total duration.</c:v>
                </c:pt>
              </c:strCache>
            </c:strRef>
          </c:tx>
          <c:xVal>
            <c:numRef>
              <c:f>'Scale Size Details'!$I$28:$I$42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2">
                  <c:v>2048.0</c:v>
                </c:pt>
                <c:pt idx="13">
                  <c:v>4096.0</c:v>
                </c:pt>
                <c:pt idx="14">
                  <c:v>8192.0</c:v>
                </c:pt>
              </c:numCache>
            </c:numRef>
          </c:xVal>
          <c:yVal>
            <c:numRef>
              <c:f>'Scale Size Details'!$J$28:$J$42</c:f>
              <c:numCache>
                <c:formatCode>General</c:formatCode>
                <c:ptCount val="15"/>
                <c:pt idx="0">
                  <c:v>49.856</c:v>
                </c:pt>
                <c:pt idx="1">
                  <c:v>55.867</c:v>
                </c:pt>
                <c:pt idx="2">
                  <c:v>54.909</c:v>
                </c:pt>
                <c:pt idx="3">
                  <c:v>54.598</c:v>
                </c:pt>
                <c:pt idx="4">
                  <c:v>62.487</c:v>
                </c:pt>
                <c:pt idx="5">
                  <c:v>82.053</c:v>
                </c:pt>
                <c:pt idx="6">
                  <c:v>92.464</c:v>
                </c:pt>
                <c:pt idx="7">
                  <c:v>125.11</c:v>
                </c:pt>
                <c:pt idx="8">
                  <c:v>239.655</c:v>
                </c:pt>
                <c:pt idx="9">
                  <c:v>565.567</c:v>
                </c:pt>
                <c:pt idx="10">
                  <c:v>1796.283</c:v>
                </c:pt>
                <c:pt idx="12">
                  <c:v>1258.9</c:v>
                </c:pt>
                <c:pt idx="13">
                  <c:v>1997.321</c:v>
                </c:pt>
                <c:pt idx="14">
                  <c:v>4516.918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'Scale Size Details'!$K$27</c:f>
              <c:strCache>
                <c:ptCount val="1"/>
                <c:pt idx="0">
                  <c:v>Correlation time.</c:v>
                </c:pt>
              </c:strCache>
            </c:strRef>
          </c:tx>
          <c:xVal>
            <c:numRef>
              <c:f>'Scale Size Details'!$I$28:$I$42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2">
                  <c:v>2048.0</c:v>
                </c:pt>
                <c:pt idx="13">
                  <c:v>4096.0</c:v>
                </c:pt>
                <c:pt idx="14">
                  <c:v>8192.0</c:v>
                </c:pt>
              </c:numCache>
            </c:numRef>
          </c:xVal>
          <c:yVal>
            <c:numRef>
              <c:f>'Scale Size Details'!$K$28:$K$42</c:f>
              <c:numCache>
                <c:formatCode>General</c:formatCode>
                <c:ptCount val="15"/>
                <c:pt idx="0">
                  <c:v>7.0</c:v>
                </c:pt>
                <c:pt idx="1">
                  <c:v>9.0</c:v>
                </c:pt>
                <c:pt idx="2">
                  <c:v>10.0</c:v>
                </c:pt>
                <c:pt idx="3">
                  <c:v>9.0</c:v>
                </c:pt>
                <c:pt idx="4">
                  <c:v>14.0</c:v>
                </c:pt>
                <c:pt idx="5">
                  <c:v>12.0</c:v>
                </c:pt>
                <c:pt idx="6">
                  <c:v>13.0</c:v>
                </c:pt>
                <c:pt idx="7">
                  <c:v>17.0</c:v>
                </c:pt>
                <c:pt idx="8">
                  <c:v>28.0</c:v>
                </c:pt>
                <c:pt idx="9">
                  <c:v>84.0</c:v>
                </c:pt>
                <c:pt idx="10">
                  <c:v>324.0</c:v>
                </c:pt>
                <c:pt idx="12">
                  <c:v>84.0</c:v>
                </c:pt>
                <c:pt idx="13">
                  <c:v>174.0</c:v>
                </c:pt>
                <c:pt idx="14">
                  <c:v>660.0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'Scale Size Details'!$L$27</c:f>
              <c:strCache>
                <c:ptCount val="1"/>
                <c:pt idx="0">
                  <c:v>Align time.</c:v>
                </c:pt>
              </c:strCache>
            </c:strRef>
          </c:tx>
          <c:xVal>
            <c:numRef>
              <c:f>'Scale Size Details'!$I$28:$I$42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2">
                  <c:v>2048.0</c:v>
                </c:pt>
                <c:pt idx="13">
                  <c:v>4096.0</c:v>
                </c:pt>
                <c:pt idx="14">
                  <c:v>8192.0</c:v>
                </c:pt>
              </c:numCache>
            </c:numRef>
          </c:xVal>
          <c:yVal>
            <c:numRef>
              <c:f>'Scale Size Details'!$L$28:$L$42</c:f>
              <c:numCache>
                <c:formatCode>General</c:formatCode>
                <c:ptCount val="15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5.0</c:v>
                </c:pt>
                <c:pt idx="6">
                  <c:v>6.0</c:v>
                </c:pt>
                <c:pt idx="7">
                  <c:v>27.0</c:v>
                </c:pt>
                <c:pt idx="8">
                  <c:v>84.0</c:v>
                </c:pt>
                <c:pt idx="9">
                  <c:v>300.0</c:v>
                </c:pt>
                <c:pt idx="10">
                  <c:v>1140.0</c:v>
                </c:pt>
                <c:pt idx="12">
                  <c:v>192.0</c:v>
                </c:pt>
                <c:pt idx="13">
                  <c:v>660.0</c:v>
                </c:pt>
                <c:pt idx="14">
                  <c:v>2400.0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'Scale Size Details'!$M$27</c:f>
              <c:strCache>
                <c:ptCount val="1"/>
                <c:pt idx="0">
                  <c:v>Misc graph time</c:v>
                </c:pt>
              </c:strCache>
            </c:strRef>
          </c:tx>
          <c:xVal>
            <c:numRef>
              <c:f>'Scale Size Details'!$I$28:$I$42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2">
                  <c:v>2048.0</c:v>
                </c:pt>
                <c:pt idx="13">
                  <c:v>4096.0</c:v>
                </c:pt>
                <c:pt idx="14">
                  <c:v>8192.0</c:v>
                </c:pt>
              </c:numCache>
            </c:numRef>
          </c:xVal>
          <c:yVal>
            <c:numRef>
              <c:f>'Scale Size Details'!$M$28:$M$42</c:f>
              <c:numCache>
                <c:formatCode>General</c:formatCode>
                <c:ptCount val="15"/>
                <c:pt idx="0">
                  <c:v>17.0</c:v>
                </c:pt>
                <c:pt idx="1">
                  <c:v>17.0</c:v>
                </c:pt>
                <c:pt idx="2">
                  <c:v>18.0</c:v>
                </c:pt>
                <c:pt idx="3">
                  <c:v>24.0</c:v>
                </c:pt>
                <c:pt idx="4">
                  <c:v>20.0</c:v>
                </c:pt>
                <c:pt idx="5">
                  <c:v>30.0</c:v>
                </c:pt>
                <c:pt idx="6">
                  <c:v>38.0</c:v>
                </c:pt>
                <c:pt idx="7">
                  <c:v>46.0</c:v>
                </c:pt>
                <c:pt idx="8">
                  <c:v>68.0</c:v>
                </c:pt>
                <c:pt idx="9">
                  <c:v>114.0000000000001</c:v>
                </c:pt>
                <c:pt idx="10">
                  <c:v>216.0</c:v>
                </c:pt>
                <c:pt idx="12">
                  <c:v>192.0</c:v>
                </c:pt>
                <c:pt idx="13">
                  <c:v>246.0</c:v>
                </c:pt>
                <c:pt idx="14">
                  <c:v>360.0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'Scale Size Details'!$N$27</c:f>
              <c:strCache>
                <c:ptCount val="1"/>
                <c:pt idx="0">
                  <c:v>Cluster time</c:v>
                </c:pt>
              </c:strCache>
            </c:strRef>
          </c:tx>
          <c:xVal>
            <c:numRef>
              <c:f>'Scale Size Details'!$I$28:$I$42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2">
                  <c:v>2048.0</c:v>
                </c:pt>
                <c:pt idx="13">
                  <c:v>4096.0</c:v>
                </c:pt>
                <c:pt idx="14">
                  <c:v>8192.0</c:v>
                </c:pt>
              </c:numCache>
            </c:numRef>
          </c:xVal>
          <c:yVal>
            <c:numRef>
              <c:f>'Scale Size Details'!$N$28:$N$42</c:f>
              <c:numCache>
                <c:formatCode>#,##0</c:formatCode>
                <c:ptCount val="15"/>
                <c:pt idx="0">
                  <c:v>23.856</c:v>
                </c:pt>
                <c:pt idx="1">
                  <c:v>27.867</c:v>
                </c:pt>
                <c:pt idx="2">
                  <c:v>22.909</c:v>
                </c:pt>
                <c:pt idx="3">
                  <c:v>18.598</c:v>
                </c:pt>
                <c:pt idx="4">
                  <c:v>26.487</c:v>
                </c:pt>
                <c:pt idx="5">
                  <c:v>35.053</c:v>
                </c:pt>
                <c:pt idx="6">
                  <c:v>35.464</c:v>
                </c:pt>
                <c:pt idx="7">
                  <c:v>35.11</c:v>
                </c:pt>
                <c:pt idx="8">
                  <c:v>59.655</c:v>
                </c:pt>
                <c:pt idx="9">
                  <c:v>67.56699999999995</c:v>
                </c:pt>
                <c:pt idx="10">
                  <c:v>116.283</c:v>
                </c:pt>
                <c:pt idx="12">
                  <c:v>790.9000000000001</c:v>
                </c:pt>
                <c:pt idx="13">
                  <c:v>917.3209999999999</c:v>
                </c:pt>
                <c:pt idx="14">
                  <c:v>1096.918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085176"/>
        <c:axId val="2075615624"/>
      </c:scatterChart>
      <c:valAx>
        <c:axId val="2074085176"/>
        <c:scaling>
          <c:logBase val="2.0"/>
          <c:orientation val="minMax"/>
          <c:min val="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615624"/>
        <c:crosses val="autoZero"/>
        <c:crossBetween val="midCat"/>
      </c:valAx>
      <c:valAx>
        <c:axId val="2075615624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085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'Scale Size Details'!$J$27</c:f>
              <c:strCache>
                <c:ptCount val="1"/>
                <c:pt idx="0">
                  <c:v>Total duration.</c:v>
                </c:pt>
              </c:strCache>
            </c:strRef>
          </c:tx>
          <c:xVal>
            <c:numRef>
              <c:f>'Scale Size Details'!$I$28:$I$38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'Scale Size Details'!$J$28:$J$38</c:f>
              <c:numCache>
                <c:formatCode>General</c:formatCode>
                <c:ptCount val="11"/>
                <c:pt idx="0">
                  <c:v>49.856</c:v>
                </c:pt>
                <c:pt idx="1">
                  <c:v>55.867</c:v>
                </c:pt>
                <c:pt idx="2">
                  <c:v>54.909</c:v>
                </c:pt>
                <c:pt idx="3">
                  <c:v>54.598</c:v>
                </c:pt>
                <c:pt idx="4">
                  <c:v>62.487</c:v>
                </c:pt>
                <c:pt idx="5">
                  <c:v>82.053</c:v>
                </c:pt>
                <c:pt idx="6">
                  <c:v>92.464</c:v>
                </c:pt>
                <c:pt idx="7">
                  <c:v>125.11</c:v>
                </c:pt>
                <c:pt idx="8">
                  <c:v>239.655</c:v>
                </c:pt>
                <c:pt idx="9">
                  <c:v>565.567</c:v>
                </c:pt>
                <c:pt idx="10">
                  <c:v>1796.283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'Scale Size Details'!$K$27</c:f>
              <c:strCache>
                <c:ptCount val="1"/>
                <c:pt idx="0">
                  <c:v>Correlation time.</c:v>
                </c:pt>
              </c:strCache>
            </c:strRef>
          </c:tx>
          <c:trendline>
            <c:trendlineType val="poly"/>
            <c:order val="2"/>
            <c:dispRSqr val="0"/>
            <c:dispEq val="0"/>
          </c:trendline>
          <c:xVal>
            <c:numRef>
              <c:f>'Scale Size Details'!$I$28:$I$38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'Scale Size Details'!$K$28:$K$38</c:f>
              <c:numCache>
                <c:formatCode>General</c:formatCode>
                <c:ptCount val="11"/>
                <c:pt idx="0">
                  <c:v>7.0</c:v>
                </c:pt>
                <c:pt idx="1">
                  <c:v>9.0</c:v>
                </c:pt>
                <c:pt idx="2">
                  <c:v>10.0</c:v>
                </c:pt>
                <c:pt idx="3">
                  <c:v>9.0</c:v>
                </c:pt>
                <c:pt idx="4">
                  <c:v>14.0</c:v>
                </c:pt>
                <c:pt idx="5">
                  <c:v>12.0</c:v>
                </c:pt>
                <c:pt idx="6">
                  <c:v>13.0</c:v>
                </c:pt>
                <c:pt idx="7">
                  <c:v>17.0</c:v>
                </c:pt>
                <c:pt idx="8">
                  <c:v>28.0</c:v>
                </c:pt>
                <c:pt idx="9">
                  <c:v>84.0</c:v>
                </c:pt>
                <c:pt idx="10">
                  <c:v>324.0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'Scale Size Details'!$L$27</c:f>
              <c:strCache>
                <c:ptCount val="1"/>
                <c:pt idx="0">
                  <c:v>Align time.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'Scale Size Details'!$I$28:$I$38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'Scale Size Details'!$L$28:$L$38</c:f>
              <c:numCache>
                <c:formatCode>General</c:formatCode>
                <c:ptCount val="11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5.0</c:v>
                </c:pt>
                <c:pt idx="6">
                  <c:v>6.0</c:v>
                </c:pt>
                <c:pt idx="7">
                  <c:v>27.0</c:v>
                </c:pt>
                <c:pt idx="8">
                  <c:v>84.0</c:v>
                </c:pt>
                <c:pt idx="9">
                  <c:v>300.0</c:v>
                </c:pt>
                <c:pt idx="10">
                  <c:v>1140.0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'Scale Size Details'!$M$27</c:f>
              <c:strCache>
                <c:ptCount val="1"/>
                <c:pt idx="0">
                  <c:v>Misc graph time</c:v>
                </c:pt>
              </c:strCache>
            </c:strRef>
          </c:tx>
          <c:xVal>
            <c:numRef>
              <c:f>'Scale Size Details'!$I$28:$I$38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'Scale Size Details'!$M$28:$M$38</c:f>
              <c:numCache>
                <c:formatCode>General</c:formatCode>
                <c:ptCount val="11"/>
                <c:pt idx="0">
                  <c:v>17.0</c:v>
                </c:pt>
                <c:pt idx="1">
                  <c:v>17.0</c:v>
                </c:pt>
                <c:pt idx="2">
                  <c:v>18.0</c:v>
                </c:pt>
                <c:pt idx="3">
                  <c:v>24.0</c:v>
                </c:pt>
                <c:pt idx="4">
                  <c:v>20.0</c:v>
                </c:pt>
                <c:pt idx="5">
                  <c:v>30.0</c:v>
                </c:pt>
                <c:pt idx="6">
                  <c:v>38.0</c:v>
                </c:pt>
                <c:pt idx="7">
                  <c:v>46.0</c:v>
                </c:pt>
                <c:pt idx="8">
                  <c:v>68.0</c:v>
                </c:pt>
                <c:pt idx="9">
                  <c:v>114.0000000000001</c:v>
                </c:pt>
                <c:pt idx="10">
                  <c:v>216.0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'Scale Size Details'!$N$27</c:f>
              <c:strCache>
                <c:ptCount val="1"/>
                <c:pt idx="0">
                  <c:v>Cluster time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'Scale Size Details'!$I$28:$I$38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'Scale Size Details'!$N$28:$N$38</c:f>
              <c:numCache>
                <c:formatCode>#,##0</c:formatCode>
                <c:ptCount val="11"/>
                <c:pt idx="0">
                  <c:v>23.856</c:v>
                </c:pt>
                <c:pt idx="1">
                  <c:v>27.867</c:v>
                </c:pt>
                <c:pt idx="2">
                  <c:v>22.909</c:v>
                </c:pt>
                <c:pt idx="3">
                  <c:v>18.598</c:v>
                </c:pt>
                <c:pt idx="4">
                  <c:v>26.487</c:v>
                </c:pt>
                <c:pt idx="5">
                  <c:v>35.053</c:v>
                </c:pt>
                <c:pt idx="6">
                  <c:v>35.464</c:v>
                </c:pt>
                <c:pt idx="7">
                  <c:v>35.11</c:v>
                </c:pt>
                <c:pt idx="8">
                  <c:v>59.655</c:v>
                </c:pt>
                <c:pt idx="9">
                  <c:v>67.56699999999995</c:v>
                </c:pt>
                <c:pt idx="10">
                  <c:v>116.283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23432"/>
        <c:axId val="2073218184"/>
      </c:scatterChart>
      <c:valAx>
        <c:axId val="2073223432"/>
        <c:scaling>
          <c:logBase val="2.0"/>
          <c:orientation val="minMax"/>
          <c:min val="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218184"/>
        <c:crosses val="autoZero"/>
        <c:crossBetween val="midCat"/>
      </c:valAx>
      <c:valAx>
        <c:axId val="207321818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223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'Clusterround-size data'!$J$7</c:f>
              <c:strCache>
                <c:ptCount val="1"/>
                <c:pt idx="0">
                  <c:v>Rounds</c:v>
                </c:pt>
              </c:strCache>
            </c:strRef>
          </c:tx>
          <c:xVal>
            <c:numRef>
              <c:f>'Clusterround-size data'!$I$8:$I$20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'Clusterround-size data'!$J$8:$J$20</c:f>
              <c:numCache>
                <c:formatCode>General</c:formatCod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80712"/>
        <c:axId val="2075686200"/>
      </c:scatterChart>
      <c:valAx>
        <c:axId val="207568071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686200"/>
        <c:crosses val="autoZero"/>
        <c:crossBetween val="midCat"/>
      </c:valAx>
      <c:valAx>
        <c:axId val="2075686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Cluster rounds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6807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'Round time-size data'!$J$25</c:f>
              <c:strCache>
                <c:ptCount val="1"/>
                <c:pt idx="0">
                  <c:v>4 Servers</c:v>
                </c:pt>
              </c:strCache>
            </c:strRef>
          </c:tx>
          <c:xVal>
            <c:numRef>
              <c:f>'Round time-size data'!$I$26:$I$38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'Round time-size data'!$J$26:$J$38</c:f>
              <c:numCache>
                <c:formatCode>General</c:formatCode>
                <c:ptCount val="13"/>
                <c:pt idx="0">
                  <c:v>23.856</c:v>
                </c:pt>
                <c:pt idx="1">
                  <c:v>27.867</c:v>
                </c:pt>
                <c:pt idx="2">
                  <c:v>22.909</c:v>
                </c:pt>
                <c:pt idx="3">
                  <c:v>18.598</c:v>
                </c:pt>
                <c:pt idx="4">
                  <c:v>26.487</c:v>
                </c:pt>
                <c:pt idx="5">
                  <c:v>17.5265</c:v>
                </c:pt>
                <c:pt idx="6">
                  <c:v>17.732</c:v>
                </c:pt>
                <c:pt idx="7">
                  <c:v>17.555</c:v>
                </c:pt>
                <c:pt idx="8">
                  <c:v>19.885</c:v>
                </c:pt>
                <c:pt idx="9">
                  <c:v>22.52233333333332</c:v>
                </c:pt>
                <c:pt idx="10">
                  <c:v>29.07074999999998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'Round time-size data'!$K$25</c:f>
              <c:strCache>
                <c:ptCount val="1"/>
                <c:pt idx="0">
                  <c:v>32 Servers</c:v>
                </c:pt>
              </c:strCache>
            </c:strRef>
          </c:tx>
          <c:xVal>
            <c:numRef>
              <c:f>'Round time-size data'!$I$26:$I$38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'Round time-size data'!$K$26:$K$38</c:f>
              <c:numCache>
                <c:formatCode>General</c:formatCode>
                <c:ptCount val="13"/>
                <c:pt idx="10">
                  <c:v>197.725</c:v>
                </c:pt>
                <c:pt idx="11">
                  <c:v>183.4642</c:v>
                </c:pt>
                <c:pt idx="12">
                  <c:v>182.8196666666666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134168"/>
        <c:axId val="2073128680"/>
      </c:scatterChart>
      <c:valAx>
        <c:axId val="207313416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3128680"/>
        <c:crosses val="autoZero"/>
        <c:crossBetween val="midCat"/>
      </c:valAx>
      <c:valAx>
        <c:axId val="2073128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per round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3134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86" workbookViewId="0" zoomToFit="1"/>
  </sheetViews>
  <pageMargins left="0.75" right="0.75" top="1" bottom="1" header="0.5" footer="0.5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86" workbookViewId="0" zoomToFit="1"/>
  </sheetViews>
  <pageMargins left="0.75" right="0.75" top="1" bottom="1" header="0.5" footer="0.5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8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86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86" workbookViewId="0" zoomToFit="1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20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74019" cy="58334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4019" cy="58334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74019" cy="58334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5914" cy="58379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5914" cy="58379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575914" cy="58379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5914" cy="58379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575914" cy="58379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19</xdr:row>
      <xdr:rowOff>127000</xdr:rowOff>
    </xdr:from>
    <xdr:to>
      <xdr:col>11</xdr:col>
      <xdr:colOff>558800</xdr:colOff>
      <xdr:row>34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75914" cy="58379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5914" cy="58379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bias Bertelsen TB" refreshedDate="42212.499944212963" createdVersion="4" refreshedVersion="4" minRefreshableVersion="3" recordCount="50">
  <cacheSource type="worksheet">
    <worksheetSource ref="A1:M51" sheet="Raw Data"/>
  </cacheSource>
  <cacheFields count="13">
    <cacheField name="Progran" numFmtId="0">
      <sharedItems count="3">
        <s v="Spark"/>
        <s v="cdhit"/>
        <s v="uclust"/>
      </sharedItems>
    </cacheField>
    <cacheField name="Algorithm" numFmtId="0">
      <sharedItems count="5">
        <s v="exact-corr"/>
        <s v="nomods"/>
        <s v="proxy-centers"/>
        <s v="cdhit"/>
        <s v="uclust"/>
      </sharedItems>
    </cacheField>
    <cacheField name="Servers" numFmtId="0">
      <sharedItems containsString="0" containsBlank="1" containsNumber="1" containsInteger="1" minValue="2" maxValue="32" count="7">
        <n v="2"/>
        <n v="4"/>
        <n v="8"/>
        <n v="16"/>
        <n v="24"/>
        <n v="32"/>
        <m/>
      </sharedItems>
    </cacheField>
    <cacheField name="Datasize" numFmtId="0">
      <sharedItems containsSemiMixedTypes="0" containsString="0" containsNumber="1" containsInteger="1" minValue="2" maxValue="8192" count="13">
        <n v="2048"/>
        <n v="2"/>
        <n v="4"/>
        <n v="8"/>
        <n v="16"/>
        <n v="32"/>
        <n v="64"/>
        <n v="128"/>
        <n v="256"/>
        <n v="512"/>
        <n v="1024"/>
        <n v="4096"/>
        <n v="8192"/>
      </sharedItems>
    </cacheField>
    <cacheField name="Total duration" numFmtId="0">
      <sharedItems containsSemiMixedTypes="0" containsString="0" containsNumber="1" minValue="2" maxValue="10100"/>
    </cacheField>
    <cacheField name="Graph time" numFmtId="0">
      <sharedItems containsString="0" containsBlank="1" containsNumber="1" minValue="22" maxValue="3480"/>
    </cacheField>
    <cacheField name="Cluster rounds" numFmtId="0">
      <sharedItems containsString="0" containsBlank="1" containsNumber="1" containsInteger="1" minValue="1" maxValue="108"/>
    </cacheField>
    <cacheField name="11 Align time" numFmtId="0">
      <sharedItems containsString="0" containsBlank="1" containsNumber="1" containsInteger="1" minValue="0" maxValue="2400"/>
    </cacheField>
    <cacheField name="3 Correlation time" numFmtId="0">
      <sharedItems containsString="0" containsBlank="1" containsNumber="1" containsInteger="1" minValue="7" maxValue="720"/>
    </cacheField>
    <cacheField name="3 Correlation read" numFmtId="0">
      <sharedItems containsString="0" containsBlank="1" containsNumber="1" minValue="0.18" maxValue="150"/>
    </cacheField>
    <cacheField name="9 Create Nodes time" numFmtId="0">
      <sharedItems containsString="0" containsBlank="1" containsNumber="1" containsInteger="1" minValue="1" maxValue="84"/>
    </cacheField>
    <cacheField name="9 Create Nodes read" numFmtId="0">
      <sharedItems containsString="0" containsBlank="1" containsNumber="1" minValue="1E-4" maxValue="662"/>
    </cacheField>
    <cacheField name="IIQ" numFmtId="0">
      <sharedItems containsSemiMixedTypes="0" containsString="0" containsNumber="1" minValue="9.990000000000001E-4" maxValue="0.8630118485107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bias Bertelsen TB" refreshedDate="42219.589505324075" createdVersion="4" refreshedVersion="4" minRefreshableVersion="3" recordCount="50">
  <cacheSource type="worksheet">
    <worksheetSource ref="A1:N51" sheet="Raw Data"/>
  </cacheSource>
  <cacheFields count="14">
    <cacheField name="Progran" numFmtId="0">
      <sharedItems count="3">
        <s v="Spark"/>
        <s v="cdhit"/>
        <s v="uclust"/>
      </sharedItems>
    </cacheField>
    <cacheField name="Algorithm" numFmtId="0">
      <sharedItems count="5">
        <s v="exact-corr"/>
        <s v="nomods"/>
        <s v="proxy-centers"/>
        <s v="cdhit"/>
        <s v="uclust"/>
      </sharedItems>
    </cacheField>
    <cacheField name="Servers" numFmtId="0">
      <sharedItems containsString="0" containsBlank="1" containsNumber="1" containsInteger="1" minValue="2" maxValue="32" count="7">
        <n v="2"/>
        <n v="4"/>
        <n v="8"/>
        <n v="16"/>
        <n v="24"/>
        <n v="32"/>
        <m/>
      </sharedItems>
    </cacheField>
    <cacheField name="Datasize" numFmtId="0">
      <sharedItems containsSemiMixedTypes="0" containsString="0" containsNumber="1" containsInteger="1" minValue="2" maxValue="8192" count="13">
        <n v="2048"/>
        <n v="2"/>
        <n v="4"/>
        <n v="8"/>
        <n v="16"/>
        <n v="32"/>
        <n v="64"/>
        <n v="128"/>
        <n v="256"/>
        <n v="512"/>
        <n v="1024"/>
        <n v="4096"/>
        <n v="8192"/>
      </sharedItems>
    </cacheField>
    <cacheField name="Total duration" numFmtId="0">
      <sharedItems containsSemiMixedTypes="0" containsString="0" containsNumber="1" minValue="2" maxValue="10100"/>
    </cacheField>
    <cacheField name="Graph time" numFmtId="0">
      <sharedItems containsString="0" containsBlank="1" containsNumber="1" minValue="22" maxValue="3480"/>
    </cacheField>
    <cacheField name="Cluster rounds" numFmtId="0">
      <sharedItems containsString="0" containsBlank="1" containsNumber="1" containsInteger="1" minValue="1" maxValue="108"/>
    </cacheField>
    <cacheField name="11 Align time" numFmtId="0">
      <sharedItems containsString="0" containsBlank="1" containsNumber="1" containsInteger="1" minValue="0" maxValue="2400"/>
    </cacheField>
    <cacheField name="3 Correlation time" numFmtId="0">
      <sharedItems containsString="0" containsBlank="1" containsNumber="1" containsInteger="1" minValue="7" maxValue="720"/>
    </cacheField>
    <cacheField name="3 Correlation read" numFmtId="0">
      <sharedItems containsString="0" containsBlank="1" containsNumber="1" minValue="0.18" maxValue="150"/>
    </cacheField>
    <cacheField name="9 Create Nodes time" numFmtId="0">
      <sharedItems containsString="0" containsBlank="1" containsNumber="1" containsInteger="1" minValue="1" maxValue="84"/>
    </cacheField>
    <cacheField name="9 Create Nodes read" numFmtId="0">
      <sharedItems containsString="0" containsBlank="1" containsNumber="1" minValue="1E-4" maxValue="662"/>
    </cacheField>
    <cacheField name="IIQ" numFmtId="0">
      <sharedItems containsSemiMixedTypes="0" containsString="0" containsNumber="1" minValue="9.990000000000001E-4" maxValue="0.863011848510715"/>
    </cacheField>
    <cacheField name="Cluster Job Time" numFmtId="0">
      <sharedItems containsString="0" containsBlank="1" containsNumber="1" minValue="70" maxValue="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n v="3590.6419999999998"/>
    <n v="3480"/>
    <n v="4"/>
    <n v="2220"/>
    <n v="720"/>
    <n v="27.8"/>
    <n v="84"/>
    <n v="44.5"/>
    <n v="0.551182667652653"/>
  </r>
  <r>
    <x v="0"/>
    <x v="0"/>
    <x v="1"/>
    <x v="1"/>
    <n v="49.856000000000002"/>
    <n v="26"/>
    <n v="1"/>
    <n v="2"/>
    <n v="7"/>
    <n v="0.18"/>
    <n v="1"/>
    <n v="7.4999999999999997E-3"/>
    <n v="9.99000999000999E-4"/>
  </r>
  <r>
    <x v="0"/>
    <x v="0"/>
    <x v="1"/>
    <x v="2"/>
    <n v="55.866999999999997"/>
    <n v="28"/>
    <n v="1"/>
    <n v="2"/>
    <n v="9"/>
    <n v="0.27100000000000002"/>
    <n v="1"/>
    <n v="1.5699999999999999E-2"/>
    <n v="1.6413085499109299E-3"/>
  </r>
  <r>
    <x v="0"/>
    <x v="0"/>
    <x v="1"/>
    <x v="3"/>
    <n v="54.908999999999999"/>
    <n v="32"/>
    <n v="1"/>
    <n v="4"/>
    <n v="10"/>
    <n v="0.35799999999999998"/>
    <n v="1"/>
    <n v="3.1300000000000001E-2"/>
    <n v="6.6410856024349497E-3"/>
  </r>
  <r>
    <x v="0"/>
    <x v="0"/>
    <x v="1"/>
    <x v="4"/>
    <n v="54.597999999999999"/>
    <n v="36"/>
    <n v="1"/>
    <n v="3"/>
    <n v="9"/>
    <n v="0.47299999999999998"/>
    <n v="3"/>
    <n v="6.4000000000000001E-2"/>
    <n v="1.3010147768063701E-2"/>
  </r>
  <r>
    <x v="0"/>
    <x v="0"/>
    <x v="1"/>
    <x v="5"/>
    <n v="62.487000000000002"/>
    <n v="36"/>
    <n v="1"/>
    <n v="2"/>
    <n v="14"/>
    <n v="0.7"/>
    <n v="1"/>
    <n v="0.13400000000000001"/>
    <n v="2.5752711734592901E-2"/>
  </r>
  <r>
    <x v="0"/>
    <x v="0"/>
    <x v="1"/>
    <x v="6"/>
    <n v="82.052999999999997"/>
    <n v="47"/>
    <n v="2"/>
    <n v="5"/>
    <n v="12"/>
    <n v="1.1499999999999999"/>
    <n v="2"/>
    <n v="0.28699999999999998"/>
    <n v="4.8654348299298003E-2"/>
  </r>
  <r>
    <x v="0"/>
    <x v="0"/>
    <x v="1"/>
    <x v="7"/>
    <n v="92.463999999999999"/>
    <n v="57"/>
    <n v="2"/>
    <n v="6"/>
    <n v="13"/>
    <n v="2"/>
    <n v="3"/>
    <n v="0.66200000000000003"/>
    <n v="9.4020724481307494E-2"/>
  </r>
  <r>
    <x v="0"/>
    <x v="0"/>
    <x v="1"/>
    <x v="8"/>
    <n v="125.11"/>
    <n v="90"/>
    <n v="2"/>
    <n v="27"/>
    <n v="17"/>
    <n v="3.9"/>
    <n v="2"/>
    <n v="1.63"/>
    <n v="0.16673393939573899"/>
  </r>
  <r>
    <x v="0"/>
    <x v="0"/>
    <x v="1"/>
    <x v="9"/>
    <n v="239.655"/>
    <n v="180"/>
    <n v="3"/>
    <n v="84"/>
    <n v="28"/>
    <n v="7.8"/>
    <n v="7"/>
    <n v="4.3"/>
    <n v="0.27684899560302101"/>
  </r>
  <r>
    <x v="0"/>
    <x v="0"/>
    <x v="1"/>
    <x v="10"/>
    <n v="565.56700000000001"/>
    <n v="498.00000000000006"/>
    <n v="3"/>
    <n v="300"/>
    <n v="84"/>
    <n v="15.4"/>
    <n v="9"/>
    <n v="13.4"/>
    <n v="0.41061952571913202"/>
  </r>
  <r>
    <x v="0"/>
    <x v="0"/>
    <x v="1"/>
    <x v="0"/>
    <n v="1796.2829999999999"/>
    <n v="1680"/>
    <n v="4"/>
    <n v="1140"/>
    <n v="324"/>
    <n v="30.7"/>
    <n v="22"/>
    <n v="45.3"/>
    <n v="0.55121524283701995"/>
  </r>
  <r>
    <x v="0"/>
    <x v="0"/>
    <x v="2"/>
    <x v="0"/>
    <n v="1056.278"/>
    <n v="900"/>
    <n v="4"/>
    <n v="576"/>
    <n v="162"/>
    <n v="33.200000000000003"/>
    <n v="17"/>
    <n v="46.4"/>
    <n v="0.55123128055125103"/>
  </r>
  <r>
    <x v="0"/>
    <x v="0"/>
    <x v="3"/>
    <x v="0"/>
    <n v="941.25300000000004"/>
    <n v="582"/>
    <n v="4"/>
    <n v="354"/>
    <n v="90"/>
    <n v="36.200000000000003"/>
    <n v="16"/>
    <n v="48.5"/>
    <n v="0.55124528861002298"/>
  </r>
  <r>
    <x v="0"/>
    <x v="0"/>
    <x v="4"/>
    <x v="0"/>
    <n v="1035.4369999999999"/>
    <n v="491.99999999999994"/>
    <n v="4"/>
    <n v="240"/>
    <n v="78"/>
    <n v="41.3"/>
    <n v="21"/>
    <n v="50"/>
    <n v="0.55123197743904895"/>
  </r>
  <r>
    <x v="0"/>
    <x v="0"/>
    <x v="5"/>
    <x v="0"/>
    <n v="1258.9000000000001"/>
    <n v="468"/>
    <n v="4"/>
    <n v="192"/>
    <n v="84"/>
    <n v="48"/>
    <n v="23"/>
    <n v="50.9"/>
    <n v="0.55121218801206395"/>
  </r>
  <r>
    <x v="0"/>
    <x v="0"/>
    <x v="5"/>
    <x v="11"/>
    <n v="1997.3209999999999"/>
    <n v="1080"/>
    <n v="5"/>
    <n v="660"/>
    <n v="174"/>
    <n v="80.5"/>
    <n v="27"/>
    <n v="179.6"/>
    <n v="0.69971582883580297"/>
  </r>
  <r>
    <x v="0"/>
    <x v="0"/>
    <x v="5"/>
    <x v="12"/>
    <n v="4516.9179999999997"/>
    <n v="3420"/>
    <n v="6"/>
    <n v="2400"/>
    <n v="660"/>
    <n v="150"/>
    <n v="60"/>
    <n v="662"/>
    <n v="0.863011848510715"/>
  </r>
  <r>
    <x v="0"/>
    <x v="1"/>
    <x v="1"/>
    <x v="1"/>
    <n v="48.728000000000002"/>
    <n v="22"/>
    <m/>
    <n v="2"/>
    <n v="7"/>
    <n v="0.18"/>
    <n v="1"/>
    <n v="1E-4"/>
    <n v="9.99000999000999E-4"/>
  </r>
  <r>
    <x v="0"/>
    <x v="1"/>
    <x v="1"/>
    <x v="2"/>
    <n v="52.649000000000001"/>
    <n v="25"/>
    <m/>
    <m/>
    <m/>
    <m/>
    <m/>
    <m/>
    <n v="1.6413085499109299E-3"/>
  </r>
  <r>
    <x v="0"/>
    <x v="1"/>
    <x v="1"/>
    <x v="3"/>
    <n v="51.555"/>
    <n v="28"/>
    <m/>
    <n v="4"/>
    <n v="9"/>
    <n v="0.35799999999999998"/>
    <n v="1"/>
    <n v="2.3E-3"/>
    <n v="6.6410856024349601E-3"/>
  </r>
  <r>
    <x v="0"/>
    <x v="1"/>
    <x v="1"/>
    <x v="4"/>
    <n v="54.286999999999999"/>
    <n v="36"/>
    <m/>
    <n v="4"/>
    <n v="12"/>
    <n v="0.47299999999999998"/>
    <n v="1"/>
    <n v="8.9999999999999993E-3"/>
    <n v="1.3010147768063701E-2"/>
  </r>
  <r>
    <x v="0"/>
    <x v="1"/>
    <x v="1"/>
    <x v="5"/>
    <n v="54.798000000000002"/>
    <n v="33"/>
    <m/>
    <n v="2"/>
    <n v="14"/>
    <n v="0.7"/>
    <n v="1"/>
    <n v="3.4000000000000002E-2"/>
    <n v="2.5752711734592901E-2"/>
  </r>
  <r>
    <x v="0"/>
    <x v="1"/>
    <x v="1"/>
    <x v="6"/>
    <n v="81.304000000000002"/>
    <n v="44"/>
    <m/>
    <n v="9"/>
    <n v="11"/>
    <n v="1.1499999999999999"/>
    <n v="3"/>
    <n v="0.11"/>
    <n v="4.8654348299298003E-2"/>
  </r>
  <r>
    <x v="0"/>
    <x v="1"/>
    <x v="1"/>
    <x v="7"/>
    <n v="92.918000000000006"/>
    <n v="55"/>
    <m/>
    <n v="13"/>
    <n v="13"/>
    <n v="2"/>
    <n v="6"/>
    <n v="0.26"/>
    <n v="9.4035497755525999E-2"/>
  </r>
  <r>
    <x v="0"/>
    <x v="1"/>
    <x v="1"/>
    <x v="8"/>
    <n v="135.702"/>
    <n v="90"/>
    <m/>
    <n v="33"/>
    <n v="16"/>
    <n v="3.9"/>
    <n v="10"/>
    <n v="0.442"/>
    <n v="0.166719493888942"/>
  </r>
  <r>
    <x v="0"/>
    <x v="1"/>
    <x v="1"/>
    <x v="9"/>
    <n v="256.09399999999999"/>
    <n v="198"/>
    <m/>
    <n v="114"/>
    <n v="27"/>
    <n v="7.8"/>
    <n v="9"/>
    <n v="0.96599999999999997"/>
    <n v="0.27688666866254502"/>
  </r>
  <r>
    <x v="0"/>
    <x v="1"/>
    <x v="1"/>
    <x v="10"/>
    <n v="671.01499999999999"/>
    <n v="600"/>
    <m/>
    <n v="432"/>
    <n v="84"/>
    <n v="15.4"/>
    <n v="11"/>
    <n v="3.1"/>
    <n v="0.41064534194687302"/>
  </r>
  <r>
    <x v="0"/>
    <x v="1"/>
    <x v="1"/>
    <x v="0"/>
    <n v="2272.3180000000002"/>
    <n v="2160"/>
    <m/>
    <n v="1680"/>
    <n v="324"/>
    <n v="30.7"/>
    <n v="36"/>
    <n v="12.1"/>
    <n v="0.55130840119922397"/>
  </r>
  <r>
    <x v="0"/>
    <x v="2"/>
    <x v="1"/>
    <x v="10"/>
    <n v="3598.2539999999999"/>
    <n v="300"/>
    <n v="108"/>
    <n v="0"/>
    <n v="90"/>
    <n v="15.4"/>
    <n v="15"/>
    <n v="3.1"/>
    <n v="0.39865325260399997"/>
  </r>
  <r>
    <x v="1"/>
    <x v="3"/>
    <x v="6"/>
    <x v="1"/>
    <n v="2"/>
    <m/>
    <m/>
    <m/>
    <m/>
    <m/>
    <m/>
    <m/>
    <n v="9.990000000000001E-4"/>
  </r>
  <r>
    <x v="1"/>
    <x v="3"/>
    <x v="6"/>
    <x v="2"/>
    <n v="3"/>
    <m/>
    <m/>
    <m/>
    <m/>
    <m/>
    <m/>
    <m/>
    <n v="1.64332E-3"/>
  </r>
  <r>
    <x v="1"/>
    <x v="3"/>
    <x v="6"/>
    <x v="3"/>
    <n v="4"/>
    <m/>
    <m/>
    <m/>
    <m/>
    <m/>
    <m/>
    <m/>
    <n v="6.5952099999999998E-3"/>
  </r>
  <r>
    <x v="1"/>
    <x v="3"/>
    <x v="6"/>
    <x v="4"/>
    <n v="6"/>
    <m/>
    <m/>
    <m/>
    <m/>
    <m/>
    <m/>
    <m/>
    <n v="1.284211E-2"/>
  </r>
  <r>
    <x v="1"/>
    <x v="3"/>
    <x v="6"/>
    <x v="5"/>
    <n v="13"/>
    <m/>
    <m/>
    <m/>
    <m/>
    <m/>
    <m/>
    <m/>
    <n v="2.5033860000000002E-2"/>
  </r>
  <r>
    <x v="1"/>
    <x v="3"/>
    <x v="6"/>
    <x v="6"/>
    <n v="28"/>
    <m/>
    <m/>
    <m/>
    <m/>
    <m/>
    <m/>
    <m/>
    <n v="4.7276840000000001E-2"/>
  </r>
  <r>
    <x v="1"/>
    <x v="3"/>
    <x v="6"/>
    <x v="7"/>
    <n v="68"/>
    <m/>
    <m/>
    <m/>
    <m/>
    <m/>
    <m/>
    <m/>
    <n v="9.026468E-2"/>
  </r>
  <r>
    <x v="1"/>
    <x v="3"/>
    <x v="6"/>
    <x v="8"/>
    <n v="161"/>
    <m/>
    <m/>
    <m/>
    <m/>
    <m/>
    <m/>
    <m/>
    <n v="0.15804492000000001"/>
  </r>
  <r>
    <x v="1"/>
    <x v="3"/>
    <x v="6"/>
    <x v="9"/>
    <n v="388"/>
    <m/>
    <m/>
    <m/>
    <m/>
    <m/>
    <m/>
    <m/>
    <n v="0.25944892000000003"/>
  </r>
  <r>
    <x v="1"/>
    <x v="3"/>
    <x v="6"/>
    <x v="10"/>
    <n v="1028"/>
    <m/>
    <m/>
    <m/>
    <m/>
    <m/>
    <m/>
    <m/>
    <n v="0.38105132000000003"/>
  </r>
  <r>
    <x v="1"/>
    <x v="3"/>
    <x v="6"/>
    <x v="0"/>
    <n v="2859"/>
    <m/>
    <m/>
    <m/>
    <m/>
    <m/>
    <m/>
    <m/>
    <n v="0.50739009000000002"/>
  </r>
  <r>
    <x v="2"/>
    <x v="4"/>
    <x v="6"/>
    <x v="1"/>
    <n v="19"/>
    <m/>
    <m/>
    <m/>
    <m/>
    <m/>
    <m/>
    <m/>
    <n v="9.990000000000001E-4"/>
  </r>
  <r>
    <x v="2"/>
    <x v="4"/>
    <x v="6"/>
    <x v="2"/>
    <n v="51"/>
    <m/>
    <m/>
    <m/>
    <m/>
    <m/>
    <m/>
    <m/>
    <n v="1.64493E-3"/>
  </r>
  <r>
    <x v="2"/>
    <x v="4"/>
    <x v="6"/>
    <x v="3"/>
    <n v="98"/>
    <m/>
    <m/>
    <m/>
    <m/>
    <m/>
    <m/>
    <m/>
    <n v="6.6493699999999999E-3"/>
  </r>
  <r>
    <x v="2"/>
    <x v="4"/>
    <x v="6"/>
    <x v="4"/>
    <n v="255"/>
    <m/>
    <m/>
    <m/>
    <m/>
    <m/>
    <m/>
    <m/>
    <n v="1.297714E-2"/>
  </r>
  <r>
    <x v="2"/>
    <x v="4"/>
    <x v="6"/>
    <x v="5"/>
    <n v="501"/>
    <m/>
    <m/>
    <m/>
    <m/>
    <m/>
    <m/>
    <m/>
    <n v="2.5694350000000001E-2"/>
  </r>
  <r>
    <x v="2"/>
    <x v="4"/>
    <x v="6"/>
    <x v="6"/>
    <n v="1034"/>
    <m/>
    <m/>
    <m/>
    <m/>
    <m/>
    <m/>
    <m/>
    <n v="4.8792780000000001E-2"/>
  </r>
  <r>
    <x v="2"/>
    <x v="4"/>
    <x v="6"/>
    <x v="7"/>
    <n v="2586"/>
    <m/>
    <m/>
    <m/>
    <m/>
    <m/>
    <m/>
    <m/>
    <n v="9.4205120000000003E-2"/>
  </r>
  <r>
    <x v="2"/>
    <x v="4"/>
    <x v="6"/>
    <x v="8"/>
    <n v="4914"/>
    <m/>
    <m/>
    <m/>
    <m/>
    <m/>
    <m/>
    <m/>
    <n v="0.1679126"/>
  </r>
  <r>
    <x v="2"/>
    <x v="4"/>
    <x v="6"/>
    <x v="9"/>
    <n v="10100"/>
    <m/>
    <m/>
    <m/>
    <m/>
    <m/>
    <m/>
    <m/>
    <n v="0.28054583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n v="3590.6419999999998"/>
    <n v="3480"/>
    <n v="4"/>
    <n v="2220"/>
    <n v="720"/>
    <n v="27.8"/>
    <n v="84"/>
    <n v="44.5"/>
    <n v="0.551182667652653"/>
    <n v="95.5"/>
  </r>
  <r>
    <x v="0"/>
    <x v="0"/>
    <x v="1"/>
    <x v="1"/>
    <n v="49.856000000000002"/>
    <n v="26"/>
    <n v="1"/>
    <n v="2"/>
    <n v="7"/>
    <n v="0.18"/>
    <n v="1"/>
    <n v="7.4999999999999997E-3"/>
    <n v="9.99000999000999E-4"/>
    <m/>
  </r>
  <r>
    <x v="0"/>
    <x v="0"/>
    <x v="1"/>
    <x v="2"/>
    <n v="55.866999999999997"/>
    <n v="28"/>
    <n v="1"/>
    <n v="2"/>
    <n v="9"/>
    <n v="0.27100000000000002"/>
    <n v="1"/>
    <n v="1.5699999999999999E-2"/>
    <n v="1.6413085499109299E-3"/>
    <m/>
  </r>
  <r>
    <x v="0"/>
    <x v="0"/>
    <x v="1"/>
    <x v="3"/>
    <n v="54.908999999999999"/>
    <n v="32"/>
    <n v="1"/>
    <n v="4"/>
    <n v="10"/>
    <n v="0.35799999999999998"/>
    <n v="1"/>
    <n v="3.1300000000000001E-2"/>
    <n v="6.6410856024349497E-3"/>
    <m/>
  </r>
  <r>
    <x v="0"/>
    <x v="0"/>
    <x v="1"/>
    <x v="4"/>
    <n v="54.597999999999999"/>
    <n v="36"/>
    <n v="1"/>
    <n v="3"/>
    <n v="9"/>
    <n v="0.47299999999999998"/>
    <n v="3"/>
    <n v="6.4000000000000001E-2"/>
    <n v="1.3010147768063701E-2"/>
    <m/>
  </r>
  <r>
    <x v="0"/>
    <x v="0"/>
    <x v="1"/>
    <x v="5"/>
    <n v="62.487000000000002"/>
    <n v="36"/>
    <n v="1"/>
    <n v="2"/>
    <n v="14"/>
    <n v="0.7"/>
    <n v="1"/>
    <n v="0.13400000000000001"/>
    <n v="2.5752711734592901E-2"/>
    <m/>
  </r>
  <r>
    <x v="0"/>
    <x v="0"/>
    <x v="1"/>
    <x v="6"/>
    <n v="82.052999999999997"/>
    <n v="47"/>
    <n v="2"/>
    <n v="5"/>
    <n v="12"/>
    <n v="1.1499999999999999"/>
    <n v="2"/>
    <n v="0.28699999999999998"/>
    <n v="4.8654348299298003E-2"/>
    <m/>
  </r>
  <r>
    <x v="0"/>
    <x v="0"/>
    <x v="1"/>
    <x v="7"/>
    <n v="92.463999999999999"/>
    <n v="57"/>
    <n v="2"/>
    <n v="6"/>
    <n v="13"/>
    <n v="2"/>
    <n v="3"/>
    <n v="0.66200000000000003"/>
    <n v="9.4020724481307494E-2"/>
    <m/>
  </r>
  <r>
    <x v="0"/>
    <x v="0"/>
    <x v="1"/>
    <x v="8"/>
    <n v="125.11"/>
    <n v="90"/>
    <n v="2"/>
    <n v="27"/>
    <n v="17"/>
    <n v="3.9"/>
    <n v="2"/>
    <n v="1.63"/>
    <n v="0.16673393939573899"/>
    <m/>
  </r>
  <r>
    <x v="0"/>
    <x v="0"/>
    <x v="1"/>
    <x v="9"/>
    <n v="239.655"/>
    <n v="180"/>
    <n v="3"/>
    <n v="84"/>
    <n v="28"/>
    <n v="7.8"/>
    <n v="7"/>
    <n v="4.3"/>
    <n v="0.27684899560302101"/>
    <m/>
  </r>
  <r>
    <x v="0"/>
    <x v="0"/>
    <x v="1"/>
    <x v="10"/>
    <n v="565.56700000000001"/>
    <n v="498.00000000000006"/>
    <n v="3"/>
    <n v="300"/>
    <n v="84"/>
    <n v="15.4"/>
    <n v="9"/>
    <n v="13.4"/>
    <n v="0.41061952571913202"/>
    <m/>
  </r>
  <r>
    <x v="0"/>
    <x v="0"/>
    <x v="1"/>
    <x v="0"/>
    <n v="1796.2829999999999"/>
    <n v="1680"/>
    <n v="4"/>
    <n v="1140"/>
    <n v="324"/>
    <n v="30.7"/>
    <n v="22"/>
    <n v="45.3"/>
    <n v="0.55121524283701995"/>
    <n v="70"/>
  </r>
  <r>
    <x v="0"/>
    <x v="0"/>
    <x v="2"/>
    <x v="0"/>
    <n v="1056.278"/>
    <n v="900"/>
    <n v="4"/>
    <n v="576"/>
    <n v="162"/>
    <n v="33.200000000000003"/>
    <n v="17"/>
    <n v="46.4"/>
    <n v="0.55123128055125103"/>
    <m/>
  </r>
  <r>
    <x v="0"/>
    <x v="0"/>
    <x v="3"/>
    <x v="0"/>
    <n v="941.25300000000004"/>
    <n v="582"/>
    <n v="4"/>
    <n v="354"/>
    <n v="90"/>
    <n v="36.200000000000003"/>
    <n v="16"/>
    <n v="48.5"/>
    <n v="0.55124528861002298"/>
    <n v="306"/>
  </r>
  <r>
    <x v="0"/>
    <x v="0"/>
    <x v="4"/>
    <x v="0"/>
    <n v="1035.4369999999999"/>
    <n v="491.99999999999994"/>
    <n v="4"/>
    <n v="240"/>
    <n v="78"/>
    <n v="41.3"/>
    <n v="21"/>
    <n v="50"/>
    <n v="0.55123197743904895"/>
    <n v="443"/>
  </r>
  <r>
    <x v="0"/>
    <x v="0"/>
    <x v="5"/>
    <x v="0"/>
    <n v="1258.9000000000001"/>
    <n v="468"/>
    <n v="4"/>
    <n v="192"/>
    <n v="84"/>
    <n v="48"/>
    <n v="23"/>
    <n v="50.9"/>
    <n v="0.55121218801206395"/>
    <n v="601"/>
  </r>
  <r>
    <x v="0"/>
    <x v="0"/>
    <x v="5"/>
    <x v="11"/>
    <n v="1997.3209999999999"/>
    <n v="1080"/>
    <n v="5"/>
    <n v="660"/>
    <n v="174"/>
    <n v="80.5"/>
    <n v="27"/>
    <n v="179.6"/>
    <n v="0.69971582883580297"/>
    <m/>
  </r>
  <r>
    <x v="0"/>
    <x v="0"/>
    <x v="5"/>
    <x v="12"/>
    <n v="4516.9179999999997"/>
    <n v="3420"/>
    <n v="6"/>
    <n v="2400"/>
    <n v="660"/>
    <n v="150"/>
    <n v="60"/>
    <n v="662"/>
    <n v="0.863011848510715"/>
    <m/>
  </r>
  <r>
    <x v="0"/>
    <x v="1"/>
    <x v="1"/>
    <x v="1"/>
    <n v="48.728000000000002"/>
    <n v="22"/>
    <m/>
    <n v="2"/>
    <n v="7"/>
    <n v="0.18"/>
    <n v="1"/>
    <n v="1E-4"/>
    <n v="9.99000999000999E-4"/>
    <m/>
  </r>
  <r>
    <x v="0"/>
    <x v="1"/>
    <x v="1"/>
    <x v="2"/>
    <n v="52.649000000000001"/>
    <n v="25"/>
    <m/>
    <m/>
    <m/>
    <m/>
    <m/>
    <m/>
    <n v="1.6413085499109299E-3"/>
    <m/>
  </r>
  <r>
    <x v="0"/>
    <x v="1"/>
    <x v="1"/>
    <x v="3"/>
    <n v="51.555"/>
    <n v="28"/>
    <m/>
    <n v="4"/>
    <n v="9"/>
    <n v="0.35799999999999998"/>
    <n v="1"/>
    <n v="2.3E-3"/>
    <n v="6.6410856024349601E-3"/>
    <m/>
  </r>
  <r>
    <x v="0"/>
    <x v="1"/>
    <x v="1"/>
    <x v="4"/>
    <n v="54.286999999999999"/>
    <n v="36"/>
    <m/>
    <n v="4"/>
    <n v="12"/>
    <n v="0.47299999999999998"/>
    <n v="1"/>
    <n v="8.9999999999999993E-3"/>
    <n v="1.3010147768063701E-2"/>
    <m/>
  </r>
  <r>
    <x v="0"/>
    <x v="1"/>
    <x v="1"/>
    <x v="5"/>
    <n v="54.798000000000002"/>
    <n v="33"/>
    <m/>
    <n v="2"/>
    <n v="14"/>
    <n v="0.7"/>
    <n v="1"/>
    <n v="3.4000000000000002E-2"/>
    <n v="2.5752711734592901E-2"/>
    <m/>
  </r>
  <r>
    <x v="0"/>
    <x v="1"/>
    <x v="1"/>
    <x v="6"/>
    <n v="81.304000000000002"/>
    <n v="44"/>
    <m/>
    <n v="9"/>
    <n v="11"/>
    <n v="1.1499999999999999"/>
    <n v="3"/>
    <n v="0.11"/>
    <n v="4.8654348299298003E-2"/>
    <m/>
  </r>
  <r>
    <x v="0"/>
    <x v="1"/>
    <x v="1"/>
    <x v="7"/>
    <n v="92.918000000000006"/>
    <n v="55"/>
    <m/>
    <n v="13"/>
    <n v="13"/>
    <n v="2"/>
    <n v="6"/>
    <n v="0.26"/>
    <n v="9.4035497755525999E-2"/>
    <m/>
  </r>
  <r>
    <x v="0"/>
    <x v="1"/>
    <x v="1"/>
    <x v="8"/>
    <n v="135.702"/>
    <n v="90"/>
    <m/>
    <n v="33"/>
    <n v="16"/>
    <n v="3.9"/>
    <n v="10"/>
    <n v="0.442"/>
    <n v="0.166719493888942"/>
    <m/>
  </r>
  <r>
    <x v="0"/>
    <x v="1"/>
    <x v="1"/>
    <x v="9"/>
    <n v="256.09399999999999"/>
    <n v="198"/>
    <m/>
    <n v="114"/>
    <n v="27"/>
    <n v="7.8"/>
    <n v="9"/>
    <n v="0.96599999999999997"/>
    <n v="0.27688666866254502"/>
    <m/>
  </r>
  <r>
    <x v="0"/>
    <x v="1"/>
    <x v="1"/>
    <x v="10"/>
    <n v="671.01499999999999"/>
    <n v="600"/>
    <m/>
    <n v="432"/>
    <n v="84"/>
    <n v="15.4"/>
    <n v="11"/>
    <n v="3.1"/>
    <n v="0.41064534194687302"/>
    <m/>
  </r>
  <r>
    <x v="0"/>
    <x v="1"/>
    <x v="1"/>
    <x v="0"/>
    <n v="2272.3180000000002"/>
    <n v="2160"/>
    <m/>
    <n v="1680"/>
    <n v="324"/>
    <n v="30.7"/>
    <n v="36"/>
    <n v="12.1"/>
    <n v="0.55130840119922397"/>
    <m/>
  </r>
  <r>
    <x v="0"/>
    <x v="2"/>
    <x v="1"/>
    <x v="10"/>
    <n v="3598.2539999999999"/>
    <n v="300"/>
    <n v="108"/>
    <n v="0"/>
    <n v="90"/>
    <n v="15.4"/>
    <n v="15"/>
    <n v="3.1"/>
    <n v="0.39865325260399997"/>
    <m/>
  </r>
  <r>
    <x v="1"/>
    <x v="3"/>
    <x v="6"/>
    <x v="1"/>
    <n v="2"/>
    <m/>
    <m/>
    <m/>
    <m/>
    <m/>
    <m/>
    <m/>
    <n v="9.990000000000001E-4"/>
    <m/>
  </r>
  <r>
    <x v="1"/>
    <x v="3"/>
    <x v="6"/>
    <x v="2"/>
    <n v="3"/>
    <m/>
    <m/>
    <m/>
    <m/>
    <m/>
    <m/>
    <m/>
    <n v="1.64332E-3"/>
    <m/>
  </r>
  <r>
    <x v="1"/>
    <x v="3"/>
    <x v="6"/>
    <x v="3"/>
    <n v="4"/>
    <m/>
    <m/>
    <m/>
    <m/>
    <m/>
    <m/>
    <m/>
    <n v="6.5952099999999998E-3"/>
    <m/>
  </r>
  <r>
    <x v="1"/>
    <x v="3"/>
    <x v="6"/>
    <x v="4"/>
    <n v="6"/>
    <m/>
    <m/>
    <m/>
    <m/>
    <m/>
    <m/>
    <m/>
    <n v="1.284211E-2"/>
    <m/>
  </r>
  <r>
    <x v="1"/>
    <x v="3"/>
    <x v="6"/>
    <x v="5"/>
    <n v="13"/>
    <m/>
    <m/>
    <m/>
    <m/>
    <m/>
    <m/>
    <m/>
    <n v="2.5033860000000002E-2"/>
    <m/>
  </r>
  <r>
    <x v="1"/>
    <x v="3"/>
    <x v="6"/>
    <x v="6"/>
    <n v="28"/>
    <m/>
    <m/>
    <m/>
    <m/>
    <m/>
    <m/>
    <m/>
    <n v="4.7276840000000001E-2"/>
    <m/>
  </r>
  <r>
    <x v="1"/>
    <x v="3"/>
    <x v="6"/>
    <x v="7"/>
    <n v="68"/>
    <m/>
    <m/>
    <m/>
    <m/>
    <m/>
    <m/>
    <m/>
    <n v="9.026468E-2"/>
    <m/>
  </r>
  <r>
    <x v="1"/>
    <x v="3"/>
    <x v="6"/>
    <x v="8"/>
    <n v="161"/>
    <m/>
    <m/>
    <m/>
    <m/>
    <m/>
    <m/>
    <m/>
    <n v="0.15804492000000001"/>
    <m/>
  </r>
  <r>
    <x v="1"/>
    <x v="3"/>
    <x v="6"/>
    <x v="9"/>
    <n v="388"/>
    <m/>
    <m/>
    <m/>
    <m/>
    <m/>
    <m/>
    <m/>
    <n v="0.25944892000000003"/>
    <m/>
  </r>
  <r>
    <x v="1"/>
    <x v="3"/>
    <x v="6"/>
    <x v="10"/>
    <n v="1028"/>
    <m/>
    <m/>
    <m/>
    <m/>
    <m/>
    <m/>
    <m/>
    <n v="0.38105132000000003"/>
    <m/>
  </r>
  <r>
    <x v="1"/>
    <x v="3"/>
    <x v="6"/>
    <x v="0"/>
    <n v="2859"/>
    <m/>
    <m/>
    <m/>
    <m/>
    <m/>
    <m/>
    <m/>
    <n v="0.50739009000000002"/>
    <m/>
  </r>
  <r>
    <x v="2"/>
    <x v="4"/>
    <x v="6"/>
    <x v="1"/>
    <n v="19"/>
    <m/>
    <m/>
    <m/>
    <m/>
    <m/>
    <m/>
    <m/>
    <n v="9.990000000000001E-4"/>
    <m/>
  </r>
  <r>
    <x v="2"/>
    <x v="4"/>
    <x v="6"/>
    <x v="2"/>
    <n v="51"/>
    <m/>
    <m/>
    <m/>
    <m/>
    <m/>
    <m/>
    <m/>
    <n v="1.64493E-3"/>
    <m/>
  </r>
  <r>
    <x v="2"/>
    <x v="4"/>
    <x v="6"/>
    <x v="3"/>
    <n v="98"/>
    <m/>
    <m/>
    <m/>
    <m/>
    <m/>
    <m/>
    <m/>
    <n v="6.6493699999999999E-3"/>
    <m/>
  </r>
  <r>
    <x v="2"/>
    <x v="4"/>
    <x v="6"/>
    <x v="4"/>
    <n v="255"/>
    <m/>
    <m/>
    <m/>
    <m/>
    <m/>
    <m/>
    <m/>
    <n v="1.297714E-2"/>
    <m/>
  </r>
  <r>
    <x v="2"/>
    <x v="4"/>
    <x v="6"/>
    <x v="5"/>
    <n v="501"/>
    <m/>
    <m/>
    <m/>
    <m/>
    <m/>
    <m/>
    <m/>
    <n v="2.5694350000000001E-2"/>
    <m/>
  </r>
  <r>
    <x v="2"/>
    <x v="4"/>
    <x v="6"/>
    <x v="6"/>
    <n v="1034"/>
    <m/>
    <m/>
    <m/>
    <m/>
    <m/>
    <m/>
    <m/>
    <n v="4.8792780000000001E-2"/>
    <m/>
  </r>
  <r>
    <x v="2"/>
    <x v="4"/>
    <x v="6"/>
    <x v="7"/>
    <n v="2586"/>
    <m/>
    <m/>
    <m/>
    <m/>
    <m/>
    <m/>
    <m/>
    <n v="9.4205120000000003E-2"/>
    <m/>
  </r>
  <r>
    <x v="2"/>
    <x v="4"/>
    <x v="6"/>
    <x v="8"/>
    <n v="4914"/>
    <m/>
    <m/>
    <m/>
    <m/>
    <m/>
    <m/>
    <m/>
    <n v="0.1679126"/>
    <m/>
  </r>
  <r>
    <x v="2"/>
    <x v="4"/>
    <x v="6"/>
    <x v="9"/>
    <n v="10100"/>
    <m/>
    <m/>
    <m/>
    <m/>
    <m/>
    <m/>
    <m/>
    <n v="0.2805458399999999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E19" firstHeaderRow="1" firstDataRow="2" firstDataCol="1" rowPageCount="2" colPageCount="1"/>
  <pivotFields count="13">
    <pivotField axis="axisCol" showAll="0">
      <items count="4">
        <item x="1"/>
        <item x="0"/>
        <item x="2"/>
        <item t="default"/>
      </items>
    </pivotField>
    <pivotField axis="axisPage" multipleItemSelectionAllowed="1" showAll="0">
      <items count="6">
        <item x="3"/>
        <item x="0"/>
        <item h="1" x="1"/>
        <item h="1" x="2"/>
        <item x="4"/>
        <item t="default"/>
      </items>
    </pivotField>
    <pivotField axis="axisPage" multipleItemSelectionAllowed="1" showAll="0">
      <items count="8">
        <item h="1" x="0"/>
        <item x="1"/>
        <item h="1" x="2"/>
        <item h="1" x="3"/>
        <item h="1" x="4"/>
        <item x="5"/>
        <item x="6"/>
        <item t="default"/>
      </items>
    </pivotField>
    <pivotField axis="axisRow" showAll="0">
      <items count="14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1" hier="-1"/>
    <pageField fld="2" hier="-1"/>
  </pageFields>
  <dataFields count="1">
    <dataField name="Average of IIQ" fld="1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4:E19" firstHeaderRow="1" firstDataRow="3" firstDataCol="1" rowPageCount="1" colPageCount="1"/>
  <pivotFields count="13">
    <pivotField axis="axisCol" subtotalTop="0" showAll="0" defaultSubtotal="0">
      <items count="3">
        <item x="1"/>
        <item x="0"/>
        <item x="2"/>
      </items>
    </pivotField>
    <pivotField axis="axisPage" subtotalTop="0" multipleItemSelectionAllowed="1" showAll="0">
      <items count="6">
        <item x="3"/>
        <item x="0"/>
        <item h="1" x="1"/>
        <item h="1" x="2"/>
        <item x="4"/>
        <item t="default"/>
      </items>
    </pivotField>
    <pivotField axis="axisCol" subtotalTop="0" multipleItemSelectionAllowed="1" showAll="0">
      <items count="8">
        <item h="1" x="0"/>
        <item x="1"/>
        <item h="1" x="2"/>
        <item h="1" x="3"/>
        <item h="1" x="4"/>
        <item x="5"/>
        <item x="6"/>
        <item t="default"/>
      </items>
    </pivotField>
    <pivotField axis="axisRow" subtotalTop="0" showAll="0">
      <items count="14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2">
    <field x="0"/>
    <field x="2"/>
  </colFields>
  <colItems count="4">
    <i>
      <x/>
      <x v="6"/>
    </i>
    <i>
      <x v="1"/>
      <x v="1"/>
    </i>
    <i r="1">
      <x v="5"/>
    </i>
    <i>
      <x v="2"/>
      <x v="6"/>
    </i>
  </colItems>
  <pageFields count="1">
    <pageField fld="1" hier="-1"/>
  </pageFields>
  <dataFields count="1">
    <dataField name="Average of Total duration" fld="4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4:E11" firstHeaderRow="1" firstDataRow="2" firstDataCol="1" rowPageCount="2" colPageCount="1"/>
  <pivotFields count="13">
    <pivotField subtotalTop="0" showAll="0" defaultSubtotal="0"/>
    <pivotField axis="axisPage" subtotalTop="0" multipleItemSelectionAllowed="1" showAll="0">
      <items count="6">
        <item h="1" x="3"/>
        <item x="0"/>
        <item h="1" x="1"/>
        <item h="1" x="2"/>
        <item h="1" x="4"/>
        <item t="default"/>
      </items>
    </pivotField>
    <pivotField axis="axisRow" subtotalTop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ubtotalTop="0" multipleItemSelectionAllowed="1" showAll="0">
      <items count="14"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0"/>
        <item h="1" x="11"/>
        <item h="1" x="12"/>
        <item t="default"/>
      </items>
    </pivotField>
    <pivotField dataField="1" subtotalTop="0" showAll="0"/>
    <pivotField dataField="1"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" hier="-1"/>
    <pageField fld="1" hier="-1"/>
  </pageFields>
  <dataFields count="4">
    <dataField name="Total duration." fld="4" subtotal="average" baseField="0" baseItem="0"/>
    <dataField name="Graph time." fld="5" subtotal="average" baseField="0" baseItem="0"/>
    <dataField name="Align time." fld="7" subtotal="average" baseField="0" baseItem="0"/>
    <dataField name="Correlation time." fld="8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4:E23" firstHeaderRow="1" firstDataRow="2" firstDataCol="1" rowPageCount="1" colPageCount="1"/>
  <pivotFields count="13">
    <pivotField subtotalTop="0" showAll="0" defaultSubtotal="0"/>
    <pivotField axis="axisPage" subtotalTop="0" multipleItemSelectionAllowed="1" showAll="0">
      <items count="6">
        <item h="1" x="3"/>
        <item x="0"/>
        <item h="1" x="1"/>
        <item h="1" x="2"/>
        <item h="1" x="4"/>
        <item t="default"/>
      </items>
    </pivotField>
    <pivotField axis="axisRow" subtotalTop="0" multipleItemSelectionAllowed="1" showAll="0">
      <items count="8">
        <item h="1" x="0"/>
        <item x="1"/>
        <item h="1" x="2"/>
        <item h="1" x="3"/>
        <item h="1" x="4"/>
        <item x="5"/>
        <item h="1" x="6"/>
        <item t="default"/>
      </items>
    </pivotField>
    <pivotField axis="axisRow" subtotalTop="0" showAll="0">
      <items count="14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t="default"/>
      </items>
    </pivotField>
    <pivotField dataField="1" subtotalTop="0" showAll="0"/>
    <pivotField dataField="1"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2">
    <field x="2"/>
    <field x="3"/>
  </rowFields>
  <rowItems count="18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>
      <x v="5"/>
    </i>
    <i r="1">
      <x v="10"/>
    </i>
    <i r="1">
      <x v="11"/>
    </i>
    <i r="1">
      <x v="12"/>
    </i>
    <i t="default">
      <x v="5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Total duration." fld="4" subtotal="average" baseField="0" baseItem="0"/>
    <dataField name="Graph time." fld="5" subtotal="average" baseField="0" baseItem="0"/>
    <dataField name="Align time." fld="7" subtotal="average" baseField="0" baseItem="0"/>
    <dataField name="Correlation time." fld="8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5:B19" firstHeaderRow="2" firstDataRow="2" firstDataCol="1" rowPageCount="3" colPageCount="1"/>
  <pivotFields count="13">
    <pivotField axis="axisPage" subtotalTop="0" showAll="0" defaultSubtotal="0">
      <items count="3">
        <item x="1"/>
        <item x="0"/>
        <item x="2"/>
      </items>
    </pivotField>
    <pivotField axis="axisPage" subtotalTop="0" multipleItemSelectionAllowed="1" showAll="0">
      <items count="6">
        <item h="1" x="3"/>
        <item x="0"/>
        <item h="1" x="1"/>
        <item h="1" x="2"/>
        <item h="1" x="4"/>
        <item t="default"/>
      </items>
    </pivotField>
    <pivotField axis="axisPage" subtotalTop="0" multipleItemSelectionAllowed="1" showAll="0">
      <items count="8">
        <item h="1" x="0"/>
        <item x="1"/>
        <item h="1" x="2"/>
        <item h="1" x="3"/>
        <item h="1" x="4"/>
        <item x="5"/>
        <item x="6"/>
        <item t="default"/>
      </items>
    </pivotField>
    <pivotField axis="axisRow" subtotalTop="0" showAll="0">
      <items count="14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t="default"/>
      </items>
    </pivotField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pageFields count="3">
    <pageField fld="1" hier="-1"/>
    <pageField fld="0" hier="-1"/>
    <pageField fld="2" hier="-1"/>
  </pageFields>
  <dataFields count="1">
    <dataField name="Average of Cluster rounds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5:G20" firstHeaderRow="1" firstDataRow="3" firstDataCol="1" rowPageCount="2" colPageCount="1"/>
  <pivotFields count="13">
    <pivotField axis="axisPage" subtotalTop="0" showAll="0" defaultSubtotal="0">
      <items count="3">
        <item x="1"/>
        <item x="0"/>
        <item x="2"/>
      </items>
    </pivotField>
    <pivotField axis="axisPage" subtotalTop="0" multipleItemSelectionAllowed="1" showAll="0">
      <items count="6">
        <item h="1" x="3"/>
        <item x="0"/>
        <item h="1" x="1"/>
        <item h="1" x="2"/>
        <item h="1" x="4"/>
        <item t="default"/>
      </items>
    </pivotField>
    <pivotField axis="axisCol" subtotalTop="0" multipleItemSelectionAllowed="1" showAll="0">
      <items count="8">
        <item h="1" x="0"/>
        <item x="1"/>
        <item h="1" x="2"/>
        <item h="1" x="3"/>
        <item h="1" x="4"/>
        <item x="5"/>
        <item x="6"/>
        <item t="default"/>
      </items>
    </pivotField>
    <pivotField axis="axisRow" subtotalTop="0" showAll="0">
      <items count="14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t="default"/>
      </items>
    </pivotField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2">
    <field x="2"/>
    <field x="-2"/>
  </colFields>
  <colItems count="6">
    <i>
      <x v="1"/>
      <x/>
    </i>
    <i r="1" i="1">
      <x v="1"/>
    </i>
    <i r="1" i="2">
      <x v="2"/>
    </i>
    <i>
      <x v="5"/>
      <x/>
    </i>
    <i r="1" i="1">
      <x v="1"/>
    </i>
    <i r="1" i="2">
      <x v="2"/>
    </i>
  </colItems>
  <pageFields count="2">
    <pageField fld="1" hier="-1"/>
    <pageField fld="0" hier="-1"/>
  </pageFields>
  <dataFields count="3">
    <dataField name="Rounds." fld="6" subtotal="average" baseField="0" baseItem="0"/>
    <dataField name="Total duration." fld="4" baseField="0" baseItem="0"/>
    <dataField name="Graph time." fld="5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5:E12" firstHeaderRow="1" firstDataRow="2" firstDataCol="1" rowPageCount="3" colPageCount="1"/>
  <pivotFields count="14">
    <pivotField axis="axisPage" subtotalTop="0" showAll="0" defaultSubtotal="0">
      <items count="3">
        <item x="1"/>
        <item x="0"/>
        <item x="2"/>
      </items>
    </pivotField>
    <pivotField axis="axisPage" subtotalTop="0" multipleItemSelectionAllowed="1" showAll="0">
      <items count="6">
        <item h="1" x="3"/>
        <item x="0"/>
        <item h="1" x="1"/>
        <item h="1" x="2"/>
        <item h="1" x="4"/>
        <item t="default"/>
      </items>
    </pivotField>
    <pivotField axis="axisRow" subtotalTop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ubtotalTop="0" multipleItemSelectionAllowed="1" showAll="0">
      <items count="14"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0"/>
        <item h="1" x="11"/>
        <item h="1" x="12"/>
        <item t="default"/>
      </items>
    </pivotField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1" hier="-1"/>
    <pageField fld="0" hier="-1"/>
    <pageField fld="3" hier="-1"/>
  </pageFields>
  <dataFields count="4">
    <dataField name="Rounds." fld="6" subtotal="average" baseField="0" baseItem="0"/>
    <dataField name="Total duration." fld="4" baseField="0" baseItem="0"/>
    <dataField name="Graph time." fld="5" subtotal="average" baseField="0" baseItem="0"/>
    <dataField name="Sum of Cluster Job Time" fld="1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3" workbookViewId="0">
      <selection activeCell="F11" sqref="F11"/>
    </sheetView>
  </sheetViews>
  <sheetFormatPr baseColWidth="10" defaultRowHeight="15" x14ac:dyDescent="0"/>
  <cols>
    <col min="1" max="1" width="13.1640625" customWidth="1"/>
    <col min="2" max="2" width="17" bestFit="1" customWidth="1"/>
    <col min="3" max="5" width="12.1640625" customWidth="1"/>
    <col min="6" max="6" width="11.1640625" bestFit="1" customWidth="1"/>
    <col min="7" max="7" width="14.6640625" bestFit="1" customWidth="1"/>
    <col min="8" max="8" width="15.6640625" bestFit="1" customWidth="1"/>
    <col min="9" max="9" width="19.33203125" bestFit="1" customWidth="1"/>
  </cols>
  <sheetData>
    <row r="1" spans="1:5">
      <c r="A1" s="6" t="s">
        <v>0</v>
      </c>
      <c r="B1" t="s">
        <v>23</v>
      </c>
    </row>
    <row r="2" spans="1:5">
      <c r="A2" s="6" t="s">
        <v>1</v>
      </c>
      <c r="B2" t="s">
        <v>23</v>
      </c>
    </row>
    <row r="4" spans="1:5">
      <c r="A4" s="6" t="s">
        <v>24</v>
      </c>
      <c r="B4" s="6" t="s">
        <v>22</v>
      </c>
    </row>
    <row r="5" spans="1:5">
      <c r="A5" s="6" t="s">
        <v>18</v>
      </c>
      <c r="B5" t="s">
        <v>15</v>
      </c>
      <c r="C5" t="s">
        <v>21</v>
      </c>
      <c r="D5" t="s">
        <v>16</v>
      </c>
      <c r="E5" t="s">
        <v>19</v>
      </c>
    </row>
    <row r="6" spans="1:5">
      <c r="A6" s="8">
        <v>2</v>
      </c>
      <c r="B6" s="7">
        <v>9.990000000000001E-4</v>
      </c>
      <c r="C6" s="7">
        <v>9.99000999000999E-4</v>
      </c>
      <c r="D6" s="7">
        <v>9.990000000000001E-4</v>
      </c>
      <c r="E6" s="7">
        <v>9.9900033300033293E-4</v>
      </c>
    </row>
    <row r="7" spans="1:5">
      <c r="A7" s="8">
        <v>4</v>
      </c>
      <c r="B7" s="7">
        <v>1.64332E-3</v>
      </c>
      <c r="C7" s="7">
        <v>1.6413085499109299E-3</v>
      </c>
      <c r="D7" s="7">
        <v>1.64493E-3</v>
      </c>
      <c r="E7" s="7">
        <v>1.6431861833036434E-3</v>
      </c>
    </row>
    <row r="8" spans="1:5">
      <c r="A8" s="8">
        <v>8</v>
      </c>
      <c r="B8" s="7">
        <v>6.5952099999999998E-3</v>
      </c>
      <c r="C8" s="7">
        <v>6.6410856024349497E-3</v>
      </c>
      <c r="D8" s="7">
        <v>6.6493699999999999E-3</v>
      </c>
      <c r="E8" s="7">
        <v>6.6285552008116498E-3</v>
      </c>
    </row>
    <row r="9" spans="1:5">
      <c r="A9" s="8">
        <v>16</v>
      </c>
      <c r="B9" s="7">
        <v>1.284211E-2</v>
      </c>
      <c r="C9" s="7">
        <v>1.3010147768063701E-2</v>
      </c>
      <c r="D9" s="7">
        <v>1.297714E-2</v>
      </c>
      <c r="E9" s="7">
        <v>1.2943132589354566E-2</v>
      </c>
    </row>
    <row r="10" spans="1:5">
      <c r="A10" s="8">
        <v>32</v>
      </c>
      <c r="B10" s="7">
        <v>2.5033860000000002E-2</v>
      </c>
      <c r="C10" s="7">
        <v>2.5752711734592901E-2</v>
      </c>
      <c r="D10" s="7">
        <v>2.5694350000000001E-2</v>
      </c>
      <c r="E10" s="7">
        <v>2.5493640578197637E-2</v>
      </c>
    </row>
    <row r="11" spans="1:5">
      <c r="A11" s="8">
        <v>64</v>
      </c>
      <c r="B11" s="7">
        <v>4.7276840000000001E-2</v>
      </c>
      <c r="C11" s="7">
        <v>4.8654348299298003E-2</v>
      </c>
      <c r="D11" s="7">
        <v>4.8792780000000001E-2</v>
      </c>
      <c r="E11" s="7">
        <v>4.824132276643267E-2</v>
      </c>
    </row>
    <row r="12" spans="1:5">
      <c r="A12" s="8">
        <v>128</v>
      </c>
      <c r="B12" s="7">
        <v>9.026468E-2</v>
      </c>
      <c r="C12" s="7">
        <v>9.4020724481307494E-2</v>
      </c>
      <c r="D12" s="7">
        <v>9.4205120000000003E-2</v>
      </c>
      <c r="E12" s="7">
        <v>9.2830174827102499E-2</v>
      </c>
    </row>
    <row r="13" spans="1:5">
      <c r="A13" s="8">
        <v>256</v>
      </c>
      <c r="B13" s="7">
        <v>0.15804492000000001</v>
      </c>
      <c r="C13" s="7">
        <v>0.16673393939573899</v>
      </c>
      <c r="D13" s="7">
        <v>0.1679126</v>
      </c>
      <c r="E13" s="7">
        <v>0.16423048646524632</v>
      </c>
    </row>
    <row r="14" spans="1:5">
      <c r="A14" s="8">
        <v>512</v>
      </c>
      <c r="B14" s="7">
        <v>0.25944892000000003</v>
      </c>
      <c r="C14" s="7">
        <v>0.27684899560302101</v>
      </c>
      <c r="D14" s="7">
        <v>0.28054583999999999</v>
      </c>
      <c r="E14" s="7">
        <v>0.27228125186767366</v>
      </c>
    </row>
    <row r="15" spans="1:5">
      <c r="A15" s="8">
        <v>1024</v>
      </c>
      <c r="B15" s="7">
        <v>0.38105132000000003</v>
      </c>
      <c r="C15" s="7">
        <v>0.41061952571913202</v>
      </c>
      <c r="D15" s="7"/>
      <c r="E15" s="7">
        <v>0.39583542285956602</v>
      </c>
    </row>
    <row r="16" spans="1:5">
      <c r="A16" s="8">
        <v>2048</v>
      </c>
      <c r="B16" s="7">
        <v>0.50739009000000002</v>
      </c>
      <c r="C16" s="7">
        <v>0.55121371542454201</v>
      </c>
      <c r="D16" s="7"/>
      <c r="E16" s="7">
        <v>0.53660584028302794</v>
      </c>
    </row>
    <row r="17" spans="1:5">
      <c r="A17" s="8">
        <v>4096</v>
      </c>
      <c r="B17" s="7"/>
      <c r="C17" s="7">
        <v>0.69971582883580297</v>
      </c>
      <c r="D17" s="7"/>
      <c r="E17" s="7">
        <v>0.69971582883580297</v>
      </c>
    </row>
    <row r="18" spans="1:5">
      <c r="A18" s="8">
        <v>8192</v>
      </c>
      <c r="B18" s="7"/>
      <c r="C18" s="7">
        <v>0.863011848510715</v>
      </c>
      <c r="D18" s="7"/>
      <c r="E18" s="7">
        <v>0.863011848510715</v>
      </c>
    </row>
    <row r="19" spans="1:5">
      <c r="A19" s="8" t="s">
        <v>19</v>
      </c>
      <c r="B19" s="7">
        <v>0.13550820636363639</v>
      </c>
      <c r="C19" s="7">
        <v>0.26500549259629308</v>
      </c>
      <c r="D19" s="7">
        <v>7.1046792222222224E-2</v>
      </c>
      <c r="E19" s="7">
        <v>0.17176730283376773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topLeftCell="A3" workbookViewId="0">
      <selection activeCell="B66" sqref="B66"/>
    </sheetView>
  </sheetViews>
  <sheetFormatPr baseColWidth="10" defaultRowHeight="15" x14ac:dyDescent="0"/>
  <cols>
    <col min="1" max="1" width="22.5" bestFit="1" customWidth="1"/>
    <col min="2" max="2" width="17" customWidth="1"/>
    <col min="3" max="4" width="9.1640625" bestFit="1" customWidth="1"/>
    <col min="5" max="5" width="8.33203125" customWidth="1"/>
    <col min="6" max="6" width="10.33203125" customWidth="1"/>
    <col min="7" max="7" width="8.33203125" customWidth="1"/>
    <col min="8" max="8" width="10.6640625" customWidth="1"/>
    <col min="9" max="9" width="10.83203125" customWidth="1"/>
  </cols>
  <sheetData>
    <row r="2" spans="1:16">
      <c r="A2" s="6" t="s">
        <v>0</v>
      </c>
      <c r="B2" t="s">
        <v>23</v>
      </c>
    </row>
    <row r="4" spans="1:16">
      <c r="A4" s="6" t="s">
        <v>28</v>
      </c>
      <c r="B4" s="6" t="s">
        <v>22</v>
      </c>
    </row>
    <row r="5" spans="1:16">
      <c r="B5" t="s">
        <v>15</v>
      </c>
      <c r="C5" t="s">
        <v>21</v>
      </c>
      <c r="E5" t="s">
        <v>16</v>
      </c>
    </row>
    <row r="6" spans="1:16">
      <c r="A6" s="6" t="s">
        <v>18</v>
      </c>
      <c r="B6" t="s">
        <v>25</v>
      </c>
      <c r="C6">
        <v>4</v>
      </c>
      <c r="D6">
        <v>32</v>
      </c>
      <c r="E6" t="s">
        <v>25</v>
      </c>
      <c r="I6" t="s">
        <v>18</v>
      </c>
      <c r="J6" t="s">
        <v>15</v>
      </c>
      <c r="K6" t="s">
        <v>26</v>
      </c>
      <c r="L6" t="s">
        <v>27</v>
      </c>
      <c r="M6" t="s">
        <v>16</v>
      </c>
    </row>
    <row r="7" spans="1:16">
      <c r="A7" s="8">
        <v>2</v>
      </c>
      <c r="B7" s="7">
        <v>2</v>
      </c>
      <c r="C7" s="7">
        <v>49.856000000000002</v>
      </c>
      <c r="D7" s="7"/>
      <c r="E7" s="7">
        <v>19</v>
      </c>
      <c r="I7">
        <f>A7</f>
        <v>2</v>
      </c>
      <c r="J7">
        <f t="shared" ref="J7:M19" si="0">B7</f>
        <v>2</v>
      </c>
      <c r="K7">
        <f t="shared" si="0"/>
        <v>49.856000000000002</v>
      </c>
      <c r="M7">
        <f t="shared" si="0"/>
        <v>19</v>
      </c>
      <c r="O7">
        <f>J7/K7</f>
        <v>4.0115532734274713E-2</v>
      </c>
      <c r="P7">
        <f>1/O7</f>
        <v>24.927999999999997</v>
      </c>
    </row>
    <row r="8" spans="1:16">
      <c r="A8" s="8">
        <v>4</v>
      </c>
      <c r="B8" s="7">
        <v>3</v>
      </c>
      <c r="C8" s="7">
        <v>55.866999999999997</v>
      </c>
      <c r="D8" s="7"/>
      <c r="E8" s="7">
        <v>51</v>
      </c>
      <c r="I8">
        <f t="shared" ref="I8:I19" si="1">A8</f>
        <v>4</v>
      </c>
      <c r="J8">
        <f t="shared" si="0"/>
        <v>3</v>
      </c>
      <c r="K8">
        <f t="shared" si="0"/>
        <v>55.866999999999997</v>
      </c>
      <c r="M8">
        <f t="shared" si="0"/>
        <v>51</v>
      </c>
      <c r="O8">
        <f t="shared" ref="O8:O17" si="2">J8/K8</f>
        <v>5.3698963610002329E-2</v>
      </c>
      <c r="P8">
        <f t="shared" ref="P8:P17" si="3">1/O8</f>
        <v>18.622333333333334</v>
      </c>
    </row>
    <row r="9" spans="1:16">
      <c r="A9" s="8">
        <v>8</v>
      </c>
      <c r="B9" s="7">
        <v>4</v>
      </c>
      <c r="C9" s="7">
        <v>54.908999999999999</v>
      </c>
      <c r="D9" s="7"/>
      <c r="E9" s="7">
        <v>98</v>
      </c>
      <c r="I9">
        <f t="shared" si="1"/>
        <v>8</v>
      </c>
      <c r="J9">
        <f t="shared" si="0"/>
        <v>4</v>
      </c>
      <c r="K9">
        <f t="shared" si="0"/>
        <v>54.908999999999999</v>
      </c>
      <c r="M9">
        <f t="shared" si="0"/>
        <v>98</v>
      </c>
      <c r="O9">
        <f t="shared" si="2"/>
        <v>7.284780272815021E-2</v>
      </c>
      <c r="P9">
        <f t="shared" si="3"/>
        <v>13.72725</v>
      </c>
    </row>
    <row r="10" spans="1:16">
      <c r="A10" s="8">
        <v>16</v>
      </c>
      <c r="B10" s="7">
        <v>6</v>
      </c>
      <c r="C10" s="7">
        <v>54.597999999999999</v>
      </c>
      <c r="D10" s="7"/>
      <c r="E10" s="7">
        <v>255</v>
      </c>
      <c r="I10">
        <f t="shared" si="1"/>
        <v>16</v>
      </c>
      <c r="J10">
        <f t="shared" si="0"/>
        <v>6</v>
      </c>
      <c r="K10">
        <f t="shared" si="0"/>
        <v>54.597999999999999</v>
      </c>
      <c r="M10">
        <f t="shared" si="0"/>
        <v>255</v>
      </c>
      <c r="O10">
        <f t="shared" si="2"/>
        <v>0.10989413531631195</v>
      </c>
      <c r="P10">
        <f t="shared" si="3"/>
        <v>9.0996666666666659</v>
      </c>
    </row>
    <row r="11" spans="1:16">
      <c r="A11" s="8">
        <v>32</v>
      </c>
      <c r="B11" s="7">
        <v>13</v>
      </c>
      <c r="C11" s="7">
        <v>62.487000000000002</v>
      </c>
      <c r="D11" s="7"/>
      <c r="E11" s="7">
        <v>501</v>
      </c>
      <c r="I11">
        <f t="shared" si="1"/>
        <v>32</v>
      </c>
      <c r="J11">
        <f t="shared" si="0"/>
        <v>13</v>
      </c>
      <c r="K11">
        <f t="shared" si="0"/>
        <v>62.487000000000002</v>
      </c>
      <c r="M11">
        <f t="shared" si="0"/>
        <v>501</v>
      </c>
      <c r="O11">
        <f t="shared" si="2"/>
        <v>0.20804327300078415</v>
      </c>
      <c r="P11">
        <f t="shared" si="3"/>
        <v>4.806692307692308</v>
      </c>
    </row>
    <row r="12" spans="1:16">
      <c r="A12" s="8">
        <v>64</v>
      </c>
      <c r="B12" s="7">
        <v>28</v>
      </c>
      <c r="C12" s="7">
        <v>82.052999999999997</v>
      </c>
      <c r="D12" s="7"/>
      <c r="E12" s="7">
        <v>1034</v>
      </c>
      <c r="I12">
        <f t="shared" si="1"/>
        <v>64</v>
      </c>
      <c r="J12">
        <f t="shared" si="0"/>
        <v>28</v>
      </c>
      <c r="K12">
        <f t="shared" si="0"/>
        <v>82.052999999999997</v>
      </c>
      <c r="M12">
        <f t="shared" si="0"/>
        <v>1034</v>
      </c>
      <c r="O12">
        <f t="shared" si="2"/>
        <v>0.34124285522771869</v>
      </c>
      <c r="P12">
        <f t="shared" si="3"/>
        <v>2.9304642857142857</v>
      </c>
    </row>
    <row r="13" spans="1:16">
      <c r="A13" s="8">
        <v>128</v>
      </c>
      <c r="B13" s="7">
        <v>68</v>
      </c>
      <c r="C13" s="7">
        <v>92.463999999999999</v>
      </c>
      <c r="D13" s="7"/>
      <c r="E13" s="7">
        <v>2586</v>
      </c>
      <c r="I13">
        <f t="shared" si="1"/>
        <v>128</v>
      </c>
      <c r="J13">
        <f t="shared" si="0"/>
        <v>68</v>
      </c>
      <c r="K13">
        <f t="shared" si="0"/>
        <v>92.463999999999999</v>
      </c>
      <c r="M13">
        <f t="shared" si="0"/>
        <v>2586</v>
      </c>
      <c r="O13">
        <f t="shared" si="2"/>
        <v>0.73542135317528989</v>
      </c>
      <c r="P13">
        <f t="shared" si="3"/>
        <v>1.3597647058823528</v>
      </c>
    </row>
    <row r="14" spans="1:16">
      <c r="A14" s="8">
        <v>256</v>
      </c>
      <c r="B14" s="7">
        <v>161</v>
      </c>
      <c r="C14" s="7">
        <v>125.11</v>
      </c>
      <c r="D14" s="7"/>
      <c r="E14" s="7">
        <v>4914</v>
      </c>
      <c r="I14">
        <f t="shared" si="1"/>
        <v>256</v>
      </c>
      <c r="J14">
        <f t="shared" si="0"/>
        <v>161</v>
      </c>
      <c r="K14">
        <f t="shared" si="0"/>
        <v>125.11</v>
      </c>
      <c r="M14">
        <f t="shared" si="0"/>
        <v>4914</v>
      </c>
      <c r="O14">
        <f t="shared" si="2"/>
        <v>1.2868675565502359</v>
      </c>
      <c r="P14">
        <f t="shared" si="3"/>
        <v>0.77708074534161486</v>
      </c>
    </row>
    <row r="15" spans="1:16">
      <c r="A15" s="8">
        <v>512</v>
      </c>
      <c r="B15" s="7">
        <v>388</v>
      </c>
      <c r="C15" s="7">
        <v>239.655</v>
      </c>
      <c r="D15" s="7"/>
      <c r="E15" s="7">
        <v>10100</v>
      </c>
      <c r="I15">
        <f t="shared" si="1"/>
        <v>512</v>
      </c>
      <c r="J15">
        <f t="shared" si="0"/>
        <v>388</v>
      </c>
      <c r="K15">
        <f t="shared" si="0"/>
        <v>239.655</v>
      </c>
      <c r="M15">
        <f t="shared" si="0"/>
        <v>10100</v>
      </c>
      <c r="O15">
        <f t="shared" si="2"/>
        <v>1.6189939704992593</v>
      </c>
      <c r="P15">
        <f t="shared" si="3"/>
        <v>0.61766752577319595</v>
      </c>
    </row>
    <row r="16" spans="1:16">
      <c r="A16" s="8">
        <v>1024</v>
      </c>
      <c r="B16" s="7">
        <v>1028</v>
      </c>
      <c r="C16" s="7">
        <v>565.56700000000001</v>
      </c>
      <c r="D16" s="7"/>
      <c r="E16" s="7"/>
      <c r="I16">
        <f t="shared" si="1"/>
        <v>1024</v>
      </c>
      <c r="J16">
        <f t="shared" si="0"/>
        <v>1028</v>
      </c>
      <c r="K16">
        <f t="shared" si="0"/>
        <v>565.56700000000001</v>
      </c>
      <c r="O16">
        <f t="shared" si="2"/>
        <v>1.8176449474598058</v>
      </c>
      <c r="P16">
        <f t="shared" si="3"/>
        <v>0.5501624513618677</v>
      </c>
    </row>
    <row r="17" spans="1:16">
      <c r="A17" s="8">
        <v>2048</v>
      </c>
      <c r="B17" s="7">
        <v>2859</v>
      </c>
      <c r="C17" s="7">
        <v>1796.2829999999999</v>
      </c>
      <c r="D17" s="7">
        <v>1258.9000000000001</v>
      </c>
      <c r="E17" s="7"/>
      <c r="I17">
        <f t="shared" si="1"/>
        <v>2048</v>
      </c>
      <c r="J17">
        <f t="shared" si="0"/>
        <v>2859</v>
      </c>
      <c r="K17">
        <f t="shared" si="0"/>
        <v>1796.2829999999999</v>
      </c>
      <c r="L17">
        <f t="shared" si="0"/>
        <v>1258.9000000000001</v>
      </c>
      <c r="O17">
        <f t="shared" si="2"/>
        <v>1.5916200286925837</v>
      </c>
      <c r="P17">
        <f t="shared" si="3"/>
        <v>0.62829066107030429</v>
      </c>
    </row>
    <row r="18" spans="1:16">
      <c r="A18" s="8">
        <v>4096</v>
      </c>
      <c r="B18" s="7"/>
      <c r="C18" s="7"/>
      <c r="D18" s="7">
        <v>1997.3209999999999</v>
      </c>
      <c r="E18" s="7"/>
      <c r="I18">
        <f>A18</f>
        <v>4096</v>
      </c>
      <c r="L18">
        <f t="shared" si="0"/>
        <v>1997.3209999999999</v>
      </c>
    </row>
    <row r="19" spans="1:16">
      <c r="A19" s="8">
        <v>8192</v>
      </c>
      <c r="B19" s="7"/>
      <c r="C19" s="7"/>
      <c r="D19" s="7">
        <v>4516.9179999999997</v>
      </c>
      <c r="E19" s="7"/>
      <c r="I19">
        <f t="shared" si="1"/>
        <v>8192</v>
      </c>
      <c r="L19">
        <f t="shared" si="0"/>
        <v>4516.9179999999997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I14" sqref="I14:N20"/>
    </sheetView>
  </sheetViews>
  <sheetFormatPr baseColWidth="10" defaultRowHeight="15" x14ac:dyDescent="0"/>
  <cols>
    <col min="1" max="1" width="13" customWidth="1"/>
    <col min="2" max="2" width="13.33203125" customWidth="1"/>
    <col min="3" max="3" width="11" customWidth="1"/>
    <col min="4" max="4" width="10" customWidth="1"/>
    <col min="5" max="5" width="15.1640625" customWidth="1"/>
    <col min="6" max="6" width="10.33203125" customWidth="1"/>
    <col min="7" max="7" width="8.33203125" customWidth="1"/>
    <col min="8" max="8" width="10.6640625" customWidth="1"/>
    <col min="9" max="9" width="10.83203125" customWidth="1"/>
  </cols>
  <sheetData>
    <row r="1" spans="1:17">
      <c r="A1" s="6" t="s">
        <v>2</v>
      </c>
      <c r="B1" s="8">
        <v>2048</v>
      </c>
    </row>
    <row r="2" spans="1:17">
      <c r="A2" s="6" t="s">
        <v>0</v>
      </c>
      <c r="B2" t="s">
        <v>10</v>
      </c>
    </row>
    <row r="4" spans="1:17">
      <c r="B4" s="6" t="s">
        <v>29</v>
      </c>
    </row>
    <row r="5" spans="1:17">
      <c r="A5" s="6" t="s">
        <v>18</v>
      </c>
      <c r="B5" t="s">
        <v>32</v>
      </c>
      <c r="C5" t="s">
        <v>33</v>
      </c>
      <c r="D5" t="s">
        <v>34</v>
      </c>
      <c r="E5" t="s">
        <v>35</v>
      </c>
    </row>
    <row r="6" spans="1:17">
      <c r="A6" s="8">
        <v>2</v>
      </c>
      <c r="B6" s="7">
        <v>3590.6419999999998</v>
      </c>
      <c r="C6" s="7">
        <v>3480</v>
      </c>
      <c r="D6" s="7">
        <v>2220</v>
      </c>
      <c r="E6" s="7">
        <v>720</v>
      </c>
      <c r="I6" s="9" t="s">
        <v>18</v>
      </c>
      <c r="J6" s="11" t="s">
        <v>32</v>
      </c>
      <c r="K6" s="11" t="s">
        <v>33</v>
      </c>
      <c r="L6" s="11" t="s">
        <v>34</v>
      </c>
      <c r="M6" s="11" t="s">
        <v>35</v>
      </c>
      <c r="N6" s="14" t="s">
        <v>36</v>
      </c>
      <c r="O6" s="14" t="s">
        <v>37</v>
      </c>
      <c r="P6" s="14" t="s">
        <v>38</v>
      </c>
      <c r="Q6" s="14" t="s">
        <v>39</v>
      </c>
    </row>
    <row r="7" spans="1:17">
      <c r="A7" s="8">
        <v>4</v>
      </c>
      <c r="B7" s="7">
        <v>1796.2829999999999</v>
      </c>
      <c r="C7" s="7">
        <v>1680</v>
      </c>
      <c r="D7" s="7">
        <v>1140</v>
      </c>
      <c r="E7" s="7">
        <v>324</v>
      </c>
      <c r="I7" s="15">
        <v>2</v>
      </c>
      <c r="J7" s="16">
        <v>3590.6419999999998</v>
      </c>
      <c r="K7" s="16">
        <v>3480</v>
      </c>
      <c r="L7" s="16">
        <v>2220</v>
      </c>
      <c r="M7" s="16">
        <v>720</v>
      </c>
      <c r="N7" s="17">
        <f>J7-L7</f>
        <v>1370.6419999999998</v>
      </c>
      <c r="O7" s="17">
        <f>J7-K7</f>
        <v>110.64199999999983</v>
      </c>
      <c r="P7" s="17">
        <f>J7-L7-M7</f>
        <v>650.64199999999983</v>
      </c>
      <c r="Q7" s="17">
        <f>K7-L7-M7</f>
        <v>540</v>
      </c>
    </row>
    <row r="8" spans="1:17">
      <c r="A8" s="8">
        <v>8</v>
      </c>
      <c r="B8" s="7">
        <v>1056.278</v>
      </c>
      <c r="C8" s="7">
        <v>900</v>
      </c>
      <c r="D8" s="7">
        <v>576</v>
      </c>
      <c r="E8" s="7">
        <v>162</v>
      </c>
      <c r="I8" s="15">
        <v>4</v>
      </c>
      <c r="J8" s="16">
        <v>1796.2829999999999</v>
      </c>
      <c r="K8" s="16">
        <v>1680</v>
      </c>
      <c r="L8" s="16">
        <v>1140</v>
      </c>
      <c r="M8" s="16">
        <v>324</v>
      </c>
      <c r="N8" s="17">
        <f t="shared" ref="N8:N12" si="0">J8-L8</f>
        <v>656.2829999999999</v>
      </c>
      <c r="O8" s="17">
        <f t="shared" ref="O8:O12" si="1">J8-K8</f>
        <v>116.2829999999999</v>
      </c>
      <c r="P8" s="17">
        <f t="shared" ref="P8:P12" si="2">J8-L8-M8</f>
        <v>332.2829999999999</v>
      </c>
      <c r="Q8" s="17">
        <f t="shared" ref="Q8:Q12" si="3">K8-L8-M8</f>
        <v>216</v>
      </c>
    </row>
    <row r="9" spans="1:17">
      <c r="A9" s="8">
        <v>16</v>
      </c>
      <c r="B9" s="7">
        <v>941.25300000000004</v>
      </c>
      <c r="C9" s="7">
        <v>582</v>
      </c>
      <c r="D9" s="7">
        <v>354</v>
      </c>
      <c r="E9" s="7">
        <v>90</v>
      </c>
      <c r="I9" s="15">
        <v>8</v>
      </c>
      <c r="J9" s="16">
        <v>1056.278</v>
      </c>
      <c r="K9" s="16">
        <v>900</v>
      </c>
      <c r="L9" s="16">
        <v>576</v>
      </c>
      <c r="M9" s="16">
        <v>162</v>
      </c>
      <c r="N9" s="17">
        <f t="shared" si="0"/>
        <v>480.27800000000002</v>
      </c>
      <c r="O9" s="17">
        <f t="shared" si="1"/>
        <v>156.27800000000002</v>
      </c>
      <c r="P9" s="17">
        <f t="shared" si="2"/>
        <v>318.27800000000002</v>
      </c>
      <c r="Q9" s="17">
        <f t="shared" si="3"/>
        <v>162</v>
      </c>
    </row>
    <row r="10" spans="1:17">
      <c r="A10" s="8">
        <v>24</v>
      </c>
      <c r="B10" s="7">
        <v>1035.4369999999999</v>
      </c>
      <c r="C10" s="7">
        <v>491.99999999999994</v>
      </c>
      <c r="D10" s="7">
        <v>240</v>
      </c>
      <c r="E10" s="7">
        <v>78</v>
      </c>
      <c r="I10" s="15">
        <v>16</v>
      </c>
      <c r="J10" s="16">
        <v>941.25300000000004</v>
      </c>
      <c r="K10" s="16">
        <v>582</v>
      </c>
      <c r="L10" s="16">
        <v>354</v>
      </c>
      <c r="M10" s="16">
        <v>90</v>
      </c>
      <c r="N10" s="17">
        <f t="shared" si="0"/>
        <v>587.25300000000004</v>
      </c>
      <c r="O10" s="17">
        <f t="shared" si="1"/>
        <v>359.25300000000004</v>
      </c>
      <c r="P10" s="17">
        <f t="shared" si="2"/>
        <v>497.25300000000004</v>
      </c>
      <c r="Q10" s="17">
        <f t="shared" si="3"/>
        <v>138</v>
      </c>
    </row>
    <row r="11" spans="1:17">
      <c r="A11" s="8">
        <v>32</v>
      </c>
      <c r="B11" s="7">
        <v>1258.9000000000001</v>
      </c>
      <c r="C11" s="7">
        <v>468</v>
      </c>
      <c r="D11" s="7">
        <v>192</v>
      </c>
      <c r="E11" s="7">
        <v>84</v>
      </c>
      <c r="I11" s="15">
        <v>24</v>
      </c>
      <c r="J11" s="16">
        <v>1035.4369999999999</v>
      </c>
      <c r="K11" s="16">
        <v>491.99999999999994</v>
      </c>
      <c r="L11" s="16">
        <v>240</v>
      </c>
      <c r="M11" s="16">
        <v>78</v>
      </c>
      <c r="N11" s="17">
        <f t="shared" si="0"/>
        <v>795.4369999999999</v>
      </c>
      <c r="O11" s="17">
        <f t="shared" si="1"/>
        <v>543.4369999999999</v>
      </c>
      <c r="P11" s="17">
        <f t="shared" si="2"/>
        <v>717.4369999999999</v>
      </c>
      <c r="Q11" s="17">
        <f t="shared" si="3"/>
        <v>173.99999999999994</v>
      </c>
    </row>
    <row r="12" spans="1:17">
      <c r="I12" s="18">
        <v>32</v>
      </c>
      <c r="J12" s="19">
        <v>1258.9000000000001</v>
      </c>
      <c r="K12" s="19">
        <v>468</v>
      </c>
      <c r="L12" s="19">
        <v>192</v>
      </c>
      <c r="M12" s="19">
        <v>84</v>
      </c>
      <c r="N12" s="17">
        <f t="shared" si="0"/>
        <v>1066.9000000000001</v>
      </c>
      <c r="O12" s="17">
        <f t="shared" si="1"/>
        <v>790.90000000000009</v>
      </c>
      <c r="P12" s="17">
        <f t="shared" si="2"/>
        <v>982.90000000000009</v>
      </c>
      <c r="Q12" s="17">
        <f t="shared" si="3"/>
        <v>192</v>
      </c>
    </row>
    <row r="14" spans="1:17">
      <c r="I14" t="str">
        <f>I6</f>
        <v>Row Labels</v>
      </c>
      <c r="J14" t="str">
        <f>J6</f>
        <v>Total duration.</v>
      </c>
      <c r="K14" t="str">
        <f>M6</f>
        <v>Correlation time.</v>
      </c>
      <c r="L14" t="str">
        <f>L6</f>
        <v>Align time.</v>
      </c>
      <c r="M14" t="str">
        <f>Q6</f>
        <v>Misc graph time</v>
      </c>
      <c r="N14" s="17" t="str">
        <f>O6</f>
        <v>Cluster time</v>
      </c>
    </row>
    <row r="15" spans="1:17">
      <c r="I15">
        <f t="shared" ref="I15:J15" si="4">I7</f>
        <v>2</v>
      </c>
      <c r="J15">
        <f t="shared" si="4"/>
        <v>3590.6419999999998</v>
      </c>
      <c r="K15">
        <f t="shared" ref="K15:K20" si="5">M7</f>
        <v>720</v>
      </c>
      <c r="L15">
        <f t="shared" ref="L15:L20" si="6">L7</f>
        <v>2220</v>
      </c>
      <c r="M15">
        <f t="shared" ref="M15:M20" si="7">Q7</f>
        <v>540</v>
      </c>
      <c r="N15" s="17">
        <f t="shared" ref="N15:N20" si="8">O7</f>
        <v>110.64199999999983</v>
      </c>
    </row>
    <row r="16" spans="1:17">
      <c r="I16">
        <f t="shared" ref="I16:J16" si="9">I8</f>
        <v>4</v>
      </c>
      <c r="J16">
        <f t="shared" si="9"/>
        <v>1796.2829999999999</v>
      </c>
      <c r="K16">
        <f t="shared" si="5"/>
        <v>324</v>
      </c>
      <c r="L16">
        <f t="shared" si="6"/>
        <v>1140</v>
      </c>
      <c r="M16">
        <f t="shared" si="7"/>
        <v>216</v>
      </c>
      <c r="N16" s="17">
        <f t="shared" si="8"/>
        <v>116.2829999999999</v>
      </c>
    </row>
    <row r="17" spans="9:14">
      <c r="I17">
        <f t="shared" ref="I17:J17" si="10">I9</f>
        <v>8</v>
      </c>
      <c r="J17">
        <f t="shared" si="10"/>
        <v>1056.278</v>
      </c>
      <c r="K17">
        <f t="shared" si="5"/>
        <v>162</v>
      </c>
      <c r="L17">
        <f t="shared" si="6"/>
        <v>576</v>
      </c>
      <c r="M17">
        <f t="shared" si="7"/>
        <v>162</v>
      </c>
      <c r="N17" s="17">
        <f t="shared" si="8"/>
        <v>156.27800000000002</v>
      </c>
    </row>
    <row r="18" spans="9:14">
      <c r="I18">
        <f t="shared" ref="I18:J18" si="11">I10</f>
        <v>16</v>
      </c>
      <c r="J18">
        <f t="shared" si="11"/>
        <v>941.25300000000004</v>
      </c>
      <c r="K18">
        <f t="shared" si="5"/>
        <v>90</v>
      </c>
      <c r="L18">
        <f t="shared" si="6"/>
        <v>354</v>
      </c>
      <c r="M18">
        <f t="shared" si="7"/>
        <v>138</v>
      </c>
      <c r="N18" s="17">
        <f t="shared" si="8"/>
        <v>359.25300000000004</v>
      </c>
    </row>
    <row r="19" spans="9:14">
      <c r="I19">
        <f t="shared" ref="I19:J19" si="12">I11</f>
        <v>24</v>
      </c>
      <c r="J19">
        <f t="shared" si="12"/>
        <v>1035.4369999999999</v>
      </c>
      <c r="K19">
        <f t="shared" si="5"/>
        <v>78</v>
      </c>
      <c r="L19">
        <f t="shared" si="6"/>
        <v>240</v>
      </c>
      <c r="M19">
        <f t="shared" si="7"/>
        <v>173.99999999999994</v>
      </c>
      <c r="N19" s="17">
        <f t="shared" si="8"/>
        <v>543.4369999999999</v>
      </c>
    </row>
    <row r="20" spans="9:14">
      <c r="I20">
        <f t="shared" ref="I20:J20" si="13">I12</f>
        <v>32</v>
      </c>
      <c r="J20">
        <f t="shared" si="13"/>
        <v>1258.9000000000001</v>
      </c>
      <c r="K20">
        <f t="shared" si="5"/>
        <v>84</v>
      </c>
      <c r="L20">
        <f t="shared" si="6"/>
        <v>192</v>
      </c>
      <c r="M20">
        <f t="shared" si="7"/>
        <v>192</v>
      </c>
      <c r="N20" s="17">
        <f t="shared" si="8"/>
        <v>790.90000000000009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9"/>
  <sheetViews>
    <sheetView topLeftCell="A5" workbookViewId="0">
      <selection activeCell="P26" sqref="P25:P26"/>
    </sheetView>
  </sheetViews>
  <sheetFormatPr baseColWidth="10" defaultRowHeight="15" x14ac:dyDescent="0"/>
  <cols>
    <col min="1" max="1" width="13" customWidth="1"/>
    <col min="2" max="2" width="13.33203125" customWidth="1"/>
    <col min="3" max="4" width="12.1640625" customWidth="1"/>
    <col min="5" max="5" width="15.1640625" customWidth="1"/>
    <col min="6" max="6" width="10.33203125" customWidth="1"/>
    <col min="7" max="7" width="8.33203125" customWidth="1"/>
    <col min="8" max="8" width="10.6640625" customWidth="1"/>
    <col min="9" max="9" width="10.83203125" customWidth="1"/>
  </cols>
  <sheetData>
    <row r="2" spans="1:17">
      <c r="A2" s="6" t="s">
        <v>0</v>
      </c>
      <c r="B2" t="s">
        <v>10</v>
      </c>
    </row>
    <row r="4" spans="1:17">
      <c r="B4" s="6" t="s">
        <v>29</v>
      </c>
    </row>
    <row r="5" spans="1:17">
      <c r="A5" s="6" t="s">
        <v>18</v>
      </c>
      <c r="B5" t="s">
        <v>32</v>
      </c>
      <c r="C5" t="s">
        <v>33</v>
      </c>
      <c r="D5" t="s">
        <v>34</v>
      </c>
      <c r="E5" t="s">
        <v>35</v>
      </c>
    </row>
    <row r="6" spans="1:17">
      <c r="A6" s="8">
        <v>4</v>
      </c>
      <c r="B6" s="7"/>
      <c r="C6" s="7"/>
      <c r="D6" s="7"/>
      <c r="E6" s="7"/>
      <c r="I6" s="9" t="s">
        <v>18</v>
      </c>
      <c r="J6" s="11" t="s">
        <v>32</v>
      </c>
      <c r="K6" s="11" t="s">
        <v>33</v>
      </c>
      <c r="L6" s="11" t="s">
        <v>34</v>
      </c>
      <c r="M6" s="11" t="s">
        <v>35</v>
      </c>
      <c r="N6" s="14" t="s">
        <v>36</v>
      </c>
      <c r="O6" s="14" t="s">
        <v>37</v>
      </c>
      <c r="P6" s="14" t="s">
        <v>38</v>
      </c>
      <c r="Q6" s="14" t="s">
        <v>39</v>
      </c>
    </row>
    <row r="7" spans="1:17">
      <c r="A7" s="12">
        <v>2</v>
      </c>
      <c r="B7" s="7">
        <v>49.856000000000002</v>
      </c>
      <c r="C7" s="7">
        <v>26</v>
      </c>
      <c r="D7" s="7">
        <v>2</v>
      </c>
      <c r="E7" s="7">
        <v>7</v>
      </c>
      <c r="I7" s="13">
        <v>2</v>
      </c>
      <c r="J7" s="10">
        <v>49.856000000000002</v>
      </c>
      <c r="K7" s="10">
        <v>26</v>
      </c>
      <c r="L7" s="10">
        <v>2</v>
      </c>
      <c r="M7" s="10">
        <v>7</v>
      </c>
      <c r="N7" s="17">
        <f>J7-L7</f>
        <v>47.856000000000002</v>
      </c>
      <c r="O7" s="17">
        <f>J7-K7</f>
        <v>23.856000000000002</v>
      </c>
      <c r="P7" s="17">
        <f>J7-L7-M7</f>
        <v>40.856000000000002</v>
      </c>
      <c r="Q7" s="17">
        <f>K7-L7-M7</f>
        <v>17</v>
      </c>
    </row>
    <row r="8" spans="1:17">
      <c r="A8" s="12">
        <v>4</v>
      </c>
      <c r="B8" s="7">
        <v>55.866999999999997</v>
      </c>
      <c r="C8" s="7">
        <v>28</v>
      </c>
      <c r="D8" s="7">
        <v>2</v>
      </c>
      <c r="E8" s="7">
        <v>9</v>
      </c>
      <c r="I8" s="13">
        <v>4</v>
      </c>
      <c r="J8" s="10">
        <v>55.866999999999997</v>
      </c>
      <c r="K8" s="10">
        <v>28</v>
      </c>
      <c r="L8" s="10">
        <v>2</v>
      </c>
      <c r="M8" s="10">
        <v>9</v>
      </c>
      <c r="N8" s="17">
        <f t="shared" ref="N8:N12" si="0">J8-L8</f>
        <v>53.866999999999997</v>
      </c>
      <c r="O8" s="17">
        <f t="shared" ref="O8:O12" si="1">J8-K8</f>
        <v>27.866999999999997</v>
      </c>
      <c r="P8" s="17">
        <f t="shared" ref="P8:P12" si="2">J8-L8-M8</f>
        <v>44.866999999999997</v>
      </c>
      <c r="Q8" s="17">
        <f t="shared" ref="Q8:Q12" si="3">K8-L8-M8</f>
        <v>17</v>
      </c>
    </row>
    <row r="9" spans="1:17">
      <c r="A9" s="12">
        <v>8</v>
      </c>
      <c r="B9" s="7">
        <v>54.908999999999999</v>
      </c>
      <c r="C9" s="7">
        <v>32</v>
      </c>
      <c r="D9" s="7">
        <v>4</v>
      </c>
      <c r="E9" s="7">
        <v>10</v>
      </c>
      <c r="I9" s="13">
        <v>8</v>
      </c>
      <c r="J9" s="10">
        <v>54.908999999999999</v>
      </c>
      <c r="K9" s="10">
        <v>32</v>
      </c>
      <c r="L9" s="10">
        <v>4</v>
      </c>
      <c r="M9" s="10">
        <v>10</v>
      </c>
      <c r="N9" s="17">
        <f t="shared" si="0"/>
        <v>50.908999999999999</v>
      </c>
      <c r="O9" s="17">
        <f t="shared" si="1"/>
        <v>22.908999999999999</v>
      </c>
      <c r="P9" s="17">
        <f t="shared" si="2"/>
        <v>40.908999999999999</v>
      </c>
      <c r="Q9" s="17">
        <f t="shared" si="3"/>
        <v>18</v>
      </c>
    </row>
    <row r="10" spans="1:17">
      <c r="A10" s="12">
        <v>16</v>
      </c>
      <c r="B10" s="7">
        <v>54.597999999999999</v>
      </c>
      <c r="C10" s="7">
        <v>36</v>
      </c>
      <c r="D10" s="7">
        <v>3</v>
      </c>
      <c r="E10" s="7">
        <v>9</v>
      </c>
      <c r="I10" s="13">
        <v>16</v>
      </c>
      <c r="J10" s="10">
        <v>54.597999999999999</v>
      </c>
      <c r="K10" s="10">
        <v>36</v>
      </c>
      <c r="L10" s="10">
        <v>3</v>
      </c>
      <c r="M10" s="10">
        <v>9</v>
      </c>
      <c r="N10" s="17">
        <f t="shared" si="0"/>
        <v>51.597999999999999</v>
      </c>
      <c r="O10" s="17">
        <f t="shared" si="1"/>
        <v>18.597999999999999</v>
      </c>
      <c r="P10" s="17">
        <f t="shared" si="2"/>
        <v>42.597999999999999</v>
      </c>
      <c r="Q10" s="17">
        <f t="shared" si="3"/>
        <v>24</v>
      </c>
    </row>
    <row r="11" spans="1:17">
      <c r="A11" s="12">
        <v>32</v>
      </c>
      <c r="B11" s="7">
        <v>62.487000000000002</v>
      </c>
      <c r="C11" s="7">
        <v>36</v>
      </c>
      <c r="D11" s="7">
        <v>2</v>
      </c>
      <c r="E11" s="7">
        <v>14</v>
      </c>
      <c r="I11" s="13">
        <v>32</v>
      </c>
      <c r="J11" s="10">
        <v>62.487000000000002</v>
      </c>
      <c r="K11" s="10">
        <v>36</v>
      </c>
      <c r="L11" s="10">
        <v>2</v>
      </c>
      <c r="M11" s="10">
        <v>14</v>
      </c>
      <c r="N11" s="17">
        <f t="shared" si="0"/>
        <v>60.487000000000002</v>
      </c>
      <c r="O11" s="17">
        <f t="shared" si="1"/>
        <v>26.487000000000002</v>
      </c>
      <c r="P11" s="17">
        <f t="shared" si="2"/>
        <v>46.487000000000002</v>
      </c>
      <c r="Q11" s="17">
        <f t="shared" si="3"/>
        <v>20</v>
      </c>
    </row>
    <row r="12" spans="1:17">
      <c r="A12" s="12">
        <v>64</v>
      </c>
      <c r="B12" s="7">
        <v>82.052999999999997</v>
      </c>
      <c r="C12" s="7">
        <v>47</v>
      </c>
      <c r="D12" s="7">
        <v>5</v>
      </c>
      <c r="E12" s="7">
        <v>12</v>
      </c>
      <c r="I12" s="13">
        <v>64</v>
      </c>
      <c r="J12" s="10">
        <v>82.052999999999997</v>
      </c>
      <c r="K12" s="10">
        <v>47</v>
      </c>
      <c r="L12" s="10">
        <v>5</v>
      </c>
      <c r="M12" s="10">
        <v>12</v>
      </c>
      <c r="N12" s="17">
        <f t="shared" si="0"/>
        <v>77.052999999999997</v>
      </c>
      <c r="O12" s="17">
        <f t="shared" si="1"/>
        <v>35.052999999999997</v>
      </c>
      <c r="P12" s="17">
        <f t="shared" si="2"/>
        <v>65.052999999999997</v>
      </c>
      <c r="Q12" s="17">
        <f t="shared" si="3"/>
        <v>30</v>
      </c>
    </row>
    <row r="13" spans="1:17">
      <c r="A13" s="12">
        <v>128</v>
      </c>
      <c r="B13" s="7">
        <v>92.463999999999999</v>
      </c>
      <c r="C13" s="7">
        <v>57</v>
      </c>
      <c r="D13" s="7">
        <v>6</v>
      </c>
      <c r="E13" s="7">
        <v>13</v>
      </c>
      <c r="I13" s="13">
        <v>128</v>
      </c>
      <c r="J13" s="10">
        <v>92.463999999999999</v>
      </c>
      <c r="K13" s="10">
        <v>57</v>
      </c>
      <c r="L13" s="10">
        <v>6</v>
      </c>
      <c r="M13" s="10">
        <v>13</v>
      </c>
      <c r="N13" s="17">
        <f t="shared" ref="N13:N20" si="4">J13-L13</f>
        <v>86.463999999999999</v>
      </c>
      <c r="O13" s="17">
        <f t="shared" ref="O13:O20" si="5">J13-K13</f>
        <v>35.463999999999999</v>
      </c>
      <c r="P13" s="17">
        <f t="shared" ref="P13:P20" si="6">J13-L13-M13</f>
        <v>73.463999999999999</v>
      </c>
      <c r="Q13" s="17">
        <f t="shared" ref="Q13:Q20" si="7">K13-L13-M13</f>
        <v>38</v>
      </c>
    </row>
    <row r="14" spans="1:17">
      <c r="A14" s="12">
        <v>256</v>
      </c>
      <c r="B14" s="7">
        <v>125.11</v>
      </c>
      <c r="C14" s="7">
        <v>90</v>
      </c>
      <c r="D14" s="7">
        <v>27</v>
      </c>
      <c r="E14" s="7">
        <v>17</v>
      </c>
      <c r="I14" s="13">
        <v>256</v>
      </c>
      <c r="J14" s="10">
        <v>125.11</v>
      </c>
      <c r="K14" s="10">
        <v>90</v>
      </c>
      <c r="L14" s="10">
        <v>27</v>
      </c>
      <c r="M14" s="10">
        <v>17</v>
      </c>
      <c r="N14" s="17">
        <f t="shared" si="4"/>
        <v>98.11</v>
      </c>
      <c r="O14" s="17">
        <f t="shared" si="5"/>
        <v>35.11</v>
      </c>
      <c r="P14" s="17">
        <f t="shared" si="6"/>
        <v>81.11</v>
      </c>
      <c r="Q14" s="17">
        <f t="shared" si="7"/>
        <v>46</v>
      </c>
    </row>
    <row r="15" spans="1:17">
      <c r="A15" s="12">
        <v>512</v>
      </c>
      <c r="B15" s="7">
        <v>239.655</v>
      </c>
      <c r="C15" s="7">
        <v>180</v>
      </c>
      <c r="D15" s="7">
        <v>84</v>
      </c>
      <c r="E15" s="7">
        <v>28</v>
      </c>
      <c r="I15" s="13">
        <v>512</v>
      </c>
      <c r="J15" s="10">
        <v>239.655</v>
      </c>
      <c r="K15" s="10">
        <v>180</v>
      </c>
      <c r="L15" s="10">
        <v>84</v>
      </c>
      <c r="M15" s="10">
        <v>28</v>
      </c>
      <c r="N15" s="17">
        <f t="shared" si="4"/>
        <v>155.655</v>
      </c>
      <c r="O15" s="17">
        <f t="shared" si="5"/>
        <v>59.655000000000001</v>
      </c>
      <c r="P15" s="17">
        <f t="shared" si="6"/>
        <v>127.655</v>
      </c>
      <c r="Q15" s="17">
        <f t="shared" si="7"/>
        <v>68</v>
      </c>
    </row>
    <row r="16" spans="1:17">
      <c r="A16" s="12">
        <v>1024</v>
      </c>
      <c r="B16" s="7">
        <v>565.56700000000001</v>
      </c>
      <c r="C16" s="7">
        <v>498.00000000000006</v>
      </c>
      <c r="D16" s="7">
        <v>300</v>
      </c>
      <c r="E16" s="7">
        <v>84</v>
      </c>
      <c r="I16" s="13">
        <v>1024</v>
      </c>
      <c r="J16" s="10">
        <v>565.56700000000001</v>
      </c>
      <c r="K16" s="10">
        <v>498.00000000000006</v>
      </c>
      <c r="L16" s="10">
        <v>300</v>
      </c>
      <c r="M16" s="10">
        <v>84</v>
      </c>
      <c r="N16" s="17">
        <f t="shared" si="4"/>
        <v>265.56700000000001</v>
      </c>
      <c r="O16" s="17">
        <f t="shared" si="5"/>
        <v>67.56699999999995</v>
      </c>
      <c r="P16" s="17">
        <f t="shared" si="6"/>
        <v>181.56700000000001</v>
      </c>
      <c r="Q16" s="17">
        <f t="shared" si="7"/>
        <v>114.00000000000006</v>
      </c>
    </row>
    <row r="17" spans="1:18">
      <c r="A17" s="12">
        <v>2048</v>
      </c>
      <c r="B17" s="7">
        <v>1796.2829999999999</v>
      </c>
      <c r="C17" s="7">
        <v>1680</v>
      </c>
      <c r="D17" s="7">
        <v>1140</v>
      </c>
      <c r="E17" s="7">
        <v>324</v>
      </c>
      <c r="I17" s="13">
        <v>2048</v>
      </c>
      <c r="J17" s="10">
        <v>1796.2829999999999</v>
      </c>
      <c r="K17" s="10">
        <v>1680</v>
      </c>
      <c r="L17" s="10">
        <v>1140</v>
      </c>
      <c r="M17" s="10">
        <v>324</v>
      </c>
      <c r="N17" s="17">
        <f t="shared" si="4"/>
        <v>656.2829999999999</v>
      </c>
      <c r="O17" s="17">
        <f t="shared" si="5"/>
        <v>116.2829999999999</v>
      </c>
      <c r="P17" s="17">
        <f t="shared" si="6"/>
        <v>332.2829999999999</v>
      </c>
      <c r="Q17" s="17">
        <f t="shared" si="7"/>
        <v>216</v>
      </c>
    </row>
    <row r="18" spans="1:18">
      <c r="A18" s="8" t="s">
        <v>30</v>
      </c>
      <c r="B18" s="7">
        <v>288.98627272727276</v>
      </c>
      <c r="C18" s="7">
        <v>246.36363636363637</v>
      </c>
      <c r="D18" s="7">
        <v>143.18181818181819</v>
      </c>
      <c r="E18" s="7">
        <v>47.909090909090907</v>
      </c>
      <c r="N18" s="17"/>
      <c r="O18" s="17"/>
      <c r="P18" s="17"/>
      <c r="Q18" s="17"/>
    </row>
    <row r="19" spans="1:18">
      <c r="A19" s="8">
        <v>32</v>
      </c>
      <c r="B19" s="7"/>
      <c r="C19" s="7"/>
      <c r="D19" s="7"/>
      <c r="E19" s="7"/>
      <c r="I19" s="13">
        <v>2048</v>
      </c>
      <c r="J19" s="10">
        <v>1258.9000000000001</v>
      </c>
      <c r="K19" s="10">
        <v>468</v>
      </c>
      <c r="L19" s="10">
        <v>192</v>
      </c>
      <c r="M19" s="10">
        <v>84</v>
      </c>
      <c r="N19" s="17">
        <f t="shared" si="4"/>
        <v>1066.9000000000001</v>
      </c>
      <c r="O19" s="17">
        <f t="shared" si="5"/>
        <v>790.90000000000009</v>
      </c>
      <c r="P19" s="17">
        <f t="shared" si="6"/>
        <v>982.90000000000009</v>
      </c>
      <c r="Q19" s="17">
        <f t="shared" si="7"/>
        <v>192</v>
      </c>
    </row>
    <row r="20" spans="1:18">
      <c r="A20" s="12">
        <v>2048</v>
      </c>
      <c r="B20" s="7">
        <v>1258.9000000000001</v>
      </c>
      <c r="C20" s="7">
        <v>468</v>
      </c>
      <c r="D20" s="7">
        <v>192</v>
      </c>
      <c r="E20" s="7">
        <v>84</v>
      </c>
      <c r="I20" s="13">
        <v>4096</v>
      </c>
      <c r="J20" s="10">
        <v>1997.3209999999999</v>
      </c>
      <c r="K20" s="10">
        <v>1080</v>
      </c>
      <c r="L20" s="10">
        <v>660</v>
      </c>
      <c r="M20" s="10">
        <v>174</v>
      </c>
      <c r="N20" s="17">
        <f t="shared" si="4"/>
        <v>1337.3209999999999</v>
      </c>
      <c r="O20" s="17">
        <f t="shared" si="5"/>
        <v>917.32099999999991</v>
      </c>
      <c r="P20" s="17">
        <f t="shared" si="6"/>
        <v>1163.3209999999999</v>
      </c>
      <c r="Q20" s="17">
        <f t="shared" si="7"/>
        <v>246</v>
      </c>
    </row>
    <row r="21" spans="1:18">
      <c r="A21" s="12">
        <v>4096</v>
      </c>
      <c r="B21" s="7">
        <v>1997.3209999999999</v>
      </c>
      <c r="C21" s="7">
        <v>1080</v>
      </c>
      <c r="D21" s="7">
        <v>660</v>
      </c>
      <c r="E21" s="7">
        <v>174</v>
      </c>
      <c r="I21" s="13">
        <v>8192</v>
      </c>
      <c r="J21" s="10">
        <v>4516.9179999999997</v>
      </c>
      <c r="K21" s="10">
        <v>3420</v>
      </c>
      <c r="L21" s="10">
        <v>2400</v>
      </c>
      <c r="M21" s="10">
        <v>660</v>
      </c>
      <c r="N21" s="17">
        <f t="shared" ref="N21" si="8">J21-L21</f>
        <v>2116.9179999999997</v>
      </c>
      <c r="O21" s="17">
        <f t="shared" ref="O21" si="9">J21-K21</f>
        <v>1096.9179999999997</v>
      </c>
      <c r="P21" s="17">
        <f t="shared" ref="P21" si="10">J21-L21-M21</f>
        <v>1456.9179999999997</v>
      </c>
      <c r="Q21" s="17">
        <f t="shared" ref="Q21" si="11">K21-L21-M21</f>
        <v>360</v>
      </c>
    </row>
    <row r="22" spans="1:18">
      <c r="A22" s="12">
        <v>8192</v>
      </c>
      <c r="B22" s="7">
        <v>4516.9179999999997</v>
      </c>
      <c r="C22" s="7">
        <v>3420</v>
      </c>
      <c r="D22" s="7">
        <v>2400</v>
      </c>
      <c r="E22" s="7">
        <v>660</v>
      </c>
    </row>
    <row r="23" spans="1:18">
      <c r="A23" s="8" t="s">
        <v>31</v>
      </c>
      <c r="B23" s="7">
        <v>2591.0463333333332</v>
      </c>
      <c r="C23" s="7">
        <v>1656</v>
      </c>
      <c r="D23" s="7">
        <v>1084</v>
      </c>
      <c r="E23" s="7">
        <v>306</v>
      </c>
    </row>
    <row r="27" spans="1:18">
      <c r="I27" t="str">
        <f t="shared" ref="I27:J38" si="12">I6</f>
        <v>Row Labels</v>
      </c>
      <c r="J27" t="str">
        <f t="shared" si="12"/>
        <v>Total duration.</v>
      </c>
      <c r="K27" t="str">
        <f t="shared" ref="K27:K38" si="13">M6</f>
        <v>Correlation time.</v>
      </c>
      <c r="L27" t="str">
        <f t="shared" ref="L27:L38" si="14">L6</f>
        <v>Align time.</v>
      </c>
      <c r="M27" t="str">
        <f t="shared" ref="M27:M38" si="15">Q6</f>
        <v>Misc graph time</v>
      </c>
      <c r="N27" s="17" t="str">
        <f t="shared" ref="N27:N38" si="16">O6</f>
        <v>Cluster time</v>
      </c>
    </row>
    <row r="28" spans="1:18">
      <c r="I28">
        <f t="shared" si="12"/>
        <v>2</v>
      </c>
      <c r="J28">
        <f t="shared" si="12"/>
        <v>49.856000000000002</v>
      </c>
      <c r="K28">
        <f t="shared" si="13"/>
        <v>7</v>
      </c>
      <c r="L28">
        <f t="shared" si="14"/>
        <v>2</v>
      </c>
      <c r="M28">
        <f t="shared" si="15"/>
        <v>17</v>
      </c>
      <c r="N28" s="17">
        <f t="shared" si="16"/>
        <v>23.856000000000002</v>
      </c>
      <c r="P28">
        <f>L28/J28</f>
        <v>4.0115532734274713E-2</v>
      </c>
      <c r="Q28">
        <f>L28/K28</f>
        <v>0.2857142857142857</v>
      </c>
      <c r="R28">
        <f>Q28/(1+Q28)</f>
        <v>0.22222222222222224</v>
      </c>
    </row>
    <row r="29" spans="1:18">
      <c r="I29">
        <f t="shared" si="12"/>
        <v>4</v>
      </c>
      <c r="J29">
        <f t="shared" si="12"/>
        <v>55.866999999999997</v>
      </c>
      <c r="K29">
        <f t="shared" si="13"/>
        <v>9</v>
      </c>
      <c r="L29">
        <f t="shared" si="14"/>
        <v>2</v>
      </c>
      <c r="M29">
        <f t="shared" si="15"/>
        <v>17</v>
      </c>
      <c r="N29" s="17">
        <f t="shared" si="16"/>
        <v>27.866999999999997</v>
      </c>
      <c r="P29">
        <f t="shared" ref="P29:P42" si="17">L29/J29</f>
        <v>3.5799309073334888E-2</v>
      </c>
      <c r="Q29">
        <f t="shared" ref="Q29:Q42" si="18">L29/K29</f>
        <v>0.22222222222222221</v>
      </c>
      <c r="R29">
        <f t="shared" ref="R29:R42" si="19">Q29/(1+Q29)</f>
        <v>0.1818181818181818</v>
      </c>
    </row>
    <row r="30" spans="1:18">
      <c r="I30">
        <f t="shared" si="12"/>
        <v>8</v>
      </c>
      <c r="J30">
        <f t="shared" si="12"/>
        <v>54.908999999999999</v>
      </c>
      <c r="K30">
        <f t="shared" si="13"/>
        <v>10</v>
      </c>
      <c r="L30">
        <f t="shared" si="14"/>
        <v>4</v>
      </c>
      <c r="M30">
        <f t="shared" si="15"/>
        <v>18</v>
      </c>
      <c r="N30" s="17">
        <f t="shared" si="16"/>
        <v>22.908999999999999</v>
      </c>
      <c r="P30">
        <f t="shared" si="17"/>
        <v>7.284780272815021E-2</v>
      </c>
      <c r="Q30">
        <f t="shared" si="18"/>
        <v>0.4</v>
      </c>
      <c r="R30">
        <f t="shared" si="19"/>
        <v>0.28571428571428575</v>
      </c>
    </row>
    <row r="31" spans="1:18">
      <c r="I31">
        <f t="shared" si="12"/>
        <v>16</v>
      </c>
      <c r="J31">
        <f t="shared" si="12"/>
        <v>54.597999999999999</v>
      </c>
      <c r="K31">
        <f t="shared" si="13"/>
        <v>9</v>
      </c>
      <c r="L31">
        <f t="shared" si="14"/>
        <v>3</v>
      </c>
      <c r="M31">
        <f t="shared" si="15"/>
        <v>24</v>
      </c>
      <c r="N31" s="17">
        <f t="shared" si="16"/>
        <v>18.597999999999999</v>
      </c>
      <c r="P31">
        <f t="shared" si="17"/>
        <v>5.4947067658155976E-2</v>
      </c>
      <c r="Q31">
        <f t="shared" si="18"/>
        <v>0.33333333333333331</v>
      </c>
      <c r="R31">
        <f t="shared" si="19"/>
        <v>0.25</v>
      </c>
    </row>
    <row r="32" spans="1:18">
      <c r="I32">
        <f t="shared" si="12"/>
        <v>32</v>
      </c>
      <c r="J32">
        <f t="shared" si="12"/>
        <v>62.487000000000002</v>
      </c>
      <c r="K32">
        <f t="shared" si="13"/>
        <v>14</v>
      </c>
      <c r="L32">
        <f t="shared" si="14"/>
        <v>2</v>
      </c>
      <c r="M32">
        <f t="shared" si="15"/>
        <v>20</v>
      </c>
      <c r="N32" s="17">
        <f t="shared" si="16"/>
        <v>26.487000000000002</v>
      </c>
      <c r="P32">
        <f t="shared" si="17"/>
        <v>3.2006657384736022E-2</v>
      </c>
      <c r="Q32">
        <f t="shared" si="18"/>
        <v>0.14285714285714285</v>
      </c>
      <c r="R32">
        <f t="shared" si="19"/>
        <v>0.125</v>
      </c>
    </row>
    <row r="33" spans="9:18">
      <c r="I33">
        <f t="shared" si="12"/>
        <v>64</v>
      </c>
      <c r="J33">
        <f t="shared" si="12"/>
        <v>82.052999999999997</v>
      </c>
      <c r="K33">
        <f t="shared" si="13"/>
        <v>12</v>
      </c>
      <c r="L33">
        <f t="shared" si="14"/>
        <v>5</v>
      </c>
      <c r="M33">
        <f t="shared" si="15"/>
        <v>30</v>
      </c>
      <c r="N33" s="17">
        <f t="shared" si="16"/>
        <v>35.052999999999997</v>
      </c>
      <c r="P33">
        <f t="shared" si="17"/>
        <v>6.093622414780691E-2</v>
      </c>
      <c r="Q33">
        <f t="shared" si="18"/>
        <v>0.41666666666666669</v>
      </c>
      <c r="R33">
        <f t="shared" si="19"/>
        <v>0.29411764705882354</v>
      </c>
    </row>
    <row r="34" spans="9:18">
      <c r="I34">
        <f t="shared" si="12"/>
        <v>128</v>
      </c>
      <c r="J34">
        <f t="shared" si="12"/>
        <v>92.463999999999999</v>
      </c>
      <c r="K34">
        <f t="shared" si="13"/>
        <v>13</v>
      </c>
      <c r="L34">
        <f t="shared" si="14"/>
        <v>6</v>
      </c>
      <c r="M34">
        <f t="shared" si="15"/>
        <v>38</v>
      </c>
      <c r="N34" s="17">
        <f t="shared" si="16"/>
        <v>35.463999999999999</v>
      </c>
      <c r="P34">
        <f t="shared" si="17"/>
        <v>6.489011939781969E-2</v>
      </c>
      <c r="Q34">
        <f t="shared" si="18"/>
        <v>0.46153846153846156</v>
      </c>
      <c r="R34">
        <f t="shared" si="19"/>
        <v>0.31578947368421051</v>
      </c>
    </row>
    <row r="35" spans="9:18">
      <c r="I35">
        <f t="shared" si="12"/>
        <v>256</v>
      </c>
      <c r="J35">
        <f t="shared" si="12"/>
        <v>125.11</v>
      </c>
      <c r="K35">
        <f t="shared" si="13"/>
        <v>17</v>
      </c>
      <c r="L35">
        <f t="shared" si="14"/>
        <v>27</v>
      </c>
      <c r="M35">
        <f t="shared" si="15"/>
        <v>46</v>
      </c>
      <c r="N35" s="17">
        <f t="shared" si="16"/>
        <v>35.11</v>
      </c>
      <c r="P35">
        <f t="shared" si="17"/>
        <v>0.21581008712333147</v>
      </c>
      <c r="Q35">
        <f t="shared" si="18"/>
        <v>1.588235294117647</v>
      </c>
      <c r="R35">
        <f t="shared" si="19"/>
        <v>0.61363636363636365</v>
      </c>
    </row>
    <row r="36" spans="9:18">
      <c r="I36">
        <f t="shared" si="12"/>
        <v>512</v>
      </c>
      <c r="J36">
        <f t="shared" si="12"/>
        <v>239.655</v>
      </c>
      <c r="K36">
        <f t="shared" si="13"/>
        <v>28</v>
      </c>
      <c r="L36">
        <f t="shared" si="14"/>
        <v>84</v>
      </c>
      <c r="M36">
        <f t="shared" si="15"/>
        <v>68</v>
      </c>
      <c r="N36" s="17">
        <f t="shared" si="16"/>
        <v>59.655000000000001</v>
      </c>
      <c r="P36">
        <f t="shared" si="17"/>
        <v>0.35050384928334483</v>
      </c>
      <c r="Q36">
        <f t="shared" si="18"/>
        <v>3</v>
      </c>
      <c r="R36">
        <f t="shared" si="19"/>
        <v>0.75</v>
      </c>
    </row>
    <row r="37" spans="9:18">
      <c r="I37">
        <f t="shared" si="12"/>
        <v>1024</v>
      </c>
      <c r="J37">
        <f t="shared" si="12"/>
        <v>565.56700000000001</v>
      </c>
      <c r="K37">
        <f t="shared" si="13"/>
        <v>84</v>
      </c>
      <c r="L37">
        <f t="shared" si="14"/>
        <v>300</v>
      </c>
      <c r="M37">
        <f t="shared" si="15"/>
        <v>114.00000000000006</v>
      </c>
      <c r="N37" s="17">
        <f t="shared" si="16"/>
        <v>67.56699999999995</v>
      </c>
      <c r="P37">
        <f t="shared" si="17"/>
        <v>0.53044113252718073</v>
      </c>
      <c r="Q37">
        <f t="shared" si="18"/>
        <v>3.5714285714285716</v>
      </c>
      <c r="R37">
        <f t="shared" si="19"/>
        <v>0.78125000000000011</v>
      </c>
    </row>
    <row r="38" spans="9:18">
      <c r="I38">
        <f t="shared" si="12"/>
        <v>2048</v>
      </c>
      <c r="J38">
        <f t="shared" si="12"/>
        <v>1796.2829999999999</v>
      </c>
      <c r="K38">
        <f t="shared" si="13"/>
        <v>324</v>
      </c>
      <c r="L38">
        <f t="shared" si="14"/>
        <v>1140</v>
      </c>
      <c r="M38">
        <f t="shared" si="15"/>
        <v>216</v>
      </c>
      <c r="N38" s="17">
        <f t="shared" si="16"/>
        <v>116.2829999999999</v>
      </c>
      <c r="P38">
        <f t="shared" si="17"/>
        <v>0.63464387293093572</v>
      </c>
      <c r="Q38">
        <f t="shared" si="18"/>
        <v>3.5185185185185186</v>
      </c>
      <c r="R38">
        <f t="shared" si="19"/>
        <v>0.77868852459016391</v>
      </c>
    </row>
    <row r="39" spans="9:18">
      <c r="N39" s="17"/>
      <c r="P39" t="e">
        <f t="shared" si="17"/>
        <v>#DIV/0!</v>
      </c>
      <c r="Q39" t="e">
        <f t="shared" si="18"/>
        <v>#DIV/0!</v>
      </c>
      <c r="R39" t="e">
        <f t="shared" si="19"/>
        <v>#DIV/0!</v>
      </c>
    </row>
    <row r="40" spans="9:18">
      <c r="I40">
        <f t="shared" ref="I40:J42" si="20">I19</f>
        <v>2048</v>
      </c>
      <c r="J40">
        <f t="shared" si="20"/>
        <v>1258.9000000000001</v>
      </c>
      <c r="K40">
        <f>M19</f>
        <v>84</v>
      </c>
      <c r="L40">
        <f>L19</f>
        <v>192</v>
      </c>
      <c r="M40">
        <f>Q19</f>
        <v>192</v>
      </c>
      <c r="N40" s="17">
        <f>O19</f>
        <v>790.90000000000009</v>
      </c>
      <c r="P40">
        <f t="shared" si="17"/>
        <v>0.15251409961077131</v>
      </c>
      <c r="Q40">
        <f t="shared" si="18"/>
        <v>2.2857142857142856</v>
      </c>
      <c r="R40">
        <f t="shared" si="19"/>
        <v>0.69565217391304346</v>
      </c>
    </row>
    <row r="41" spans="9:18">
      <c r="I41">
        <f t="shared" si="20"/>
        <v>4096</v>
      </c>
      <c r="J41">
        <f t="shared" si="20"/>
        <v>1997.3209999999999</v>
      </c>
      <c r="K41">
        <f>M20</f>
        <v>174</v>
      </c>
      <c r="L41">
        <f>L20</f>
        <v>660</v>
      </c>
      <c r="M41">
        <f>Q20</f>
        <v>246</v>
      </c>
      <c r="N41" s="17">
        <f>O20</f>
        <v>917.32099999999991</v>
      </c>
      <c r="P41">
        <f t="shared" si="17"/>
        <v>0.33044262790007217</v>
      </c>
      <c r="Q41">
        <f t="shared" si="18"/>
        <v>3.7931034482758621</v>
      </c>
      <c r="R41">
        <f t="shared" si="19"/>
        <v>0.79136690647482011</v>
      </c>
    </row>
    <row r="42" spans="9:18">
      <c r="I42">
        <f t="shared" si="20"/>
        <v>8192</v>
      </c>
      <c r="J42">
        <f t="shared" si="20"/>
        <v>4516.9179999999997</v>
      </c>
      <c r="K42">
        <f>M21</f>
        <v>660</v>
      </c>
      <c r="L42">
        <f>L21</f>
        <v>2400</v>
      </c>
      <c r="M42">
        <f>Q21</f>
        <v>360</v>
      </c>
      <c r="N42" s="17">
        <f>O21</f>
        <v>1096.9179999999997</v>
      </c>
      <c r="P42">
        <f t="shared" si="17"/>
        <v>0.53133574707355768</v>
      </c>
      <c r="Q42">
        <f t="shared" si="18"/>
        <v>3.6363636363636362</v>
      </c>
      <c r="R42">
        <f t="shared" si="19"/>
        <v>0.78431372549019596</v>
      </c>
    </row>
    <row r="58" spans="14:14">
      <c r="N58" s="17"/>
    </row>
    <row r="59" spans="14:14">
      <c r="N59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2" sqref="G22"/>
    </sheetView>
  </sheetViews>
  <sheetFormatPr baseColWidth="10" defaultRowHeight="15" x14ac:dyDescent="0"/>
  <cols>
    <col min="1" max="1" width="22.83203125" bestFit="1" customWidth="1"/>
    <col min="2" max="2" width="17" bestFit="1" customWidth="1"/>
    <col min="3" max="3" width="3.1640625" customWidth="1"/>
    <col min="4" max="4" width="6.83203125" customWidth="1"/>
    <col min="5" max="5" width="8.33203125" customWidth="1"/>
    <col min="6" max="6" width="22" bestFit="1" customWidth="1"/>
    <col min="7" max="7" width="20.5" bestFit="1" customWidth="1"/>
    <col min="8" max="8" width="22" bestFit="1" customWidth="1"/>
    <col min="9" max="9" width="20.5" bestFit="1" customWidth="1"/>
  </cols>
  <sheetData>
    <row r="1" spans="1:10">
      <c r="A1" s="6" t="s">
        <v>0</v>
      </c>
      <c r="B1" t="s">
        <v>10</v>
      </c>
    </row>
    <row r="2" spans="1:10">
      <c r="A2" s="6" t="s">
        <v>20</v>
      </c>
      <c r="B2" t="s">
        <v>40</v>
      </c>
    </row>
    <row r="3" spans="1:10">
      <c r="A3" s="6" t="s">
        <v>1</v>
      </c>
      <c r="B3" t="s">
        <v>23</v>
      </c>
    </row>
    <row r="5" spans="1:10">
      <c r="A5" s="6" t="s">
        <v>41</v>
      </c>
    </row>
    <row r="6" spans="1:10">
      <c r="A6" s="6" t="s">
        <v>18</v>
      </c>
      <c r="B6" t="s">
        <v>17</v>
      </c>
    </row>
    <row r="7" spans="1:10">
      <c r="A7" s="8">
        <v>2</v>
      </c>
      <c r="B7" s="7">
        <v>1</v>
      </c>
      <c r="I7" t="str">
        <f>A6</f>
        <v>Row Labels</v>
      </c>
      <c r="J7" t="s">
        <v>42</v>
      </c>
    </row>
    <row r="8" spans="1:10">
      <c r="A8" s="8">
        <v>4</v>
      </c>
      <c r="B8" s="7">
        <v>1</v>
      </c>
      <c r="I8">
        <f t="shared" ref="I8:I19" si="0">A7</f>
        <v>2</v>
      </c>
      <c r="J8">
        <f t="shared" ref="J8:J19" si="1">B7</f>
        <v>1</v>
      </c>
    </row>
    <row r="9" spans="1:10">
      <c r="A9" s="8">
        <v>8</v>
      </c>
      <c r="B9" s="7">
        <v>1</v>
      </c>
      <c r="I9">
        <f t="shared" si="0"/>
        <v>4</v>
      </c>
      <c r="J9">
        <f t="shared" si="1"/>
        <v>1</v>
      </c>
    </row>
    <row r="10" spans="1:10">
      <c r="A10" s="8">
        <v>16</v>
      </c>
      <c r="B10" s="7">
        <v>1</v>
      </c>
      <c r="I10">
        <f t="shared" si="0"/>
        <v>8</v>
      </c>
      <c r="J10">
        <f t="shared" si="1"/>
        <v>1</v>
      </c>
    </row>
    <row r="11" spans="1:10">
      <c r="A11" s="8">
        <v>32</v>
      </c>
      <c r="B11" s="7">
        <v>1</v>
      </c>
      <c r="I11">
        <f t="shared" si="0"/>
        <v>16</v>
      </c>
      <c r="J11">
        <f t="shared" si="1"/>
        <v>1</v>
      </c>
    </row>
    <row r="12" spans="1:10">
      <c r="A12" s="8">
        <v>64</v>
      </c>
      <c r="B12" s="7">
        <v>2</v>
      </c>
      <c r="I12">
        <f t="shared" si="0"/>
        <v>32</v>
      </c>
      <c r="J12">
        <f t="shared" si="1"/>
        <v>1</v>
      </c>
    </row>
    <row r="13" spans="1:10">
      <c r="A13" s="8">
        <v>128</v>
      </c>
      <c r="B13" s="7">
        <v>2</v>
      </c>
      <c r="I13">
        <f t="shared" si="0"/>
        <v>64</v>
      </c>
      <c r="J13">
        <f t="shared" si="1"/>
        <v>2</v>
      </c>
    </row>
    <row r="14" spans="1:10">
      <c r="A14" s="8">
        <v>256</v>
      </c>
      <c r="B14" s="7">
        <v>2</v>
      </c>
      <c r="I14">
        <f t="shared" si="0"/>
        <v>128</v>
      </c>
      <c r="J14">
        <f t="shared" si="1"/>
        <v>2</v>
      </c>
    </row>
    <row r="15" spans="1:10">
      <c r="A15" s="8">
        <v>512</v>
      </c>
      <c r="B15" s="7">
        <v>3</v>
      </c>
      <c r="I15">
        <f t="shared" si="0"/>
        <v>256</v>
      </c>
      <c r="J15">
        <f t="shared" si="1"/>
        <v>2</v>
      </c>
    </row>
    <row r="16" spans="1:10">
      <c r="A16" s="8">
        <v>1024</v>
      </c>
      <c r="B16" s="7">
        <v>3</v>
      </c>
      <c r="I16">
        <f t="shared" si="0"/>
        <v>512</v>
      </c>
      <c r="J16">
        <f t="shared" si="1"/>
        <v>3</v>
      </c>
    </row>
    <row r="17" spans="1:10">
      <c r="A17" s="8">
        <v>2048</v>
      </c>
      <c r="B17" s="7">
        <v>4</v>
      </c>
      <c r="I17">
        <f t="shared" si="0"/>
        <v>1024</v>
      </c>
      <c r="J17">
        <f t="shared" si="1"/>
        <v>3</v>
      </c>
    </row>
    <row r="18" spans="1:10">
      <c r="A18" s="8">
        <v>4096</v>
      </c>
      <c r="B18" s="7">
        <v>5</v>
      </c>
      <c r="I18">
        <f t="shared" si="0"/>
        <v>2048</v>
      </c>
      <c r="J18">
        <f t="shared" si="1"/>
        <v>4</v>
      </c>
    </row>
    <row r="19" spans="1:10">
      <c r="A19" s="8">
        <v>8192</v>
      </c>
      <c r="B19" s="7">
        <v>6</v>
      </c>
      <c r="I19">
        <f t="shared" si="0"/>
        <v>4096</v>
      </c>
      <c r="J19">
        <f t="shared" si="1"/>
        <v>5</v>
      </c>
    </row>
    <row r="20" spans="1:10">
      <c r="I20">
        <f t="shared" ref="I20" si="2">A19</f>
        <v>8192</v>
      </c>
      <c r="J20">
        <f t="shared" ref="J20" si="3">B19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4"/>
  <sheetViews>
    <sheetView workbookViewId="0">
      <selection activeCell="J46" sqref="J46:L54"/>
    </sheetView>
  </sheetViews>
  <sheetFormatPr baseColWidth="10" defaultRowHeight="15" x14ac:dyDescent="0"/>
  <cols>
    <col min="1" max="1" width="13" customWidth="1"/>
    <col min="2" max="2" width="15.83203125" customWidth="1"/>
    <col min="3" max="3" width="13.33203125" customWidth="1"/>
    <col min="4" max="4" width="11" customWidth="1"/>
    <col min="5" max="5" width="7.83203125" customWidth="1"/>
    <col min="6" max="6" width="13.33203125" customWidth="1"/>
    <col min="7" max="7" width="11" customWidth="1"/>
    <col min="8" max="8" width="22" bestFit="1" customWidth="1"/>
    <col min="9" max="9" width="20.5" bestFit="1" customWidth="1"/>
  </cols>
  <sheetData>
    <row r="2" spans="1:19">
      <c r="A2" s="6" t="s">
        <v>0</v>
      </c>
      <c r="B2" t="s">
        <v>10</v>
      </c>
    </row>
    <row r="3" spans="1:19">
      <c r="A3" s="6" t="s">
        <v>20</v>
      </c>
      <c r="B3" t="s">
        <v>40</v>
      </c>
    </row>
    <row r="5" spans="1:19">
      <c r="B5" s="6" t="s">
        <v>22</v>
      </c>
    </row>
    <row r="6" spans="1:19">
      <c r="B6">
        <v>4</v>
      </c>
      <c r="E6">
        <v>32</v>
      </c>
    </row>
    <row r="7" spans="1:19">
      <c r="A7" s="6" t="s">
        <v>18</v>
      </c>
      <c r="B7" t="s">
        <v>43</v>
      </c>
      <c r="C7" t="s">
        <v>32</v>
      </c>
      <c r="D7" t="s">
        <v>33</v>
      </c>
      <c r="E7" t="s">
        <v>43</v>
      </c>
      <c r="F7" t="s">
        <v>32</v>
      </c>
      <c r="G7" t="s">
        <v>33</v>
      </c>
    </row>
    <row r="8" spans="1:19">
      <c r="A8" s="8">
        <v>2</v>
      </c>
      <c r="B8" s="7">
        <v>1</v>
      </c>
      <c r="C8" s="7">
        <v>49.856000000000002</v>
      </c>
      <c r="D8" s="7">
        <v>26</v>
      </c>
      <c r="E8" s="7"/>
      <c r="F8" s="7"/>
      <c r="G8" s="7"/>
      <c r="I8" t="str">
        <f t="shared" ref="I8" si="0">A7</f>
        <v>Row Labels</v>
      </c>
      <c r="J8" t="str">
        <f t="shared" ref="J8" si="1">B7</f>
        <v>Rounds.</v>
      </c>
      <c r="K8" t="str">
        <f t="shared" ref="K8" si="2">C7</f>
        <v>Total duration.</v>
      </c>
      <c r="L8" t="str">
        <f t="shared" ref="L8" si="3">D7</f>
        <v>Graph time.</v>
      </c>
      <c r="M8" t="s">
        <v>37</v>
      </c>
      <c r="N8" t="s">
        <v>44</v>
      </c>
      <c r="O8" t="str">
        <f>E7</f>
        <v>Rounds.</v>
      </c>
      <c r="P8" t="str">
        <f t="shared" ref="P8:Q8" si="4">F7</f>
        <v>Total duration.</v>
      </c>
      <c r="Q8" t="str">
        <f t="shared" si="4"/>
        <v>Graph time.</v>
      </c>
      <c r="R8" t="s">
        <v>37</v>
      </c>
      <c r="S8" t="s">
        <v>44</v>
      </c>
    </row>
    <row r="9" spans="1:19">
      <c r="A9" s="8">
        <v>4</v>
      </c>
      <c r="B9" s="7">
        <v>1</v>
      </c>
      <c r="C9" s="7">
        <v>55.866999999999997</v>
      </c>
      <c r="D9" s="7">
        <v>28</v>
      </c>
      <c r="E9" s="7"/>
      <c r="F9" s="7"/>
      <c r="G9" s="7"/>
      <c r="I9">
        <f t="shared" ref="I9:I21" si="5">A8</f>
        <v>2</v>
      </c>
      <c r="J9">
        <f t="shared" ref="J9:J19" si="6">B8</f>
        <v>1</v>
      </c>
      <c r="K9">
        <f t="shared" ref="K9:K19" si="7">C8</f>
        <v>49.856000000000002</v>
      </c>
      <c r="L9">
        <f t="shared" ref="L9:L19" si="8">D8</f>
        <v>26</v>
      </c>
      <c r="M9">
        <f>K9-L9</f>
        <v>23.856000000000002</v>
      </c>
      <c r="N9">
        <f>M9/J9</f>
        <v>23.856000000000002</v>
      </c>
    </row>
    <row r="10" spans="1:19">
      <c r="A10" s="8">
        <v>8</v>
      </c>
      <c r="B10" s="7">
        <v>1</v>
      </c>
      <c r="C10" s="7">
        <v>54.908999999999999</v>
      </c>
      <c r="D10" s="7">
        <v>32</v>
      </c>
      <c r="E10" s="7"/>
      <c r="F10" s="7"/>
      <c r="G10" s="7"/>
      <c r="I10">
        <f t="shared" si="5"/>
        <v>4</v>
      </c>
      <c r="J10">
        <f t="shared" si="6"/>
        <v>1</v>
      </c>
      <c r="K10">
        <f t="shared" si="7"/>
        <v>55.866999999999997</v>
      </c>
      <c r="L10">
        <f t="shared" si="8"/>
        <v>28</v>
      </c>
      <c r="M10">
        <f t="shared" ref="M10:M19" si="9">K10-L10</f>
        <v>27.866999999999997</v>
      </c>
      <c r="N10">
        <f t="shared" ref="N10:N19" si="10">M10/J10</f>
        <v>27.866999999999997</v>
      </c>
    </row>
    <row r="11" spans="1:19">
      <c r="A11" s="8">
        <v>16</v>
      </c>
      <c r="B11" s="7">
        <v>1</v>
      </c>
      <c r="C11" s="7">
        <v>54.597999999999999</v>
      </c>
      <c r="D11" s="7">
        <v>36</v>
      </c>
      <c r="E11" s="7"/>
      <c r="F11" s="7"/>
      <c r="G11" s="7"/>
      <c r="I11">
        <f t="shared" si="5"/>
        <v>8</v>
      </c>
      <c r="J11">
        <f t="shared" si="6"/>
        <v>1</v>
      </c>
      <c r="K11">
        <f t="shared" si="7"/>
        <v>54.908999999999999</v>
      </c>
      <c r="L11">
        <f t="shared" si="8"/>
        <v>32</v>
      </c>
      <c r="M11">
        <f t="shared" si="9"/>
        <v>22.908999999999999</v>
      </c>
      <c r="N11">
        <f t="shared" si="10"/>
        <v>22.908999999999999</v>
      </c>
    </row>
    <row r="12" spans="1:19">
      <c r="A12" s="8">
        <v>32</v>
      </c>
      <c r="B12" s="7">
        <v>1</v>
      </c>
      <c r="C12" s="7">
        <v>62.487000000000002</v>
      </c>
      <c r="D12" s="7">
        <v>36</v>
      </c>
      <c r="E12" s="7"/>
      <c r="F12" s="7"/>
      <c r="G12" s="7"/>
      <c r="I12">
        <f t="shared" si="5"/>
        <v>16</v>
      </c>
      <c r="J12">
        <f t="shared" si="6"/>
        <v>1</v>
      </c>
      <c r="K12">
        <f t="shared" si="7"/>
        <v>54.597999999999999</v>
      </c>
      <c r="L12">
        <f t="shared" si="8"/>
        <v>36</v>
      </c>
      <c r="M12">
        <f t="shared" si="9"/>
        <v>18.597999999999999</v>
      </c>
      <c r="N12">
        <f t="shared" si="10"/>
        <v>18.597999999999999</v>
      </c>
    </row>
    <row r="13" spans="1:19">
      <c r="A13" s="8">
        <v>64</v>
      </c>
      <c r="B13" s="7">
        <v>2</v>
      </c>
      <c r="C13" s="7">
        <v>82.052999999999997</v>
      </c>
      <c r="D13" s="7">
        <v>47</v>
      </c>
      <c r="E13" s="7"/>
      <c r="F13" s="7"/>
      <c r="G13" s="7"/>
      <c r="I13">
        <f t="shared" si="5"/>
        <v>32</v>
      </c>
      <c r="J13">
        <f t="shared" si="6"/>
        <v>1</v>
      </c>
      <c r="K13">
        <f t="shared" si="7"/>
        <v>62.487000000000002</v>
      </c>
      <c r="L13">
        <f t="shared" si="8"/>
        <v>36</v>
      </c>
      <c r="M13">
        <f t="shared" si="9"/>
        <v>26.487000000000002</v>
      </c>
      <c r="N13">
        <f t="shared" si="10"/>
        <v>26.487000000000002</v>
      </c>
    </row>
    <row r="14" spans="1:19">
      <c r="A14" s="8">
        <v>128</v>
      </c>
      <c r="B14" s="7">
        <v>2</v>
      </c>
      <c r="C14" s="7">
        <v>92.463999999999999</v>
      </c>
      <c r="D14" s="7">
        <v>57</v>
      </c>
      <c r="E14" s="7"/>
      <c r="F14" s="7"/>
      <c r="G14" s="7"/>
      <c r="I14">
        <f t="shared" si="5"/>
        <v>64</v>
      </c>
      <c r="J14">
        <f t="shared" si="6"/>
        <v>2</v>
      </c>
      <c r="K14">
        <f t="shared" si="7"/>
        <v>82.052999999999997</v>
      </c>
      <c r="L14">
        <f t="shared" si="8"/>
        <v>47</v>
      </c>
      <c r="M14">
        <f t="shared" si="9"/>
        <v>35.052999999999997</v>
      </c>
      <c r="N14">
        <f t="shared" si="10"/>
        <v>17.526499999999999</v>
      </c>
    </row>
    <row r="15" spans="1:19">
      <c r="A15" s="8">
        <v>256</v>
      </c>
      <c r="B15" s="7">
        <v>2</v>
      </c>
      <c r="C15" s="7">
        <v>125.11</v>
      </c>
      <c r="D15" s="7">
        <v>90</v>
      </c>
      <c r="E15" s="7"/>
      <c r="F15" s="7"/>
      <c r="G15" s="7"/>
      <c r="I15">
        <f t="shared" si="5"/>
        <v>128</v>
      </c>
      <c r="J15">
        <f t="shared" si="6"/>
        <v>2</v>
      </c>
      <c r="K15">
        <f t="shared" si="7"/>
        <v>92.463999999999999</v>
      </c>
      <c r="L15">
        <f t="shared" si="8"/>
        <v>57</v>
      </c>
      <c r="M15">
        <f t="shared" si="9"/>
        <v>35.463999999999999</v>
      </c>
      <c r="N15">
        <f t="shared" si="10"/>
        <v>17.731999999999999</v>
      </c>
    </row>
    <row r="16" spans="1:19">
      <c r="A16" s="8">
        <v>512</v>
      </c>
      <c r="B16" s="7">
        <v>3</v>
      </c>
      <c r="C16" s="7">
        <v>239.655</v>
      </c>
      <c r="D16" s="7">
        <v>180</v>
      </c>
      <c r="E16" s="7"/>
      <c r="F16" s="7"/>
      <c r="G16" s="7"/>
      <c r="I16">
        <f t="shared" si="5"/>
        <v>256</v>
      </c>
      <c r="J16">
        <f t="shared" si="6"/>
        <v>2</v>
      </c>
      <c r="K16">
        <f t="shared" si="7"/>
        <v>125.11</v>
      </c>
      <c r="L16">
        <f t="shared" si="8"/>
        <v>90</v>
      </c>
      <c r="M16">
        <f t="shared" si="9"/>
        <v>35.11</v>
      </c>
      <c r="N16">
        <f t="shared" si="10"/>
        <v>17.555</v>
      </c>
    </row>
    <row r="17" spans="1:19">
      <c r="A17" s="8">
        <v>1024</v>
      </c>
      <c r="B17" s="7">
        <v>3</v>
      </c>
      <c r="C17" s="7">
        <v>565.56700000000001</v>
      </c>
      <c r="D17" s="7">
        <v>498.00000000000006</v>
      </c>
      <c r="E17" s="7"/>
      <c r="F17" s="7"/>
      <c r="G17" s="7"/>
      <c r="I17">
        <f t="shared" si="5"/>
        <v>512</v>
      </c>
      <c r="J17">
        <f t="shared" si="6"/>
        <v>3</v>
      </c>
      <c r="K17">
        <f t="shared" si="7"/>
        <v>239.655</v>
      </c>
      <c r="L17">
        <f t="shared" si="8"/>
        <v>180</v>
      </c>
      <c r="M17">
        <f t="shared" si="9"/>
        <v>59.655000000000001</v>
      </c>
      <c r="N17">
        <f t="shared" si="10"/>
        <v>19.885000000000002</v>
      </c>
    </row>
    <row r="18" spans="1:19">
      <c r="A18" s="8">
        <v>2048</v>
      </c>
      <c r="B18" s="7">
        <v>4</v>
      </c>
      <c r="C18" s="7">
        <v>1796.2829999999999</v>
      </c>
      <c r="D18" s="7">
        <v>1680</v>
      </c>
      <c r="E18" s="7">
        <v>4</v>
      </c>
      <c r="F18" s="7">
        <v>1258.9000000000001</v>
      </c>
      <c r="G18" s="7">
        <v>468</v>
      </c>
      <c r="I18">
        <f t="shared" si="5"/>
        <v>1024</v>
      </c>
      <c r="J18">
        <f t="shared" si="6"/>
        <v>3</v>
      </c>
      <c r="K18">
        <f t="shared" si="7"/>
        <v>565.56700000000001</v>
      </c>
      <c r="L18">
        <f t="shared" si="8"/>
        <v>498.00000000000006</v>
      </c>
      <c r="M18">
        <f t="shared" si="9"/>
        <v>67.56699999999995</v>
      </c>
      <c r="N18">
        <f t="shared" si="10"/>
        <v>22.522333333333318</v>
      </c>
    </row>
    <row r="19" spans="1:19">
      <c r="A19" s="8">
        <v>4096</v>
      </c>
      <c r="B19" s="7"/>
      <c r="C19" s="7"/>
      <c r="D19" s="7"/>
      <c r="E19" s="7">
        <v>5</v>
      </c>
      <c r="F19" s="7">
        <v>1997.3209999999999</v>
      </c>
      <c r="G19" s="7">
        <v>1080</v>
      </c>
      <c r="I19">
        <f t="shared" si="5"/>
        <v>2048</v>
      </c>
      <c r="J19">
        <f t="shared" si="6"/>
        <v>4</v>
      </c>
      <c r="K19">
        <f t="shared" si="7"/>
        <v>1796.2829999999999</v>
      </c>
      <c r="L19">
        <f t="shared" si="8"/>
        <v>1680</v>
      </c>
      <c r="M19">
        <f t="shared" si="9"/>
        <v>116.2829999999999</v>
      </c>
      <c r="N19">
        <f t="shared" si="10"/>
        <v>29.070749999999975</v>
      </c>
      <c r="O19">
        <f>E18</f>
        <v>4</v>
      </c>
      <c r="P19">
        <f t="shared" ref="P19" si="11">F18</f>
        <v>1258.9000000000001</v>
      </c>
      <c r="Q19">
        <f t="shared" ref="Q19" si="12">G18</f>
        <v>468</v>
      </c>
      <c r="R19">
        <f t="shared" ref="R19" si="13">P19-Q19</f>
        <v>790.90000000000009</v>
      </c>
      <c r="S19">
        <f t="shared" ref="S19" si="14">R19/O19</f>
        <v>197.72500000000002</v>
      </c>
    </row>
    <row r="20" spans="1:19">
      <c r="A20" s="8">
        <v>8192</v>
      </c>
      <c r="B20" s="7"/>
      <c r="C20" s="7"/>
      <c r="D20" s="7"/>
      <c r="E20" s="7">
        <v>6</v>
      </c>
      <c r="F20" s="7">
        <v>4516.9179999999997</v>
      </c>
      <c r="G20" s="7">
        <v>3420</v>
      </c>
      <c r="I20">
        <f t="shared" si="5"/>
        <v>4096</v>
      </c>
      <c r="O20">
        <f t="shared" ref="O20:O21" si="15">E19</f>
        <v>5</v>
      </c>
      <c r="P20">
        <f t="shared" ref="P20:P21" si="16">F19</f>
        <v>1997.3209999999999</v>
      </c>
      <c r="Q20">
        <f t="shared" ref="Q20:Q21" si="17">G19</f>
        <v>1080</v>
      </c>
      <c r="R20">
        <f t="shared" ref="R20:R21" si="18">P20-Q20</f>
        <v>917.32099999999991</v>
      </c>
      <c r="S20">
        <f t="shared" ref="S20:S21" si="19">R20/O20</f>
        <v>183.46419999999998</v>
      </c>
    </row>
    <row r="21" spans="1:19">
      <c r="I21">
        <f t="shared" si="5"/>
        <v>8192</v>
      </c>
      <c r="O21">
        <f t="shared" si="15"/>
        <v>6</v>
      </c>
      <c r="P21">
        <f t="shared" si="16"/>
        <v>4516.9179999999997</v>
      </c>
      <c r="Q21">
        <f t="shared" si="17"/>
        <v>3420</v>
      </c>
      <c r="R21">
        <f t="shared" si="18"/>
        <v>1096.9179999999997</v>
      </c>
      <c r="S21">
        <f t="shared" si="19"/>
        <v>182.81966666666662</v>
      </c>
    </row>
    <row r="25" spans="1:19">
      <c r="I25" t="str">
        <f>I8</f>
        <v>Row Labels</v>
      </c>
      <c r="J25" t="s">
        <v>45</v>
      </c>
      <c r="K25" t="s">
        <v>46</v>
      </c>
    </row>
    <row r="26" spans="1:19">
      <c r="I26">
        <f t="shared" ref="I26:I38" si="20">I9</f>
        <v>2</v>
      </c>
      <c r="J26">
        <f>N9</f>
        <v>23.856000000000002</v>
      </c>
    </row>
    <row r="27" spans="1:19">
      <c r="I27">
        <f t="shared" si="20"/>
        <v>4</v>
      </c>
      <c r="J27">
        <f t="shared" ref="J27:J36" si="21">N10</f>
        <v>27.866999999999997</v>
      </c>
    </row>
    <row r="28" spans="1:19">
      <c r="I28">
        <f t="shared" si="20"/>
        <v>8</v>
      </c>
      <c r="J28">
        <f t="shared" si="21"/>
        <v>22.908999999999999</v>
      </c>
    </row>
    <row r="29" spans="1:19">
      <c r="I29">
        <f t="shared" si="20"/>
        <v>16</v>
      </c>
      <c r="J29">
        <f t="shared" si="21"/>
        <v>18.597999999999999</v>
      </c>
    </row>
    <row r="30" spans="1:19">
      <c r="I30">
        <f t="shared" si="20"/>
        <v>32</v>
      </c>
      <c r="J30">
        <f t="shared" si="21"/>
        <v>26.487000000000002</v>
      </c>
    </row>
    <row r="31" spans="1:19">
      <c r="I31">
        <f t="shared" si="20"/>
        <v>64</v>
      </c>
      <c r="J31">
        <f t="shared" si="21"/>
        <v>17.526499999999999</v>
      </c>
    </row>
    <row r="32" spans="1:19">
      <c r="I32">
        <f t="shared" si="20"/>
        <v>128</v>
      </c>
      <c r="J32">
        <f t="shared" si="21"/>
        <v>17.731999999999999</v>
      </c>
    </row>
    <row r="33" spans="9:15">
      <c r="I33">
        <f t="shared" si="20"/>
        <v>256</v>
      </c>
      <c r="J33">
        <f t="shared" si="21"/>
        <v>17.555</v>
      </c>
      <c r="M33" t="s">
        <v>56</v>
      </c>
      <c r="N33" s="20">
        <f>AVERAGE(J31:J33)/4</f>
        <v>4.4011249999999995</v>
      </c>
      <c r="O33">
        <f>N33</f>
        <v>4.4011249999999995</v>
      </c>
    </row>
    <row r="34" spans="9:15">
      <c r="I34">
        <f t="shared" si="20"/>
        <v>512</v>
      </c>
      <c r="J34">
        <f t="shared" si="21"/>
        <v>19.885000000000002</v>
      </c>
      <c r="M34" t="s">
        <v>57</v>
      </c>
      <c r="N34">
        <f>(J34-N$33*4)/I34*1024</f>
        <v>4.561000000000007</v>
      </c>
    </row>
    <row r="35" spans="9:15">
      <c r="I35">
        <f t="shared" si="20"/>
        <v>1024</v>
      </c>
      <c r="J35">
        <f t="shared" si="21"/>
        <v>22.522333333333318</v>
      </c>
      <c r="N35">
        <f t="shared" ref="N35:N36" si="22">(J35-N$33*4)/I35*1024</f>
        <v>4.91783333333332</v>
      </c>
    </row>
    <row r="36" spans="9:15">
      <c r="I36">
        <f t="shared" si="20"/>
        <v>2048</v>
      </c>
      <c r="J36">
        <f t="shared" si="21"/>
        <v>29.070749999999975</v>
      </c>
      <c r="K36">
        <f>S19</f>
        <v>197.72500000000002</v>
      </c>
      <c r="N36">
        <f>(J36-N$33*4)/$I36*1024</f>
        <v>5.7331249999999887</v>
      </c>
      <c r="O36">
        <f>(K36-$O$33*32)/$I36*1024</f>
        <v>28.444500000000019</v>
      </c>
    </row>
    <row r="37" spans="9:15">
      <c r="I37">
        <f t="shared" si="20"/>
        <v>4096</v>
      </c>
      <c r="K37">
        <f t="shared" ref="K37:K38" si="23">S20</f>
        <v>183.46419999999998</v>
      </c>
      <c r="O37">
        <f t="shared" ref="O37:O38" si="24">(K37-$O$33*32)/$I37*1024</f>
        <v>10.657049999999998</v>
      </c>
    </row>
    <row r="38" spans="9:15">
      <c r="I38">
        <f t="shared" si="20"/>
        <v>8192</v>
      </c>
      <c r="K38">
        <f t="shared" si="23"/>
        <v>182.81966666666662</v>
      </c>
      <c r="O38">
        <f t="shared" si="24"/>
        <v>5.2479583333333295</v>
      </c>
    </row>
    <row r="41" spans="9:15">
      <c r="J41">
        <v>2</v>
      </c>
      <c r="K41">
        <v>4</v>
      </c>
      <c r="L41">
        <v>23.856000000000002</v>
      </c>
    </row>
    <row r="42" spans="9:15">
      <c r="J42">
        <v>4</v>
      </c>
      <c r="K42">
        <v>4</v>
      </c>
      <c r="L42">
        <v>27.866999999999997</v>
      </c>
    </row>
    <row r="43" spans="9:15">
      <c r="J43">
        <v>8</v>
      </c>
      <c r="K43">
        <v>4</v>
      </c>
      <c r="L43">
        <v>22.908999999999999</v>
      </c>
    </row>
    <row r="44" spans="9:15">
      <c r="J44">
        <v>16</v>
      </c>
      <c r="K44">
        <v>4</v>
      </c>
      <c r="L44">
        <v>18.597999999999999</v>
      </c>
    </row>
    <row r="45" spans="9:15">
      <c r="J45">
        <v>32</v>
      </c>
      <c r="K45">
        <v>4</v>
      </c>
      <c r="L45">
        <v>26.487000000000002</v>
      </c>
    </row>
    <row r="46" spans="9:15">
      <c r="J46">
        <v>64</v>
      </c>
      <c r="K46">
        <v>4</v>
      </c>
      <c r="L46">
        <v>17.526499999999999</v>
      </c>
    </row>
    <row r="47" spans="9:15">
      <c r="J47">
        <v>128</v>
      </c>
      <c r="K47">
        <v>4</v>
      </c>
      <c r="L47">
        <v>17.731999999999999</v>
      </c>
    </row>
    <row r="48" spans="9:15">
      <c r="J48">
        <v>256</v>
      </c>
      <c r="K48">
        <v>4</v>
      </c>
      <c r="L48">
        <v>17.555</v>
      </c>
    </row>
    <row r="49" spans="10:12">
      <c r="J49">
        <v>512</v>
      </c>
      <c r="K49">
        <v>4</v>
      </c>
      <c r="L49">
        <v>19.885000000000002</v>
      </c>
    </row>
    <row r="50" spans="10:12">
      <c r="J50">
        <v>1024</v>
      </c>
      <c r="K50">
        <v>4</v>
      </c>
      <c r="L50">
        <v>22.522333333333318</v>
      </c>
    </row>
    <row r="51" spans="10:12">
      <c r="J51">
        <v>2048</v>
      </c>
      <c r="K51">
        <v>4</v>
      </c>
      <c r="L51">
        <v>29.070749999999975</v>
      </c>
    </row>
    <row r="52" spans="10:12">
      <c r="J52">
        <v>2048</v>
      </c>
      <c r="K52">
        <v>32</v>
      </c>
      <c r="L52" s="21">
        <v>197.72499999999999</v>
      </c>
    </row>
    <row r="53" spans="10:12">
      <c r="J53">
        <v>4096</v>
      </c>
      <c r="K53">
        <v>32</v>
      </c>
      <c r="L53" s="21">
        <v>183.46420000000001</v>
      </c>
    </row>
    <row r="54" spans="10:12">
      <c r="J54">
        <v>8192</v>
      </c>
      <c r="K54">
        <v>32</v>
      </c>
      <c r="L54" s="21">
        <v>182.8196667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K32" sqref="K32"/>
    </sheetView>
  </sheetViews>
  <sheetFormatPr baseColWidth="10" defaultRowHeight="15" x14ac:dyDescent="0"/>
  <cols>
    <col min="1" max="1" width="13" customWidth="1"/>
    <col min="2" max="2" width="12.1640625" customWidth="1"/>
    <col min="3" max="3" width="13.33203125" customWidth="1"/>
    <col min="4" max="4" width="11" customWidth="1"/>
    <col min="5" max="5" width="20.83203125" customWidth="1"/>
    <col min="6" max="6" width="13.33203125" customWidth="1"/>
    <col min="7" max="7" width="11" customWidth="1"/>
    <col min="8" max="8" width="22" bestFit="1" customWidth="1"/>
    <col min="9" max="9" width="20.5" bestFit="1" customWidth="1"/>
  </cols>
  <sheetData>
    <row r="1" spans="1:16">
      <c r="A1" s="6" t="s">
        <v>0</v>
      </c>
      <c r="B1" t="s">
        <v>10</v>
      </c>
    </row>
    <row r="2" spans="1:16">
      <c r="A2" s="6" t="s">
        <v>20</v>
      </c>
      <c r="B2" t="s">
        <v>40</v>
      </c>
    </row>
    <row r="3" spans="1:16">
      <c r="A3" s="6" t="s">
        <v>2</v>
      </c>
      <c r="B3" s="8">
        <v>2048</v>
      </c>
    </row>
    <row r="5" spans="1:16">
      <c r="B5" s="6" t="s">
        <v>29</v>
      </c>
    </row>
    <row r="6" spans="1:16">
      <c r="A6" s="6" t="s">
        <v>18</v>
      </c>
      <c r="B6" t="s">
        <v>43</v>
      </c>
      <c r="C6" t="s">
        <v>32</v>
      </c>
      <c r="D6" t="s">
        <v>33</v>
      </c>
      <c r="E6" t="s">
        <v>52</v>
      </c>
    </row>
    <row r="7" spans="1:16">
      <c r="A7" s="8">
        <v>2</v>
      </c>
      <c r="B7" s="7">
        <v>4</v>
      </c>
      <c r="C7" s="7">
        <v>3590.6419999999998</v>
      </c>
      <c r="D7" s="7">
        <v>3480</v>
      </c>
      <c r="E7" s="7">
        <v>95.5</v>
      </c>
      <c r="I7" t="str">
        <f t="shared" ref="I7" si="0">A6</f>
        <v>Row Labels</v>
      </c>
      <c r="J7" t="str">
        <f t="shared" ref="J7" si="1">B6</f>
        <v>Rounds.</v>
      </c>
      <c r="K7" t="str">
        <f t="shared" ref="K7" si="2">C6</f>
        <v>Total duration.</v>
      </c>
      <c r="L7" t="str">
        <f t="shared" ref="L7" si="3">D6</f>
        <v>Graph time.</v>
      </c>
      <c r="M7" t="s">
        <v>37</v>
      </c>
      <c r="N7" t="s">
        <v>44</v>
      </c>
      <c r="O7" t="s">
        <v>53</v>
      </c>
      <c r="P7" t="s">
        <v>54</v>
      </c>
    </row>
    <row r="8" spans="1:16">
      <c r="A8" s="8">
        <v>4</v>
      </c>
      <c r="B8" s="7">
        <v>4</v>
      </c>
      <c r="C8" s="7">
        <v>1796.2829999999999</v>
      </c>
      <c r="D8" s="7">
        <v>1680</v>
      </c>
      <c r="E8" s="7">
        <v>70</v>
      </c>
      <c r="I8">
        <f t="shared" ref="I8:L13" si="4">A7</f>
        <v>2</v>
      </c>
      <c r="J8">
        <f t="shared" si="4"/>
        <v>4</v>
      </c>
      <c r="K8">
        <f t="shared" si="4"/>
        <v>3590.6419999999998</v>
      </c>
      <c r="L8">
        <f t="shared" si="4"/>
        <v>3480</v>
      </c>
      <c r="M8">
        <f>K8-L8</f>
        <v>110.64199999999983</v>
      </c>
      <c r="N8">
        <f>M8/J8</f>
        <v>27.660499999999956</v>
      </c>
      <c r="O8">
        <f>E7</f>
        <v>95.5</v>
      </c>
      <c r="P8">
        <f>M8-O8</f>
        <v>15.141999999999825</v>
      </c>
    </row>
    <row r="9" spans="1:16">
      <c r="A9" s="8">
        <v>8</v>
      </c>
      <c r="B9" s="7">
        <v>4</v>
      </c>
      <c r="C9" s="7">
        <v>1056.278</v>
      </c>
      <c r="D9" s="7">
        <v>900</v>
      </c>
      <c r="E9" s="7"/>
      <c r="I9">
        <f t="shared" si="4"/>
        <v>4</v>
      </c>
      <c r="J9">
        <f t="shared" si="4"/>
        <v>4</v>
      </c>
      <c r="K9">
        <f t="shared" si="4"/>
        <v>1796.2829999999999</v>
      </c>
      <c r="L9">
        <f t="shared" si="4"/>
        <v>1680</v>
      </c>
      <c r="M9">
        <f>K9-L9</f>
        <v>116.2829999999999</v>
      </c>
      <c r="N9">
        <f>M9/J9</f>
        <v>29.070749999999975</v>
      </c>
      <c r="O9">
        <f t="shared" ref="O9:O13" si="5">E8</f>
        <v>70</v>
      </c>
      <c r="P9">
        <f t="shared" ref="P9:P13" si="6">M9-O9</f>
        <v>46.282999999999902</v>
      </c>
    </row>
    <row r="10" spans="1:16">
      <c r="A10" s="8">
        <v>16</v>
      </c>
      <c r="B10" s="7">
        <v>4</v>
      </c>
      <c r="C10" s="7">
        <v>941.25300000000004</v>
      </c>
      <c r="D10" s="7">
        <v>582</v>
      </c>
      <c r="E10" s="7">
        <v>306</v>
      </c>
      <c r="I10">
        <f t="shared" si="4"/>
        <v>8</v>
      </c>
      <c r="J10">
        <f t="shared" si="4"/>
        <v>4</v>
      </c>
      <c r="K10">
        <f t="shared" si="4"/>
        <v>1056.278</v>
      </c>
      <c r="L10">
        <f t="shared" si="4"/>
        <v>900</v>
      </c>
      <c r="M10">
        <f t="shared" ref="M10:M13" si="7">K10-L10</f>
        <v>156.27800000000002</v>
      </c>
      <c r="N10">
        <f t="shared" ref="N10:N13" si="8">M10/J10</f>
        <v>39.069500000000005</v>
      </c>
    </row>
    <row r="11" spans="1:16">
      <c r="A11" s="8">
        <v>24</v>
      </c>
      <c r="B11" s="7">
        <v>4</v>
      </c>
      <c r="C11" s="7">
        <v>1035.4369999999999</v>
      </c>
      <c r="D11" s="7">
        <v>491.99999999999994</v>
      </c>
      <c r="E11" s="7">
        <v>443</v>
      </c>
      <c r="I11">
        <f t="shared" si="4"/>
        <v>16</v>
      </c>
      <c r="J11">
        <f t="shared" si="4"/>
        <v>4</v>
      </c>
      <c r="K11">
        <f t="shared" si="4"/>
        <v>941.25300000000004</v>
      </c>
      <c r="L11">
        <f t="shared" si="4"/>
        <v>582</v>
      </c>
      <c r="M11">
        <f t="shared" si="7"/>
        <v>359.25300000000004</v>
      </c>
      <c r="N11">
        <f t="shared" si="8"/>
        <v>89.813250000000011</v>
      </c>
      <c r="O11">
        <f t="shared" si="5"/>
        <v>306</v>
      </c>
      <c r="P11">
        <f t="shared" si="6"/>
        <v>53.253000000000043</v>
      </c>
    </row>
    <row r="12" spans="1:16">
      <c r="A12" s="8">
        <v>32</v>
      </c>
      <c r="B12" s="7">
        <v>4</v>
      </c>
      <c r="C12" s="7">
        <v>1258.9000000000001</v>
      </c>
      <c r="D12" s="7">
        <v>468</v>
      </c>
      <c r="E12" s="7">
        <v>601</v>
      </c>
      <c r="I12">
        <f t="shared" si="4"/>
        <v>24</v>
      </c>
      <c r="J12">
        <f t="shared" si="4"/>
        <v>4</v>
      </c>
      <c r="K12">
        <f t="shared" si="4"/>
        <v>1035.4369999999999</v>
      </c>
      <c r="L12">
        <f t="shared" si="4"/>
        <v>491.99999999999994</v>
      </c>
      <c r="M12">
        <f t="shared" si="7"/>
        <v>543.4369999999999</v>
      </c>
      <c r="N12">
        <f t="shared" si="8"/>
        <v>135.85924999999997</v>
      </c>
      <c r="O12">
        <f t="shared" si="5"/>
        <v>443</v>
      </c>
      <c r="P12">
        <f t="shared" si="6"/>
        <v>100.4369999999999</v>
      </c>
    </row>
    <row r="13" spans="1:16">
      <c r="I13">
        <f t="shared" si="4"/>
        <v>32</v>
      </c>
      <c r="J13">
        <f t="shared" si="4"/>
        <v>4</v>
      </c>
      <c r="K13">
        <f t="shared" si="4"/>
        <v>1258.9000000000001</v>
      </c>
      <c r="L13">
        <f t="shared" si="4"/>
        <v>468</v>
      </c>
      <c r="M13">
        <f t="shared" si="7"/>
        <v>790.90000000000009</v>
      </c>
      <c r="N13">
        <f t="shared" si="8"/>
        <v>197.72500000000002</v>
      </c>
      <c r="O13">
        <f t="shared" si="5"/>
        <v>601</v>
      </c>
      <c r="P13">
        <f t="shared" si="6"/>
        <v>189.90000000000009</v>
      </c>
    </row>
    <row r="24" spans="9:12">
      <c r="I24" t="s">
        <v>1</v>
      </c>
      <c r="J24" t="s">
        <v>47</v>
      </c>
      <c r="K24" t="str">
        <f>O7</f>
        <v>Job time</v>
      </c>
    </row>
    <row r="25" spans="9:12">
      <c r="I25">
        <f>I8</f>
        <v>2</v>
      </c>
      <c r="J25">
        <f>N8</f>
        <v>27.660499999999956</v>
      </c>
      <c r="K25">
        <f t="shared" ref="K25:K30" si="9">O8</f>
        <v>95.5</v>
      </c>
    </row>
    <row r="26" spans="9:12">
      <c r="I26">
        <f t="shared" ref="I26:I30" si="10">I9</f>
        <v>4</v>
      </c>
      <c r="J26">
        <f>N9</f>
        <v>29.070749999999975</v>
      </c>
      <c r="K26">
        <f t="shared" si="9"/>
        <v>70</v>
      </c>
    </row>
    <row r="27" spans="9:12">
      <c r="I27">
        <f t="shared" si="10"/>
        <v>8</v>
      </c>
      <c r="J27">
        <f t="shared" ref="J27:J30" si="11">N10</f>
        <v>39.069500000000005</v>
      </c>
      <c r="K27">
        <f t="shared" si="9"/>
        <v>0</v>
      </c>
    </row>
    <row r="28" spans="9:12">
      <c r="I28">
        <f t="shared" si="10"/>
        <v>16</v>
      </c>
      <c r="J28">
        <f t="shared" si="11"/>
        <v>89.813250000000011</v>
      </c>
      <c r="K28">
        <f t="shared" si="9"/>
        <v>306</v>
      </c>
    </row>
    <row r="29" spans="9:12">
      <c r="I29">
        <f t="shared" si="10"/>
        <v>24</v>
      </c>
      <c r="J29">
        <f t="shared" si="11"/>
        <v>135.85924999999997</v>
      </c>
      <c r="K29">
        <f t="shared" si="9"/>
        <v>443</v>
      </c>
    </row>
    <row r="30" spans="9:12">
      <c r="I30">
        <f t="shared" si="10"/>
        <v>32</v>
      </c>
      <c r="J30">
        <f t="shared" si="11"/>
        <v>197.72500000000002</v>
      </c>
      <c r="K30">
        <f t="shared" si="9"/>
        <v>601</v>
      </c>
    </row>
    <row r="32" spans="9:12">
      <c r="I32" t="s">
        <v>1</v>
      </c>
      <c r="J32" t="s">
        <v>55</v>
      </c>
      <c r="K32" t="s">
        <v>53</v>
      </c>
      <c r="L32" t="s">
        <v>54</v>
      </c>
    </row>
    <row r="33" spans="9:12">
      <c r="I33">
        <v>2</v>
      </c>
      <c r="J33">
        <v>110.64199999999983</v>
      </c>
      <c r="K33">
        <v>95.5</v>
      </c>
      <c r="L33">
        <v>15.141999999999825</v>
      </c>
    </row>
    <row r="34" spans="9:12">
      <c r="I34">
        <v>4</v>
      </c>
      <c r="J34">
        <v>116.2829999999999</v>
      </c>
      <c r="K34">
        <v>70</v>
      </c>
      <c r="L34">
        <v>46.282999999999902</v>
      </c>
    </row>
    <row r="35" spans="9:12">
      <c r="I35">
        <v>16</v>
      </c>
      <c r="J35">
        <v>359.25300000000004</v>
      </c>
      <c r="K35">
        <v>306</v>
      </c>
      <c r="L35">
        <v>53.253000000000043</v>
      </c>
    </row>
    <row r="36" spans="9:12">
      <c r="I36">
        <v>24</v>
      </c>
      <c r="J36">
        <v>543.4369999999999</v>
      </c>
      <c r="K36">
        <v>443</v>
      </c>
      <c r="L36">
        <v>100.4369999999999</v>
      </c>
    </row>
    <row r="37" spans="9:12">
      <c r="I37">
        <v>32</v>
      </c>
      <c r="J37">
        <v>790.90000000000009</v>
      </c>
      <c r="K37">
        <v>601</v>
      </c>
      <c r="L37">
        <v>189.90000000000009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B10" sqref="B10"/>
    </sheetView>
  </sheetViews>
  <sheetFormatPr baseColWidth="10" defaultRowHeight="15" x14ac:dyDescent="0"/>
  <sheetData>
    <row r="1" spans="1:13">
      <c r="A1" t="s">
        <v>20</v>
      </c>
      <c r="B1" t="s">
        <v>0</v>
      </c>
      <c r="C1" t="s">
        <v>1</v>
      </c>
      <c r="D1" t="s">
        <v>2</v>
      </c>
      <c r="E1" s="2" t="s">
        <v>3</v>
      </c>
      <c r="F1" t="s">
        <v>4</v>
      </c>
      <c r="G1" t="s">
        <v>5</v>
      </c>
      <c r="H1" s="1" t="s">
        <v>9</v>
      </c>
      <c r="I1" t="s">
        <v>7</v>
      </c>
      <c r="J1" t="s">
        <v>8</v>
      </c>
      <c r="K1" t="s">
        <v>6</v>
      </c>
      <c r="L1" t="s">
        <v>11</v>
      </c>
      <c r="M1" s="2" t="s">
        <v>14</v>
      </c>
    </row>
    <row r="2" spans="1:13">
      <c r="A2" t="s">
        <v>21</v>
      </c>
      <c r="B2" t="s">
        <v>12</v>
      </c>
      <c r="C2">
        <v>4</v>
      </c>
      <c r="D2">
        <v>1024</v>
      </c>
      <c r="E2" s="2">
        <v>671.01499999999999</v>
      </c>
      <c r="F2">
        <v>600</v>
      </c>
      <c r="G2">
        <v>3</v>
      </c>
      <c r="H2" s="2">
        <f>60*7.2</f>
        <v>432</v>
      </c>
      <c r="I2">
        <f>60*1.4</f>
        <v>84</v>
      </c>
      <c r="J2" s="4">
        <v>15.4</v>
      </c>
      <c r="K2" s="4">
        <v>11</v>
      </c>
      <c r="L2" s="4">
        <v>3.1</v>
      </c>
      <c r="M2" s="2">
        <v>0.41064534194687302</v>
      </c>
    </row>
    <row r="3" spans="1:13">
      <c r="A3" t="s">
        <v>21</v>
      </c>
      <c r="B3" t="s">
        <v>10</v>
      </c>
      <c r="C3">
        <v>4</v>
      </c>
      <c r="D3">
        <v>1024</v>
      </c>
      <c r="E3" s="2">
        <v>565.56700000000001</v>
      </c>
      <c r="F3">
        <f>60*8.3</f>
        <v>498.00000000000006</v>
      </c>
      <c r="G3" s="4">
        <v>3</v>
      </c>
      <c r="H3" s="2">
        <f>60*5</f>
        <v>300</v>
      </c>
      <c r="I3" s="4">
        <f>60*1.4</f>
        <v>84</v>
      </c>
      <c r="J3" s="4">
        <v>15.4</v>
      </c>
      <c r="K3" s="4">
        <v>9</v>
      </c>
      <c r="L3" s="4">
        <v>13.4</v>
      </c>
      <c r="M3" s="2">
        <v>0.41061952571913202</v>
      </c>
    </row>
    <row r="4" spans="1:13">
      <c r="A4" t="s">
        <v>21</v>
      </c>
      <c r="B4" t="s">
        <v>13</v>
      </c>
      <c r="C4">
        <v>4</v>
      </c>
      <c r="D4">
        <v>1024</v>
      </c>
      <c r="E4" s="2">
        <v>3598.2539999999999</v>
      </c>
      <c r="F4">
        <f>60*5</f>
        <v>300</v>
      </c>
      <c r="G4">
        <f>216/2</f>
        <v>108</v>
      </c>
      <c r="H4" s="2">
        <v>0</v>
      </c>
      <c r="I4">
        <f>60*1.5</f>
        <v>90</v>
      </c>
      <c r="J4" s="4">
        <v>15.4</v>
      </c>
      <c r="K4" s="4">
        <v>15</v>
      </c>
      <c r="L4" s="4">
        <v>3.1</v>
      </c>
      <c r="M4" s="2">
        <v>0.39865325260399997</v>
      </c>
    </row>
    <row r="5" spans="1:13">
      <c r="A5" t="s">
        <v>15</v>
      </c>
      <c r="B5" t="s">
        <v>15</v>
      </c>
      <c r="D5">
        <v>1024</v>
      </c>
      <c r="E5">
        <v>1028</v>
      </c>
      <c r="H5" s="2"/>
      <c r="M5" s="2">
        <v>0.38105132000000003</v>
      </c>
    </row>
    <row r="9" spans="1:13">
      <c r="A9" t="str">
        <f>B1</f>
        <v>Algorithm</v>
      </c>
      <c r="B9" t="s">
        <v>50</v>
      </c>
      <c r="C9" t="s">
        <v>48</v>
      </c>
      <c r="D9" t="s">
        <v>49</v>
      </c>
    </row>
    <row r="10" spans="1:13">
      <c r="A10" t="str">
        <f>B2</f>
        <v>nomods</v>
      </c>
      <c r="B10">
        <f>F2-H2</f>
        <v>168</v>
      </c>
      <c r="C10">
        <f>H2</f>
        <v>432</v>
      </c>
      <c r="D10">
        <f>E2-F2</f>
        <v>71.014999999999986</v>
      </c>
    </row>
    <row r="11" spans="1:13">
      <c r="A11" t="str">
        <f t="shared" ref="A11:A12" si="0">B3</f>
        <v>exact-corr</v>
      </c>
      <c r="B11">
        <f t="shared" ref="B11:B12" si="1">F3-H3</f>
        <v>198.00000000000006</v>
      </c>
      <c r="C11">
        <f t="shared" ref="C11:C12" si="2">H3</f>
        <v>300</v>
      </c>
      <c r="D11">
        <f t="shared" ref="D11:D12" si="3">E3-F3</f>
        <v>67.56699999999995</v>
      </c>
    </row>
    <row r="12" spans="1:13">
      <c r="A12" t="str">
        <f t="shared" si="0"/>
        <v>proxy-centers</v>
      </c>
      <c r="B12">
        <f t="shared" si="1"/>
        <v>300</v>
      </c>
      <c r="C12">
        <f t="shared" si="2"/>
        <v>0</v>
      </c>
      <c r="D12">
        <f t="shared" si="3"/>
        <v>3298.2539999999999</v>
      </c>
    </row>
    <row r="15" spans="1:13">
      <c r="A15" t="str">
        <f>A9</f>
        <v>Algorithm</v>
      </c>
      <c r="B15" t="s">
        <v>47</v>
      </c>
    </row>
    <row r="16" spans="1:13">
      <c r="A16" t="str">
        <f t="shared" ref="A16:A18" si="4">A10</f>
        <v>nomods</v>
      </c>
      <c r="B16">
        <f>D10/G2</f>
        <v>23.671666666666663</v>
      </c>
    </row>
    <row r="17" spans="1:2">
      <c r="A17" t="str">
        <f t="shared" si="4"/>
        <v>exact-corr</v>
      </c>
      <c r="B17">
        <f t="shared" ref="B17:B18" si="5">D11/G3</f>
        <v>22.522333333333318</v>
      </c>
    </row>
    <row r="18" spans="1:2">
      <c r="A18" t="str">
        <f t="shared" si="4"/>
        <v>proxy-centers</v>
      </c>
      <c r="B18">
        <f t="shared" si="5"/>
        <v>30.539388888888887</v>
      </c>
    </row>
    <row r="21" spans="1:2">
      <c r="A21" t="str">
        <f>A15</f>
        <v>Algorithm</v>
      </c>
      <c r="B21" t="str">
        <f>G1</f>
        <v>Cluster rounds</v>
      </c>
    </row>
    <row r="22" spans="1:2">
      <c r="A22" t="str">
        <f t="shared" ref="A22:A24" si="6">A16</f>
        <v>nomods</v>
      </c>
      <c r="B22">
        <f t="shared" ref="B22:B24" si="7">G2</f>
        <v>3</v>
      </c>
    </row>
    <row r="23" spans="1:2">
      <c r="A23" t="str">
        <f t="shared" si="6"/>
        <v>exact-corr</v>
      </c>
      <c r="B23">
        <f t="shared" si="7"/>
        <v>3</v>
      </c>
    </row>
    <row r="24" spans="1:2">
      <c r="A24" t="str">
        <f t="shared" si="6"/>
        <v>proxy-centers</v>
      </c>
      <c r="B24">
        <f t="shared" si="7"/>
        <v>108</v>
      </c>
    </row>
    <row r="27" spans="1:2">
      <c r="A27" t="str">
        <f>B1</f>
        <v>Algorithm</v>
      </c>
      <c r="B27" t="str">
        <f>M1</f>
        <v>IIQ</v>
      </c>
    </row>
    <row r="28" spans="1:2">
      <c r="A28" t="str">
        <f t="shared" ref="A28:A31" si="8">B2</f>
        <v>nomods</v>
      </c>
      <c r="B28">
        <f t="shared" ref="B28:B31" si="9">M2</f>
        <v>0.41064534194687302</v>
      </c>
    </row>
    <row r="29" spans="1:2">
      <c r="A29" t="str">
        <f t="shared" si="8"/>
        <v>exact-corr</v>
      </c>
      <c r="B29">
        <f t="shared" si="9"/>
        <v>0.41061952571913202</v>
      </c>
    </row>
    <row r="30" spans="1:2">
      <c r="A30" t="str">
        <f t="shared" si="8"/>
        <v>proxy-centers</v>
      </c>
      <c r="B30">
        <f t="shared" si="9"/>
        <v>0.39865325260399997</v>
      </c>
    </row>
    <row r="31" spans="1:2">
      <c r="A31" t="str">
        <f t="shared" si="8"/>
        <v>cdhit</v>
      </c>
      <c r="B31">
        <f t="shared" si="9"/>
        <v>0.38105132000000003</v>
      </c>
    </row>
    <row r="39" spans="5:13">
      <c r="E39" s="2"/>
      <c r="H39" s="2"/>
      <c r="J39" s="4"/>
      <c r="K39" s="4"/>
      <c r="L39" s="4"/>
      <c r="M3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N7" sqref="N7"/>
    </sheetView>
  </sheetViews>
  <sheetFormatPr baseColWidth="10" defaultRowHeight="15" x14ac:dyDescent="0"/>
  <cols>
    <col min="2" max="2" width="12.5" bestFit="1" customWidth="1"/>
    <col min="5" max="5" width="12.83203125" style="2" bestFit="1" customWidth="1"/>
    <col min="7" max="7" width="13.1640625" bestFit="1" customWidth="1"/>
    <col min="8" max="8" width="12" style="2" bestFit="1" customWidth="1"/>
    <col min="9" max="10" width="16" bestFit="1" customWidth="1"/>
    <col min="11" max="12" width="17.83203125" bestFit="1" customWidth="1"/>
    <col min="13" max="13" width="10.83203125" style="2"/>
  </cols>
  <sheetData>
    <row r="1" spans="1:15">
      <c r="A1" t="s">
        <v>20</v>
      </c>
      <c r="B1" t="s">
        <v>0</v>
      </c>
      <c r="C1" t="s">
        <v>1</v>
      </c>
      <c r="D1" t="s">
        <v>2</v>
      </c>
      <c r="E1" s="2" t="s">
        <v>3</v>
      </c>
      <c r="F1" t="s">
        <v>4</v>
      </c>
      <c r="G1" t="s">
        <v>5</v>
      </c>
      <c r="H1" s="1" t="s">
        <v>9</v>
      </c>
      <c r="I1" t="s">
        <v>7</v>
      </c>
      <c r="J1" t="s">
        <v>8</v>
      </c>
      <c r="K1" t="s">
        <v>6</v>
      </c>
      <c r="L1" t="s">
        <v>11</v>
      </c>
      <c r="M1" s="2" t="s">
        <v>14</v>
      </c>
      <c r="N1" s="4" t="s">
        <v>51</v>
      </c>
      <c r="O1" s="4"/>
    </row>
    <row r="2" spans="1:15">
      <c r="A2" t="s">
        <v>21</v>
      </c>
      <c r="B2" t="s">
        <v>10</v>
      </c>
      <c r="C2">
        <v>2</v>
      </c>
      <c r="D2">
        <v>2048</v>
      </c>
      <c r="E2" s="3">
        <v>3590.6419999999998</v>
      </c>
      <c r="F2">
        <f>58*60</f>
        <v>3480</v>
      </c>
      <c r="G2">
        <v>4</v>
      </c>
      <c r="H2" s="2">
        <f>60*37</f>
        <v>2220</v>
      </c>
      <c r="I2">
        <f>60*12</f>
        <v>720</v>
      </c>
      <c r="J2">
        <v>27.8</v>
      </c>
      <c r="K2">
        <f>60*1.4</f>
        <v>84</v>
      </c>
      <c r="L2">
        <v>44.5</v>
      </c>
      <c r="M2" s="2">
        <v>0.551182667652653</v>
      </c>
      <c r="N2">
        <f>0.2+11+0.2+6+0.2+8+0.2+9+60+0.7</f>
        <v>95.5</v>
      </c>
    </row>
    <row r="3" spans="1:15">
      <c r="A3" t="s">
        <v>21</v>
      </c>
      <c r="B3" t="s">
        <v>10</v>
      </c>
      <c r="C3">
        <v>4</v>
      </c>
      <c r="D3">
        <v>2</v>
      </c>
      <c r="E3" s="2">
        <v>49.856000000000002</v>
      </c>
      <c r="F3">
        <v>26</v>
      </c>
      <c r="G3">
        <v>1</v>
      </c>
      <c r="H3" s="2">
        <v>2</v>
      </c>
      <c r="I3" s="4">
        <v>7</v>
      </c>
      <c r="J3" s="4">
        <v>0.18</v>
      </c>
      <c r="K3" s="4">
        <v>1</v>
      </c>
      <c r="L3" s="4">
        <v>7.4999999999999997E-3</v>
      </c>
      <c r="M3" s="5">
        <v>9.99000999000999E-4</v>
      </c>
    </row>
    <row r="4" spans="1:15">
      <c r="A4" t="s">
        <v>21</v>
      </c>
      <c r="B4" t="s">
        <v>10</v>
      </c>
      <c r="C4">
        <v>4</v>
      </c>
      <c r="D4">
        <v>4</v>
      </c>
      <c r="E4" s="2">
        <v>55.866999999999997</v>
      </c>
      <c r="F4">
        <v>28</v>
      </c>
      <c r="G4">
        <v>1</v>
      </c>
      <c r="H4" s="2">
        <v>2</v>
      </c>
      <c r="I4" s="4">
        <v>9</v>
      </c>
      <c r="J4" s="4">
        <v>0.27100000000000002</v>
      </c>
      <c r="K4" s="4">
        <v>1</v>
      </c>
      <c r="L4" s="4">
        <v>1.5699999999999999E-2</v>
      </c>
      <c r="M4" s="2">
        <v>1.6413085499109299E-3</v>
      </c>
    </row>
    <row r="5" spans="1:15">
      <c r="A5" t="s">
        <v>21</v>
      </c>
      <c r="B5" t="s">
        <v>10</v>
      </c>
      <c r="C5">
        <v>4</v>
      </c>
      <c r="D5">
        <v>8</v>
      </c>
      <c r="E5" s="2">
        <v>54.908999999999999</v>
      </c>
      <c r="F5" s="4">
        <v>32</v>
      </c>
      <c r="G5" s="4">
        <v>1</v>
      </c>
      <c r="H5" s="2">
        <v>4</v>
      </c>
      <c r="I5" s="4">
        <v>10</v>
      </c>
      <c r="J5" s="4">
        <v>0.35799999999999998</v>
      </c>
      <c r="K5" s="4">
        <v>1</v>
      </c>
      <c r="L5" s="4">
        <v>3.1300000000000001E-2</v>
      </c>
      <c r="M5" s="2">
        <v>6.6410856024349497E-3</v>
      </c>
    </row>
    <row r="6" spans="1:15">
      <c r="A6" t="s">
        <v>21</v>
      </c>
      <c r="B6" t="s">
        <v>10</v>
      </c>
      <c r="C6">
        <v>4</v>
      </c>
      <c r="D6">
        <v>16</v>
      </c>
      <c r="E6" s="2">
        <v>54.597999999999999</v>
      </c>
      <c r="F6" s="4">
        <v>36</v>
      </c>
      <c r="G6" s="4">
        <v>1</v>
      </c>
      <c r="H6" s="2">
        <v>3</v>
      </c>
      <c r="I6" s="4">
        <v>9</v>
      </c>
      <c r="J6" s="4">
        <v>0.47299999999999998</v>
      </c>
      <c r="K6" s="4">
        <v>3</v>
      </c>
      <c r="L6" s="4">
        <v>6.4000000000000001E-2</v>
      </c>
      <c r="M6" s="2">
        <v>1.3010147768063701E-2</v>
      </c>
    </row>
    <row r="7" spans="1:15">
      <c r="A7" t="s">
        <v>21</v>
      </c>
      <c r="B7" t="s">
        <v>10</v>
      </c>
      <c r="C7">
        <v>4</v>
      </c>
      <c r="D7">
        <v>32</v>
      </c>
      <c r="E7" s="2">
        <v>62.487000000000002</v>
      </c>
      <c r="F7" s="4">
        <v>36</v>
      </c>
      <c r="G7" s="4">
        <v>1</v>
      </c>
      <c r="H7" s="2">
        <v>2</v>
      </c>
      <c r="I7" s="4">
        <v>14</v>
      </c>
      <c r="J7" s="4">
        <v>0.7</v>
      </c>
      <c r="K7" s="4">
        <v>1</v>
      </c>
      <c r="L7" s="4">
        <v>0.13400000000000001</v>
      </c>
      <c r="M7" s="2">
        <v>2.5752711734592901E-2</v>
      </c>
    </row>
    <row r="8" spans="1:15">
      <c r="A8" t="s">
        <v>21</v>
      </c>
      <c r="B8" t="s">
        <v>10</v>
      </c>
      <c r="C8">
        <v>4</v>
      </c>
      <c r="D8">
        <v>64</v>
      </c>
      <c r="E8" s="2">
        <v>82.052999999999997</v>
      </c>
      <c r="F8" s="4">
        <v>47</v>
      </c>
      <c r="G8" s="4">
        <v>2</v>
      </c>
      <c r="H8" s="2">
        <v>5</v>
      </c>
      <c r="I8" s="4">
        <v>12</v>
      </c>
      <c r="J8" s="4">
        <v>1.1499999999999999</v>
      </c>
      <c r="K8" s="4">
        <v>2</v>
      </c>
      <c r="L8" s="4">
        <v>0.28699999999999998</v>
      </c>
      <c r="M8" s="2">
        <v>4.8654348299298003E-2</v>
      </c>
    </row>
    <row r="9" spans="1:15">
      <c r="A9" t="s">
        <v>21</v>
      </c>
      <c r="B9" t="s">
        <v>10</v>
      </c>
      <c r="C9">
        <v>4</v>
      </c>
      <c r="D9">
        <v>128</v>
      </c>
      <c r="E9" s="2">
        <v>92.463999999999999</v>
      </c>
      <c r="F9" s="4">
        <v>57</v>
      </c>
      <c r="G9" s="4">
        <v>2</v>
      </c>
      <c r="H9" s="2">
        <v>6</v>
      </c>
      <c r="I9" s="4">
        <v>13</v>
      </c>
      <c r="J9" s="4">
        <v>2</v>
      </c>
      <c r="K9" s="4">
        <v>3</v>
      </c>
      <c r="L9" s="4">
        <v>0.66200000000000003</v>
      </c>
      <c r="M9" s="2">
        <v>9.4020724481307494E-2</v>
      </c>
    </row>
    <row r="10" spans="1:15">
      <c r="A10" t="s">
        <v>21</v>
      </c>
      <c r="B10" t="s">
        <v>10</v>
      </c>
      <c r="C10">
        <v>4</v>
      </c>
      <c r="D10">
        <v>256</v>
      </c>
      <c r="E10" s="2">
        <v>125.11</v>
      </c>
      <c r="F10">
        <f>60*1.5</f>
        <v>90</v>
      </c>
      <c r="G10" s="4">
        <v>2</v>
      </c>
      <c r="H10" s="2">
        <v>27</v>
      </c>
      <c r="I10" s="4">
        <v>17</v>
      </c>
      <c r="J10" s="4">
        <v>3.9</v>
      </c>
      <c r="K10" s="4">
        <v>2</v>
      </c>
      <c r="L10" s="4">
        <v>1.63</v>
      </c>
      <c r="M10" s="2">
        <v>0.16673393939573899</v>
      </c>
    </row>
    <row r="11" spans="1:15">
      <c r="A11" t="s">
        <v>21</v>
      </c>
      <c r="B11" t="s">
        <v>10</v>
      </c>
      <c r="C11">
        <v>4</v>
      </c>
      <c r="D11">
        <v>512</v>
      </c>
      <c r="E11" s="2">
        <v>239.655</v>
      </c>
      <c r="F11">
        <f>60*3</f>
        <v>180</v>
      </c>
      <c r="G11" s="4">
        <v>3</v>
      </c>
      <c r="H11" s="2">
        <f>60*1.4</f>
        <v>84</v>
      </c>
      <c r="I11" s="4">
        <v>28</v>
      </c>
      <c r="J11" s="4">
        <v>7.8</v>
      </c>
      <c r="K11" s="4">
        <v>7</v>
      </c>
      <c r="L11" s="4">
        <v>4.3</v>
      </c>
      <c r="M11" s="2">
        <v>0.27684899560302101</v>
      </c>
    </row>
    <row r="12" spans="1:15">
      <c r="A12" t="s">
        <v>21</v>
      </c>
      <c r="B12" t="s">
        <v>10</v>
      </c>
      <c r="C12">
        <v>4</v>
      </c>
      <c r="D12">
        <v>1024</v>
      </c>
      <c r="E12" s="2">
        <v>565.56700000000001</v>
      </c>
      <c r="F12">
        <f>60*8.3</f>
        <v>498.00000000000006</v>
      </c>
      <c r="G12" s="4">
        <v>3</v>
      </c>
      <c r="H12" s="2">
        <f>60*5</f>
        <v>300</v>
      </c>
      <c r="I12" s="4">
        <f>60*1.4</f>
        <v>84</v>
      </c>
      <c r="J12" s="4">
        <v>15.4</v>
      </c>
      <c r="K12" s="4">
        <v>9</v>
      </c>
      <c r="L12" s="4">
        <v>13.4</v>
      </c>
      <c r="M12" s="2">
        <v>0.41061952571913202</v>
      </c>
    </row>
    <row r="13" spans="1:15">
      <c r="A13" t="s">
        <v>21</v>
      </c>
      <c r="B13" t="s">
        <v>10</v>
      </c>
      <c r="C13">
        <v>4</v>
      </c>
      <c r="D13">
        <v>2048</v>
      </c>
      <c r="E13" s="2">
        <v>1796.2829999999999</v>
      </c>
      <c r="F13">
        <f>60*28</f>
        <v>1680</v>
      </c>
      <c r="G13" s="4">
        <v>4</v>
      </c>
      <c r="H13" s="2">
        <f>60*19</f>
        <v>1140</v>
      </c>
      <c r="I13">
        <f>60*5.4</f>
        <v>324</v>
      </c>
      <c r="J13" s="4">
        <v>30.7</v>
      </c>
      <c r="K13" s="4">
        <v>22</v>
      </c>
      <c r="L13" s="4">
        <v>45.3</v>
      </c>
      <c r="M13" s="2">
        <v>0.55121524283701995</v>
      </c>
      <c r="N13">
        <f>1.2+15+11+14+11+17+0.8</f>
        <v>70</v>
      </c>
    </row>
    <row r="14" spans="1:15">
      <c r="A14" t="s">
        <v>21</v>
      </c>
      <c r="B14" t="s">
        <v>10</v>
      </c>
      <c r="C14">
        <v>8</v>
      </c>
      <c r="D14">
        <v>2048</v>
      </c>
      <c r="E14" s="2">
        <v>1056.278</v>
      </c>
      <c r="F14">
        <f>60*15</f>
        <v>900</v>
      </c>
      <c r="G14" s="4">
        <v>4</v>
      </c>
      <c r="H14" s="2">
        <f>60*9.6</f>
        <v>576</v>
      </c>
      <c r="I14">
        <f>60*2.7</f>
        <v>162</v>
      </c>
      <c r="J14" s="4">
        <v>33.200000000000003</v>
      </c>
      <c r="K14" s="4">
        <v>17</v>
      </c>
      <c r="L14" s="4">
        <v>46.4</v>
      </c>
      <c r="M14" s="2">
        <v>0.55123128055125103</v>
      </c>
    </row>
    <row r="15" spans="1:15">
      <c r="A15" t="s">
        <v>21</v>
      </c>
      <c r="B15" t="s">
        <v>10</v>
      </c>
      <c r="C15">
        <v>16</v>
      </c>
      <c r="D15">
        <v>2048</v>
      </c>
      <c r="E15" s="2">
        <v>941.25300000000004</v>
      </c>
      <c r="F15">
        <f>60*9.7</f>
        <v>582</v>
      </c>
      <c r="G15">
        <v>4</v>
      </c>
      <c r="H15" s="2">
        <f>60*5.9</f>
        <v>354</v>
      </c>
      <c r="I15">
        <f>60*1.5</f>
        <v>90</v>
      </c>
      <c r="J15" s="4">
        <v>36.200000000000003</v>
      </c>
      <c r="K15" s="4">
        <v>16</v>
      </c>
      <c r="L15" s="4">
        <v>48.5</v>
      </c>
      <c r="M15" s="2">
        <v>0.55124528861002298</v>
      </c>
      <c r="N15">
        <f>6+66+52+56+60+66</f>
        <v>306</v>
      </c>
    </row>
    <row r="16" spans="1:15">
      <c r="A16" t="s">
        <v>21</v>
      </c>
      <c r="B16" t="s">
        <v>10</v>
      </c>
      <c r="C16">
        <v>24</v>
      </c>
      <c r="D16">
        <v>2048</v>
      </c>
      <c r="E16" s="2">
        <v>1035.4369999999999</v>
      </c>
      <c r="F16">
        <f>60*8.2</f>
        <v>491.99999999999994</v>
      </c>
      <c r="G16">
        <v>4</v>
      </c>
      <c r="H16" s="2">
        <f>60*4</f>
        <v>240</v>
      </c>
      <c r="I16">
        <f>60*1.3</f>
        <v>78</v>
      </c>
      <c r="J16" s="4">
        <v>41.3</v>
      </c>
      <c r="K16" s="4">
        <v>21</v>
      </c>
      <c r="L16" s="4">
        <v>50</v>
      </c>
      <c r="M16" s="2">
        <v>0.55123197743904895</v>
      </c>
      <c r="N16">
        <f>11+96+84+78+90+84</f>
        <v>443</v>
      </c>
    </row>
    <row r="17" spans="1:14">
      <c r="A17" t="s">
        <v>21</v>
      </c>
      <c r="B17" t="s">
        <v>10</v>
      </c>
      <c r="C17">
        <v>32</v>
      </c>
      <c r="D17">
        <v>2048</v>
      </c>
      <c r="E17" s="2">
        <v>1258.9000000000001</v>
      </c>
      <c r="F17">
        <f>60*7.8</f>
        <v>468</v>
      </c>
      <c r="G17">
        <v>4</v>
      </c>
      <c r="H17" s="2">
        <f>60*3.2</f>
        <v>192</v>
      </c>
      <c r="I17">
        <f>60*1.4</f>
        <v>84</v>
      </c>
      <c r="J17" s="4">
        <v>48</v>
      </c>
      <c r="K17" s="4">
        <v>23</v>
      </c>
      <c r="L17" s="4">
        <v>50.9</v>
      </c>
      <c r="M17" s="2">
        <v>0.55121218801206395</v>
      </c>
      <c r="N17">
        <f>13+126+108+114+108+132</f>
        <v>601</v>
      </c>
    </row>
    <row r="18" spans="1:14">
      <c r="A18" t="s">
        <v>21</v>
      </c>
      <c r="B18" t="s">
        <v>10</v>
      </c>
      <c r="C18">
        <v>32</v>
      </c>
      <c r="D18">
        <v>4096</v>
      </c>
      <c r="E18" s="2">
        <v>1997.3209999999999</v>
      </c>
      <c r="F18">
        <f>60*18</f>
        <v>1080</v>
      </c>
      <c r="G18">
        <v>5</v>
      </c>
      <c r="H18" s="2">
        <f>60*11</f>
        <v>660</v>
      </c>
      <c r="I18">
        <f>60*2.9</f>
        <v>174</v>
      </c>
      <c r="J18" s="4">
        <v>80.5</v>
      </c>
      <c r="K18" s="4">
        <v>27</v>
      </c>
      <c r="L18" s="4">
        <v>179.6</v>
      </c>
      <c r="M18" s="2">
        <v>0.69971582883580297</v>
      </c>
    </row>
    <row r="19" spans="1:14">
      <c r="A19" t="s">
        <v>21</v>
      </c>
      <c r="B19" t="s">
        <v>10</v>
      </c>
      <c r="C19">
        <v>32</v>
      </c>
      <c r="D19">
        <v>8192</v>
      </c>
      <c r="E19" s="2">
        <v>4516.9179999999997</v>
      </c>
      <c r="F19">
        <f>60*57</f>
        <v>3420</v>
      </c>
      <c r="G19">
        <v>6</v>
      </c>
      <c r="H19" s="2">
        <f>60*40</f>
        <v>2400</v>
      </c>
      <c r="I19">
        <f>60*11</f>
        <v>660</v>
      </c>
      <c r="J19" s="4">
        <v>150</v>
      </c>
      <c r="K19" s="4">
        <v>60</v>
      </c>
      <c r="L19" s="4">
        <v>662</v>
      </c>
      <c r="M19" s="2">
        <v>0.863011848510715</v>
      </c>
    </row>
    <row r="20" spans="1:14">
      <c r="A20" t="s">
        <v>21</v>
      </c>
      <c r="B20" t="s">
        <v>12</v>
      </c>
      <c r="C20">
        <v>4</v>
      </c>
      <c r="D20">
        <v>2</v>
      </c>
      <c r="E20" s="2">
        <v>48.728000000000002</v>
      </c>
      <c r="F20">
        <v>22</v>
      </c>
      <c r="H20" s="2">
        <v>2</v>
      </c>
      <c r="I20" s="4">
        <v>7</v>
      </c>
      <c r="J20" s="4">
        <v>0.18</v>
      </c>
      <c r="K20" s="4">
        <v>1</v>
      </c>
      <c r="L20" s="4">
        <v>1E-4</v>
      </c>
      <c r="M20" s="5">
        <v>9.99000999000999E-4</v>
      </c>
    </row>
    <row r="21" spans="1:14">
      <c r="A21" t="s">
        <v>21</v>
      </c>
      <c r="B21" t="s">
        <v>12</v>
      </c>
      <c r="C21">
        <v>4</v>
      </c>
      <c r="D21">
        <v>4</v>
      </c>
      <c r="E21" s="2">
        <v>52.649000000000001</v>
      </c>
      <c r="F21">
        <v>25</v>
      </c>
      <c r="I21" s="4"/>
      <c r="J21" s="4"/>
      <c r="K21" s="4"/>
      <c r="L21" s="4"/>
      <c r="M21" s="2">
        <v>1.6413085499109299E-3</v>
      </c>
    </row>
    <row r="22" spans="1:14">
      <c r="A22" t="s">
        <v>21</v>
      </c>
      <c r="B22" t="s">
        <v>12</v>
      </c>
      <c r="C22">
        <v>4</v>
      </c>
      <c r="D22">
        <v>8</v>
      </c>
      <c r="E22" s="2">
        <v>51.555</v>
      </c>
      <c r="F22">
        <v>28</v>
      </c>
      <c r="H22" s="2">
        <v>4</v>
      </c>
      <c r="I22" s="4">
        <v>9</v>
      </c>
      <c r="J22" s="4">
        <v>0.35799999999999998</v>
      </c>
      <c r="K22" s="4">
        <v>1</v>
      </c>
      <c r="L22" s="4">
        <v>2.3E-3</v>
      </c>
      <c r="M22" s="2">
        <v>6.6410856024349601E-3</v>
      </c>
    </row>
    <row r="23" spans="1:14">
      <c r="A23" t="s">
        <v>21</v>
      </c>
      <c r="B23" t="s">
        <v>12</v>
      </c>
      <c r="C23">
        <v>4</v>
      </c>
      <c r="D23">
        <v>16</v>
      </c>
      <c r="E23" s="2">
        <v>54.286999999999999</v>
      </c>
      <c r="F23">
        <v>36</v>
      </c>
      <c r="H23" s="2">
        <v>4</v>
      </c>
      <c r="I23" s="4">
        <v>12</v>
      </c>
      <c r="J23" s="4">
        <v>0.47299999999999998</v>
      </c>
      <c r="K23" s="4">
        <v>1</v>
      </c>
      <c r="L23" s="4">
        <v>8.9999999999999993E-3</v>
      </c>
      <c r="M23" s="2">
        <v>1.3010147768063701E-2</v>
      </c>
    </row>
    <row r="24" spans="1:14">
      <c r="A24" t="s">
        <v>21</v>
      </c>
      <c r="B24" t="s">
        <v>12</v>
      </c>
      <c r="C24">
        <v>4</v>
      </c>
      <c r="D24">
        <v>32</v>
      </c>
      <c r="E24" s="2">
        <v>54.798000000000002</v>
      </c>
      <c r="F24">
        <v>33</v>
      </c>
      <c r="H24" s="2">
        <v>2</v>
      </c>
      <c r="I24" s="4">
        <v>14</v>
      </c>
      <c r="J24" s="4">
        <v>0.7</v>
      </c>
      <c r="K24" s="4">
        <v>1</v>
      </c>
      <c r="L24" s="4">
        <v>3.4000000000000002E-2</v>
      </c>
      <c r="M24" s="2">
        <v>2.5752711734592901E-2</v>
      </c>
    </row>
    <row r="25" spans="1:14">
      <c r="A25" t="s">
        <v>21</v>
      </c>
      <c r="B25" t="s">
        <v>12</v>
      </c>
      <c r="C25">
        <v>4</v>
      </c>
      <c r="D25">
        <v>64</v>
      </c>
      <c r="E25" s="2">
        <v>81.304000000000002</v>
      </c>
      <c r="F25">
        <v>44</v>
      </c>
      <c r="H25" s="2">
        <v>9</v>
      </c>
      <c r="I25" s="4">
        <v>11</v>
      </c>
      <c r="J25" s="4">
        <v>1.1499999999999999</v>
      </c>
      <c r="K25" s="4">
        <v>3</v>
      </c>
      <c r="L25" s="4">
        <v>0.11</v>
      </c>
      <c r="M25" s="2">
        <v>4.8654348299298003E-2</v>
      </c>
    </row>
    <row r="26" spans="1:14">
      <c r="A26" t="s">
        <v>21</v>
      </c>
      <c r="B26" t="s">
        <v>12</v>
      </c>
      <c r="C26">
        <v>4</v>
      </c>
      <c r="D26">
        <v>128</v>
      </c>
      <c r="E26" s="2">
        <v>92.918000000000006</v>
      </c>
      <c r="F26">
        <v>55</v>
      </c>
      <c r="H26" s="2">
        <v>13</v>
      </c>
      <c r="I26" s="4">
        <v>13</v>
      </c>
      <c r="J26" s="4">
        <v>2</v>
      </c>
      <c r="K26" s="4">
        <v>6</v>
      </c>
      <c r="L26" s="4">
        <v>0.26</v>
      </c>
      <c r="M26" s="2">
        <v>9.4035497755525999E-2</v>
      </c>
    </row>
    <row r="27" spans="1:14">
      <c r="A27" t="s">
        <v>21</v>
      </c>
      <c r="B27" t="s">
        <v>12</v>
      </c>
      <c r="C27">
        <v>4</v>
      </c>
      <c r="D27">
        <v>256</v>
      </c>
      <c r="E27" s="2">
        <v>135.702</v>
      </c>
      <c r="F27">
        <v>90</v>
      </c>
      <c r="H27" s="2">
        <v>33</v>
      </c>
      <c r="I27" s="4">
        <v>16</v>
      </c>
      <c r="J27" s="4">
        <v>3.9</v>
      </c>
      <c r="K27" s="4">
        <v>10</v>
      </c>
      <c r="L27" s="4">
        <v>0.442</v>
      </c>
      <c r="M27" s="2">
        <v>0.166719493888942</v>
      </c>
    </row>
    <row r="28" spans="1:14">
      <c r="A28" t="s">
        <v>21</v>
      </c>
      <c r="B28" t="s">
        <v>12</v>
      </c>
      <c r="C28">
        <v>4</v>
      </c>
      <c r="D28">
        <v>512</v>
      </c>
      <c r="E28" s="2">
        <v>256.09399999999999</v>
      </c>
      <c r="F28">
        <f>60*3.3</f>
        <v>198</v>
      </c>
      <c r="H28" s="2">
        <f>60*1.9</f>
        <v>114</v>
      </c>
      <c r="I28" s="4">
        <v>27</v>
      </c>
      <c r="J28" s="4">
        <v>7.8</v>
      </c>
      <c r="K28" s="4">
        <v>9</v>
      </c>
      <c r="L28" s="4">
        <v>0.96599999999999997</v>
      </c>
      <c r="M28" s="2">
        <v>0.27688666866254502</v>
      </c>
    </row>
    <row r="29" spans="1:14">
      <c r="A29" t="s">
        <v>21</v>
      </c>
      <c r="B29" t="s">
        <v>12</v>
      </c>
      <c r="C29">
        <v>4</v>
      </c>
      <c r="D29">
        <v>1024</v>
      </c>
      <c r="E29" s="2">
        <v>671.01499999999999</v>
      </c>
      <c r="F29">
        <v>600</v>
      </c>
      <c r="H29" s="2">
        <f>60*7.2</f>
        <v>432</v>
      </c>
      <c r="I29">
        <f>60*1.4</f>
        <v>84</v>
      </c>
      <c r="J29" s="4">
        <v>15.4</v>
      </c>
      <c r="K29" s="4">
        <v>11</v>
      </c>
      <c r="L29" s="4">
        <v>3.1</v>
      </c>
      <c r="M29" s="2">
        <v>0.41064534194687302</v>
      </c>
    </row>
    <row r="30" spans="1:14">
      <c r="A30" t="s">
        <v>21</v>
      </c>
      <c r="B30" t="s">
        <v>12</v>
      </c>
      <c r="C30">
        <v>4</v>
      </c>
      <c r="D30">
        <v>2048</v>
      </c>
      <c r="E30" s="2">
        <v>2272.3180000000002</v>
      </c>
      <c r="F30">
        <f>60*36</f>
        <v>2160</v>
      </c>
      <c r="H30" s="2">
        <f>60*28</f>
        <v>1680</v>
      </c>
      <c r="I30">
        <f>60*5.4</f>
        <v>324</v>
      </c>
      <c r="J30" s="4">
        <v>30.7</v>
      </c>
      <c r="K30" s="4">
        <v>36</v>
      </c>
      <c r="L30" s="4">
        <v>12.1</v>
      </c>
      <c r="M30" s="2">
        <v>0.55130840119922397</v>
      </c>
    </row>
    <row r="31" spans="1:14">
      <c r="A31" t="s">
        <v>21</v>
      </c>
      <c r="B31" t="s">
        <v>13</v>
      </c>
      <c r="C31">
        <v>4</v>
      </c>
      <c r="D31">
        <v>1024</v>
      </c>
      <c r="E31" s="2">
        <v>3598.2539999999999</v>
      </c>
      <c r="F31">
        <f>60*5</f>
        <v>300</v>
      </c>
      <c r="G31">
        <f>216/2</f>
        <v>108</v>
      </c>
      <c r="H31" s="2">
        <v>0</v>
      </c>
      <c r="I31">
        <f>60*1.5</f>
        <v>90</v>
      </c>
      <c r="J31" s="4">
        <v>15.4</v>
      </c>
      <c r="K31" s="4">
        <v>15</v>
      </c>
      <c r="L31" s="4">
        <v>3.1</v>
      </c>
      <c r="M31" s="2">
        <v>0.39865325260399997</v>
      </c>
    </row>
    <row r="32" spans="1:14">
      <c r="A32" t="s">
        <v>15</v>
      </c>
      <c r="B32" t="s">
        <v>15</v>
      </c>
      <c r="D32">
        <v>2</v>
      </c>
      <c r="E32">
        <v>2</v>
      </c>
      <c r="M32" s="2">
        <v>9.990000000000001E-4</v>
      </c>
    </row>
    <row r="33" spans="1:13">
      <c r="A33" t="s">
        <v>15</v>
      </c>
      <c r="B33" t="s">
        <v>15</v>
      </c>
      <c r="D33">
        <v>4</v>
      </c>
      <c r="E33">
        <v>3</v>
      </c>
      <c r="M33" s="2">
        <v>1.64332E-3</v>
      </c>
    </row>
    <row r="34" spans="1:13">
      <c r="A34" t="s">
        <v>15</v>
      </c>
      <c r="B34" t="s">
        <v>15</v>
      </c>
      <c r="D34">
        <v>8</v>
      </c>
      <c r="E34">
        <v>4</v>
      </c>
      <c r="M34" s="2">
        <v>6.5952099999999998E-3</v>
      </c>
    </row>
    <row r="35" spans="1:13">
      <c r="A35" t="s">
        <v>15</v>
      </c>
      <c r="B35" t="s">
        <v>15</v>
      </c>
      <c r="D35">
        <v>16</v>
      </c>
      <c r="E35">
        <v>6</v>
      </c>
      <c r="M35" s="2">
        <v>1.284211E-2</v>
      </c>
    </row>
    <row r="36" spans="1:13">
      <c r="A36" t="s">
        <v>15</v>
      </c>
      <c r="B36" t="s">
        <v>15</v>
      </c>
      <c r="D36">
        <v>32</v>
      </c>
      <c r="E36">
        <v>13</v>
      </c>
      <c r="M36" s="2">
        <v>2.5033860000000002E-2</v>
      </c>
    </row>
    <row r="37" spans="1:13">
      <c r="A37" t="s">
        <v>15</v>
      </c>
      <c r="B37" t="s">
        <v>15</v>
      </c>
      <c r="D37">
        <v>64</v>
      </c>
      <c r="E37">
        <v>28</v>
      </c>
      <c r="M37" s="2">
        <v>4.7276840000000001E-2</v>
      </c>
    </row>
    <row r="38" spans="1:13">
      <c r="A38" t="s">
        <v>15</v>
      </c>
      <c r="B38" t="s">
        <v>15</v>
      </c>
      <c r="D38">
        <v>128</v>
      </c>
      <c r="E38">
        <v>68</v>
      </c>
      <c r="M38" s="2">
        <v>9.026468E-2</v>
      </c>
    </row>
    <row r="39" spans="1:13">
      <c r="A39" t="s">
        <v>15</v>
      </c>
      <c r="B39" t="s">
        <v>15</v>
      </c>
      <c r="D39">
        <v>256</v>
      </c>
      <c r="E39">
        <v>161</v>
      </c>
      <c r="M39" s="2">
        <v>0.15804492000000001</v>
      </c>
    </row>
    <row r="40" spans="1:13">
      <c r="A40" t="s">
        <v>15</v>
      </c>
      <c r="B40" t="s">
        <v>15</v>
      </c>
      <c r="D40">
        <v>512</v>
      </c>
      <c r="E40">
        <v>388</v>
      </c>
      <c r="M40" s="2">
        <v>0.25944892000000003</v>
      </c>
    </row>
    <row r="41" spans="1:13">
      <c r="A41" t="s">
        <v>15</v>
      </c>
      <c r="B41" t="s">
        <v>15</v>
      </c>
      <c r="D41">
        <v>1024</v>
      </c>
      <c r="E41">
        <v>1028</v>
      </c>
      <c r="M41" s="2">
        <v>0.38105132000000003</v>
      </c>
    </row>
    <row r="42" spans="1:13">
      <c r="A42" t="s">
        <v>15</v>
      </c>
      <c r="B42" t="s">
        <v>15</v>
      </c>
      <c r="D42">
        <v>2048</v>
      </c>
      <c r="E42">
        <v>2859</v>
      </c>
      <c r="M42" s="2">
        <v>0.50739009000000002</v>
      </c>
    </row>
    <row r="43" spans="1:13">
      <c r="A43" t="s">
        <v>16</v>
      </c>
      <c r="B43" t="s">
        <v>16</v>
      </c>
      <c r="D43">
        <v>2</v>
      </c>
      <c r="E43">
        <v>19</v>
      </c>
      <c r="M43" s="2">
        <v>9.990000000000001E-4</v>
      </c>
    </row>
    <row r="44" spans="1:13">
      <c r="A44" t="s">
        <v>16</v>
      </c>
      <c r="B44" t="s">
        <v>16</v>
      </c>
      <c r="D44">
        <v>4</v>
      </c>
      <c r="E44">
        <v>51</v>
      </c>
      <c r="M44" s="2">
        <v>1.64493E-3</v>
      </c>
    </row>
    <row r="45" spans="1:13">
      <c r="A45" t="s">
        <v>16</v>
      </c>
      <c r="B45" t="s">
        <v>16</v>
      </c>
      <c r="D45">
        <v>8</v>
      </c>
      <c r="E45">
        <v>98</v>
      </c>
      <c r="M45" s="2">
        <v>6.6493699999999999E-3</v>
      </c>
    </row>
    <row r="46" spans="1:13">
      <c r="A46" t="s">
        <v>16</v>
      </c>
      <c r="B46" t="s">
        <v>16</v>
      </c>
      <c r="D46">
        <v>16</v>
      </c>
      <c r="E46">
        <v>255</v>
      </c>
      <c r="M46" s="2">
        <v>1.297714E-2</v>
      </c>
    </row>
    <row r="47" spans="1:13">
      <c r="A47" t="s">
        <v>16</v>
      </c>
      <c r="B47" t="s">
        <v>16</v>
      </c>
      <c r="D47">
        <v>32</v>
      </c>
      <c r="E47">
        <v>501</v>
      </c>
      <c r="M47" s="2">
        <v>2.5694350000000001E-2</v>
      </c>
    </row>
    <row r="48" spans="1:13">
      <c r="A48" t="s">
        <v>16</v>
      </c>
      <c r="B48" t="s">
        <v>16</v>
      </c>
      <c r="D48">
        <v>64</v>
      </c>
      <c r="E48">
        <v>1034</v>
      </c>
      <c r="M48" s="2">
        <v>4.8792780000000001E-2</v>
      </c>
    </row>
    <row r="49" spans="1:13">
      <c r="A49" t="s">
        <v>16</v>
      </c>
      <c r="B49" t="s">
        <v>16</v>
      </c>
      <c r="D49">
        <v>128</v>
      </c>
      <c r="E49">
        <v>2586</v>
      </c>
      <c r="M49" s="2">
        <v>9.4205120000000003E-2</v>
      </c>
    </row>
    <row r="50" spans="1:13">
      <c r="A50" t="s">
        <v>16</v>
      </c>
      <c r="B50" t="s">
        <v>16</v>
      </c>
      <c r="D50">
        <v>256</v>
      </c>
      <c r="E50">
        <v>4914</v>
      </c>
      <c r="M50" s="2">
        <v>0.1679126</v>
      </c>
    </row>
    <row r="51" spans="1:13">
      <c r="A51" t="s">
        <v>16</v>
      </c>
      <c r="B51" t="s">
        <v>16</v>
      </c>
      <c r="D51">
        <v>512</v>
      </c>
      <c r="E51">
        <v>10100</v>
      </c>
      <c r="M51" s="2">
        <v>0.28054583999999999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17</vt:i4>
      </vt:variant>
    </vt:vector>
  </HeadingPairs>
  <TitlesOfParts>
    <vt:vector size="26" baseType="lpstr">
      <vt:lpstr>IIQ Data</vt:lpstr>
      <vt:lpstr>Scale Size Data</vt:lpstr>
      <vt:lpstr>Scale Servers Data</vt:lpstr>
      <vt:lpstr>Scale Size Details</vt:lpstr>
      <vt:lpstr>Clusterround-size data</vt:lpstr>
      <vt:lpstr>Round time-size data</vt:lpstr>
      <vt:lpstr>Roundtime-servers data</vt:lpstr>
      <vt:lpstr>Mod Data</vt:lpstr>
      <vt:lpstr>Raw Data</vt:lpstr>
      <vt:lpstr>IIQ chart</vt:lpstr>
      <vt:lpstr>Scale Size Chart</vt:lpstr>
      <vt:lpstr>Scale Servers Details</vt:lpstr>
      <vt:lpstr>Scale Servers Chart</vt:lpstr>
      <vt:lpstr>Size Details Chart</vt:lpstr>
      <vt:lpstr>Size Details Chart (2)</vt:lpstr>
      <vt:lpstr>Closterround-size chart</vt:lpstr>
      <vt:lpstr>Roundtime-size chart</vt:lpstr>
      <vt:lpstr>Roundtime-size chart (2)</vt:lpstr>
      <vt:lpstr>Roundtime-size chart (3)</vt:lpstr>
      <vt:lpstr>Roundtime-size chart 32</vt:lpstr>
      <vt:lpstr>Roundtime-servers chart</vt:lpstr>
      <vt:lpstr>Cluster Details-Servers chart</vt:lpstr>
      <vt:lpstr>Mods time</vt:lpstr>
      <vt:lpstr>Mods Roundtime</vt:lpstr>
      <vt:lpstr>Mods rounds</vt:lpstr>
      <vt:lpstr>Mods IIQ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Bertelsen TB</dc:creator>
  <cp:lastModifiedBy>Tobias Bertelsen TB</cp:lastModifiedBy>
  <dcterms:created xsi:type="dcterms:W3CDTF">2015-07-16T13:02:13Z</dcterms:created>
  <dcterms:modified xsi:type="dcterms:W3CDTF">2015-08-10T14:34:10Z</dcterms:modified>
</cp:coreProperties>
</file>