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9020" tabRatio="500" activeTab="2"/>
  </bookViews>
  <sheets>
    <sheet name="IIQ chart" sheetId="5" r:id="rId1"/>
    <sheet name="IIQ Data" sheetId="4" r:id="rId2"/>
    <sheet name="Scale Size Chart" sheetId="9" r:id="rId3"/>
    <sheet name="Scale Size Data" sheetId="7" r:id="rId4"/>
    <sheet name="Raw Data" sheetId="1" r:id="rId5"/>
  </sheets>
  <calcPr calcId="140001" concurrentCalc="0"/>
  <pivotCaches>
    <pivotCache cacheId="1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7" l="1"/>
  <c r="K7" i="7"/>
  <c r="M7" i="7"/>
  <c r="J8" i="7"/>
  <c r="K8" i="7"/>
  <c r="M8" i="7"/>
  <c r="J9" i="7"/>
  <c r="K9" i="7"/>
  <c r="M9" i="7"/>
  <c r="J10" i="7"/>
  <c r="K10" i="7"/>
  <c r="M10" i="7"/>
  <c r="J11" i="7"/>
  <c r="K11" i="7"/>
  <c r="M11" i="7"/>
  <c r="J12" i="7"/>
  <c r="K12" i="7"/>
  <c r="M12" i="7"/>
  <c r="J13" i="7"/>
  <c r="K13" i="7"/>
  <c r="M13" i="7"/>
  <c r="J14" i="7"/>
  <c r="K14" i="7"/>
  <c r="M14" i="7"/>
  <c r="J15" i="7"/>
  <c r="K15" i="7"/>
  <c r="M15" i="7"/>
  <c r="J16" i="7"/>
  <c r="K16" i="7"/>
  <c r="J17" i="7"/>
  <c r="K17" i="7"/>
  <c r="L17" i="7"/>
  <c r="L18" i="7"/>
  <c r="L19" i="7"/>
  <c r="I18" i="7"/>
  <c r="I19" i="7"/>
  <c r="I8" i="7"/>
  <c r="I9" i="7"/>
  <c r="I10" i="7"/>
  <c r="I11" i="7"/>
  <c r="I12" i="7"/>
  <c r="I13" i="7"/>
  <c r="I14" i="7"/>
  <c r="I15" i="7"/>
  <c r="I16" i="7"/>
  <c r="I17" i="7"/>
  <c r="I7" i="7"/>
  <c r="I12" i="1"/>
  <c r="H12" i="1"/>
  <c r="F12" i="1"/>
  <c r="I31" i="1"/>
  <c r="G31" i="1"/>
  <c r="F31" i="1"/>
  <c r="I30" i="1"/>
  <c r="H30" i="1"/>
  <c r="I29" i="1"/>
  <c r="H29" i="1"/>
  <c r="H28" i="1"/>
  <c r="F30" i="1"/>
  <c r="F28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H11" i="1"/>
  <c r="K2" i="1"/>
  <c r="I2" i="1"/>
  <c r="H2" i="1"/>
  <c r="F19" i="1"/>
  <c r="F18" i="1"/>
  <c r="F17" i="1"/>
  <c r="F16" i="1"/>
  <c r="F15" i="1"/>
  <c r="F14" i="1"/>
  <c r="F13" i="1"/>
  <c r="F11" i="1"/>
  <c r="F10" i="1"/>
  <c r="F2" i="1"/>
</calcChain>
</file>

<file path=xl/sharedStrings.xml><?xml version="1.0" encoding="utf-8"?>
<sst xmlns="http://schemas.openxmlformats.org/spreadsheetml/2006/main" count="140" uniqueCount="28">
  <si>
    <t>Algorithm</t>
  </si>
  <si>
    <t>Servers</t>
  </si>
  <si>
    <t>Datasize</t>
  </si>
  <si>
    <t>Total duration</t>
  </si>
  <si>
    <t>Graph time</t>
  </si>
  <si>
    <t>Cluster rounds</t>
  </si>
  <si>
    <t>9 Create Nodes time</t>
  </si>
  <si>
    <t>3 Correlation time</t>
  </si>
  <si>
    <t>3 Correlation read</t>
  </si>
  <si>
    <t>11 Align time</t>
  </si>
  <si>
    <t>exact-corr</t>
  </si>
  <si>
    <t>9 Create Nodes read</t>
  </si>
  <si>
    <t>nomods</t>
  </si>
  <si>
    <t>proxy-centers</t>
  </si>
  <si>
    <t>IIQ</t>
  </si>
  <si>
    <t>cdhit</t>
  </si>
  <si>
    <t>uclust</t>
  </si>
  <si>
    <t>Row Labels</t>
  </si>
  <si>
    <t>Grand Total</t>
  </si>
  <si>
    <t>Progran</t>
  </si>
  <si>
    <t>Spark</t>
  </si>
  <si>
    <t>Column Labels</t>
  </si>
  <si>
    <t>(Multiple Items)</t>
  </si>
  <si>
    <t>Average of IIQ</t>
  </si>
  <si>
    <t>(blank)</t>
  </si>
  <si>
    <t>Spark-4</t>
  </si>
  <si>
    <t>Spark-32</t>
  </si>
  <si>
    <t>Average of Total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</si>
</sst>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Font="1" applyBorder="1"/>
    <xf numFmtId="0" fontId="0" fillId="0" borderId="1" xfId="0" applyBorder="1"/>
    <xf numFmtId="0" fontId="0" fillId="0" borderId="1" xfId="0" applyNumberFormat="1" applyBorder="1"/>
    <xf numFmtId="0" fontId="0" fillId="0" borderId="0" xfId="0" applyFill="1" applyBorder="1"/>
    <xf numFmtId="11" fontId="0" fillId="0" borderId="1" xfId="0" applyNumberForma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'IIQ Data'!$B$5</c:f>
              <c:strCache>
                <c:ptCount val="1"/>
                <c:pt idx="0">
                  <c:v>cdhit</c:v>
                </c:pt>
              </c:strCache>
            </c:strRef>
          </c:tx>
          <c:xVal>
            <c:numRef>
              <c:f>'IIQ Data'!$A$6:$A$18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'IIQ Data'!$B$6:$B$18</c:f>
              <c:numCache>
                <c:formatCode>General</c:formatCode>
                <c:ptCount val="13"/>
                <c:pt idx="0">
                  <c:v>0.000999</c:v>
                </c:pt>
                <c:pt idx="1">
                  <c:v>0.00164332</c:v>
                </c:pt>
                <c:pt idx="2">
                  <c:v>0.00659521</c:v>
                </c:pt>
                <c:pt idx="3">
                  <c:v>0.01284211</c:v>
                </c:pt>
                <c:pt idx="4">
                  <c:v>0.02503386</c:v>
                </c:pt>
                <c:pt idx="5">
                  <c:v>0.04727684</c:v>
                </c:pt>
                <c:pt idx="6">
                  <c:v>0.09026468</c:v>
                </c:pt>
                <c:pt idx="7">
                  <c:v>0.15804492</c:v>
                </c:pt>
                <c:pt idx="8">
                  <c:v>0.25944892</c:v>
                </c:pt>
                <c:pt idx="9">
                  <c:v>0.38105132</c:v>
                </c:pt>
                <c:pt idx="10">
                  <c:v>0.50739009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'IIQ Data'!$C$5</c:f>
              <c:strCache>
                <c:ptCount val="1"/>
                <c:pt idx="0">
                  <c:v>Spark</c:v>
                </c:pt>
              </c:strCache>
            </c:strRef>
          </c:tx>
          <c:xVal>
            <c:numRef>
              <c:f>'IIQ Data'!$A$6:$A$18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'IIQ Data'!$C$6:$C$18</c:f>
              <c:numCache>
                <c:formatCode>General</c:formatCode>
                <c:ptCount val="13"/>
                <c:pt idx="0">
                  <c:v>0.000999000999000999</c:v>
                </c:pt>
                <c:pt idx="1">
                  <c:v>0.00164130854991093</c:v>
                </c:pt>
                <c:pt idx="2">
                  <c:v>0.00664108560243495</c:v>
                </c:pt>
                <c:pt idx="3">
                  <c:v>0.0130101477680637</c:v>
                </c:pt>
                <c:pt idx="4">
                  <c:v>0.0257527117345929</c:v>
                </c:pt>
                <c:pt idx="5">
                  <c:v>0.048654348299298</c:v>
                </c:pt>
                <c:pt idx="6">
                  <c:v>0.0940207244813075</c:v>
                </c:pt>
                <c:pt idx="7">
                  <c:v>0.166733939395739</c:v>
                </c:pt>
                <c:pt idx="8">
                  <c:v>0.276848995603021</c:v>
                </c:pt>
                <c:pt idx="9">
                  <c:v>0.410619525719132</c:v>
                </c:pt>
                <c:pt idx="10">
                  <c:v>0.551213715424542</c:v>
                </c:pt>
                <c:pt idx="11">
                  <c:v>0.699715828835803</c:v>
                </c:pt>
                <c:pt idx="12">
                  <c:v>0.863011848510715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'IIQ Data'!$D$5</c:f>
              <c:strCache>
                <c:ptCount val="1"/>
                <c:pt idx="0">
                  <c:v>uclust</c:v>
                </c:pt>
              </c:strCache>
            </c:strRef>
          </c:tx>
          <c:xVal>
            <c:numRef>
              <c:f>'IIQ Data'!$A$6:$A$18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'IIQ Data'!$D$6:$D$18</c:f>
              <c:numCache>
                <c:formatCode>General</c:formatCode>
                <c:ptCount val="13"/>
                <c:pt idx="0">
                  <c:v>0.000999</c:v>
                </c:pt>
                <c:pt idx="1">
                  <c:v>0.00164493</c:v>
                </c:pt>
                <c:pt idx="2">
                  <c:v>0.00664937</c:v>
                </c:pt>
                <c:pt idx="3">
                  <c:v>0.01297714</c:v>
                </c:pt>
                <c:pt idx="4">
                  <c:v>0.02569435</c:v>
                </c:pt>
                <c:pt idx="5">
                  <c:v>0.04879278</c:v>
                </c:pt>
                <c:pt idx="6">
                  <c:v>0.09420512</c:v>
                </c:pt>
                <c:pt idx="7">
                  <c:v>0.1679126</c:v>
                </c:pt>
                <c:pt idx="8">
                  <c:v>0.28054584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32328"/>
        <c:axId val="-2130292488"/>
      </c:scatterChart>
      <c:valAx>
        <c:axId val="-212983232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1000s genes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292488"/>
        <c:crosses val="autoZero"/>
        <c:crossBetween val="midCat"/>
      </c:valAx>
      <c:valAx>
        <c:axId val="-213029248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IIQ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832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'Scale Size Data'!$J$6</c:f>
              <c:strCache>
                <c:ptCount val="1"/>
                <c:pt idx="0">
                  <c:v>cdhit</c:v>
                </c:pt>
              </c:strCache>
            </c:strRef>
          </c:tx>
          <c:trendline>
            <c:name>Trend</c:name>
            <c:trendlineType val="poly"/>
            <c:order val="2"/>
            <c:intercept val="0.0"/>
            <c:dispRSqr val="0"/>
            <c:dispEq val="1"/>
            <c:trendlineLbl>
              <c:layout>
                <c:manualLayout>
                  <c:x val="-0.240051148904054"/>
                  <c:y val="-0.100920404870499"/>
                </c:manualLayout>
              </c:layout>
              <c:numFmt formatCode="0.00E+00" sourceLinked="0"/>
              <c:txPr>
                <a:bodyPr/>
                <a:lstStyle/>
                <a:p>
                  <a:pPr algn="l">
                    <a:defRPr/>
                  </a:pPr>
                  <a:endParaRPr lang="en-US"/>
                </a:p>
              </c:txPr>
            </c:trendlineLbl>
          </c:trendline>
          <c:xVal>
            <c:numRef>
              <c:f>'Scale Size Data'!$I$7:$I$19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'Scale Size Data'!$J$7:$J$19</c:f>
              <c:numCache>
                <c:formatCode>General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6.0</c:v>
                </c:pt>
                <c:pt idx="4">
                  <c:v>13.0</c:v>
                </c:pt>
                <c:pt idx="5">
                  <c:v>28.0</c:v>
                </c:pt>
                <c:pt idx="6">
                  <c:v>68.0</c:v>
                </c:pt>
                <c:pt idx="7">
                  <c:v>161.0</c:v>
                </c:pt>
                <c:pt idx="8">
                  <c:v>388.0</c:v>
                </c:pt>
                <c:pt idx="9">
                  <c:v>1028.0</c:v>
                </c:pt>
                <c:pt idx="10">
                  <c:v>2859.0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'Scale Size Data'!$K$6</c:f>
              <c:strCache>
                <c:ptCount val="1"/>
                <c:pt idx="0">
                  <c:v>Spark-4</c:v>
                </c:pt>
              </c:strCache>
            </c:strRef>
          </c:tx>
          <c:trendline>
            <c:name>Trend</c:name>
            <c:trendlineType val="poly"/>
            <c:order val="2"/>
            <c:dispRSqr val="0"/>
            <c:dispEq val="1"/>
            <c:trendlineLbl>
              <c:layout>
                <c:manualLayout>
                  <c:x val="-0.100010046107203"/>
                  <c:y val="-0.0651760188397005"/>
                </c:manualLayout>
              </c:layout>
              <c:numFmt formatCode="0.00E+00" sourceLinked="0"/>
              <c:txPr>
                <a:bodyPr/>
                <a:lstStyle/>
                <a:p>
                  <a:pPr algn="l">
                    <a:defRPr/>
                  </a:pPr>
                  <a:endParaRPr lang="en-US"/>
                </a:p>
              </c:txPr>
            </c:trendlineLbl>
          </c:trendline>
          <c:xVal>
            <c:numRef>
              <c:f>'Scale Size Data'!$I$7:$I$19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'Scale Size Data'!$K$7:$K$19</c:f>
              <c:numCache>
                <c:formatCode>General</c:formatCode>
                <c:ptCount val="13"/>
                <c:pt idx="0">
                  <c:v>49.856</c:v>
                </c:pt>
                <c:pt idx="1">
                  <c:v>55.867</c:v>
                </c:pt>
                <c:pt idx="2">
                  <c:v>54.909</c:v>
                </c:pt>
                <c:pt idx="3">
                  <c:v>54.598</c:v>
                </c:pt>
                <c:pt idx="4">
                  <c:v>62.487</c:v>
                </c:pt>
                <c:pt idx="5">
                  <c:v>82.053</c:v>
                </c:pt>
                <c:pt idx="6">
                  <c:v>92.464</c:v>
                </c:pt>
                <c:pt idx="7">
                  <c:v>125.11</c:v>
                </c:pt>
                <c:pt idx="8">
                  <c:v>239.655</c:v>
                </c:pt>
                <c:pt idx="9">
                  <c:v>565.567</c:v>
                </c:pt>
                <c:pt idx="10">
                  <c:v>1796.283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'Scale Size Data'!$L$6</c:f>
              <c:strCache>
                <c:ptCount val="1"/>
                <c:pt idx="0">
                  <c:v>Spark-32</c:v>
                </c:pt>
              </c:strCache>
            </c:strRef>
          </c:tx>
          <c:xVal>
            <c:numRef>
              <c:f>'Scale Size Data'!$I$7:$I$19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'Scale Size Data'!$L$7:$L$19</c:f>
              <c:numCache>
                <c:formatCode>General</c:formatCode>
                <c:ptCount val="13"/>
                <c:pt idx="10">
                  <c:v>1258.9</c:v>
                </c:pt>
                <c:pt idx="11">
                  <c:v>1997.321</c:v>
                </c:pt>
                <c:pt idx="12">
                  <c:v>4516.918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'Scale Size Data'!$M$6</c:f>
              <c:strCache>
                <c:ptCount val="1"/>
                <c:pt idx="0">
                  <c:v>uclust</c:v>
                </c:pt>
              </c:strCache>
            </c:strRef>
          </c:tx>
          <c:trendline>
            <c:name>Trend</c:name>
            <c:trendlineType val="poly"/>
            <c:order val="2"/>
            <c:intercept val="0.0"/>
            <c:dispRSqr val="0"/>
            <c:dispEq val="1"/>
            <c:trendlineLbl>
              <c:layout>
                <c:manualLayout>
                  <c:x val="-0.234370669655791"/>
                  <c:y val="-0.0271575744039788"/>
                </c:manualLayout>
              </c:layout>
              <c:numFmt formatCode="0.00E+00" sourceLinked="0"/>
              <c:txPr>
                <a:bodyPr/>
                <a:lstStyle/>
                <a:p>
                  <a:pPr algn="l">
                    <a:defRPr/>
                  </a:pPr>
                  <a:endParaRPr lang="en-US"/>
                </a:p>
              </c:txPr>
            </c:trendlineLbl>
          </c:trendline>
          <c:xVal>
            <c:numRef>
              <c:f>'Scale Size Data'!$I$7:$I$19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'Scale Size Data'!$M$7:$M$19</c:f>
              <c:numCache>
                <c:formatCode>General</c:formatCode>
                <c:ptCount val="13"/>
                <c:pt idx="0">
                  <c:v>19.0</c:v>
                </c:pt>
                <c:pt idx="1">
                  <c:v>51.0</c:v>
                </c:pt>
                <c:pt idx="2">
                  <c:v>98.0</c:v>
                </c:pt>
                <c:pt idx="3">
                  <c:v>255.0</c:v>
                </c:pt>
                <c:pt idx="4">
                  <c:v>501.0</c:v>
                </c:pt>
                <c:pt idx="5">
                  <c:v>1034.0</c:v>
                </c:pt>
                <c:pt idx="6">
                  <c:v>2586.0</c:v>
                </c:pt>
                <c:pt idx="7">
                  <c:v>4914.0</c:v>
                </c:pt>
                <c:pt idx="8">
                  <c:v>10100.0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443464"/>
        <c:axId val="-2127438008"/>
      </c:scatterChart>
      <c:valAx>
        <c:axId val="-212744346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1000s genes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438008"/>
        <c:crosses val="autoZero"/>
        <c:crossBetween val="midCat"/>
      </c:valAx>
      <c:valAx>
        <c:axId val="-212743800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443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'Scale Size Data'!$J$6</c:f>
              <c:strCache>
                <c:ptCount val="1"/>
                <c:pt idx="0">
                  <c:v>cdhit</c:v>
                </c:pt>
              </c:strCache>
            </c:strRef>
          </c:tx>
          <c:xVal>
            <c:numRef>
              <c:f>'Scale Size Data'!$I$7:$I$19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'Scale Size Data'!$J$7:$J$19</c:f>
              <c:numCache>
                <c:formatCode>General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6.0</c:v>
                </c:pt>
                <c:pt idx="4">
                  <c:v>13.0</c:v>
                </c:pt>
                <c:pt idx="5">
                  <c:v>28.0</c:v>
                </c:pt>
                <c:pt idx="6">
                  <c:v>68.0</c:v>
                </c:pt>
                <c:pt idx="7">
                  <c:v>161.0</c:v>
                </c:pt>
                <c:pt idx="8">
                  <c:v>388.0</c:v>
                </c:pt>
                <c:pt idx="9">
                  <c:v>1028.0</c:v>
                </c:pt>
                <c:pt idx="10">
                  <c:v>2859.0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'Scale Size Data'!$K$6</c:f>
              <c:strCache>
                <c:ptCount val="1"/>
                <c:pt idx="0">
                  <c:v>Spark-4</c:v>
                </c:pt>
              </c:strCache>
            </c:strRef>
          </c:tx>
          <c:xVal>
            <c:numRef>
              <c:f>'Scale Size Data'!$I$7:$I$19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'Scale Size Data'!$K$7:$K$19</c:f>
              <c:numCache>
                <c:formatCode>General</c:formatCode>
                <c:ptCount val="13"/>
                <c:pt idx="0">
                  <c:v>49.856</c:v>
                </c:pt>
                <c:pt idx="1">
                  <c:v>55.867</c:v>
                </c:pt>
                <c:pt idx="2">
                  <c:v>54.909</c:v>
                </c:pt>
                <c:pt idx="3">
                  <c:v>54.598</c:v>
                </c:pt>
                <c:pt idx="4">
                  <c:v>62.487</c:v>
                </c:pt>
                <c:pt idx="5">
                  <c:v>82.053</c:v>
                </c:pt>
                <c:pt idx="6">
                  <c:v>92.464</c:v>
                </c:pt>
                <c:pt idx="7">
                  <c:v>125.11</c:v>
                </c:pt>
                <c:pt idx="8">
                  <c:v>239.655</c:v>
                </c:pt>
                <c:pt idx="9">
                  <c:v>565.567</c:v>
                </c:pt>
                <c:pt idx="10">
                  <c:v>1796.283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'Scale Size Data'!$L$6</c:f>
              <c:strCache>
                <c:ptCount val="1"/>
                <c:pt idx="0">
                  <c:v>Spark-32</c:v>
                </c:pt>
              </c:strCache>
            </c:strRef>
          </c:tx>
          <c:xVal>
            <c:numRef>
              <c:f>'Scale Size Data'!$I$7:$I$19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'Scale Size Data'!$L$7:$L$19</c:f>
              <c:numCache>
                <c:formatCode>General</c:formatCode>
                <c:ptCount val="13"/>
                <c:pt idx="10">
                  <c:v>1258.9</c:v>
                </c:pt>
                <c:pt idx="11">
                  <c:v>1997.321</c:v>
                </c:pt>
                <c:pt idx="12">
                  <c:v>4516.918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'Scale Size Data'!$M$6</c:f>
              <c:strCache>
                <c:ptCount val="1"/>
                <c:pt idx="0">
                  <c:v>uclust</c:v>
                </c:pt>
              </c:strCache>
            </c:strRef>
          </c:tx>
          <c:xVal>
            <c:numRef>
              <c:f>'Scale Size Data'!$I$7:$I$19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'Scale Size Data'!$M$7:$M$19</c:f>
              <c:numCache>
                <c:formatCode>General</c:formatCode>
                <c:ptCount val="13"/>
                <c:pt idx="0">
                  <c:v>19.0</c:v>
                </c:pt>
                <c:pt idx="1">
                  <c:v>51.0</c:v>
                </c:pt>
                <c:pt idx="2">
                  <c:v>98.0</c:v>
                </c:pt>
                <c:pt idx="3">
                  <c:v>255.0</c:v>
                </c:pt>
                <c:pt idx="4">
                  <c:v>501.0</c:v>
                </c:pt>
                <c:pt idx="5">
                  <c:v>1034.0</c:v>
                </c:pt>
                <c:pt idx="6">
                  <c:v>2586.0</c:v>
                </c:pt>
                <c:pt idx="7">
                  <c:v>4914.0</c:v>
                </c:pt>
                <c:pt idx="8">
                  <c:v>10100.0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568520"/>
        <c:axId val="-2145233832"/>
      </c:scatterChart>
      <c:valAx>
        <c:axId val="-2139568520"/>
        <c:scaling>
          <c:logBase val="2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233832"/>
        <c:crosses val="autoZero"/>
        <c:crossBetween val="midCat"/>
      </c:valAx>
      <c:valAx>
        <c:axId val="-2145233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568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0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6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19</xdr:row>
      <xdr:rowOff>127000</xdr:rowOff>
    </xdr:from>
    <xdr:to>
      <xdr:col>11</xdr:col>
      <xdr:colOff>558800</xdr:colOff>
      <xdr:row>34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bias Bertelsen TB" refreshedDate="42207.54740625" createdVersion="4" refreshedVersion="4" minRefreshableVersion="3" recordCount="50">
  <cacheSource type="worksheet">
    <worksheetSource ref="A1:M51" sheet="Raw Data"/>
  </cacheSource>
  <cacheFields count="13">
    <cacheField name="Progran" numFmtId="0">
      <sharedItems count="3">
        <s v="Spark"/>
        <s v="cdhit"/>
        <s v="uclust"/>
      </sharedItems>
    </cacheField>
    <cacheField name="Algorithm" numFmtId="0">
      <sharedItems count="5">
        <s v="exact-corr"/>
        <s v="nomods"/>
        <s v="proxy-centers"/>
        <s v="cdhit"/>
        <s v="uclust"/>
      </sharedItems>
    </cacheField>
    <cacheField name="Servers" numFmtId="0">
      <sharedItems containsString="0" containsBlank="1" containsNumber="1" containsInteger="1" minValue="2" maxValue="32" count="7">
        <n v="2"/>
        <n v="4"/>
        <n v="8"/>
        <n v="16"/>
        <n v="24"/>
        <n v="32"/>
        <m/>
      </sharedItems>
    </cacheField>
    <cacheField name="Datasize" numFmtId="0">
      <sharedItems containsSemiMixedTypes="0" containsString="0" containsNumber="1" containsInteger="1" minValue="2" maxValue="8192" count="13">
        <n v="2048"/>
        <n v="2"/>
        <n v="4"/>
        <n v="8"/>
        <n v="16"/>
        <n v="32"/>
        <n v="64"/>
        <n v="128"/>
        <n v="256"/>
        <n v="512"/>
        <n v="1024"/>
        <n v="4096"/>
        <n v="8192"/>
      </sharedItems>
    </cacheField>
    <cacheField name="Total duration" numFmtId="0">
      <sharedItems containsSemiMixedTypes="0" containsString="0" containsNumber="1" minValue="2" maxValue="10100"/>
    </cacheField>
    <cacheField name="Graph time" numFmtId="0">
      <sharedItems containsString="0" containsBlank="1" containsNumber="1" minValue="22" maxValue="3480"/>
    </cacheField>
    <cacheField name="Cluster rounds" numFmtId="0">
      <sharedItems containsString="0" containsBlank="1" containsNumber="1" containsInteger="1" minValue="1" maxValue="108"/>
    </cacheField>
    <cacheField name="11 Align time" numFmtId="0">
      <sharedItems containsString="0" containsBlank="1" containsNumber="1" containsInteger="1" minValue="0" maxValue="2400"/>
    </cacheField>
    <cacheField name="3 Correlation time" numFmtId="0">
      <sharedItems containsString="0" containsBlank="1" containsNumber="1" containsInteger="1" minValue="7" maxValue="720"/>
    </cacheField>
    <cacheField name="3 Correlation read" numFmtId="0">
      <sharedItems containsString="0" containsBlank="1" containsNumber="1" minValue="0.18" maxValue="150"/>
    </cacheField>
    <cacheField name="9 Create Nodes time" numFmtId="0">
      <sharedItems containsString="0" containsBlank="1" containsNumber="1" containsInteger="1" minValue="1" maxValue="84"/>
    </cacheField>
    <cacheField name="9 Create Nodes read" numFmtId="0">
      <sharedItems containsString="0" containsBlank="1" containsNumber="1" minValue="1E-4" maxValue="662"/>
    </cacheField>
    <cacheField name="IIQ" numFmtId="0">
      <sharedItems containsSemiMixedTypes="0" containsString="0" containsNumber="1" minValue="9.990000000000001E-4" maxValue="0.8630118485107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n v="3590.6419999999998"/>
    <n v="3480"/>
    <n v="4"/>
    <n v="2220"/>
    <n v="720"/>
    <n v="27.8"/>
    <n v="84"/>
    <n v="44.5"/>
    <n v="0.551182667652653"/>
  </r>
  <r>
    <x v="0"/>
    <x v="0"/>
    <x v="1"/>
    <x v="1"/>
    <n v="49.856000000000002"/>
    <n v="26"/>
    <n v="1"/>
    <n v="2"/>
    <n v="7"/>
    <n v="0.18"/>
    <n v="1"/>
    <n v="7.4999999999999997E-3"/>
    <n v="9.99000999000999E-4"/>
  </r>
  <r>
    <x v="0"/>
    <x v="0"/>
    <x v="1"/>
    <x v="2"/>
    <n v="55.866999999999997"/>
    <n v="28"/>
    <n v="1"/>
    <n v="2"/>
    <n v="9"/>
    <n v="0.27100000000000002"/>
    <n v="1"/>
    <n v="1.5699999999999999E-2"/>
    <n v="1.6413085499109299E-3"/>
  </r>
  <r>
    <x v="0"/>
    <x v="0"/>
    <x v="1"/>
    <x v="3"/>
    <n v="54.908999999999999"/>
    <n v="32"/>
    <n v="1"/>
    <n v="4"/>
    <n v="10"/>
    <n v="0.35799999999999998"/>
    <n v="1"/>
    <n v="3.1300000000000001E-2"/>
    <n v="6.6410856024349497E-3"/>
  </r>
  <r>
    <x v="0"/>
    <x v="0"/>
    <x v="1"/>
    <x v="4"/>
    <n v="54.597999999999999"/>
    <n v="36"/>
    <n v="1"/>
    <n v="3"/>
    <n v="9"/>
    <n v="0.47299999999999998"/>
    <n v="3"/>
    <n v="6.4000000000000001E-2"/>
    <n v="1.3010147768063701E-2"/>
  </r>
  <r>
    <x v="0"/>
    <x v="0"/>
    <x v="1"/>
    <x v="5"/>
    <n v="62.487000000000002"/>
    <n v="36"/>
    <n v="1"/>
    <n v="2"/>
    <n v="14"/>
    <n v="0.7"/>
    <n v="1"/>
    <n v="0.13400000000000001"/>
    <n v="2.5752711734592901E-2"/>
  </r>
  <r>
    <x v="0"/>
    <x v="0"/>
    <x v="1"/>
    <x v="6"/>
    <n v="82.052999999999997"/>
    <n v="47"/>
    <n v="2"/>
    <n v="5"/>
    <n v="12"/>
    <n v="1.1499999999999999"/>
    <n v="2"/>
    <n v="0.28699999999999998"/>
    <n v="4.8654348299298003E-2"/>
  </r>
  <r>
    <x v="0"/>
    <x v="0"/>
    <x v="1"/>
    <x v="7"/>
    <n v="92.463999999999999"/>
    <n v="57"/>
    <n v="2"/>
    <n v="6"/>
    <n v="13"/>
    <n v="2"/>
    <n v="3"/>
    <n v="0.66200000000000003"/>
    <n v="9.4020724481307494E-2"/>
  </r>
  <r>
    <x v="0"/>
    <x v="0"/>
    <x v="1"/>
    <x v="8"/>
    <n v="125.11"/>
    <n v="90"/>
    <n v="2"/>
    <n v="27"/>
    <n v="17"/>
    <n v="3.9"/>
    <n v="2"/>
    <n v="1.63"/>
    <n v="0.16673393939573899"/>
  </r>
  <r>
    <x v="0"/>
    <x v="0"/>
    <x v="1"/>
    <x v="9"/>
    <n v="239.655"/>
    <n v="180"/>
    <n v="3"/>
    <n v="84"/>
    <n v="28"/>
    <n v="7.8"/>
    <n v="7"/>
    <n v="4.3"/>
    <n v="0.27684899560302101"/>
  </r>
  <r>
    <x v="0"/>
    <x v="0"/>
    <x v="1"/>
    <x v="10"/>
    <n v="565.56700000000001"/>
    <n v="498.00000000000006"/>
    <n v="3"/>
    <n v="300"/>
    <n v="84"/>
    <n v="15.4"/>
    <n v="9"/>
    <n v="13.4"/>
    <n v="0.41061952571913202"/>
  </r>
  <r>
    <x v="0"/>
    <x v="0"/>
    <x v="1"/>
    <x v="0"/>
    <n v="1796.2829999999999"/>
    <n v="1680"/>
    <n v="4"/>
    <n v="1140"/>
    <n v="324"/>
    <n v="30.7"/>
    <n v="22"/>
    <n v="45.3"/>
    <n v="0.55121524283701995"/>
  </r>
  <r>
    <x v="0"/>
    <x v="0"/>
    <x v="2"/>
    <x v="0"/>
    <n v="1056.278"/>
    <n v="900"/>
    <m/>
    <n v="576"/>
    <n v="162"/>
    <n v="33.200000000000003"/>
    <n v="17"/>
    <n v="46.4"/>
    <n v="0.55123128055125103"/>
  </r>
  <r>
    <x v="0"/>
    <x v="0"/>
    <x v="3"/>
    <x v="0"/>
    <n v="941.25300000000004"/>
    <n v="582"/>
    <n v="4"/>
    <n v="354"/>
    <n v="90"/>
    <n v="36.200000000000003"/>
    <n v="16"/>
    <n v="48.5"/>
    <n v="0.55124528861002298"/>
  </r>
  <r>
    <x v="0"/>
    <x v="0"/>
    <x v="4"/>
    <x v="0"/>
    <n v="1035.4369999999999"/>
    <n v="491.99999999999994"/>
    <n v="4"/>
    <n v="240"/>
    <n v="78"/>
    <n v="41.3"/>
    <n v="21"/>
    <n v="50"/>
    <n v="0.55123197743904895"/>
  </r>
  <r>
    <x v="0"/>
    <x v="0"/>
    <x v="5"/>
    <x v="0"/>
    <n v="1258.9000000000001"/>
    <n v="468"/>
    <n v="4"/>
    <n v="192"/>
    <n v="84"/>
    <n v="48"/>
    <n v="23"/>
    <n v="50.9"/>
    <n v="0.55121218801206395"/>
  </r>
  <r>
    <x v="0"/>
    <x v="0"/>
    <x v="5"/>
    <x v="11"/>
    <n v="1997.3209999999999"/>
    <n v="1080"/>
    <n v="5"/>
    <n v="660"/>
    <n v="174"/>
    <n v="80.5"/>
    <n v="27"/>
    <n v="179.6"/>
    <n v="0.69971582883580297"/>
  </r>
  <r>
    <x v="0"/>
    <x v="0"/>
    <x v="5"/>
    <x v="12"/>
    <n v="4516.9179999999997"/>
    <n v="3420"/>
    <n v="6"/>
    <n v="2400"/>
    <n v="660"/>
    <n v="150"/>
    <n v="60"/>
    <n v="662"/>
    <n v="0.863011848510715"/>
  </r>
  <r>
    <x v="0"/>
    <x v="1"/>
    <x v="1"/>
    <x v="1"/>
    <n v="48.728000000000002"/>
    <n v="22"/>
    <m/>
    <n v="2"/>
    <n v="7"/>
    <n v="0.18"/>
    <n v="1"/>
    <n v="1E-4"/>
    <n v="9.99000999000999E-4"/>
  </r>
  <r>
    <x v="0"/>
    <x v="1"/>
    <x v="1"/>
    <x v="2"/>
    <n v="52.649000000000001"/>
    <n v="25"/>
    <m/>
    <m/>
    <m/>
    <m/>
    <m/>
    <m/>
    <n v="1.6413085499109299E-3"/>
  </r>
  <r>
    <x v="0"/>
    <x v="1"/>
    <x v="1"/>
    <x v="3"/>
    <n v="51.555"/>
    <n v="28"/>
    <m/>
    <n v="4"/>
    <n v="9"/>
    <n v="0.35799999999999998"/>
    <n v="1"/>
    <n v="2.3E-3"/>
    <n v="6.6410856024349601E-3"/>
  </r>
  <r>
    <x v="0"/>
    <x v="1"/>
    <x v="1"/>
    <x v="4"/>
    <n v="54.286999999999999"/>
    <n v="36"/>
    <m/>
    <n v="4"/>
    <n v="12"/>
    <n v="0.47299999999999998"/>
    <n v="1"/>
    <n v="8.9999999999999993E-3"/>
    <n v="1.3010147768063701E-2"/>
  </r>
  <r>
    <x v="0"/>
    <x v="1"/>
    <x v="1"/>
    <x v="5"/>
    <n v="54.798000000000002"/>
    <n v="33"/>
    <m/>
    <n v="2"/>
    <n v="14"/>
    <n v="0.7"/>
    <n v="1"/>
    <n v="3.4000000000000002E-2"/>
    <n v="2.5752711734592901E-2"/>
  </r>
  <r>
    <x v="0"/>
    <x v="1"/>
    <x v="1"/>
    <x v="6"/>
    <n v="81.304000000000002"/>
    <n v="44"/>
    <m/>
    <n v="9"/>
    <n v="11"/>
    <n v="1.1499999999999999"/>
    <n v="3"/>
    <n v="0.11"/>
    <n v="4.8654348299298003E-2"/>
  </r>
  <r>
    <x v="0"/>
    <x v="1"/>
    <x v="1"/>
    <x v="7"/>
    <n v="92.918000000000006"/>
    <n v="55"/>
    <m/>
    <n v="13"/>
    <n v="13"/>
    <n v="2"/>
    <n v="6"/>
    <n v="0.26"/>
    <n v="9.4035497755525999E-2"/>
  </r>
  <r>
    <x v="0"/>
    <x v="1"/>
    <x v="1"/>
    <x v="8"/>
    <n v="135.702"/>
    <n v="90"/>
    <m/>
    <n v="33"/>
    <n v="16"/>
    <n v="3.9"/>
    <n v="10"/>
    <n v="0.442"/>
    <n v="0.166719493888942"/>
  </r>
  <r>
    <x v="0"/>
    <x v="1"/>
    <x v="1"/>
    <x v="9"/>
    <n v="256.09399999999999"/>
    <n v="198"/>
    <m/>
    <n v="114"/>
    <n v="27"/>
    <n v="7.8"/>
    <n v="9"/>
    <n v="0.96599999999999997"/>
    <n v="0.27688666866254502"/>
  </r>
  <r>
    <x v="0"/>
    <x v="1"/>
    <x v="1"/>
    <x v="10"/>
    <n v="671.01499999999999"/>
    <n v="600"/>
    <m/>
    <n v="432"/>
    <n v="84"/>
    <n v="15.4"/>
    <n v="11"/>
    <n v="3.1"/>
    <n v="0.41064534194687302"/>
  </r>
  <r>
    <x v="0"/>
    <x v="1"/>
    <x v="1"/>
    <x v="0"/>
    <n v="2272.3180000000002"/>
    <n v="2160"/>
    <m/>
    <n v="1680"/>
    <n v="324"/>
    <n v="30.7"/>
    <n v="36"/>
    <n v="12.1"/>
    <n v="0.55130840119922397"/>
  </r>
  <r>
    <x v="0"/>
    <x v="2"/>
    <x v="1"/>
    <x v="10"/>
    <n v="3598.2539999999999"/>
    <n v="300"/>
    <n v="108"/>
    <n v="0"/>
    <n v="90"/>
    <n v="15.4"/>
    <n v="15"/>
    <n v="3.1"/>
    <n v="0.39865325260399997"/>
  </r>
  <r>
    <x v="1"/>
    <x v="3"/>
    <x v="6"/>
    <x v="1"/>
    <n v="2"/>
    <m/>
    <m/>
    <m/>
    <m/>
    <m/>
    <m/>
    <m/>
    <n v="9.990000000000001E-4"/>
  </r>
  <r>
    <x v="1"/>
    <x v="3"/>
    <x v="6"/>
    <x v="2"/>
    <n v="3"/>
    <m/>
    <m/>
    <m/>
    <m/>
    <m/>
    <m/>
    <m/>
    <n v="1.64332E-3"/>
  </r>
  <r>
    <x v="1"/>
    <x v="3"/>
    <x v="6"/>
    <x v="3"/>
    <n v="4"/>
    <m/>
    <m/>
    <m/>
    <m/>
    <m/>
    <m/>
    <m/>
    <n v="6.5952099999999998E-3"/>
  </r>
  <r>
    <x v="1"/>
    <x v="3"/>
    <x v="6"/>
    <x v="4"/>
    <n v="6"/>
    <m/>
    <m/>
    <m/>
    <m/>
    <m/>
    <m/>
    <m/>
    <n v="1.284211E-2"/>
  </r>
  <r>
    <x v="1"/>
    <x v="3"/>
    <x v="6"/>
    <x v="5"/>
    <n v="13"/>
    <m/>
    <m/>
    <m/>
    <m/>
    <m/>
    <m/>
    <m/>
    <n v="2.5033860000000002E-2"/>
  </r>
  <r>
    <x v="1"/>
    <x v="3"/>
    <x v="6"/>
    <x v="6"/>
    <n v="28"/>
    <m/>
    <m/>
    <m/>
    <m/>
    <m/>
    <m/>
    <m/>
    <n v="4.7276840000000001E-2"/>
  </r>
  <r>
    <x v="1"/>
    <x v="3"/>
    <x v="6"/>
    <x v="7"/>
    <n v="68"/>
    <m/>
    <m/>
    <m/>
    <m/>
    <m/>
    <m/>
    <m/>
    <n v="9.026468E-2"/>
  </r>
  <r>
    <x v="1"/>
    <x v="3"/>
    <x v="6"/>
    <x v="8"/>
    <n v="161"/>
    <m/>
    <m/>
    <m/>
    <m/>
    <m/>
    <m/>
    <m/>
    <n v="0.15804492000000001"/>
  </r>
  <r>
    <x v="1"/>
    <x v="3"/>
    <x v="6"/>
    <x v="9"/>
    <n v="388"/>
    <m/>
    <m/>
    <m/>
    <m/>
    <m/>
    <m/>
    <m/>
    <n v="0.25944892000000003"/>
  </r>
  <r>
    <x v="1"/>
    <x v="3"/>
    <x v="6"/>
    <x v="10"/>
    <n v="1028"/>
    <m/>
    <m/>
    <m/>
    <m/>
    <m/>
    <m/>
    <m/>
    <n v="0.38105132000000003"/>
  </r>
  <r>
    <x v="1"/>
    <x v="3"/>
    <x v="6"/>
    <x v="0"/>
    <n v="2859"/>
    <m/>
    <m/>
    <m/>
    <m/>
    <m/>
    <m/>
    <m/>
    <n v="0.50739009000000002"/>
  </r>
  <r>
    <x v="2"/>
    <x v="4"/>
    <x v="6"/>
    <x v="1"/>
    <n v="19"/>
    <m/>
    <m/>
    <m/>
    <m/>
    <m/>
    <m/>
    <m/>
    <n v="9.990000000000001E-4"/>
  </r>
  <r>
    <x v="2"/>
    <x v="4"/>
    <x v="6"/>
    <x v="2"/>
    <n v="51"/>
    <m/>
    <m/>
    <m/>
    <m/>
    <m/>
    <m/>
    <m/>
    <n v="1.64493E-3"/>
  </r>
  <r>
    <x v="2"/>
    <x v="4"/>
    <x v="6"/>
    <x v="3"/>
    <n v="98"/>
    <m/>
    <m/>
    <m/>
    <m/>
    <m/>
    <m/>
    <m/>
    <n v="6.6493699999999999E-3"/>
  </r>
  <r>
    <x v="2"/>
    <x v="4"/>
    <x v="6"/>
    <x v="4"/>
    <n v="255"/>
    <m/>
    <m/>
    <m/>
    <m/>
    <m/>
    <m/>
    <m/>
    <n v="1.297714E-2"/>
  </r>
  <r>
    <x v="2"/>
    <x v="4"/>
    <x v="6"/>
    <x v="5"/>
    <n v="501"/>
    <m/>
    <m/>
    <m/>
    <m/>
    <m/>
    <m/>
    <m/>
    <n v="2.5694350000000001E-2"/>
  </r>
  <r>
    <x v="2"/>
    <x v="4"/>
    <x v="6"/>
    <x v="6"/>
    <n v="1034"/>
    <m/>
    <m/>
    <m/>
    <m/>
    <m/>
    <m/>
    <m/>
    <n v="4.8792780000000001E-2"/>
  </r>
  <r>
    <x v="2"/>
    <x v="4"/>
    <x v="6"/>
    <x v="7"/>
    <n v="2586"/>
    <m/>
    <m/>
    <m/>
    <m/>
    <m/>
    <m/>
    <m/>
    <n v="9.4205120000000003E-2"/>
  </r>
  <r>
    <x v="2"/>
    <x v="4"/>
    <x v="6"/>
    <x v="8"/>
    <n v="4914"/>
    <m/>
    <m/>
    <m/>
    <m/>
    <m/>
    <m/>
    <m/>
    <n v="0.1679126"/>
  </r>
  <r>
    <x v="2"/>
    <x v="4"/>
    <x v="6"/>
    <x v="9"/>
    <n v="10100"/>
    <m/>
    <m/>
    <m/>
    <m/>
    <m/>
    <m/>
    <m/>
    <n v="0.28054583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E19" firstHeaderRow="1" firstDataRow="2" firstDataCol="1" rowPageCount="2" colPageCount="1"/>
  <pivotFields count="13">
    <pivotField axis="axisCol" showAll="0">
      <items count="4">
        <item x="1"/>
        <item x="0"/>
        <item x="2"/>
        <item t="default"/>
      </items>
    </pivotField>
    <pivotField axis="axisPage" multipleItemSelectionAllowed="1" showAll="0">
      <items count="6">
        <item x="3"/>
        <item x="0"/>
        <item h="1" x="1"/>
        <item h="1" x="2"/>
        <item x="4"/>
        <item t="default"/>
      </items>
    </pivotField>
    <pivotField axis="axisPage" multipleItemSelectionAllowed="1" showAll="0">
      <items count="8">
        <item h="1" x="0"/>
        <item x="1"/>
        <item h="1" x="2"/>
        <item h="1" x="3"/>
        <item h="1" x="4"/>
        <item x="5"/>
        <item x="6"/>
        <item t="default"/>
      </items>
    </pivotField>
    <pivotField axis="axisRow" showAll="0">
      <items count="14">
        <item x="1"/>
        <item x="2"/>
        <item x="3"/>
        <item x="4"/>
        <item x="5"/>
        <item x="6"/>
        <item x="7"/>
        <item x="8"/>
        <item x="9"/>
        <item x="10"/>
        <item x="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1" hier="-1"/>
    <pageField fld="2" hier="-1"/>
  </pageFields>
  <dataFields count="1">
    <dataField name="Average of IIQ" fld="1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4:E19" firstHeaderRow="1" firstDataRow="3" firstDataCol="1" rowPageCount="1" colPageCount="1"/>
  <pivotFields count="13">
    <pivotField axis="axisCol" subtotalTop="0" showAll="0" defaultSubtotal="0">
      <items count="3">
        <item x="1"/>
        <item x="0"/>
        <item x="2"/>
      </items>
    </pivotField>
    <pivotField axis="axisPage" subtotalTop="0" multipleItemSelectionAllowed="1" showAll="0">
      <items count="6">
        <item x="3"/>
        <item x="0"/>
        <item h="1" x="1"/>
        <item h="1" x="2"/>
        <item x="4"/>
        <item t="default"/>
      </items>
    </pivotField>
    <pivotField axis="axisCol" subtotalTop="0" multipleItemSelectionAllowed="1" showAll="0">
      <items count="8">
        <item h="1" x="0"/>
        <item x="1"/>
        <item h="1" x="2"/>
        <item h="1" x="3"/>
        <item h="1" x="4"/>
        <item x="5"/>
        <item x="6"/>
        <item t="default"/>
      </items>
    </pivotField>
    <pivotField axis="axisRow" subtotalTop="0" showAll="0">
      <items count="14">
        <item x="1"/>
        <item x="2"/>
        <item x="3"/>
        <item x="4"/>
        <item x="5"/>
        <item x="6"/>
        <item x="7"/>
        <item x="8"/>
        <item x="9"/>
        <item x="10"/>
        <item x="0"/>
        <item x="11"/>
        <item x="12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2">
    <field x="0"/>
    <field x="2"/>
  </colFields>
  <colItems count="4">
    <i>
      <x/>
      <x v="6"/>
    </i>
    <i>
      <x v="1"/>
      <x v="1"/>
    </i>
    <i r="1">
      <x v="5"/>
    </i>
    <i>
      <x v="2"/>
      <x v="6"/>
    </i>
  </colItems>
  <pageFields count="1">
    <pageField fld="1" hier="-1"/>
  </pageFields>
  <dataFields count="1">
    <dataField name="Average of Total duration" fld="4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3" workbookViewId="0">
      <selection activeCell="F11" sqref="F11"/>
    </sheetView>
  </sheetViews>
  <sheetFormatPr baseColWidth="10" defaultRowHeight="15" x14ac:dyDescent="0"/>
  <cols>
    <col min="1" max="1" width="13.1640625" customWidth="1"/>
    <col min="2" max="2" width="17" bestFit="1" customWidth="1"/>
    <col min="3" max="5" width="12.1640625" customWidth="1"/>
    <col min="6" max="6" width="11.1640625" bestFit="1" customWidth="1"/>
    <col min="7" max="7" width="14.6640625" bestFit="1" customWidth="1"/>
    <col min="8" max="8" width="15.6640625" bestFit="1" customWidth="1"/>
    <col min="9" max="9" width="19.33203125" bestFit="1" customWidth="1"/>
  </cols>
  <sheetData>
    <row r="1" spans="1:5">
      <c r="A1" s="6" t="s">
        <v>0</v>
      </c>
      <c r="B1" t="s">
        <v>22</v>
      </c>
    </row>
    <row r="2" spans="1:5">
      <c r="A2" s="6" t="s">
        <v>1</v>
      </c>
      <c r="B2" t="s">
        <v>22</v>
      </c>
    </row>
    <row r="4" spans="1:5">
      <c r="A4" s="6" t="s">
        <v>23</v>
      </c>
      <c r="B4" s="6" t="s">
        <v>21</v>
      </c>
    </row>
    <row r="5" spans="1:5">
      <c r="A5" s="6" t="s">
        <v>17</v>
      </c>
      <c r="B5" t="s">
        <v>15</v>
      </c>
      <c r="C5" t="s">
        <v>20</v>
      </c>
      <c r="D5" t="s">
        <v>16</v>
      </c>
      <c r="E5" t="s">
        <v>18</v>
      </c>
    </row>
    <row r="6" spans="1:5">
      <c r="A6" s="8">
        <v>2</v>
      </c>
      <c r="B6" s="7">
        <v>9.990000000000001E-4</v>
      </c>
      <c r="C6" s="7">
        <v>9.99000999000999E-4</v>
      </c>
      <c r="D6" s="7">
        <v>9.990000000000001E-4</v>
      </c>
      <c r="E6" s="7">
        <v>9.9900033300033293E-4</v>
      </c>
    </row>
    <row r="7" spans="1:5">
      <c r="A7" s="8">
        <v>4</v>
      </c>
      <c r="B7" s="7">
        <v>1.64332E-3</v>
      </c>
      <c r="C7" s="7">
        <v>1.6413085499109299E-3</v>
      </c>
      <c r="D7" s="7">
        <v>1.64493E-3</v>
      </c>
      <c r="E7" s="7">
        <v>1.6431861833036434E-3</v>
      </c>
    </row>
    <row r="8" spans="1:5">
      <c r="A8" s="8">
        <v>8</v>
      </c>
      <c r="B8" s="7">
        <v>6.5952099999999998E-3</v>
      </c>
      <c r="C8" s="7">
        <v>6.6410856024349497E-3</v>
      </c>
      <c r="D8" s="7">
        <v>6.6493699999999999E-3</v>
      </c>
      <c r="E8" s="7">
        <v>6.6285552008116498E-3</v>
      </c>
    </row>
    <row r="9" spans="1:5">
      <c r="A9" s="8">
        <v>16</v>
      </c>
      <c r="B9" s="7">
        <v>1.284211E-2</v>
      </c>
      <c r="C9" s="7">
        <v>1.3010147768063701E-2</v>
      </c>
      <c r="D9" s="7">
        <v>1.297714E-2</v>
      </c>
      <c r="E9" s="7">
        <v>1.2943132589354566E-2</v>
      </c>
    </row>
    <row r="10" spans="1:5">
      <c r="A10" s="8">
        <v>32</v>
      </c>
      <c r="B10" s="7">
        <v>2.5033860000000002E-2</v>
      </c>
      <c r="C10" s="7">
        <v>2.5752711734592901E-2</v>
      </c>
      <c r="D10" s="7">
        <v>2.5694350000000001E-2</v>
      </c>
      <c r="E10" s="7">
        <v>2.5493640578197637E-2</v>
      </c>
    </row>
    <row r="11" spans="1:5">
      <c r="A11" s="8">
        <v>64</v>
      </c>
      <c r="B11" s="7">
        <v>4.7276840000000001E-2</v>
      </c>
      <c r="C11" s="7">
        <v>4.8654348299298003E-2</v>
      </c>
      <c r="D11" s="7">
        <v>4.8792780000000001E-2</v>
      </c>
      <c r="E11" s="7">
        <v>4.824132276643267E-2</v>
      </c>
    </row>
    <row r="12" spans="1:5">
      <c r="A12" s="8">
        <v>128</v>
      </c>
      <c r="B12" s="7">
        <v>9.026468E-2</v>
      </c>
      <c r="C12" s="7">
        <v>9.4020724481307494E-2</v>
      </c>
      <c r="D12" s="7">
        <v>9.4205120000000003E-2</v>
      </c>
      <c r="E12" s="7">
        <v>9.2830174827102499E-2</v>
      </c>
    </row>
    <row r="13" spans="1:5">
      <c r="A13" s="8">
        <v>256</v>
      </c>
      <c r="B13" s="7">
        <v>0.15804492000000001</v>
      </c>
      <c r="C13" s="7">
        <v>0.16673393939573899</v>
      </c>
      <c r="D13" s="7">
        <v>0.1679126</v>
      </c>
      <c r="E13" s="7">
        <v>0.16423048646524632</v>
      </c>
    </row>
    <row r="14" spans="1:5">
      <c r="A14" s="8">
        <v>512</v>
      </c>
      <c r="B14" s="7">
        <v>0.25944892000000003</v>
      </c>
      <c r="C14" s="7">
        <v>0.27684899560302101</v>
      </c>
      <c r="D14" s="7">
        <v>0.28054583999999999</v>
      </c>
      <c r="E14" s="7">
        <v>0.27228125186767366</v>
      </c>
    </row>
    <row r="15" spans="1:5">
      <c r="A15" s="8">
        <v>1024</v>
      </c>
      <c r="B15" s="7">
        <v>0.38105132000000003</v>
      </c>
      <c r="C15" s="7">
        <v>0.41061952571913202</v>
      </c>
      <c r="D15" s="7"/>
      <c r="E15" s="7">
        <v>0.39583542285956602</v>
      </c>
    </row>
    <row r="16" spans="1:5">
      <c r="A16" s="8">
        <v>2048</v>
      </c>
      <c r="B16" s="7">
        <v>0.50739009000000002</v>
      </c>
      <c r="C16" s="7">
        <v>0.55121371542454201</v>
      </c>
      <c r="D16" s="7"/>
      <c r="E16" s="7">
        <v>0.53660584028302794</v>
      </c>
    </row>
    <row r="17" spans="1:5">
      <c r="A17" s="8">
        <v>4096</v>
      </c>
      <c r="B17" s="7"/>
      <c r="C17" s="7">
        <v>0.69971582883580297</v>
      </c>
      <c r="D17" s="7"/>
      <c r="E17" s="7">
        <v>0.69971582883580297</v>
      </c>
    </row>
    <row r="18" spans="1:5">
      <c r="A18" s="8">
        <v>8192</v>
      </c>
      <c r="B18" s="7"/>
      <c r="C18" s="7">
        <v>0.863011848510715</v>
      </c>
      <c r="D18" s="7"/>
      <c r="E18" s="7">
        <v>0.863011848510715</v>
      </c>
    </row>
    <row r="19" spans="1:5">
      <c r="A19" s="8" t="s">
        <v>18</v>
      </c>
      <c r="B19" s="7">
        <v>0.13550820636363639</v>
      </c>
      <c r="C19" s="7">
        <v>0.26500549259629308</v>
      </c>
      <c r="D19" s="7">
        <v>7.1046792222222224E-2</v>
      </c>
      <c r="E19" s="7">
        <v>0.17176730283376773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topLeftCell="A3" workbookViewId="0">
      <selection activeCell="I6" sqref="I6:M19"/>
    </sheetView>
  </sheetViews>
  <sheetFormatPr baseColWidth="10" defaultRowHeight="15" x14ac:dyDescent="0"/>
  <cols>
    <col min="1" max="1" width="22.5" bestFit="1" customWidth="1"/>
    <col min="2" max="2" width="17" customWidth="1"/>
    <col min="3" max="4" width="9.1640625" bestFit="1" customWidth="1"/>
    <col min="5" max="5" width="8.33203125" customWidth="1"/>
    <col min="6" max="6" width="10.33203125" customWidth="1"/>
    <col min="7" max="7" width="8.33203125" customWidth="1"/>
    <col min="8" max="8" width="10.6640625" customWidth="1"/>
    <col min="9" max="9" width="10.83203125" customWidth="1"/>
  </cols>
  <sheetData>
    <row r="2" spans="1:13">
      <c r="A2" s="6" t="s">
        <v>0</v>
      </c>
      <c r="B2" t="s">
        <v>22</v>
      </c>
    </row>
    <row r="4" spans="1:13">
      <c r="A4" s="6" t="s">
        <v>27</v>
      </c>
      <c r="B4" s="6" t="s">
        <v>21</v>
      </c>
    </row>
    <row r="5" spans="1:13">
      <c r="B5" t="s">
        <v>15</v>
      </c>
      <c r="C5" t="s">
        <v>20</v>
      </c>
      <c r="E5" t="s">
        <v>16</v>
      </c>
    </row>
    <row r="6" spans="1:13">
      <c r="A6" s="6" t="s">
        <v>17</v>
      </c>
      <c r="B6" t="s">
        <v>24</v>
      </c>
      <c r="C6">
        <v>4</v>
      </c>
      <c r="D6">
        <v>32</v>
      </c>
      <c r="E6" t="s">
        <v>24</v>
      </c>
      <c r="I6" t="s">
        <v>17</v>
      </c>
      <c r="J6" t="s">
        <v>15</v>
      </c>
      <c r="K6" t="s">
        <v>25</v>
      </c>
      <c r="L6" t="s">
        <v>26</v>
      </c>
      <c r="M6" t="s">
        <v>16</v>
      </c>
    </row>
    <row r="7" spans="1:13">
      <c r="A7" s="8">
        <v>2</v>
      </c>
      <c r="B7" s="7">
        <v>2</v>
      </c>
      <c r="C7" s="7">
        <v>49.856000000000002</v>
      </c>
      <c r="D7" s="7"/>
      <c r="E7" s="7">
        <v>19</v>
      </c>
      <c r="I7">
        <f>A7</f>
        <v>2</v>
      </c>
      <c r="J7">
        <f t="shared" ref="J7:M19" si="0">B7</f>
        <v>2</v>
      </c>
      <c r="K7">
        <f t="shared" si="0"/>
        <v>49.856000000000002</v>
      </c>
      <c r="M7">
        <f t="shared" si="0"/>
        <v>19</v>
      </c>
    </row>
    <row r="8" spans="1:13">
      <c r="A8" s="8">
        <v>4</v>
      </c>
      <c r="B8" s="7">
        <v>3</v>
      </c>
      <c r="C8" s="7">
        <v>55.866999999999997</v>
      </c>
      <c r="D8" s="7"/>
      <c r="E8" s="7">
        <v>51</v>
      </c>
      <c r="I8">
        <f t="shared" ref="I8:I19" si="1">A8</f>
        <v>4</v>
      </c>
      <c r="J8">
        <f t="shared" si="0"/>
        <v>3</v>
      </c>
      <c r="K8">
        <f t="shared" si="0"/>
        <v>55.866999999999997</v>
      </c>
      <c r="M8">
        <f t="shared" si="0"/>
        <v>51</v>
      </c>
    </row>
    <row r="9" spans="1:13">
      <c r="A9" s="8">
        <v>8</v>
      </c>
      <c r="B9" s="7">
        <v>4</v>
      </c>
      <c r="C9" s="7">
        <v>54.908999999999999</v>
      </c>
      <c r="D9" s="7"/>
      <c r="E9" s="7">
        <v>98</v>
      </c>
      <c r="I9">
        <f t="shared" si="1"/>
        <v>8</v>
      </c>
      <c r="J9">
        <f t="shared" si="0"/>
        <v>4</v>
      </c>
      <c r="K9">
        <f t="shared" si="0"/>
        <v>54.908999999999999</v>
      </c>
      <c r="M9">
        <f t="shared" si="0"/>
        <v>98</v>
      </c>
    </row>
    <row r="10" spans="1:13">
      <c r="A10" s="8">
        <v>16</v>
      </c>
      <c r="B10" s="7">
        <v>6</v>
      </c>
      <c r="C10" s="7">
        <v>54.597999999999999</v>
      </c>
      <c r="D10" s="7"/>
      <c r="E10" s="7">
        <v>255</v>
      </c>
      <c r="I10">
        <f t="shared" si="1"/>
        <v>16</v>
      </c>
      <c r="J10">
        <f t="shared" si="0"/>
        <v>6</v>
      </c>
      <c r="K10">
        <f t="shared" si="0"/>
        <v>54.597999999999999</v>
      </c>
      <c r="M10">
        <f t="shared" si="0"/>
        <v>255</v>
      </c>
    </row>
    <row r="11" spans="1:13">
      <c r="A11" s="8">
        <v>32</v>
      </c>
      <c r="B11" s="7">
        <v>13</v>
      </c>
      <c r="C11" s="7">
        <v>62.487000000000002</v>
      </c>
      <c r="D11" s="7"/>
      <c r="E11" s="7">
        <v>501</v>
      </c>
      <c r="I11">
        <f t="shared" si="1"/>
        <v>32</v>
      </c>
      <c r="J11">
        <f t="shared" si="0"/>
        <v>13</v>
      </c>
      <c r="K11">
        <f t="shared" si="0"/>
        <v>62.487000000000002</v>
      </c>
      <c r="M11">
        <f t="shared" si="0"/>
        <v>501</v>
      </c>
    </row>
    <row r="12" spans="1:13">
      <c r="A12" s="8">
        <v>64</v>
      </c>
      <c r="B12" s="7">
        <v>28</v>
      </c>
      <c r="C12" s="7">
        <v>82.052999999999997</v>
      </c>
      <c r="D12" s="7"/>
      <c r="E12" s="7">
        <v>1034</v>
      </c>
      <c r="I12">
        <f t="shared" si="1"/>
        <v>64</v>
      </c>
      <c r="J12">
        <f t="shared" si="0"/>
        <v>28</v>
      </c>
      <c r="K12">
        <f t="shared" si="0"/>
        <v>82.052999999999997</v>
      </c>
      <c r="M12">
        <f t="shared" si="0"/>
        <v>1034</v>
      </c>
    </row>
    <row r="13" spans="1:13">
      <c r="A13" s="8">
        <v>128</v>
      </c>
      <c r="B13" s="7">
        <v>68</v>
      </c>
      <c r="C13" s="7">
        <v>92.463999999999999</v>
      </c>
      <c r="D13" s="7"/>
      <c r="E13" s="7">
        <v>2586</v>
      </c>
      <c r="I13">
        <f t="shared" si="1"/>
        <v>128</v>
      </c>
      <c r="J13">
        <f t="shared" si="0"/>
        <v>68</v>
      </c>
      <c r="K13">
        <f t="shared" si="0"/>
        <v>92.463999999999999</v>
      </c>
      <c r="M13">
        <f t="shared" si="0"/>
        <v>2586</v>
      </c>
    </row>
    <row r="14" spans="1:13">
      <c r="A14" s="8">
        <v>256</v>
      </c>
      <c r="B14" s="7">
        <v>161</v>
      </c>
      <c r="C14" s="7">
        <v>125.11</v>
      </c>
      <c r="D14" s="7"/>
      <c r="E14" s="7">
        <v>4914</v>
      </c>
      <c r="I14">
        <f t="shared" si="1"/>
        <v>256</v>
      </c>
      <c r="J14">
        <f t="shared" si="0"/>
        <v>161</v>
      </c>
      <c r="K14">
        <f t="shared" si="0"/>
        <v>125.11</v>
      </c>
      <c r="M14">
        <f t="shared" si="0"/>
        <v>4914</v>
      </c>
    </row>
    <row r="15" spans="1:13">
      <c r="A15" s="8">
        <v>512</v>
      </c>
      <c r="B15" s="7">
        <v>388</v>
      </c>
      <c r="C15" s="7">
        <v>239.655</v>
      </c>
      <c r="D15" s="7"/>
      <c r="E15" s="7">
        <v>10100</v>
      </c>
      <c r="I15">
        <f t="shared" si="1"/>
        <v>512</v>
      </c>
      <c r="J15">
        <f t="shared" si="0"/>
        <v>388</v>
      </c>
      <c r="K15">
        <f t="shared" si="0"/>
        <v>239.655</v>
      </c>
      <c r="M15">
        <f t="shared" si="0"/>
        <v>10100</v>
      </c>
    </row>
    <row r="16" spans="1:13">
      <c r="A16" s="8">
        <v>1024</v>
      </c>
      <c r="B16" s="7">
        <v>1028</v>
      </c>
      <c r="C16" s="7">
        <v>565.56700000000001</v>
      </c>
      <c r="D16" s="7"/>
      <c r="E16" s="7"/>
      <c r="I16">
        <f t="shared" si="1"/>
        <v>1024</v>
      </c>
      <c r="J16">
        <f t="shared" si="0"/>
        <v>1028</v>
      </c>
      <c r="K16">
        <f t="shared" si="0"/>
        <v>565.56700000000001</v>
      </c>
    </row>
    <row r="17" spans="1:12">
      <c r="A17" s="8">
        <v>2048</v>
      </c>
      <c r="B17" s="7">
        <v>2859</v>
      </c>
      <c r="C17" s="7">
        <v>1796.2829999999999</v>
      </c>
      <c r="D17" s="7">
        <v>1258.9000000000001</v>
      </c>
      <c r="E17" s="7"/>
      <c r="I17">
        <f t="shared" si="1"/>
        <v>2048</v>
      </c>
      <c r="J17">
        <f t="shared" si="0"/>
        <v>2859</v>
      </c>
      <c r="K17">
        <f t="shared" si="0"/>
        <v>1796.2829999999999</v>
      </c>
      <c r="L17">
        <f t="shared" si="0"/>
        <v>1258.9000000000001</v>
      </c>
    </row>
    <row r="18" spans="1:12">
      <c r="A18" s="8">
        <v>4096</v>
      </c>
      <c r="B18" s="7"/>
      <c r="C18" s="7"/>
      <c r="D18" s="7">
        <v>1997.3209999999999</v>
      </c>
      <c r="E18" s="7"/>
      <c r="I18">
        <f>A18</f>
        <v>4096</v>
      </c>
      <c r="L18">
        <f t="shared" si="0"/>
        <v>1997.3209999999999</v>
      </c>
    </row>
    <row r="19" spans="1:12">
      <c r="A19" s="8">
        <v>8192</v>
      </c>
      <c r="B19" s="7"/>
      <c r="C19" s="7"/>
      <c r="D19" s="7">
        <v>4516.9179999999997</v>
      </c>
      <c r="E19" s="7"/>
      <c r="I19">
        <f t="shared" si="1"/>
        <v>8192</v>
      </c>
      <c r="L19">
        <f t="shared" si="0"/>
        <v>4516.9179999999997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pane xSplit="2" ySplit="1" topLeftCell="C10" activePane="bottomRight" state="frozen"/>
      <selection pane="topRight" activeCell="B1" sqref="B1"/>
      <selection pane="bottomLeft" activeCell="A2" sqref="A2"/>
      <selection pane="bottomRight" activeCell="G54" sqref="G54"/>
    </sheetView>
  </sheetViews>
  <sheetFormatPr baseColWidth="10" defaultRowHeight="15" x14ac:dyDescent="0"/>
  <cols>
    <col min="2" max="2" width="12.5" bestFit="1" customWidth="1"/>
    <col min="5" max="5" width="12.83203125" style="2" bestFit="1" customWidth="1"/>
    <col min="7" max="7" width="13.1640625" bestFit="1" customWidth="1"/>
    <col min="8" max="8" width="12" style="2" bestFit="1" customWidth="1"/>
    <col min="9" max="10" width="16" bestFit="1" customWidth="1"/>
    <col min="11" max="12" width="17.83203125" bestFit="1" customWidth="1"/>
    <col min="13" max="13" width="10.83203125" style="2"/>
  </cols>
  <sheetData>
    <row r="1" spans="1:13">
      <c r="A1" t="s">
        <v>19</v>
      </c>
      <c r="B1" t="s">
        <v>0</v>
      </c>
      <c r="C1" t="s">
        <v>1</v>
      </c>
      <c r="D1" t="s">
        <v>2</v>
      </c>
      <c r="E1" s="2" t="s">
        <v>3</v>
      </c>
      <c r="F1" t="s">
        <v>4</v>
      </c>
      <c r="G1" t="s">
        <v>5</v>
      </c>
      <c r="H1" s="1" t="s">
        <v>9</v>
      </c>
      <c r="I1" t="s">
        <v>7</v>
      </c>
      <c r="J1" t="s">
        <v>8</v>
      </c>
      <c r="K1" t="s">
        <v>6</v>
      </c>
      <c r="L1" t="s">
        <v>11</v>
      </c>
      <c r="M1" s="2" t="s">
        <v>14</v>
      </c>
    </row>
    <row r="2" spans="1:13">
      <c r="A2" t="s">
        <v>20</v>
      </c>
      <c r="B2" t="s">
        <v>10</v>
      </c>
      <c r="C2">
        <v>2</v>
      </c>
      <c r="D2">
        <v>2048</v>
      </c>
      <c r="E2" s="3">
        <v>3590.6419999999998</v>
      </c>
      <c r="F2">
        <f>58*60</f>
        <v>3480</v>
      </c>
      <c r="G2">
        <v>4</v>
      </c>
      <c r="H2" s="2">
        <f>60*37</f>
        <v>2220</v>
      </c>
      <c r="I2">
        <f>60*12</f>
        <v>720</v>
      </c>
      <c r="J2">
        <v>27.8</v>
      </c>
      <c r="K2">
        <f>60*1.4</f>
        <v>84</v>
      </c>
      <c r="L2">
        <v>44.5</v>
      </c>
      <c r="M2" s="2">
        <v>0.551182667652653</v>
      </c>
    </row>
    <row r="3" spans="1:13">
      <c r="A3" t="s">
        <v>20</v>
      </c>
      <c r="B3" t="s">
        <v>10</v>
      </c>
      <c r="C3">
        <v>4</v>
      </c>
      <c r="D3">
        <v>2</v>
      </c>
      <c r="E3" s="2">
        <v>49.856000000000002</v>
      </c>
      <c r="F3">
        <v>26</v>
      </c>
      <c r="G3">
        <v>1</v>
      </c>
      <c r="H3" s="2">
        <v>2</v>
      </c>
      <c r="I3" s="4">
        <v>7</v>
      </c>
      <c r="J3" s="4">
        <v>0.18</v>
      </c>
      <c r="K3" s="4">
        <v>1</v>
      </c>
      <c r="L3" s="4">
        <v>7.4999999999999997E-3</v>
      </c>
      <c r="M3" s="5">
        <v>9.99000999000999E-4</v>
      </c>
    </row>
    <row r="4" spans="1:13">
      <c r="A4" t="s">
        <v>20</v>
      </c>
      <c r="B4" t="s">
        <v>10</v>
      </c>
      <c r="C4">
        <v>4</v>
      </c>
      <c r="D4">
        <v>4</v>
      </c>
      <c r="E4" s="2">
        <v>55.866999999999997</v>
      </c>
      <c r="F4">
        <v>28</v>
      </c>
      <c r="G4">
        <v>1</v>
      </c>
      <c r="H4" s="2">
        <v>2</v>
      </c>
      <c r="I4" s="4">
        <v>9</v>
      </c>
      <c r="J4" s="4">
        <v>0.27100000000000002</v>
      </c>
      <c r="K4" s="4">
        <v>1</v>
      </c>
      <c r="L4" s="4">
        <v>1.5699999999999999E-2</v>
      </c>
      <c r="M4" s="2">
        <v>1.6413085499109299E-3</v>
      </c>
    </row>
    <row r="5" spans="1:13">
      <c r="A5" t="s">
        <v>20</v>
      </c>
      <c r="B5" t="s">
        <v>10</v>
      </c>
      <c r="C5">
        <v>4</v>
      </c>
      <c r="D5">
        <v>8</v>
      </c>
      <c r="E5" s="2">
        <v>54.908999999999999</v>
      </c>
      <c r="F5" s="4">
        <v>32</v>
      </c>
      <c r="G5" s="4">
        <v>1</v>
      </c>
      <c r="H5" s="2">
        <v>4</v>
      </c>
      <c r="I5" s="4">
        <v>10</v>
      </c>
      <c r="J5" s="4">
        <v>0.35799999999999998</v>
      </c>
      <c r="K5" s="4">
        <v>1</v>
      </c>
      <c r="L5" s="4">
        <v>3.1300000000000001E-2</v>
      </c>
      <c r="M5" s="2">
        <v>6.6410856024349497E-3</v>
      </c>
    </row>
    <row r="6" spans="1:13">
      <c r="A6" t="s">
        <v>20</v>
      </c>
      <c r="B6" t="s">
        <v>10</v>
      </c>
      <c r="C6">
        <v>4</v>
      </c>
      <c r="D6">
        <v>16</v>
      </c>
      <c r="E6" s="2">
        <v>54.597999999999999</v>
      </c>
      <c r="F6" s="4">
        <v>36</v>
      </c>
      <c r="G6" s="4">
        <v>1</v>
      </c>
      <c r="H6" s="2">
        <v>3</v>
      </c>
      <c r="I6" s="4">
        <v>9</v>
      </c>
      <c r="J6" s="4">
        <v>0.47299999999999998</v>
      </c>
      <c r="K6" s="4">
        <v>3</v>
      </c>
      <c r="L6" s="4">
        <v>6.4000000000000001E-2</v>
      </c>
      <c r="M6" s="2">
        <v>1.3010147768063701E-2</v>
      </c>
    </row>
    <row r="7" spans="1:13">
      <c r="A7" t="s">
        <v>20</v>
      </c>
      <c r="B7" t="s">
        <v>10</v>
      </c>
      <c r="C7">
        <v>4</v>
      </c>
      <c r="D7">
        <v>32</v>
      </c>
      <c r="E7" s="2">
        <v>62.487000000000002</v>
      </c>
      <c r="F7" s="4">
        <v>36</v>
      </c>
      <c r="G7" s="4">
        <v>1</v>
      </c>
      <c r="H7" s="2">
        <v>2</v>
      </c>
      <c r="I7" s="4">
        <v>14</v>
      </c>
      <c r="J7" s="4">
        <v>0.7</v>
      </c>
      <c r="K7" s="4">
        <v>1</v>
      </c>
      <c r="L7" s="4">
        <v>0.13400000000000001</v>
      </c>
      <c r="M7" s="2">
        <v>2.5752711734592901E-2</v>
      </c>
    </row>
    <row r="8" spans="1:13">
      <c r="A8" t="s">
        <v>20</v>
      </c>
      <c r="B8" t="s">
        <v>10</v>
      </c>
      <c r="C8">
        <v>4</v>
      </c>
      <c r="D8">
        <v>64</v>
      </c>
      <c r="E8" s="2">
        <v>82.052999999999997</v>
      </c>
      <c r="F8" s="4">
        <v>47</v>
      </c>
      <c r="G8" s="4">
        <v>2</v>
      </c>
      <c r="H8" s="2">
        <v>5</v>
      </c>
      <c r="I8" s="4">
        <v>12</v>
      </c>
      <c r="J8" s="4">
        <v>1.1499999999999999</v>
      </c>
      <c r="K8" s="4">
        <v>2</v>
      </c>
      <c r="L8" s="4">
        <v>0.28699999999999998</v>
      </c>
      <c r="M8" s="2">
        <v>4.8654348299298003E-2</v>
      </c>
    </row>
    <row r="9" spans="1:13">
      <c r="A9" t="s">
        <v>20</v>
      </c>
      <c r="B9" t="s">
        <v>10</v>
      </c>
      <c r="C9">
        <v>4</v>
      </c>
      <c r="D9">
        <v>128</v>
      </c>
      <c r="E9" s="2">
        <v>92.463999999999999</v>
      </c>
      <c r="F9" s="4">
        <v>57</v>
      </c>
      <c r="G9" s="4">
        <v>2</v>
      </c>
      <c r="H9" s="2">
        <v>6</v>
      </c>
      <c r="I9" s="4">
        <v>13</v>
      </c>
      <c r="J9" s="4">
        <v>2</v>
      </c>
      <c r="K9" s="4">
        <v>3</v>
      </c>
      <c r="L9" s="4">
        <v>0.66200000000000003</v>
      </c>
      <c r="M9" s="2">
        <v>9.4020724481307494E-2</v>
      </c>
    </row>
    <row r="10" spans="1:13">
      <c r="A10" t="s">
        <v>20</v>
      </c>
      <c r="B10" t="s">
        <v>10</v>
      </c>
      <c r="C10">
        <v>4</v>
      </c>
      <c r="D10">
        <v>256</v>
      </c>
      <c r="E10" s="2">
        <v>125.11</v>
      </c>
      <c r="F10">
        <f>60*1.5</f>
        <v>90</v>
      </c>
      <c r="G10" s="4">
        <v>2</v>
      </c>
      <c r="H10" s="2">
        <v>27</v>
      </c>
      <c r="I10" s="4">
        <v>17</v>
      </c>
      <c r="J10" s="4">
        <v>3.9</v>
      </c>
      <c r="K10" s="4">
        <v>2</v>
      </c>
      <c r="L10" s="4">
        <v>1.63</v>
      </c>
      <c r="M10" s="2">
        <v>0.16673393939573899</v>
      </c>
    </row>
    <row r="11" spans="1:13">
      <c r="A11" t="s">
        <v>20</v>
      </c>
      <c r="B11" t="s">
        <v>10</v>
      </c>
      <c r="C11">
        <v>4</v>
      </c>
      <c r="D11">
        <v>512</v>
      </c>
      <c r="E11" s="2">
        <v>239.655</v>
      </c>
      <c r="F11">
        <f>60*3</f>
        <v>180</v>
      </c>
      <c r="G11" s="4">
        <v>3</v>
      </c>
      <c r="H11" s="2">
        <f>60*1.4</f>
        <v>84</v>
      </c>
      <c r="I11" s="4">
        <v>28</v>
      </c>
      <c r="J11" s="4">
        <v>7.8</v>
      </c>
      <c r="K11" s="4">
        <v>7</v>
      </c>
      <c r="L11" s="4">
        <v>4.3</v>
      </c>
      <c r="M11" s="2">
        <v>0.27684899560302101</v>
      </c>
    </row>
    <row r="12" spans="1:13">
      <c r="A12" t="s">
        <v>20</v>
      </c>
      <c r="B12" t="s">
        <v>10</v>
      </c>
      <c r="C12">
        <v>4</v>
      </c>
      <c r="D12">
        <v>1024</v>
      </c>
      <c r="E12" s="2">
        <v>565.56700000000001</v>
      </c>
      <c r="F12">
        <f>60*8.3</f>
        <v>498.00000000000006</v>
      </c>
      <c r="G12" s="4">
        <v>3</v>
      </c>
      <c r="H12" s="2">
        <f>60*5</f>
        <v>300</v>
      </c>
      <c r="I12" s="4">
        <f>60*1.4</f>
        <v>84</v>
      </c>
      <c r="J12" s="4">
        <v>15.4</v>
      </c>
      <c r="K12" s="4">
        <v>9</v>
      </c>
      <c r="L12" s="4">
        <v>13.4</v>
      </c>
      <c r="M12" s="2">
        <v>0.41061952571913202</v>
      </c>
    </row>
    <row r="13" spans="1:13">
      <c r="A13" t="s">
        <v>20</v>
      </c>
      <c r="B13" t="s">
        <v>10</v>
      </c>
      <c r="C13">
        <v>4</v>
      </c>
      <c r="D13">
        <v>2048</v>
      </c>
      <c r="E13" s="2">
        <v>1796.2829999999999</v>
      </c>
      <c r="F13">
        <f>60*28</f>
        <v>1680</v>
      </c>
      <c r="G13" s="4">
        <v>4</v>
      </c>
      <c r="H13" s="2">
        <f>60*19</f>
        <v>1140</v>
      </c>
      <c r="I13">
        <f>60*5.4</f>
        <v>324</v>
      </c>
      <c r="J13" s="4">
        <v>30.7</v>
      </c>
      <c r="K13" s="4">
        <v>22</v>
      </c>
      <c r="L13" s="4">
        <v>45.3</v>
      </c>
      <c r="M13" s="2">
        <v>0.55121524283701995</v>
      </c>
    </row>
    <row r="14" spans="1:13">
      <c r="A14" t="s">
        <v>20</v>
      </c>
      <c r="B14" t="s">
        <v>10</v>
      </c>
      <c r="C14">
        <v>8</v>
      </c>
      <c r="D14">
        <v>2048</v>
      </c>
      <c r="E14" s="2">
        <v>1056.278</v>
      </c>
      <c r="F14">
        <f>60*15</f>
        <v>900</v>
      </c>
      <c r="H14" s="2">
        <f>60*9.6</f>
        <v>576</v>
      </c>
      <c r="I14">
        <f>60*2.7</f>
        <v>162</v>
      </c>
      <c r="J14" s="4">
        <v>33.200000000000003</v>
      </c>
      <c r="K14" s="4">
        <v>17</v>
      </c>
      <c r="L14" s="4">
        <v>46.4</v>
      </c>
      <c r="M14" s="2">
        <v>0.55123128055125103</v>
      </c>
    </row>
    <row r="15" spans="1:13">
      <c r="A15" t="s">
        <v>20</v>
      </c>
      <c r="B15" t="s">
        <v>10</v>
      </c>
      <c r="C15">
        <v>16</v>
      </c>
      <c r="D15">
        <v>2048</v>
      </c>
      <c r="E15" s="2">
        <v>941.25300000000004</v>
      </c>
      <c r="F15">
        <f>60*9.7</f>
        <v>582</v>
      </c>
      <c r="G15">
        <v>4</v>
      </c>
      <c r="H15" s="2">
        <f>60*5.9</f>
        <v>354</v>
      </c>
      <c r="I15">
        <f>60*1.5</f>
        <v>90</v>
      </c>
      <c r="J15" s="4">
        <v>36.200000000000003</v>
      </c>
      <c r="K15" s="4">
        <v>16</v>
      </c>
      <c r="L15" s="4">
        <v>48.5</v>
      </c>
      <c r="M15" s="2">
        <v>0.55124528861002298</v>
      </c>
    </row>
    <row r="16" spans="1:13">
      <c r="A16" t="s">
        <v>20</v>
      </c>
      <c r="B16" t="s">
        <v>10</v>
      </c>
      <c r="C16">
        <v>24</v>
      </c>
      <c r="D16">
        <v>2048</v>
      </c>
      <c r="E16" s="2">
        <v>1035.4369999999999</v>
      </c>
      <c r="F16">
        <f>60*8.2</f>
        <v>491.99999999999994</v>
      </c>
      <c r="G16">
        <v>4</v>
      </c>
      <c r="H16" s="2">
        <f>60*4</f>
        <v>240</v>
      </c>
      <c r="I16">
        <f>60*1.3</f>
        <v>78</v>
      </c>
      <c r="J16" s="4">
        <v>41.3</v>
      </c>
      <c r="K16" s="4">
        <v>21</v>
      </c>
      <c r="L16" s="4">
        <v>50</v>
      </c>
      <c r="M16" s="2">
        <v>0.55123197743904895</v>
      </c>
    </row>
    <row r="17" spans="1:13">
      <c r="A17" t="s">
        <v>20</v>
      </c>
      <c r="B17" t="s">
        <v>10</v>
      </c>
      <c r="C17">
        <v>32</v>
      </c>
      <c r="D17">
        <v>2048</v>
      </c>
      <c r="E17" s="2">
        <v>1258.9000000000001</v>
      </c>
      <c r="F17">
        <f>60*7.8</f>
        <v>468</v>
      </c>
      <c r="G17">
        <v>4</v>
      </c>
      <c r="H17" s="2">
        <f>60*3.2</f>
        <v>192</v>
      </c>
      <c r="I17">
        <f>60*1.4</f>
        <v>84</v>
      </c>
      <c r="J17" s="4">
        <v>48</v>
      </c>
      <c r="K17" s="4">
        <v>23</v>
      </c>
      <c r="L17" s="4">
        <v>50.9</v>
      </c>
      <c r="M17" s="2">
        <v>0.55121218801206395</v>
      </c>
    </row>
    <row r="18" spans="1:13">
      <c r="A18" t="s">
        <v>20</v>
      </c>
      <c r="B18" t="s">
        <v>10</v>
      </c>
      <c r="C18">
        <v>32</v>
      </c>
      <c r="D18">
        <v>4096</v>
      </c>
      <c r="E18" s="2">
        <v>1997.3209999999999</v>
      </c>
      <c r="F18">
        <f>60*18</f>
        <v>1080</v>
      </c>
      <c r="G18">
        <v>5</v>
      </c>
      <c r="H18" s="2">
        <f>60*11</f>
        <v>660</v>
      </c>
      <c r="I18">
        <f>60*2.9</f>
        <v>174</v>
      </c>
      <c r="J18" s="4">
        <v>80.5</v>
      </c>
      <c r="K18" s="4">
        <v>27</v>
      </c>
      <c r="L18" s="4">
        <v>179.6</v>
      </c>
      <c r="M18" s="2">
        <v>0.69971582883580297</v>
      </c>
    </row>
    <row r="19" spans="1:13">
      <c r="A19" t="s">
        <v>20</v>
      </c>
      <c r="B19" t="s">
        <v>10</v>
      </c>
      <c r="C19">
        <v>32</v>
      </c>
      <c r="D19">
        <v>8192</v>
      </c>
      <c r="E19" s="2">
        <v>4516.9179999999997</v>
      </c>
      <c r="F19">
        <f>60*57</f>
        <v>3420</v>
      </c>
      <c r="G19">
        <v>6</v>
      </c>
      <c r="H19" s="2">
        <f>60*40</f>
        <v>2400</v>
      </c>
      <c r="I19">
        <f>60*11</f>
        <v>660</v>
      </c>
      <c r="J19" s="4">
        <v>150</v>
      </c>
      <c r="K19" s="4">
        <v>60</v>
      </c>
      <c r="L19" s="4">
        <v>662</v>
      </c>
      <c r="M19" s="2">
        <v>0.863011848510715</v>
      </c>
    </row>
    <row r="20" spans="1:13">
      <c r="A20" t="s">
        <v>20</v>
      </c>
      <c r="B20" t="s">
        <v>12</v>
      </c>
      <c r="C20">
        <v>4</v>
      </c>
      <c r="D20">
        <v>2</v>
      </c>
      <c r="E20" s="2">
        <v>48.728000000000002</v>
      </c>
      <c r="F20">
        <v>22</v>
      </c>
      <c r="H20" s="2">
        <v>2</v>
      </c>
      <c r="I20" s="4">
        <v>7</v>
      </c>
      <c r="J20" s="4">
        <v>0.18</v>
      </c>
      <c r="K20" s="4">
        <v>1</v>
      </c>
      <c r="L20" s="4">
        <v>1E-4</v>
      </c>
      <c r="M20" s="5">
        <v>9.99000999000999E-4</v>
      </c>
    </row>
    <row r="21" spans="1:13">
      <c r="A21" t="s">
        <v>20</v>
      </c>
      <c r="B21" t="s">
        <v>12</v>
      </c>
      <c r="C21">
        <v>4</v>
      </c>
      <c r="D21">
        <v>4</v>
      </c>
      <c r="E21" s="2">
        <v>52.649000000000001</v>
      </c>
      <c r="F21">
        <v>25</v>
      </c>
      <c r="I21" s="4"/>
      <c r="J21" s="4"/>
      <c r="K21" s="4"/>
      <c r="L21" s="4"/>
      <c r="M21" s="2">
        <v>1.6413085499109299E-3</v>
      </c>
    </row>
    <row r="22" spans="1:13">
      <c r="A22" t="s">
        <v>20</v>
      </c>
      <c r="B22" t="s">
        <v>12</v>
      </c>
      <c r="C22">
        <v>4</v>
      </c>
      <c r="D22">
        <v>8</v>
      </c>
      <c r="E22" s="2">
        <v>51.555</v>
      </c>
      <c r="F22">
        <v>28</v>
      </c>
      <c r="H22" s="2">
        <v>4</v>
      </c>
      <c r="I22" s="4">
        <v>9</v>
      </c>
      <c r="J22" s="4">
        <v>0.35799999999999998</v>
      </c>
      <c r="K22" s="4">
        <v>1</v>
      </c>
      <c r="L22" s="4">
        <v>2.3E-3</v>
      </c>
      <c r="M22" s="2">
        <v>6.6410856024349601E-3</v>
      </c>
    </row>
    <row r="23" spans="1:13">
      <c r="A23" t="s">
        <v>20</v>
      </c>
      <c r="B23" t="s">
        <v>12</v>
      </c>
      <c r="C23">
        <v>4</v>
      </c>
      <c r="D23">
        <v>16</v>
      </c>
      <c r="E23" s="2">
        <v>54.286999999999999</v>
      </c>
      <c r="F23">
        <v>36</v>
      </c>
      <c r="H23" s="2">
        <v>4</v>
      </c>
      <c r="I23" s="4">
        <v>12</v>
      </c>
      <c r="J23" s="4">
        <v>0.47299999999999998</v>
      </c>
      <c r="K23" s="4">
        <v>1</v>
      </c>
      <c r="L23" s="4">
        <v>8.9999999999999993E-3</v>
      </c>
      <c r="M23" s="2">
        <v>1.3010147768063701E-2</v>
      </c>
    </row>
    <row r="24" spans="1:13">
      <c r="A24" t="s">
        <v>20</v>
      </c>
      <c r="B24" t="s">
        <v>12</v>
      </c>
      <c r="C24">
        <v>4</v>
      </c>
      <c r="D24">
        <v>32</v>
      </c>
      <c r="E24" s="2">
        <v>54.798000000000002</v>
      </c>
      <c r="F24">
        <v>33</v>
      </c>
      <c r="H24" s="2">
        <v>2</v>
      </c>
      <c r="I24" s="4">
        <v>14</v>
      </c>
      <c r="J24" s="4">
        <v>0.7</v>
      </c>
      <c r="K24" s="4">
        <v>1</v>
      </c>
      <c r="L24" s="4">
        <v>3.4000000000000002E-2</v>
      </c>
      <c r="M24" s="2">
        <v>2.5752711734592901E-2</v>
      </c>
    </row>
    <row r="25" spans="1:13">
      <c r="A25" t="s">
        <v>20</v>
      </c>
      <c r="B25" t="s">
        <v>12</v>
      </c>
      <c r="C25">
        <v>4</v>
      </c>
      <c r="D25">
        <v>64</v>
      </c>
      <c r="E25" s="2">
        <v>81.304000000000002</v>
      </c>
      <c r="F25">
        <v>44</v>
      </c>
      <c r="H25" s="2">
        <v>9</v>
      </c>
      <c r="I25" s="4">
        <v>11</v>
      </c>
      <c r="J25" s="4">
        <v>1.1499999999999999</v>
      </c>
      <c r="K25" s="4">
        <v>3</v>
      </c>
      <c r="L25" s="4">
        <v>0.11</v>
      </c>
      <c r="M25" s="2">
        <v>4.8654348299298003E-2</v>
      </c>
    </row>
    <row r="26" spans="1:13">
      <c r="A26" t="s">
        <v>20</v>
      </c>
      <c r="B26" t="s">
        <v>12</v>
      </c>
      <c r="C26">
        <v>4</v>
      </c>
      <c r="D26">
        <v>128</v>
      </c>
      <c r="E26" s="2">
        <v>92.918000000000006</v>
      </c>
      <c r="F26">
        <v>55</v>
      </c>
      <c r="H26" s="2">
        <v>13</v>
      </c>
      <c r="I26" s="4">
        <v>13</v>
      </c>
      <c r="J26" s="4">
        <v>2</v>
      </c>
      <c r="K26" s="4">
        <v>6</v>
      </c>
      <c r="L26" s="4">
        <v>0.26</v>
      </c>
      <c r="M26" s="2">
        <v>9.4035497755525999E-2</v>
      </c>
    </row>
    <row r="27" spans="1:13">
      <c r="A27" t="s">
        <v>20</v>
      </c>
      <c r="B27" t="s">
        <v>12</v>
      </c>
      <c r="C27">
        <v>4</v>
      </c>
      <c r="D27">
        <v>256</v>
      </c>
      <c r="E27" s="2">
        <v>135.702</v>
      </c>
      <c r="F27">
        <v>90</v>
      </c>
      <c r="H27" s="2">
        <v>33</v>
      </c>
      <c r="I27" s="4">
        <v>16</v>
      </c>
      <c r="J27" s="4">
        <v>3.9</v>
      </c>
      <c r="K27" s="4">
        <v>10</v>
      </c>
      <c r="L27" s="4">
        <v>0.442</v>
      </c>
      <c r="M27" s="2">
        <v>0.166719493888942</v>
      </c>
    </row>
    <row r="28" spans="1:13">
      <c r="A28" t="s">
        <v>20</v>
      </c>
      <c r="B28" t="s">
        <v>12</v>
      </c>
      <c r="C28">
        <v>4</v>
      </c>
      <c r="D28">
        <v>512</v>
      </c>
      <c r="E28" s="2">
        <v>256.09399999999999</v>
      </c>
      <c r="F28">
        <f>60*3.3</f>
        <v>198</v>
      </c>
      <c r="H28" s="2">
        <f>60*1.9</f>
        <v>114</v>
      </c>
      <c r="I28" s="4">
        <v>27</v>
      </c>
      <c r="J28" s="4">
        <v>7.8</v>
      </c>
      <c r="K28" s="4">
        <v>9</v>
      </c>
      <c r="L28" s="4">
        <v>0.96599999999999997</v>
      </c>
      <c r="M28" s="2">
        <v>0.27688666866254502</v>
      </c>
    </row>
    <row r="29" spans="1:13">
      <c r="A29" t="s">
        <v>20</v>
      </c>
      <c r="B29" t="s">
        <v>12</v>
      </c>
      <c r="C29">
        <v>4</v>
      </c>
      <c r="D29">
        <v>1024</v>
      </c>
      <c r="E29" s="2">
        <v>671.01499999999999</v>
      </c>
      <c r="F29">
        <v>600</v>
      </c>
      <c r="H29" s="2">
        <f>60*7.2</f>
        <v>432</v>
      </c>
      <c r="I29">
        <f>60*1.4</f>
        <v>84</v>
      </c>
      <c r="J29" s="4">
        <v>15.4</v>
      </c>
      <c r="K29" s="4">
        <v>11</v>
      </c>
      <c r="L29" s="4">
        <v>3.1</v>
      </c>
      <c r="M29" s="2">
        <v>0.41064534194687302</v>
      </c>
    </row>
    <row r="30" spans="1:13">
      <c r="A30" t="s">
        <v>20</v>
      </c>
      <c r="B30" t="s">
        <v>12</v>
      </c>
      <c r="C30">
        <v>4</v>
      </c>
      <c r="D30">
        <v>2048</v>
      </c>
      <c r="E30" s="2">
        <v>2272.3180000000002</v>
      </c>
      <c r="F30">
        <f>60*36</f>
        <v>2160</v>
      </c>
      <c r="H30" s="2">
        <f>60*28</f>
        <v>1680</v>
      </c>
      <c r="I30">
        <f>60*5.4</f>
        <v>324</v>
      </c>
      <c r="J30" s="4">
        <v>30.7</v>
      </c>
      <c r="K30" s="4">
        <v>36</v>
      </c>
      <c r="L30" s="4">
        <v>12.1</v>
      </c>
      <c r="M30" s="2">
        <v>0.55130840119922397</v>
      </c>
    </row>
    <row r="31" spans="1:13">
      <c r="A31" t="s">
        <v>20</v>
      </c>
      <c r="B31" t="s">
        <v>13</v>
      </c>
      <c r="C31">
        <v>4</v>
      </c>
      <c r="D31">
        <v>1024</v>
      </c>
      <c r="E31" s="2">
        <v>3598.2539999999999</v>
      </c>
      <c r="F31">
        <f>60*5</f>
        <v>300</v>
      </c>
      <c r="G31">
        <f>216/2</f>
        <v>108</v>
      </c>
      <c r="H31" s="2">
        <v>0</v>
      </c>
      <c r="I31">
        <f>60*1.5</f>
        <v>90</v>
      </c>
      <c r="J31" s="4">
        <v>15.4</v>
      </c>
      <c r="K31" s="4">
        <v>15</v>
      </c>
      <c r="L31" s="4">
        <v>3.1</v>
      </c>
      <c r="M31" s="2">
        <v>0.39865325260399997</v>
      </c>
    </row>
    <row r="32" spans="1:13">
      <c r="A32" t="s">
        <v>15</v>
      </c>
      <c r="B32" t="s">
        <v>15</v>
      </c>
      <c r="D32">
        <v>2</v>
      </c>
      <c r="E32">
        <v>2</v>
      </c>
      <c r="M32" s="2">
        <v>9.990000000000001E-4</v>
      </c>
    </row>
    <row r="33" spans="1:13">
      <c r="A33" t="s">
        <v>15</v>
      </c>
      <c r="B33" t="s">
        <v>15</v>
      </c>
      <c r="D33">
        <v>4</v>
      </c>
      <c r="E33">
        <v>3</v>
      </c>
      <c r="M33" s="2">
        <v>1.64332E-3</v>
      </c>
    </row>
    <row r="34" spans="1:13">
      <c r="A34" t="s">
        <v>15</v>
      </c>
      <c r="B34" t="s">
        <v>15</v>
      </c>
      <c r="D34">
        <v>8</v>
      </c>
      <c r="E34">
        <v>4</v>
      </c>
      <c r="M34" s="2">
        <v>6.5952099999999998E-3</v>
      </c>
    </row>
    <row r="35" spans="1:13">
      <c r="A35" t="s">
        <v>15</v>
      </c>
      <c r="B35" t="s">
        <v>15</v>
      </c>
      <c r="D35">
        <v>16</v>
      </c>
      <c r="E35">
        <v>6</v>
      </c>
      <c r="M35" s="2">
        <v>1.284211E-2</v>
      </c>
    </row>
    <row r="36" spans="1:13">
      <c r="A36" t="s">
        <v>15</v>
      </c>
      <c r="B36" t="s">
        <v>15</v>
      </c>
      <c r="D36">
        <v>32</v>
      </c>
      <c r="E36">
        <v>13</v>
      </c>
      <c r="M36" s="2">
        <v>2.5033860000000002E-2</v>
      </c>
    </row>
    <row r="37" spans="1:13">
      <c r="A37" t="s">
        <v>15</v>
      </c>
      <c r="B37" t="s">
        <v>15</v>
      </c>
      <c r="D37">
        <v>64</v>
      </c>
      <c r="E37">
        <v>28</v>
      </c>
      <c r="M37" s="2">
        <v>4.7276840000000001E-2</v>
      </c>
    </row>
    <row r="38" spans="1:13">
      <c r="A38" t="s">
        <v>15</v>
      </c>
      <c r="B38" t="s">
        <v>15</v>
      </c>
      <c r="D38">
        <v>128</v>
      </c>
      <c r="E38">
        <v>68</v>
      </c>
      <c r="M38" s="2">
        <v>9.026468E-2</v>
      </c>
    </row>
    <row r="39" spans="1:13">
      <c r="A39" t="s">
        <v>15</v>
      </c>
      <c r="B39" t="s">
        <v>15</v>
      </c>
      <c r="D39">
        <v>256</v>
      </c>
      <c r="E39">
        <v>161</v>
      </c>
      <c r="M39" s="2">
        <v>0.15804492000000001</v>
      </c>
    </row>
    <row r="40" spans="1:13">
      <c r="A40" t="s">
        <v>15</v>
      </c>
      <c r="B40" t="s">
        <v>15</v>
      </c>
      <c r="D40">
        <v>512</v>
      </c>
      <c r="E40">
        <v>388</v>
      </c>
      <c r="M40" s="2">
        <v>0.25944892000000003</v>
      </c>
    </row>
    <row r="41" spans="1:13">
      <c r="A41" t="s">
        <v>15</v>
      </c>
      <c r="B41" t="s">
        <v>15</v>
      </c>
      <c r="D41">
        <v>1024</v>
      </c>
      <c r="E41">
        <v>1028</v>
      </c>
      <c r="M41" s="2">
        <v>0.38105132000000003</v>
      </c>
    </row>
    <row r="42" spans="1:13">
      <c r="A42" t="s">
        <v>15</v>
      </c>
      <c r="B42" t="s">
        <v>15</v>
      </c>
      <c r="D42">
        <v>2048</v>
      </c>
      <c r="E42">
        <v>2859</v>
      </c>
      <c r="M42" s="2">
        <v>0.50739009000000002</v>
      </c>
    </row>
    <row r="43" spans="1:13">
      <c r="A43" t="s">
        <v>16</v>
      </c>
      <c r="B43" t="s">
        <v>16</v>
      </c>
      <c r="D43">
        <v>2</v>
      </c>
      <c r="E43">
        <v>19</v>
      </c>
      <c r="M43" s="2">
        <v>9.990000000000001E-4</v>
      </c>
    </row>
    <row r="44" spans="1:13">
      <c r="A44" t="s">
        <v>16</v>
      </c>
      <c r="B44" t="s">
        <v>16</v>
      </c>
      <c r="D44">
        <v>4</v>
      </c>
      <c r="E44">
        <v>51</v>
      </c>
      <c r="M44" s="2">
        <v>1.64493E-3</v>
      </c>
    </row>
    <row r="45" spans="1:13">
      <c r="A45" t="s">
        <v>16</v>
      </c>
      <c r="B45" t="s">
        <v>16</v>
      </c>
      <c r="D45">
        <v>8</v>
      </c>
      <c r="E45">
        <v>98</v>
      </c>
      <c r="M45" s="2">
        <v>6.6493699999999999E-3</v>
      </c>
    </row>
    <row r="46" spans="1:13">
      <c r="A46" t="s">
        <v>16</v>
      </c>
      <c r="B46" t="s">
        <v>16</v>
      </c>
      <c r="D46">
        <v>16</v>
      </c>
      <c r="E46">
        <v>255</v>
      </c>
      <c r="M46" s="2">
        <v>1.297714E-2</v>
      </c>
    </row>
    <row r="47" spans="1:13">
      <c r="A47" t="s">
        <v>16</v>
      </c>
      <c r="B47" t="s">
        <v>16</v>
      </c>
      <c r="D47">
        <v>32</v>
      </c>
      <c r="E47">
        <v>501</v>
      </c>
      <c r="M47" s="2">
        <v>2.5694350000000001E-2</v>
      </c>
    </row>
    <row r="48" spans="1:13">
      <c r="A48" t="s">
        <v>16</v>
      </c>
      <c r="B48" t="s">
        <v>16</v>
      </c>
      <c r="D48">
        <v>64</v>
      </c>
      <c r="E48">
        <v>1034</v>
      </c>
      <c r="M48" s="2">
        <v>4.8792780000000001E-2</v>
      </c>
    </row>
    <row r="49" spans="1:13">
      <c r="A49" t="s">
        <v>16</v>
      </c>
      <c r="B49" t="s">
        <v>16</v>
      </c>
      <c r="D49">
        <v>128</v>
      </c>
      <c r="E49">
        <v>2586</v>
      </c>
      <c r="M49" s="2">
        <v>9.4205120000000003E-2</v>
      </c>
    </row>
    <row r="50" spans="1:13">
      <c r="A50" t="s">
        <v>16</v>
      </c>
      <c r="B50" t="s">
        <v>16</v>
      </c>
      <c r="D50">
        <v>256</v>
      </c>
      <c r="E50">
        <v>4914</v>
      </c>
      <c r="M50" s="2">
        <v>0.1679126</v>
      </c>
    </row>
    <row r="51" spans="1:13">
      <c r="A51" t="s">
        <v>16</v>
      </c>
      <c r="B51" t="s">
        <v>16</v>
      </c>
      <c r="D51">
        <v>512</v>
      </c>
      <c r="E51">
        <v>10100</v>
      </c>
      <c r="M51" s="2">
        <v>0.28054583999999999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IIQ Data</vt:lpstr>
      <vt:lpstr>Scale Size Data</vt:lpstr>
      <vt:lpstr>Raw Data</vt:lpstr>
      <vt:lpstr>IIQ chart</vt:lpstr>
      <vt:lpstr>Scale Size Chart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Bertelsen TB</dc:creator>
  <cp:lastModifiedBy>Tobias Bertelsen TB</cp:lastModifiedBy>
  <dcterms:created xsi:type="dcterms:W3CDTF">2015-07-16T13:02:13Z</dcterms:created>
  <dcterms:modified xsi:type="dcterms:W3CDTF">2015-07-22T12:24:15Z</dcterms:modified>
</cp:coreProperties>
</file>