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https://mines0-my.sharepoint.com/personal/tessahaws_mines_edu/Documents/Years/Senior/Fall/Robotics/Labs/IntroToRobotics/"/>
    </mc:Choice>
  </mc:AlternateContent>
  <xr:revisionPtr revIDLastSave="331" documentId="8_{2817B20B-292F-46DE-8733-EDFD4BC374F1}" xr6:coauthVersionLast="47" xr6:coauthVersionMax="47" xr10:uidLastSave="{356C3D19-B8D7-464F-8730-E7FD5A2B479D}"/>
  <bookViews>
    <workbookView xWindow="11442" yWindow="0" windowWidth="11676" windowHeight="13038" xr2:uid="{EA4EB6AE-EF90-46D8-9FD0-3C84C7D17E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2" i="1" l="1"/>
  <c r="L22" i="1"/>
  <c r="M22" i="1" s="1"/>
  <c r="N22" i="1" s="1"/>
  <c r="I22" i="1"/>
  <c r="J22" i="1" s="1"/>
  <c r="O21" i="1"/>
  <c r="L21" i="1"/>
  <c r="M21" i="1" s="1"/>
  <c r="N21" i="1" s="1"/>
  <c r="I21" i="1"/>
  <c r="J21" i="1" s="1"/>
  <c r="I26" i="1"/>
  <c r="J26" i="1" s="1"/>
  <c r="K26" i="1" s="1"/>
  <c r="L26" i="1"/>
  <c r="M26" i="1" s="1"/>
  <c r="N26" i="1" s="1"/>
  <c r="O26" i="1"/>
  <c r="I27" i="1"/>
  <c r="J27" i="1" s="1"/>
  <c r="K27" i="1" s="1"/>
  <c r="L27" i="1"/>
  <c r="M27" i="1" s="1"/>
  <c r="N27" i="1" s="1"/>
  <c r="O27" i="1"/>
  <c r="I28" i="1"/>
  <c r="J28" i="1" s="1"/>
  <c r="L28" i="1"/>
  <c r="M28" i="1" s="1"/>
  <c r="N28" i="1" s="1"/>
  <c r="O28" i="1"/>
  <c r="I29" i="1"/>
  <c r="J29" i="1" s="1"/>
  <c r="K29" i="1" s="1"/>
  <c r="L29" i="1"/>
  <c r="M29" i="1" s="1"/>
  <c r="N29" i="1" s="1"/>
  <c r="O29" i="1"/>
  <c r="I30" i="1"/>
  <c r="J30" i="1" s="1"/>
  <c r="L30" i="1"/>
  <c r="M30" i="1" s="1"/>
  <c r="N30" i="1" s="1"/>
  <c r="O30" i="1"/>
  <c r="I31" i="1"/>
  <c r="J31" i="1" s="1"/>
  <c r="L31" i="1"/>
  <c r="M31" i="1" s="1"/>
  <c r="N31" i="1" s="1"/>
  <c r="O31" i="1"/>
  <c r="I32" i="1"/>
  <c r="J32" i="1" s="1"/>
  <c r="K32" i="1" s="1"/>
  <c r="L32" i="1"/>
  <c r="M32" i="1" s="1"/>
  <c r="N32" i="1" s="1"/>
  <c r="O32" i="1"/>
  <c r="I33" i="1"/>
  <c r="J33" i="1" s="1"/>
  <c r="K33" i="1" s="1"/>
  <c r="L33" i="1"/>
  <c r="M33" i="1" s="1"/>
  <c r="N33" i="1" s="1"/>
  <c r="O33" i="1"/>
  <c r="I20" i="1"/>
  <c r="J20" i="1" s="1"/>
  <c r="K20" i="1" s="1"/>
  <c r="L20" i="1"/>
  <c r="M20" i="1" s="1"/>
  <c r="N20" i="1" s="1"/>
  <c r="O20" i="1"/>
  <c r="O34" i="1"/>
  <c r="O35" i="1"/>
  <c r="O10" i="1"/>
  <c r="O11" i="1"/>
  <c r="O12" i="1"/>
  <c r="O13" i="1"/>
  <c r="O14" i="1"/>
  <c r="O15" i="1"/>
  <c r="O16" i="1"/>
  <c r="O17" i="1"/>
  <c r="O18" i="1"/>
  <c r="O19" i="1"/>
  <c r="O9" i="1"/>
  <c r="S28" i="1"/>
  <c r="S27" i="1"/>
  <c r="S12" i="1"/>
  <c r="S10" i="1"/>
  <c r="S11" i="1"/>
  <c r="I10" i="1"/>
  <c r="J10" i="1" s="1"/>
  <c r="L10" i="1"/>
  <c r="M10" i="1" s="1"/>
  <c r="N10" i="1" s="1"/>
  <c r="I11" i="1"/>
  <c r="J11" i="1" s="1"/>
  <c r="L11" i="1"/>
  <c r="M11" i="1" s="1"/>
  <c r="N11" i="1" s="1"/>
  <c r="I12" i="1"/>
  <c r="J12" i="1" s="1"/>
  <c r="L12" i="1"/>
  <c r="M12" i="1" s="1"/>
  <c r="N12" i="1" s="1"/>
  <c r="I13" i="1"/>
  <c r="J13" i="1" s="1"/>
  <c r="L13" i="1"/>
  <c r="M13" i="1" s="1"/>
  <c r="N13" i="1" s="1"/>
  <c r="I14" i="1"/>
  <c r="J14" i="1" s="1"/>
  <c r="L14" i="1"/>
  <c r="M14" i="1" s="1"/>
  <c r="N14" i="1" s="1"/>
  <c r="I15" i="1"/>
  <c r="J15" i="1" s="1"/>
  <c r="L15" i="1"/>
  <c r="M15" i="1" s="1"/>
  <c r="N15" i="1" s="1"/>
  <c r="I16" i="1"/>
  <c r="J16" i="1" s="1"/>
  <c r="L16" i="1"/>
  <c r="M16" i="1" s="1"/>
  <c r="N16" i="1" s="1"/>
  <c r="I17" i="1"/>
  <c r="J17" i="1" s="1"/>
  <c r="L17" i="1"/>
  <c r="M17" i="1" s="1"/>
  <c r="N17" i="1" s="1"/>
  <c r="I18" i="1"/>
  <c r="J18" i="1" s="1"/>
  <c r="L18" i="1"/>
  <c r="M18" i="1" s="1"/>
  <c r="N18" i="1" s="1"/>
  <c r="I19" i="1"/>
  <c r="J19" i="1" s="1"/>
  <c r="L19" i="1"/>
  <c r="M19" i="1" s="1"/>
  <c r="N19" i="1" s="1"/>
  <c r="I34" i="1"/>
  <c r="J34" i="1" s="1"/>
  <c r="K34" i="1" s="1"/>
  <c r="L34" i="1"/>
  <c r="M34" i="1" s="1"/>
  <c r="N34" i="1" s="1"/>
  <c r="I35" i="1"/>
  <c r="J35" i="1" s="1"/>
  <c r="K35" i="1" s="1"/>
  <c r="L35" i="1"/>
  <c r="M35" i="1" s="1"/>
  <c r="N35" i="1" s="1"/>
  <c r="U10" i="1"/>
  <c r="U11" i="1"/>
  <c r="U12" i="1"/>
  <c r="U13" i="1"/>
  <c r="U9" i="1"/>
  <c r="P22" i="1" l="1"/>
  <c r="Q22" i="1" s="1"/>
  <c r="K22" i="1"/>
  <c r="P30" i="1"/>
  <c r="Q30" i="1" s="1"/>
  <c r="K30" i="1"/>
  <c r="P28" i="1"/>
  <c r="Q28" i="1" s="1"/>
  <c r="P31" i="1"/>
  <c r="Q31" i="1" s="1"/>
  <c r="K31" i="1"/>
  <c r="P33" i="1"/>
  <c r="Q33" i="1" s="1"/>
  <c r="P27" i="1"/>
  <c r="Q27" i="1" s="1"/>
  <c r="P29" i="1"/>
  <c r="Q29" i="1" s="1"/>
  <c r="P26" i="1"/>
  <c r="Q26" i="1" s="1"/>
  <c r="P21" i="1"/>
  <c r="Q21" i="1" s="1"/>
  <c r="K21" i="1"/>
  <c r="P32" i="1"/>
  <c r="Q32" i="1" s="1"/>
  <c r="K28" i="1"/>
  <c r="P20" i="1"/>
  <c r="Q20" i="1" s="1"/>
  <c r="K18" i="1"/>
  <c r="P18" i="1"/>
  <c r="Q18" i="1" s="1"/>
  <c r="K12" i="1"/>
  <c r="P12" i="1"/>
  <c r="Q12" i="1" s="1"/>
  <c r="K17" i="1"/>
  <c r="P17" i="1"/>
  <c r="Q17" i="1" s="1"/>
  <c r="K14" i="1"/>
  <c r="P14" i="1"/>
  <c r="Q14" i="1" s="1"/>
  <c r="K11" i="1"/>
  <c r="P11" i="1"/>
  <c r="Q11" i="1" s="1"/>
  <c r="K16" i="1"/>
  <c r="P16" i="1"/>
  <c r="Q16" i="1" s="1"/>
  <c r="K15" i="1"/>
  <c r="P15" i="1"/>
  <c r="Q15" i="1" s="1"/>
  <c r="K19" i="1"/>
  <c r="P19" i="1"/>
  <c r="Q19" i="1" s="1"/>
  <c r="K13" i="1"/>
  <c r="P13" i="1"/>
  <c r="Q13" i="1" s="1"/>
  <c r="K10" i="1"/>
  <c r="P10" i="1"/>
  <c r="Q10" i="1" s="1"/>
  <c r="P35" i="1"/>
  <c r="Q35" i="1" s="1"/>
  <c r="P34" i="1"/>
  <c r="Q34" i="1" s="1"/>
  <c r="U29" i="1"/>
  <c r="U28" i="1"/>
  <c r="U27" i="1"/>
  <c r="U26" i="1"/>
  <c r="L9" i="1" l="1"/>
  <c r="M9" i="1" s="1"/>
  <c r="N9" i="1" s="1"/>
  <c r="I9" i="1"/>
  <c r="J9" i="1" s="1"/>
  <c r="K9" i="1" s="1"/>
  <c r="P9" i="1" l="1"/>
  <c r="Q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Shapiro</author>
  </authors>
  <commentList>
    <comment ref="E8" authorId="0" shapeId="0" xr:uid="{F61DDF17-90EC-4EE6-8B56-A1D49D0EF3F8}">
      <text>
        <r>
          <rPr>
            <b/>
            <sz val="9"/>
            <color indexed="81"/>
            <rFont val="Tahoma"/>
            <family val="2"/>
          </rPr>
          <t>Megan Shapiro:</t>
        </r>
        <r>
          <rPr>
            <sz val="9"/>
            <color indexed="81"/>
            <rFont val="Tahoma"/>
            <family val="2"/>
          </rPr>
          <t xml:space="preserve">
Can use increments of 3-4</t>
        </r>
      </text>
    </comment>
    <comment ref="I8" authorId="0" shapeId="0" xr:uid="{463B7C28-8E66-4C5B-873B-20318F31D3F1}">
      <text>
        <r>
          <rPr>
            <b/>
            <sz val="9"/>
            <color indexed="81"/>
            <rFont val="Tahoma"/>
            <family val="2"/>
          </rPr>
          <t>Megan Shapiro:</t>
        </r>
        <r>
          <rPr>
            <sz val="9"/>
            <color indexed="81"/>
            <rFont val="Tahoma"/>
            <family val="2"/>
          </rPr>
          <t xml:space="preserve">
Speed is distance travelled divided by time.</t>
        </r>
      </text>
    </comment>
    <comment ref="J8" authorId="0" shapeId="0" xr:uid="{7449DA49-CABE-484B-BF50-4248B9240254}">
      <text>
        <r>
          <rPr>
            <b/>
            <sz val="9"/>
            <color indexed="81"/>
            <rFont val="Tahoma"/>
            <family val="2"/>
          </rPr>
          <t>Megan Shapiro:</t>
        </r>
        <r>
          <rPr>
            <sz val="9"/>
            <color indexed="81"/>
            <rFont val="Tahoma"/>
            <family val="2"/>
          </rPr>
          <t xml:space="preserve">
Rotational speed, omega, is distance in radians/time. This is the same as linear speed divided by radius
</t>
        </r>
      </text>
    </comment>
    <comment ref="K8" authorId="0" shapeId="0" xr:uid="{D6F0CACF-1868-4046-8BD3-E12D90EB8BBF}">
      <text>
        <r>
          <rPr>
            <b/>
            <sz val="9"/>
            <color indexed="81"/>
            <rFont val="Tahoma"/>
            <family val="2"/>
          </rPr>
          <t>Megan Shapiro:</t>
        </r>
        <r>
          <rPr>
            <sz val="9"/>
            <color indexed="81"/>
            <rFont val="Tahoma"/>
            <family val="2"/>
          </rPr>
          <t xml:space="preserve">
Rot/min = rad/s * (1 rot/2pi rad) * (60 sec/1 min)</t>
        </r>
      </text>
    </comment>
    <comment ref="L8" authorId="0" shapeId="0" xr:uid="{D4A6715C-F5AF-4B46-BF8B-185FD65E8434}">
      <text>
        <r>
          <rPr>
            <b/>
            <sz val="9"/>
            <color indexed="81"/>
            <rFont val="Tahoma"/>
            <family val="2"/>
          </rPr>
          <t>Megan Shapiro:</t>
        </r>
        <r>
          <rPr>
            <sz val="9"/>
            <color indexed="81"/>
            <rFont val="Tahoma"/>
            <family val="2"/>
          </rPr>
          <t xml:space="preserve">
Total mass is weight of 1 washer * # of washers</t>
        </r>
      </text>
    </comment>
    <comment ref="M8" authorId="0" shapeId="0" xr:uid="{4FD6D7AC-6603-4F84-9F2F-2D4C9A15417F}">
      <text>
        <r>
          <rPr>
            <b/>
            <sz val="9"/>
            <color indexed="81"/>
            <rFont val="Tahoma"/>
            <family val="2"/>
          </rPr>
          <t>Megan Shapiro:</t>
        </r>
        <r>
          <rPr>
            <sz val="9"/>
            <color indexed="81"/>
            <rFont val="Tahoma"/>
            <family val="2"/>
          </rPr>
          <t xml:space="preserve">
Force = Mass * Gravity</t>
        </r>
      </text>
    </comment>
    <comment ref="N8" authorId="0" shapeId="0" xr:uid="{3E51DA48-00B1-4130-BC04-40C19C64FFD5}">
      <text>
        <r>
          <rPr>
            <b/>
            <sz val="9"/>
            <color indexed="81"/>
            <rFont val="Tahoma"/>
            <family val="2"/>
          </rPr>
          <t>Megan Shapiro:</t>
        </r>
        <r>
          <rPr>
            <sz val="9"/>
            <color indexed="81"/>
            <rFont val="Tahoma"/>
            <family val="2"/>
          </rPr>
          <t xml:space="preserve">
Torque is mass * gravity * torque arm (radius)</t>
        </r>
      </text>
    </comment>
    <comment ref="O8" authorId="0" shapeId="0" xr:uid="{91596825-9983-4E86-A860-D8121AE076C2}">
      <text>
        <r>
          <rPr>
            <b/>
            <sz val="9"/>
            <color indexed="81"/>
            <rFont val="Tahoma"/>
            <family val="2"/>
          </rPr>
          <t>Megan Shapiro:</t>
        </r>
        <r>
          <rPr>
            <sz val="9"/>
            <color indexed="81"/>
            <rFont val="Tahoma"/>
            <family val="2"/>
          </rPr>
          <t xml:space="preserve">
Power in is voltage * current. We assume that voltage in the system is constant.
(1 W = 1 V * 1 A)</t>
        </r>
      </text>
    </comment>
    <comment ref="P8" authorId="0" shapeId="0" xr:uid="{07CE64C9-5F81-4E4E-8DE3-1E8DA7113A56}">
      <text>
        <r>
          <rPr>
            <b/>
            <sz val="9"/>
            <color indexed="81"/>
            <rFont val="Tahoma"/>
            <family val="2"/>
          </rPr>
          <t>Megan Shapiro:</t>
        </r>
        <r>
          <rPr>
            <sz val="9"/>
            <color indexed="81"/>
            <rFont val="Tahoma"/>
            <family val="2"/>
          </rPr>
          <t xml:space="preserve">
Power out is torque * omega (1 W = Nm/s)</t>
        </r>
      </text>
    </comment>
    <comment ref="Q8" authorId="0" shapeId="0" xr:uid="{CA5A5249-5E08-4470-A176-5AF0AFA9FC9C}">
      <text>
        <r>
          <rPr>
            <b/>
            <sz val="9"/>
            <color indexed="81"/>
            <rFont val="Tahoma"/>
            <family val="2"/>
          </rPr>
          <t>Megan Shapiro:</t>
        </r>
        <r>
          <rPr>
            <sz val="9"/>
            <color indexed="81"/>
            <rFont val="Tahoma"/>
            <family val="2"/>
          </rPr>
          <t xml:space="preserve">
Efficiency = Power Out / Power In</t>
        </r>
      </text>
    </comment>
    <comment ref="U8" authorId="0" shapeId="0" xr:uid="{91A3A535-B7C2-4032-A85F-A8C2A44896F8}">
      <text>
        <r>
          <rPr>
            <b/>
            <sz val="9"/>
            <color indexed="81"/>
            <rFont val="Tahoma"/>
            <family val="2"/>
          </rPr>
          <t>Megan Shapiro:</t>
        </r>
        <r>
          <rPr>
            <sz val="9"/>
            <color indexed="81"/>
            <rFont val="Tahoma"/>
            <family val="2"/>
          </rPr>
          <t xml:space="preserve">
Rot/min = (distance/time) *(1/radius)*(rot/2pi rad)
*(60 s/min)</t>
        </r>
      </text>
    </comment>
    <comment ref="I25" authorId="0" shapeId="0" xr:uid="{26B6C41E-F264-43B8-8B94-3E57AFCB655E}">
      <text>
        <r>
          <rPr>
            <b/>
            <sz val="9"/>
            <color indexed="81"/>
            <rFont val="Tahoma"/>
            <family val="2"/>
          </rPr>
          <t>Megan Shapiro:</t>
        </r>
        <r>
          <rPr>
            <sz val="9"/>
            <color indexed="81"/>
            <rFont val="Tahoma"/>
            <family val="2"/>
          </rPr>
          <t xml:space="preserve">
Speed is distance travelled divided by time.</t>
        </r>
      </text>
    </comment>
    <comment ref="J25" authorId="0" shapeId="0" xr:uid="{7D8D3842-CFC9-48A5-9E4B-4D11E92C2D1E}">
      <text>
        <r>
          <rPr>
            <b/>
            <sz val="9"/>
            <color indexed="81"/>
            <rFont val="Tahoma"/>
            <family val="2"/>
          </rPr>
          <t>Megan Shapiro:</t>
        </r>
        <r>
          <rPr>
            <sz val="9"/>
            <color indexed="81"/>
            <rFont val="Tahoma"/>
            <family val="2"/>
          </rPr>
          <t xml:space="preserve">
Rotational speed, omega, is distance in radians/time. This is the same as linear speed divided by radius
</t>
        </r>
      </text>
    </comment>
    <comment ref="K25" authorId="0" shapeId="0" xr:uid="{D4739383-1C90-46C0-9356-403BEFFE998F}">
      <text>
        <r>
          <rPr>
            <b/>
            <sz val="9"/>
            <color indexed="81"/>
            <rFont val="Tahoma"/>
            <family val="2"/>
          </rPr>
          <t>Megan Shapiro:</t>
        </r>
        <r>
          <rPr>
            <sz val="9"/>
            <color indexed="81"/>
            <rFont val="Tahoma"/>
            <family val="2"/>
          </rPr>
          <t xml:space="preserve">
Rot/min = rad/s * (1 rot/2pi rad) * (60 sec/1 min)</t>
        </r>
      </text>
    </comment>
    <comment ref="L25" authorId="0" shapeId="0" xr:uid="{764CF038-A1B8-4B4C-8DFB-418784039E5B}">
      <text>
        <r>
          <rPr>
            <b/>
            <sz val="9"/>
            <color indexed="81"/>
            <rFont val="Tahoma"/>
            <family val="2"/>
          </rPr>
          <t>Megan Shapiro:</t>
        </r>
        <r>
          <rPr>
            <sz val="9"/>
            <color indexed="81"/>
            <rFont val="Tahoma"/>
            <family val="2"/>
          </rPr>
          <t xml:space="preserve">
Total mass is weight of 1 washer * # of washers</t>
        </r>
      </text>
    </comment>
    <comment ref="M25" authorId="0" shapeId="0" xr:uid="{B81A46FD-3ED7-4571-BB1C-69609B4B8996}">
      <text>
        <r>
          <rPr>
            <b/>
            <sz val="9"/>
            <color indexed="81"/>
            <rFont val="Tahoma"/>
            <family val="2"/>
          </rPr>
          <t>Megan Shapiro:</t>
        </r>
        <r>
          <rPr>
            <sz val="9"/>
            <color indexed="81"/>
            <rFont val="Tahoma"/>
            <family val="2"/>
          </rPr>
          <t xml:space="preserve">
Force = Mass * Gravity</t>
        </r>
      </text>
    </comment>
    <comment ref="N25" authorId="0" shapeId="0" xr:uid="{D115521D-A57B-4A4E-BC52-0BA0803E2DC6}">
      <text>
        <r>
          <rPr>
            <b/>
            <sz val="9"/>
            <color indexed="81"/>
            <rFont val="Tahoma"/>
            <family val="2"/>
          </rPr>
          <t>Megan Shapiro:</t>
        </r>
        <r>
          <rPr>
            <sz val="9"/>
            <color indexed="81"/>
            <rFont val="Tahoma"/>
            <family val="2"/>
          </rPr>
          <t xml:space="preserve">
Torque is mass * gravity * torque arm (radius)</t>
        </r>
      </text>
    </comment>
    <comment ref="O25" authorId="0" shapeId="0" xr:uid="{C609F586-222E-472B-9323-7468ED4D9A93}">
      <text>
        <r>
          <rPr>
            <b/>
            <sz val="9"/>
            <color indexed="81"/>
            <rFont val="Tahoma"/>
            <family val="2"/>
          </rPr>
          <t>Megan Shapiro:</t>
        </r>
        <r>
          <rPr>
            <sz val="9"/>
            <color indexed="81"/>
            <rFont val="Tahoma"/>
            <family val="2"/>
          </rPr>
          <t xml:space="preserve">
Power in is voltage * current. We assume that voltage in the system is constant.
(1 W = 1 V * 1 A)</t>
        </r>
      </text>
    </comment>
    <comment ref="P25" authorId="0" shapeId="0" xr:uid="{5645C76D-11D3-4574-8C4D-E29575BA2B14}">
      <text>
        <r>
          <rPr>
            <b/>
            <sz val="9"/>
            <color indexed="81"/>
            <rFont val="Tahoma"/>
            <family val="2"/>
          </rPr>
          <t>Megan Shapiro:</t>
        </r>
        <r>
          <rPr>
            <sz val="9"/>
            <color indexed="81"/>
            <rFont val="Tahoma"/>
            <family val="2"/>
          </rPr>
          <t xml:space="preserve">
Power out is torque * omega (1 W = Nm/s)</t>
        </r>
      </text>
    </comment>
    <comment ref="Q25" authorId="0" shapeId="0" xr:uid="{31F4988A-3A23-4308-973E-A9850C87BB5F}">
      <text>
        <r>
          <rPr>
            <b/>
            <sz val="9"/>
            <color indexed="81"/>
            <rFont val="Tahoma"/>
            <family val="2"/>
          </rPr>
          <t>Megan Shapiro:</t>
        </r>
        <r>
          <rPr>
            <sz val="9"/>
            <color indexed="81"/>
            <rFont val="Tahoma"/>
            <family val="2"/>
          </rPr>
          <t xml:space="preserve">
Efficiency = Power Out / Power In</t>
        </r>
      </text>
    </comment>
    <comment ref="U25" authorId="0" shapeId="0" xr:uid="{ADF82217-C5CE-43D1-9A29-A03E2818F04E}">
      <text>
        <r>
          <rPr>
            <b/>
            <sz val="9"/>
            <color indexed="81"/>
            <rFont val="Tahoma"/>
            <family val="2"/>
          </rPr>
          <t>Megan Shapiro:</t>
        </r>
        <r>
          <rPr>
            <sz val="9"/>
            <color indexed="81"/>
            <rFont val="Tahoma"/>
            <family val="2"/>
          </rPr>
          <t xml:space="preserve">
Rot/min = (distance/time) *(1/radius)*(rot/2pi rad)
*(60 s/min)</t>
        </r>
      </text>
    </comment>
  </commentList>
</comments>
</file>

<file path=xl/sharedStrings.xml><?xml version="1.0" encoding="utf-8"?>
<sst xmlns="http://schemas.openxmlformats.org/spreadsheetml/2006/main" count="62" uniqueCount="42">
  <si>
    <t>Radius of Pulley Wheel (m):</t>
  </si>
  <si>
    <t>Distance Travelled (m):</t>
  </si>
  <si>
    <t>Mass per Washer (kg):</t>
  </si>
  <si>
    <t>Constants</t>
  </si>
  <si>
    <t>Travel Time (s)</t>
  </si>
  <si>
    <t>Speed (m/s)</t>
  </si>
  <si>
    <t>w (rad/s)</t>
  </si>
  <si>
    <t>w (rpm)</t>
  </si>
  <si>
    <t>P_in (mW)</t>
  </si>
  <si>
    <t>P_out (mW)</t>
  </si>
  <si>
    <t>Efficiency (%)</t>
  </si>
  <si>
    <t>Mass (kg)</t>
  </si>
  <si>
    <t>Torque (Nmm)</t>
  </si>
  <si>
    <t>Travel Time(s)</t>
  </si>
  <si>
    <t>PWM setting (%)</t>
  </si>
  <si>
    <t>Experiment Results Template</t>
  </si>
  <si>
    <t>Build your own Power and Efficiency vs Torque
Motor A Chart</t>
  </si>
  <si>
    <t>Build your own PWM vs Speed
Motor A Chart</t>
  </si>
  <si>
    <t>Build your own Power and Efficiency vs Torque
Motor B Chart</t>
  </si>
  <si>
    <t>Build your own PWM vs Speed
Motor B Chart</t>
  </si>
  <si>
    <t>Build your own Speed and Efficiency vs Torque
Motor B Chart</t>
  </si>
  <si>
    <t>Force (N)</t>
  </si>
  <si>
    <t>Motor A Lifting Tests</t>
  </si>
  <si>
    <t>Motor B Lifting Tests</t>
  </si>
  <si>
    <t>Motor A PWM tests</t>
  </si>
  <si>
    <t>Motor B PWM tests</t>
  </si>
  <si>
    <t>Trial</t>
  </si>
  <si>
    <t>Num Washers</t>
  </si>
  <si>
    <t>Time (5 washers)</t>
  </si>
  <si>
    <t>Motor A Timing Error</t>
  </si>
  <si>
    <t>Motor B Timing Error</t>
  </si>
  <si>
    <t>N/A</t>
  </si>
  <si>
    <t>Lab #1: Motor Characterization</t>
  </si>
  <si>
    <t>1. Highlighted Cells should be replaced with your own results</t>
  </si>
  <si>
    <t>2. Do not edit white cells, as they have the dimensional analysis formulas pre-programmed. Please do explore the formulas and be sure you understand how they work. Hover over a column title to get more info on its formula.</t>
  </si>
  <si>
    <t>3. If you have not yet reached your stall torque by the end of the table, continue adding washers and expand the table and graphs to include all results.</t>
  </si>
  <si>
    <t>4. The graphs to the right are not finished. Select the correct data series for the associated graphs, and use them to find the data points requested for your report. Also include the trendlines and legend labels.</t>
  </si>
  <si>
    <t>Voltage (V)</t>
  </si>
  <si>
    <t>Current (mA)</t>
  </si>
  <si>
    <r>
      <rPr>
        <b/>
        <i/>
        <sz val="11"/>
        <color theme="1"/>
        <rFont val="Calibri"/>
        <family val="2"/>
        <scheme val="minor"/>
      </rPr>
      <t>Reminder</t>
    </r>
    <r>
      <rPr>
        <i/>
        <sz val="11"/>
        <color theme="1"/>
        <rFont val="Calibri"/>
        <family val="2"/>
        <scheme val="minor"/>
      </rPr>
      <t>: Test maximum washer load and consider adding a gear train before starting tests.</t>
    </r>
  </si>
  <si>
    <t>light grey</t>
  </si>
  <si>
    <t>dark grey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</si>
</sst>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6"/>
      <color theme="1"/>
      <name val="Calibri"/>
      <family val="2"/>
      <scheme val="minor"/>
    </font>
    <font>
      <sz val="9"/>
      <color indexed="81"/>
      <name val="Tahoma"/>
      <family val="2"/>
    </font>
    <font>
      <b/>
      <sz val="9"/>
      <color indexed="81"/>
      <name val="Tahoma"/>
      <family val="2"/>
    </font>
    <font>
      <b/>
      <sz val="14"/>
      <color rgb="FFFF0000"/>
      <name val="Calibri"/>
      <family val="2"/>
      <scheme val="minor"/>
    </font>
    <font>
      <b/>
      <i/>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2">
    <xf numFmtId="0" fontId="0" fillId="0" borderId="0" xfId="0"/>
    <xf numFmtId="0" fontId="0" fillId="0" borderId="3" xfId="0" applyBorder="1"/>
    <xf numFmtId="0" fontId="0" fillId="0" borderId="4" xfId="0" applyBorder="1"/>
    <xf numFmtId="2" fontId="0" fillId="0" borderId="0" xfId="0" applyNumberFormat="1"/>
    <xf numFmtId="2" fontId="0" fillId="2" borderId="3" xfId="0" applyNumberFormat="1" applyFill="1" applyBorder="1"/>
    <xf numFmtId="2" fontId="0" fillId="2" borderId="4" xfId="0" applyNumberFormat="1" applyFill="1" applyBorder="1"/>
    <xf numFmtId="2" fontId="0" fillId="0" borderId="6" xfId="0" applyNumberFormat="1" applyBorder="1"/>
    <xf numFmtId="2" fontId="0" fillId="2" borderId="6" xfId="0" applyNumberFormat="1" applyFill="1" applyBorder="1"/>
    <xf numFmtId="2" fontId="0" fillId="2" borderId="7" xfId="0" applyNumberFormat="1" applyFill="1" applyBorder="1"/>
    <xf numFmtId="2" fontId="0" fillId="0" borderId="7" xfId="0" applyNumberFormat="1" applyBorder="1"/>
    <xf numFmtId="0" fontId="0" fillId="0" borderId="1" xfId="0" applyBorder="1" applyAlignment="1">
      <alignment horizontal="right"/>
    </xf>
    <xf numFmtId="1" fontId="0" fillId="2" borderId="6" xfId="0" applyNumberFormat="1" applyFill="1" applyBorder="1"/>
    <xf numFmtId="1" fontId="0" fillId="2" borderId="7" xfId="0" applyNumberFormat="1" applyFill="1" applyBorder="1"/>
    <xf numFmtId="164" fontId="0" fillId="2" borderId="6" xfId="0" applyNumberFormat="1" applyFill="1" applyBorder="1"/>
    <xf numFmtId="164" fontId="0" fillId="2" borderId="7" xfId="0" applyNumberFormat="1" applyFill="1" applyBorder="1"/>
    <xf numFmtId="164" fontId="0" fillId="0" borderId="6" xfId="0" applyNumberFormat="1" applyBorder="1"/>
    <xf numFmtId="1" fontId="0" fillId="0" borderId="6" xfId="0" applyNumberFormat="1" applyBorder="1"/>
    <xf numFmtId="164" fontId="0" fillId="0" borderId="7" xfId="0" applyNumberFormat="1" applyBorder="1"/>
    <xf numFmtId="1" fontId="0" fillId="0" borderId="7" xfId="0" applyNumberFormat="1" applyBorder="1"/>
    <xf numFmtId="1" fontId="0" fillId="0" borderId="3" xfId="0" applyNumberFormat="1" applyBorder="1"/>
    <xf numFmtId="1" fontId="0" fillId="2" borderId="3" xfId="0" applyNumberFormat="1" applyFill="1" applyBorder="1"/>
    <xf numFmtId="1" fontId="0" fillId="2" borderId="4" xfId="0" applyNumberFormat="1" applyFill="1" applyBorder="1"/>
    <xf numFmtId="164" fontId="0" fillId="0" borderId="5" xfId="0" applyNumberFormat="1" applyBorder="1"/>
    <xf numFmtId="1" fontId="0" fillId="2" borderId="2" xfId="0" applyNumberFormat="1" applyFill="1" applyBorder="1"/>
    <xf numFmtId="2" fontId="0" fillId="2" borderId="2" xfId="0" applyNumberFormat="1" applyFill="1" applyBorder="1"/>
    <xf numFmtId="164" fontId="0" fillId="0" borderId="3" xfId="0" applyNumberFormat="1" applyBorder="1"/>
    <xf numFmtId="1" fontId="0" fillId="0" borderId="11" xfId="0" applyNumberFormat="1" applyBorder="1"/>
    <xf numFmtId="0" fontId="0" fillId="0" borderId="5" xfId="0" applyBorder="1" applyAlignment="1">
      <alignment horizontal="right"/>
    </xf>
    <xf numFmtId="164" fontId="0" fillId="0" borderId="4" xfId="0" applyNumberFormat="1" applyBorder="1"/>
    <xf numFmtId="0" fontId="0" fillId="2" borderId="1" xfId="0" applyFill="1" applyBorder="1" applyAlignment="1">
      <alignment horizontal="center" vertical="center" wrapText="1"/>
    </xf>
    <xf numFmtId="164" fontId="0" fillId="0" borderId="2" xfId="0" applyNumberFormat="1" applyBorder="1"/>
    <xf numFmtId="1" fontId="0" fillId="0" borderId="2" xfId="0" applyNumberFormat="1" applyBorder="1"/>
    <xf numFmtId="1" fontId="0" fillId="0" borderId="4" xfId="0" applyNumberFormat="1" applyBorder="1"/>
    <xf numFmtId="164" fontId="0" fillId="2" borderId="5" xfId="0" applyNumberFormat="1" applyFill="1" applyBorder="1"/>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0" fontId="1" fillId="0" borderId="0" xfId="0" applyFont="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2" borderId="8"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9" xfId="0" applyFill="1" applyBorder="1" applyAlignment="1">
      <alignment horizontal="center" vertical="center" wrapText="1"/>
    </xf>
    <xf numFmtId="0" fontId="6" fillId="2" borderId="5" xfId="0" applyFont="1"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1" fontId="0" fillId="2" borderId="0" xfId="0" applyNumberFormat="1" applyFill="1" applyBorder="1"/>
    <xf numFmtId="2" fontId="0" fillId="2" borderId="0" xfId="0" applyNumberFormat="1" applyFill="1" applyBorder="1"/>
    <xf numFmtId="164" fontId="0" fillId="2" borderId="0" xfId="0" applyNumberFormat="1" applyFill="1" applyBorder="1"/>
    <xf numFmtId="164" fontId="0" fillId="0" borderId="0" xfId="0" applyNumberFormat="1" applyBorder="1"/>
    <xf numFmtId="1" fontId="0" fillId="0" borderId="0" xfId="0" applyNumberFormat="1" applyBorder="1"/>
    <xf numFmtId="2"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a:t>
            </a:r>
            <a:r>
              <a:rPr lang="en-US" baseline="0"/>
              <a:t> and Efficiency vs Torque Motor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Sheet1!$N$9:$N$19</c:f>
              <c:numCache>
                <c:formatCode>0.000</c:formatCode>
                <c:ptCount val="11"/>
                <c:pt idx="0">
                  <c:v>0</c:v>
                </c:pt>
                <c:pt idx="1">
                  <c:v>7.7253750000000005</c:v>
                </c:pt>
                <c:pt idx="2">
                  <c:v>15.450750000000001</c:v>
                </c:pt>
                <c:pt idx="3">
                  <c:v>23.176125000000003</c:v>
                </c:pt>
                <c:pt idx="4">
                  <c:v>30.901500000000002</c:v>
                </c:pt>
                <c:pt idx="5">
                  <c:v>38.626875000000005</c:v>
                </c:pt>
                <c:pt idx="6">
                  <c:v>46.352250000000005</c:v>
                </c:pt>
                <c:pt idx="7">
                  <c:v>54.077625000000005</c:v>
                </c:pt>
                <c:pt idx="8">
                  <c:v>61.803000000000004</c:v>
                </c:pt>
                <c:pt idx="9">
                  <c:v>69.528374999999997</c:v>
                </c:pt>
                <c:pt idx="10">
                  <c:v>77.253750000000011</c:v>
                </c:pt>
              </c:numCache>
            </c:numRef>
          </c:xVal>
          <c:yVal>
            <c:numRef>
              <c:f>Sheet1!$K$9:$K$19</c:f>
              <c:numCache>
                <c:formatCode>0</c:formatCode>
                <c:ptCount val="11"/>
                <c:pt idx="0">
                  <c:v>86.197513642426387</c:v>
                </c:pt>
                <c:pt idx="1">
                  <c:v>77.464432213843367</c:v>
                </c:pt>
                <c:pt idx="2">
                  <c:v>71.90345359116975</c:v>
                </c:pt>
                <c:pt idx="3">
                  <c:v>65.422280112671118</c:v>
                </c:pt>
                <c:pt idx="4">
                  <c:v>58.335183956027656</c:v>
                </c:pt>
                <c:pt idx="5">
                  <c:v>52.358343362519335</c:v>
                </c:pt>
                <c:pt idx="6">
                  <c:v>43.732285338014606</c:v>
                </c:pt>
                <c:pt idx="7">
                  <c:v>38.176157102972738</c:v>
                </c:pt>
                <c:pt idx="8">
                  <c:v>31.507238393362524</c:v>
                </c:pt>
                <c:pt idx="9">
                  <c:v>26.954120250941735</c:v>
                </c:pt>
                <c:pt idx="10">
                  <c:v>21.928375724841157</c:v>
                </c:pt>
              </c:numCache>
            </c:numRef>
          </c:yVal>
          <c:smooth val="0"/>
          <c:extLst>
            <c:ext xmlns:c15="http://schemas.microsoft.com/office/drawing/2012/chart" uri="{02D57815-91ED-43cb-92C2-25804820EDAC}">
              <c15:filteredSeriesTitle>
                <c15:tx>
                  <c:v>Speed</c:v>
                </c15:tx>
              </c15:filteredSeriesTitle>
            </c:ext>
            <c:ext xmlns:c16="http://schemas.microsoft.com/office/drawing/2014/chart" uri="{C3380CC4-5D6E-409C-BE32-E72D297353CC}">
              <c16:uniqueId val="{00000000-848D-4C21-A8EB-93F3C346B2E3}"/>
            </c:ext>
          </c:extLst>
        </c:ser>
        <c:dLbls>
          <c:showLegendKey val="0"/>
          <c:showVal val="0"/>
          <c:showCatName val="0"/>
          <c:showSerName val="0"/>
          <c:showPercent val="0"/>
          <c:showBubbleSize val="0"/>
        </c:dLbls>
        <c:axId val="1237012592"/>
        <c:axId val="1245613424"/>
      </c:scatterChart>
      <c:scatterChart>
        <c:scatterStyle val="lineMarker"/>
        <c:varyColors val="0"/>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0"/>
          </c:trendline>
          <c:xVal>
            <c:numRef>
              <c:f>Sheet1!$N$9:$N$19</c:f>
              <c:numCache>
                <c:formatCode>0.000</c:formatCode>
                <c:ptCount val="11"/>
                <c:pt idx="0">
                  <c:v>0</c:v>
                </c:pt>
                <c:pt idx="1">
                  <c:v>7.7253750000000005</c:v>
                </c:pt>
                <c:pt idx="2">
                  <c:v>15.450750000000001</c:v>
                </c:pt>
                <c:pt idx="3">
                  <c:v>23.176125000000003</c:v>
                </c:pt>
                <c:pt idx="4">
                  <c:v>30.901500000000002</c:v>
                </c:pt>
                <c:pt idx="5">
                  <c:v>38.626875000000005</c:v>
                </c:pt>
                <c:pt idx="6">
                  <c:v>46.352250000000005</c:v>
                </c:pt>
                <c:pt idx="7">
                  <c:v>54.077625000000005</c:v>
                </c:pt>
                <c:pt idx="8">
                  <c:v>61.803000000000004</c:v>
                </c:pt>
                <c:pt idx="9">
                  <c:v>69.528374999999997</c:v>
                </c:pt>
                <c:pt idx="10">
                  <c:v>77.253750000000011</c:v>
                </c:pt>
              </c:numCache>
            </c:numRef>
          </c:xVal>
          <c:yVal>
            <c:numRef>
              <c:f>Sheet1!$Q$9:$Q$19</c:f>
              <c:numCache>
                <c:formatCode>0.00</c:formatCode>
                <c:ptCount val="11"/>
                <c:pt idx="0">
                  <c:v>0</c:v>
                </c:pt>
                <c:pt idx="1">
                  <c:v>16.750105574184875</c:v>
                </c:pt>
                <c:pt idx="2">
                  <c:v>27.741738976233776</c:v>
                </c:pt>
                <c:pt idx="3">
                  <c:v>34.205384242709023</c:v>
                </c:pt>
                <c:pt idx="4">
                  <c:v>33.44618520513589</c:v>
                </c:pt>
                <c:pt idx="5">
                  <c:v>37.134134285978007</c:v>
                </c:pt>
                <c:pt idx="6">
                  <c:v>36.622373307284498</c:v>
                </c:pt>
                <c:pt idx="7">
                  <c:v>35.818898866508583</c:v>
                </c:pt>
                <c:pt idx="8">
                  <c:v>33.650155045927995</c:v>
                </c:pt>
                <c:pt idx="9">
                  <c:v>33.196118808828345</c:v>
                </c:pt>
                <c:pt idx="10">
                  <c:v>31.15485599518426</c:v>
                </c:pt>
              </c:numCache>
            </c:numRef>
          </c:yVal>
          <c:smooth val="0"/>
          <c:extLst>
            <c:ext xmlns:c15="http://schemas.microsoft.com/office/drawing/2012/chart" uri="{02D57815-91ED-43cb-92C2-25804820EDAC}">
              <c15:filteredSeriesTitle>
                <c15:tx>
                  <c:v>Efficiency</c:v>
                </c15:tx>
              </c15:filteredSeriesTitle>
            </c:ext>
            <c:ext xmlns:c16="http://schemas.microsoft.com/office/drawing/2014/chart" uri="{C3380CC4-5D6E-409C-BE32-E72D297353CC}">
              <c16:uniqueId val="{00000004-848D-4C21-A8EB-93F3C346B2E3}"/>
            </c:ext>
          </c:extLst>
        </c:ser>
        <c:dLbls>
          <c:showLegendKey val="0"/>
          <c:showVal val="0"/>
          <c:showCatName val="0"/>
          <c:showSerName val="0"/>
          <c:showPercent val="0"/>
          <c:showBubbleSize val="0"/>
        </c:dLbls>
        <c:axId val="1245599280"/>
        <c:axId val="1245607184"/>
      </c:scatterChart>
      <c:valAx>
        <c:axId val="1237012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Torque (Nmm)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613424"/>
        <c:crosses val="autoZero"/>
        <c:crossBetween val="midCat"/>
      </c:valAx>
      <c:valAx>
        <c:axId val="124561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a:t>
                </a:r>
                <a:r>
                  <a:rPr lang="en-US" baseline="0"/>
                  <a:t> (rpm)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12592"/>
        <c:crosses val="autoZero"/>
        <c:crossBetween val="midCat"/>
      </c:valAx>
      <c:valAx>
        <c:axId val="12456071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599280"/>
        <c:crosses val="max"/>
        <c:crossBetween val="midCat"/>
      </c:valAx>
      <c:valAx>
        <c:axId val="1245599280"/>
        <c:scaling>
          <c:orientation val="minMax"/>
        </c:scaling>
        <c:delete val="1"/>
        <c:axPos val="b"/>
        <c:numFmt formatCode="0.000" sourceLinked="1"/>
        <c:majorTickMark val="out"/>
        <c:minorTickMark val="none"/>
        <c:tickLblPos val="nextTo"/>
        <c:crossAx val="1245607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24</xdr:col>
      <xdr:colOff>595746</xdr:colOff>
      <xdr:row>5</xdr:row>
      <xdr:rowOff>125381</xdr:rowOff>
    </xdr:from>
    <xdr:to>
      <xdr:col>33</xdr:col>
      <xdr:colOff>87976</xdr:colOff>
      <xdr:row>18</xdr:row>
      <xdr:rowOff>104600</xdr:rowOff>
    </xdr:to>
    <xdr:graphicFrame macro="">
      <xdr:nvGraphicFramePr>
        <xdr:cNvPr id="2" name="Chart 1">
          <a:extLst>
            <a:ext uri="{FF2B5EF4-FFF2-40B4-BE49-F238E27FC236}">
              <a16:creationId xmlns:a16="http://schemas.microsoft.com/office/drawing/2014/main" id="{E4EA0FFB-8C6E-4515-9E49-913CCD4C8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C9C28-A187-4D77-9D7A-490A5A1079C7}">
  <dimension ref="A1:AX35"/>
  <sheetViews>
    <sheetView tabSelected="1" topLeftCell="G8" zoomScaleNormal="100" workbookViewId="0">
      <selection activeCell="K23" sqref="K23"/>
    </sheetView>
  </sheetViews>
  <sheetFormatPr defaultRowHeight="14.4" x14ac:dyDescent="0.55000000000000004"/>
  <cols>
    <col min="2" max="2" width="27.68359375" customWidth="1"/>
    <col min="4" max="4" width="8.83984375" customWidth="1"/>
    <col min="5" max="5" width="14.68359375" customWidth="1"/>
    <col min="6" max="6" width="15.41796875" customWidth="1"/>
    <col min="7" max="7" width="13.83984375" customWidth="1"/>
    <col min="8" max="8" width="12" customWidth="1"/>
    <col min="9" max="13" width="11.83984375" customWidth="1"/>
    <col min="14" max="14" width="13.578125" customWidth="1"/>
    <col min="15" max="16" width="11.83984375" customWidth="1"/>
    <col min="17" max="17" width="13.26171875" customWidth="1"/>
    <col min="23" max="23" width="14.83984375" customWidth="1"/>
    <col min="24" max="24" width="16.15625" customWidth="1"/>
  </cols>
  <sheetData>
    <row r="1" spans="1:50" ht="20.399999999999999" x14ac:dyDescent="0.75">
      <c r="A1" s="46" t="s">
        <v>32</v>
      </c>
      <c r="B1" s="46"/>
      <c r="C1" s="46"/>
      <c r="D1" s="46"/>
      <c r="E1" s="46"/>
    </row>
    <row r="2" spans="1:50" ht="20.399999999999999" x14ac:dyDescent="0.75">
      <c r="A2" s="46" t="s">
        <v>15</v>
      </c>
      <c r="B2" s="46"/>
      <c r="C2" s="46"/>
      <c r="D2" s="46"/>
      <c r="E2" s="46"/>
    </row>
    <row r="4" spans="1:50" ht="81.599999999999994" customHeight="1" x14ac:dyDescent="0.55000000000000004">
      <c r="B4" s="29" t="s">
        <v>33</v>
      </c>
      <c r="D4" s="50" t="s">
        <v>34</v>
      </c>
      <c r="E4" s="51"/>
      <c r="F4" s="51"/>
      <c r="G4" s="51"/>
      <c r="H4" s="52"/>
      <c r="J4" s="50" t="s">
        <v>35</v>
      </c>
      <c r="K4" s="51"/>
      <c r="L4" s="51"/>
      <c r="M4" s="51"/>
      <c r="N4" s="52"/>
      <c r="P4" s="50" t="s">
        <v>36</v>
      </c>
      <c r="Q4" s="51"/>
      <c r="R4" s="51"/>
      <c r="S4" s="51"/>
      <c r="T4" s="51"/>
      <c r="U4" s="51"/>
      <c r="V4" s="52"/>
    </row>
    <row r="6" spans="1:50" ht="23.5" customHeight="1" x14ac:dyDescent="0.55000000000000004">
      <c r="B6" s="53" t="s">
        <v>39</v>
      </c>
      <c r="K6" t="s">
        <v>40</v>
      </c>
    </row>
    <row r="7" spans="1:50" ht="29.5" customHeight="1" thickBot="1" x14ac:dyDescent="0.6">
      <c r="B7" s="54"/>
      <c r="E7" s="47" t="s">
        <v>22</v>
      </c>
      <c r="F7" s="49"/>
      <c r="G7" s="49"/>
      <c r="H7" s="49"/>
      <c r="I7" s="49"/>
      <c r="J7" s="49"/>
      <c r="K7" s="49"/>
      <c r="L7" s="49"/>
      <c r="M7" s="49"/>
      <c r="N7" s="49"/>
      <c r="O7" s="49"/>
      <c r="P7" s="49"/>
      <c r="Q7" s="48"/>
      <c r="S7" s="43" t="s">
        <v>24</v>
      </c>
      <c r="T7" s="45"/>
      <c r="U7" s="44"/>
      <c r="W7" s="43" t="s">
        <v>29</v>
      </c>
      <c r="X7" s="44"/>
    </row>
    <row r="8" spans="1:50" ht="28.9" customHeight="1" x14ac:dyDescent="0.55000000000000004">
      <c r="B8" s="55"/>
      <c r="E8" s="10" t="s">
        <v>27</v>
      </c>
      <c r="F8" s="10" t="s">
        <v>4</v>
      </c>
      <c r="G8" s="10" t="s">
        <v>38</v>
      </c>
      <c r="H8" s="10" t="s">
        <v>37</v>
      </c>
      <c r="I8" s="10" t="s">
        <v>5</v>
      </c>
      <c r="J8" s="10" t="s">
        <v>6</v>
      </c>
      <c r="K8" s="10" t="s">
        <v>7</v>
      </c>
      <c r="L8" s="10" t="s">
        <v>11</v>
      </c>
      <c r="M8" s="27" t="s">
        <v>21</v>
      </c>
      <c r="N8" s="27" t="s">
        <v>12</v>
      </c>
      <c r="O8" s="10" t="s">
        <v>8</v>
      </c>
      <c r="P8" s="10" t="s">
        <v>9</v>
      </c>
      <c r="Q8" s="10" t="s">
        <v>10</v>
      </c>
      <c r="S8" s="19" t="s">
        <v>14</v>
      </c>
      <c r="T8" s="6" t="s">
        <v>13</v>
      </c>
      <c r="U8" s="22" t="s">
        <v>7</v>
      </c>
      <c r="W8" s="19" t="s">
        <v>26</v>
      </c>
      <c r="X8" s="22" t="s">
        <v>28</v>
      </c>
      <c r="AK8" s="34" t="s">
        <v>16</v>
      </c>
      <c r="AL8" s="35"/>
      <c r="AM8" s="35"/>
      <c r="AN8" s="35"/>
      <c r="AO8" s="35"/>
      <c r="AP8" s="36"/>
      <c r="AS8" s="34" t="s">
        <v>17</v>
      </c>
      <c r="AT8" s="35"/>
      <c r="AU8" s="35"/>
      <c r="AV8" s="35"/>
      <c r="AW8" s="35"/>
      <c r="AX8" s="36"/>
    </row>
    <row r="9" spans="1:50" x14ac:dyDescent="0.55000000000000004">
      <c r="E9" s="11">
        <v>0</v>
      </c>
      <c r="F9" s="7">
        <v>3.4860000000000002</v>
      </c>
      <c r="G9" s="11">
        <v>92.86</v>
      </c>
      <c r="H9" s="33">
        <v>4.0599999999999996</v>
      </c>
      <c r="I9" s="15">
        <f>$C$12/F9</f>
        <v>0.16924842226047043</v>
      </c>
      <c r="J9" s="15">
        <f>I9/$C$11</f>
        <v>9.0265825205584242</v>
      </c>
      <c r="K9" s="16">
        <f>J9*(1/(2*PI()))*60</f>
        <v>86.197513642426387</v>
      </c>
      <c r="L9" s="25">
        <f>E9*$C$13</f>
        <v>0</v>
      </c>
      <c r="M9" s="22">
        <f>L9*9.81</f>
        <v>0</v>
      </c>
      <c r="N9" s="22">
        <f>M9*$C$11*1000</f>
        <v>0</v>
      </c>
      <c r="O9" s="26">
        <f>H9*G9</f>
        <v>377.01159999999999</v>
      </c>
      <c r="P9" s="16">
        <f>J9*N9</f>
        <v>0</v>
      </c>
      <c r="Q9" s="6">
        <f>P9/O9*100</f>
        <v>0</v>
      </c>
      <c r="S9" s="23">
        <v>51</v>
      </c>
      <c r="T9" s="24">
        <v>16</v>
      </c>
      <c r="U9" s="22">
        <f>($C$12/T9)*(1/$C$11)*(1/(2*PI()))*60</f>
        <v>18.780283284843648</v>
      </c>
      <c r="W9" s="31">
        <v>1</v>
      </c>
      <c r="X9" s="33"/>
      <c r="AK9" s="37"/>
      <c r="AL9" s="38"/>
      <c r="AM9" s="38"/>
      <c r="AN9" s="38"/>
      <c r="AO9" s="38"/>
      <c r="AP9" s="39"/>
      <c r="AS9" s="37"/>
      <c r="AT9" s="38"/>
      <c r="AU9" s="38"/>
      <c r="AV9" s="38"/>
      <c r="AW9" s="38"/>
      <c r="AX9" s="39"/>
    </row>
    <row r="10" spans="1:50" ht="14.7" thickBot="1" x14ac:dyDescent="0.6">
      <c r="B10" s="47" t="s">
        <v>3</v>
      </c>
      <c r="C10" s="48"/>
      <c r="E10" s="11">
        <v>1</v>
      </c>
      <c r="F10" s="7">
        <v>3.879</v>
      </c>
      <c r="G10" s="11">
        <v>92.38</v>
      </c>
      <c r="H10" s="13">
        <v>4.05</v>
      </c>
      <c r="I10" s="15">
        <f t="shared" ref="I10:I19" si="0">$C$12/F10</f>
        <v>0.15210105697344675</v>
      </c>
      <c r="J10" s="15">
        <f t="shared" ref="J10:J19" si="1">I10/$C$11</f>
        <v>8.112056371917161</v>
      </c>
      <c r="K10" s="16">
        <f t="shared" ref="K10:K19" si="2">J10*(1/(2*PI()))*60</f>
        <v>77.464432213843367</v>
      </c>
      <c r="L10" s="25">
        <f t="shared" ref="L10:L18" si="3">E10*$C$13</f>
        <v>4.2000000000000003E-2</v>
      </c>
      <c r="M10" s="15">
        <f t="shared" ref="M10:M19" si="4">L10*9.81</f>
        <v>0.41202000000000005</v>
      </c>
      <c r="N10" s="15">
        <f t="shared" ref="N10:N19" si="5">M10*$C$11*1000</f>
        <v>7.7253750000000005</v>
      </c>
      <c r="O10" s="26">
        <f t="shared" ref="O10:O19" si="6">H10*G10</f>
        <v>374.13899999999995</v>
      </c>
      <c r="P10" s="16">
        <f t="shared" ref="P10:P19" si="7">J10*N10</f>
        <v>62.668677494199542</v>
      </c>
      <c r="Q10" s="6">
        <f t="shared" ref="Q10:Q19" si="8">P10/O10*100</f>
        <v>16.750105574184875</v>
      </c>
      <c r="S10" s="20">
        <f>255*0.4</f>
        <v>102</v>
      </c>
      <c r="T10" s="4">
        <v>7</v>
      </c>
      <c r="U10" s="15">
        <f>($C$12/T10)*(1/$C$11)*(1/(2*PI()))*60</f>
        <v>42.926361793928344</v>
      </c>
      <c r="W10" s="19">
        <v>2</v>
      </c>
      <c r="X10" s="13"/>
      <c r="AK10" s="40"/>
      <c r="AL10" s="41"/>
      <c r="AM10" s="41"/>
      <c r="AN10" s="41"/>
      <c r="AO10" s="41"/>
      <c r="AP10" s="42"/>
      <c r="AS10" s="40"/>
      <c r="AT10" s="41"/>
      <c r="AU10" s="41"/>
      <c r="AV10" s="41"/>
      <c r="AW10" s="41"/>
      <c r="AX10" s="42"/>
    </row>
    <row r="11" spans="1:50" x14ac:dyDescent="0.55000000000000004">
      <c r="B11" s="1" t="s">
        <v>0</v>
      </c>
      <c r="C11" s="13">
        <v>1.8749999999999999E-2</v>
      </c>
      <c r="E11" s="11">
        <v>2</v>
      </c>
      <c r="F11" s="7">
        <v>4.1790000000000003</v>
      </c>
      <c r="G11" s="11">
        <v>107.53</v>
      </c>
      <c r="H11" s="13">
        <v>3.9</v>
      </c>
      <c r="I11" s="15">
        <f t="shared" si="0"/>
        <v>0.14118210098109593</v>
      </c>
      <c r="J11" s="15">
        <f t="shared" si="1"/>
        <v>7.5297120523251166</v>
      </c>
      <c r="K11" s="16">
        <f t="shared" si="2"/>
        <v>71.90345359116975</v>
      </c>
      <c r="L11" s="25">
        <f t="shared" si="3"/>
        <v>8.4000000000000005E-2</v>
      </c>
      <c r="M11" s="15">
        <f t="shared" si="4"/>
        <v>0.82404000000000011</v>
      </c>
      <c r="N11" s="15">
        <f t="shared" si="5"/>
        <v>15.450750000000001</v>
      </c>
      <c r="O11" s="26">
        <f t="shared" si="6"/>
        <v>419.36700000000002</v>
      </c>
      <c r="P11" s="16">
        <f t="shared" si="7"/>
        <v>116.3396984924623</v>
      </c>
      <c r="Q11" s="6">
        <f t="shared" si="8"/>
        <v>27.741738976233776</v>
      </c>
      <c r="S11" s="20">
        <f>255*0.6</f>
        <v>153</v>
      </c>
      <c r="T11" s="4">
        <v>4</v>
      </c>
      <c r="U11" s="15">
        <f>($C$12/T11)*(1/$C$11)*(1/(2*PI()))*60</f>
        <v>75.121133139374592</v>
      </c>
      <c r="W11" s="19">
        <v>3</v>
      </c>
      <c r="X11" s="13"/>
    </row>
    <row r="12" spans="1:50" x14ac:dyDescent="0.55000000000000004">
      <c r="B12" s="1" t="s">
        <v>1</v>
      </c>
      <c r="C12" s="13">
        <v>0.59</v>
      </c>
      <c r="E12" s="11">
        <v>3</v>
      </c>
      <c r="F12" s="7">
        <v>4.593</v>
      </c>
      <c r="G12" s="11">
        <v>125.12</v>
      </c>
      <c r="H12" s="13">
        <v>3.71</v>
      </c>
      <c r="I12" s="15">
        <f t="shared" si="0"/>
        <v>0.12845634661441324</v>
      </c>
      <c r="J12" s="15">
        <f t="shared" si="1"/>
        <v>6.8510051527687068</v>
      </c>
      <c r="K12" s="16">
        <f t="shared" si="2"/>
        <v>65.422280112671118</v>
      </c>
      <c r="L12" s="25">
        <f t="shared" si="3"/>
        <v>0.126</v>
      </c>
      <c r="M12" s="15">
        <f t="shared" si="4"/>
        <v>1.2360600000000002</v>
      </c>
      <c r="N12" s="15">
        <f t="shared" si="5"/>
        <v>23.176125000000003</v>
      </c>
      <c r="O12" s="26">
        <f t="shared" si="6"/>
        <v>464.1952</v>
      </c>
      <c r="P12" s="16">
        <f t="shared" si="7"/>
        <v>158.77975179621166</v>
      </c>
      <c r="Q12" s="6">
        <f t="shared" si="8"/>
        <v>34.205384242709023</v>
      </c>
      <c r="S12" s="20">
        <f>255*0.8</f>
        <v>204</v>
      </c>
      <c r="T12" s="4">
        <v>2.75</v>
      </c>
      <c r="U12" s="15">
        <f>($C$12/T12)*(1/$C$11)*(1/(2*PI()))*60</f>
        <v>109.26710274818124</v>
      </c>
      <c r="W12" s="19">
        <v>4</v>
      </c>
      <c r="X12" s="13"/>
    </row>
    <row r="13" spans="1:50" x14ac:dyDescent="0.55000000000000004">
      <c r="B13" s="2" t="s">
        <v>2</v>
      </c>
      <c r="C13" s="14">
        <v>4.2000000000000003E-2</v>
      </c>
      <c r="E13" s="11">
        <v>4</v>
      </c>
      <c r="F13" s="7">
        <v>5.1509999999999998</v>
      </c>
      <c r="G13" s="11">
        <v>176.93</v>
      </c>
      <c r="H13" s="13">
        <v>3.19</v>
      </c>
      <c r="I13" s="15">
        <f t="shared" si="0"/>
        <v>0.11454086585129102</v>
      </c>
      <c r="J13" s="15">
        <f t="shared" si="1"/>
        <v>6.1088461787355213</v>
      </c>
      <c r="K13" s="16">
        <f t="shared" si="2"/>
        <v>58.335183956027656</v>
      </c>
      <c r="L13" s="25">
        <f t="shared" si="3"/>
        <v>0.16800000000000001</v>
      </c>
      <c r="M13" s="15">
        <f t="shared" si="4"/>
        <v>1.6480800000000002</v>
      </c>
      <c r="N13" s="15">
        <f t="shared" si="5"/>
        <v>30.901500000000002</v>
      </c>
      <c r="O13" s="26">
        <f t="shared" si="6"/>
        <v>564.4067</v>
      </c>
      <c r="P13" s="16">
        <f t="shared" si="7"/>
        <v>188.77251019219571</v>
      </c>
      <c r="Q13" s="6">
        <f t="shared" si="8"/>
        <v>33.44618520513589</v>
      </c>
      <c r="S13" s="21">
        <v>255</v>
      </c>
      <c r="T13" s="5">
        <v>2</v>
      </c>
      <c r="U13" s="17">
        <f>($C$12/T13)*(1/$C$11)*(1/(2*PI()))*60</f>
        <v>150.24226627874918</v>
      </c>
      <c r="W13" s="19">
        <v>5</v>
      </c>
      <c r="X13" s="13"/>
    </row>
    <row r="14" spans="1:50" x14ac:dyDescent="0.55000000000000004">
      <c r="E14" s="11">
        <v>5</v>
      </c>
      <c r="F14" s="7">
        <v>5.7389999999999999</v>
      </c>
      <c r="G14" s="11">
        <v>182.8</v>
      </c>
      <c r="H14" s="13">
        <v>3.12</v>
      </c>
      <c r="I14" s="15">
        <f t="shared" si="0"/>
        <v>0.10280536678863914</v>
      </c>
      <c r="J14" s="15">
        <f t="shared" si="1"/>
        <v>5.4829528953940878</v>
      </c>
      <c r="K14" s="16">
        <f t="shared" si="2"/>
        <v>52.358343362519335</v>
      </c>
      <c r="L14" s="25">
        <f t="shared" si="3"/>
        <v>0.21000000000000002</v>
      </c>
      <c r="M14" s="15">
        <f t="shared" si="4"/>
        <v>2.0601000000000003</v>
      </c>
      <c r="N14" s="15">
        <f t="shared" si="5"/>
        <v>38.626875000000005</v>
      </c>
      <c r="O14" s="26">
        <f t="shared" si="6"/>
        <v>570.33600000000001</v>
      </c>
      <c r="P14" s="16">
        <f t="shared" si="7"/>
        <v>211.78933612127554</v>
      </c>
      <c r="Q14" s="6">
        <f t="shared" si="8"/>
        <v>37.134134285978007</v>
      </c>
      <c r="W14" s="19">
        <v>6</v>
      </c>
      <c r="X14" s="13"/>
    </row>
    <row r="15" spans="1:50" x14ac:dyDescent="0.55000000000000004">
      <c r="E15" s="11">
        <v>6</v>
      </c>
      <c r="F15" s="7">
        <v>6.8710000000000004</v>
      </c>
      <c r="G15" s="11">
        <v>192.57</v>
      </c>
      <c r="H15" s="13">
        <v>3.01</v>
      </c>
      <c r="I15" s="15">
        <f t="shared" si="0"/>
        <v>8.5868141464124567E-2</v>
      </c>
      <c r="J15" s="15">
        <f t="shared" si="1"/>
        <v>4.5796342114199771</v>
      </c>
      <c r="K15" s="16">
        <f t="shared" si="2"/>
        <v>43.732285338014606</v>
      </c>
      <c r="L15" s="25">
        <f t="shared" si="3"/>
        <v>0.252</v>
      </c>
      <c r="M15" s="15">
        <f t="shared" si="4"/>
        <v>2.4721200000000003</v>
      </c>
      <c r="N15" s="15">
        <f t="shared" si="5"/>
        <v>46.352250000000005</v>
      </c>
      <c r="O15" s="26">
        <f t="shared" si="6"/>
        <v>579.63569999999993</v>
      </c>
      <c r="P15" s="16">
        <f t="shared" si="7"/>
        <v>212.27634987629165</v>
      </c>
      <c r="Q15" s="6">
        <f t="shared" si="8"/>
        <v>36.622373307284498</v>
      </c>
      <c r="W15" s="19">
        <v>7</v>
      </c>
      <c r="X15" s="13"/>
    </row>
    <row r="16" spans="1:50" x14ac:dyDescent="0.55000000000000004">
      <c r="E16" s="11">
        <v>7</v>
      </c>
      <c r="F16" s="7">
        <v>7.8710000000000004</v>
      </c>
      <c r="G16" s="11">
        <v>221.9</v>
      </c>
      <c r="H16" s="13">
        <v>2.72</v>
      </c>
      <c r="I16" s="15">
        <f t="shared" si="0"/>
        <v>7.4958709185618089E-2</v>
      </c>
      <c r="J16" s="15">
        <f t="shared" si="1"/>
        <v>3.9977978232329647</v>
      </c>
      <c r="K16" s="16">
        <f t="shared" si="2"/>
        <v>38.176157102972738</v>
      </c>
      <c r="L16" s="25">
        <f t="shared" si="3"/>
        <v>0.29400000000000004</v>
      </c>
      <c r="M16" s="15">
        <f t="shared" si="4"/>
        <v>2.8841400000000004</v>
      </c>
      <c r="N16" s="15">
        <f t="shared" si="5"/>
        <v>54.077625000000005</v>
      </c>
      <c r="O16" s="26">
        <f t="shared" si="6"/>
        <v>603.5680000000001</v>
      </c>
      <c r="P16" s="16">
        <f t="shared" si="7"/>
        <v>216.19141151060856</v>
      </c>
      <c r="Q16" s="6">
        <f t="shared" si="8"/>
        <v>35.818898866508583</v>
      </c>
      <c r="W16" s="19">
        <v>8</v>
      </c>
      <c r="X16" s="13"/>
    </row>
    <row r="17" spans="5:50" ht="14.5" customHeight="1" x14ac:dyDescent="0.55000000000000004">
      <c r="E17" s="11">
        <v>8</v>
      </c>
      <c r="F17" s="7">
        <v>9.5370000000000008</v>
      </c>
      <c r="G17" s="11">
        <v>240.47</v>
      </c>
      <c r="H17" s="13">
        <v>2.52</v>
      </c>
      <c r="I17" s="15">
        <f t="shared" si="0"/>
        <v>6.1864317919681236E-2</v>
      </c>
      <c r="J17" s="15">
        <f t="shared" si="1"/>
        <v>3.2994302890496661</v>
      </c>
      <c r="K17" s="16">
        <f t="shared" si="2"/>
        <v>31.507238393362524</v>
      </c>
      <c r="L17" s="25">
        <f t="shared" si="3"/>
        <v>0.33600000000000002</v>
      </c>
      <c r="M17" s="15">
        <f t="shared" si="4"/>
        <v>3.2961600000000004</v>
      </c>
      <c r="N17" s="15">
        <f t="shared" si="5"/>
        <v>61.803000000000004</v>
      </c>
      <c r="O17" s="26">
        <f t="shared" si="6"/>
        <v>605.98440000000005</v>
      </c>
      <c r="P17" s="16">
        <f t="shared" si="7"/>
        <v>203.91469015413654</v>
      </c>
      <c r="Q17" s="6">
        <f t="shared" si="8"/>
        <v>33.650155045927995</v>
      </c>
      <c r="W17" s="19">
        <v>9</v>
      </c>
      <c r="X17" s="13"/>
    </row>
    <row r="18" spans="5:50" x14ac:dyDescent="0.55000000000000004">
      <c r="E18" s="11">
        <v>9</v>
      </c>
      <c r="F18" s="7">
        <v>11.148</v>
      </c>
      <c r="G18" s="11">
        <v>281.52</v>
      </c>
      <c r="H18" s="13">
        <v>2.1</v>
      </c>
      <c r="I18" s="15">
        <f t="shared" si="0"/>
        <v>5.2924291352709006E-2</v>
      </c>
      <c r="J18" s="15">
        <f t="shared" si="1"/>
        <v>2.8226288721444805</v>
      </c>
      <c r="K18" s="16">
        <f t="shared" si="2"/>
        <v>26.954120250941735</v>
      </c>
      <c r="L18" s="25">
        <f t="shared" si="3"/>
        <v>0.378</v>
      </c>
      <c r="M18" s="15">
        <f t="shared" si="4"/>
        <v>3.70818</v>
      </c>
      <c r="N18" s="15">
        <f t="shared" si="5"/>
        <v>69.528374999999997</v>
      </c>
      <c r="O18" s="26">
        <f t="shared" si="6"/>
        <v>591.19200000000001</v>
      </c>
      <c r="P18" s="16">
        <f t="shared" si="7"/>
        <v>196.25279870828848</v>
      </c>
      <c r="Q18" s="6">
        <f t="shared" si="8"/>
        <v>33.196118808828345</v>
      </c>
      <c r="W18" s="32">
        <v>10</v>
      </c>
      <c r="X18" s="14"/>
    </row>
    <row r="19" spans="5:50" x14ac:dyDescent="0.55000000000000004">
      <c r="E19" s="12">
        <v>10</v>
      </c>
      <c r="F19" s="8">
        <v>13.702999999999999</v>
      </c>
      <c r="G19" s="12">
        <v>304.5</v>
      </c>
      <c r="H19" s="14">
        <v>1.87</v>
      </c>
      <c r="I19" s="17">
        <f t="shared" si="0"/>
        <v>4.3056265051448585E-2</v>
      </c>
      <c r="J19" s="17">
        <f t="shared" si="1"/>
        <v>2.2963341360772578</v>
      </c>
      <c r="K19" s="18">
        <f t="shared" si="2"/>
        <v>21.928375724841157</v>
      </c>
      <c r="L19" s="28">
        <f>E19*$C$13</f>
        <v>0.42000000000000004</v>
      </c>
      <c r="M19" s="17">
        <f t="shared" si="4"/>
        <v>4.1202000000000005</v>
      </c>
      <c r="N19" s="17">
        <f t="shared" si="5"/>
        <v>77.253750000000011</v>
      </c>
      <c r="O19" s="18">
        <f t="shared" si="6"/>
        <v>569.41500000000008</v>
      </c>
      <c r="P19" s="18">
        <f t="shared" si="7"/>
        <v>177.40042326497849</v>
      </c>
      <c r="Q19" s="9">
        <f t="shared" si="8"/>
        <v>31.15485599518426</v>
      </c>
    </row>
    <row r="20" spans="5:50" x14ac:dyDescent="0.55000000000000004">
      <c r="E20" s="12">
        <v>11</v>
      </c>
      <c r="F20" s="8">
        <v>19.253</v>
      </c>
      <c r="G20" s="12">
        <v>338.71</v>
      </c>
      <c r="H20" s="14">
        <v>1.53</v>
      </c>
      <c r="I20" s="17">
        <f t="shared" ref="I20:I21" si="9">$C$12/F20</f>
        <v>3.0644574871448605E-2</v>
      </c>
      <c r="J20" s="17">
        <f t="shared" ref="J20:J21" si="10">I20/$C$11</f>
        <v>1.634377326477259</v>
      </c>
      <c r="K20" s="18">
        <f t="shared" ref="K20:K21" si="11">J20*(1/(2*PI()))*60</f>
        <v>15.60715382317033</v>
      </c>
      <c r="L20" s="28">
        <f>E20*$C$13</f>
        <v>0.46200000000000002</v>
      </c>
      <c r="M20" s="17">
        <f t="shared" ref="M20:M21" si="12">L20*9.81</f>
        <v>4.5322200000000006</v>
      </c>
      <c r="N20" s="17">
        <f t="shared" ref="N20:N21" si="13">M20*$C$11*1000</f>
        <v>84.979124999999996</v>
      </c>
      <c r="O20" s="18">
        <f t="shared" ref="O20:O21" si="14">H20*G20</f>
        <v>518.22629999999992</v>
      </c>
      <c r="P20" s="18">
        <f t="shared" ref="P20:P21" si="15">J20*N20</f>
        <v>138.88795512387679</v>
      </c>
      <c r="Q20" s="9">
        <f t="shared" ref="Q20:Q21" si="16">P20/O20*100</f>
        <v>26.800638084920976</v>
      </c>
    </row>
    <row r="21" spans="5:50" x14ac:dyDescent="0.55000000000000004">
      <c r="E21" s="56">
        <v>12</v>
      </c>
      <c r="F21" s="57">
        <v>34.880000000000003</v>
      </c>
      <c r="G21" s="56">
        <v>318.18</v>
      </c>
      <c r="H21" s="58">
        <v>1.72</v>
      </c>
      <c r="I21" s="59">
        <f t="shared" si="9"/>
        <v>1.6915137614678898E-2</v>
      </c>
      <c r="J21" s="59">
        <f t="shared" si="10"/>
        <v>0.90214067278287458</v>
      </c>
      <c r="K21" s="60">
        <f t="shared" si="11"/>
        <v>8.6148088462585548</v>
      </c>
      <c r="L21" s="59">
        <f>E21*$C$13</f>
        <v>0.504</v>
      </c>
      <c r="M21" s="59">
        <f t="shared" si="12"/>
        <v>4.9442400000000006</v>
      </c>
      <c r="N21" s="59">
        <f t="shared" si="13"/>
        <v>92.70450000000001</v>
      </c>
      <c r="O21" s="60">
        <f t="shared" si="14"/>
        <v>547.26959999999997</v>
      </c>
      <c r="P21" s="60">
        <f t="shared" si="15"/>
        <v>83.632500000000007</v>
      </c>
      <c r="Q21" s="61">
        <f t="shared" si="16"/>
        <v>15.281773370930892</v>
      </c>
    </row>
    <row r="22" spans="5:50" x14ac:dyDescent="0.55000000000000004">
      <c r="E22" s="56">
        <v>13</v>
      </c>
      <c r="F22" s="57" t="s">
        <v>31</v>
      </c>
      <c r="G22" s="56">
        <v>489.25</v>
      </c>
      <c r="H22" s="58">
        <v>0</v>
      </c>
      <c r="I22" s="59" t="e">
        <f t="shared" ref="I22" si="17">$C$12/F22</f>
        <v>#VALUE!</v>
      </c>
      <c r="J22" s="59" t="e">
        <f t="shared" ref="J22" si="18">I22/$C$11</f>
        <v>#VALUE!</v>
      </c>
      <c r="K22" s="60" t="e">
        <f t="shared" ref="K22" si="19">J22*(1/(2*PI()))*60</f>
        <v>#VALUE!</v>
      </c>
      <c r="L22" s="59">
        <f>E22*$C$13</f>
        <v>0.54600000000000004</v>
      </c>
      <c r="M22" s="59">
        <f t="shared" ref="M22" si="20">L22*9.81</f>
        <v>5.3562600000000007</v>
      </c>
      <c r="N22" s="59">
        <f t="shared" ref="N22" si="21">M22*$C$11*1000</f>
        <v>100.42987500000001</v>
      </c>
      <c r="O22" s="60">
        <f t="shared" ref="O22" si="22">H22*G22</f>
        <v>0</v>
      </c>
      <c r="P22" s="60" t="e">
        <f t="shared" ref="P22" si="23">J22*N22</f>
        <v>#VALUE!</v>
      </c>
      <c r="Q22" s="61" t="e">
        <f t="shared" ref="Q22" si="24">P22/O22*100</f>
        <v>#VALUE!</v>
      </c>
    </row>
    <row r="23" spans="5:50" ht="12.6" customHeight="1" thickBot="1" x14ac:dyDescent="0.6">
      <c r="E23" s="3"/>
      <c r="K23" t="s">
        <v>41</v>
      </c>
    </row>
    <row r="24" spans="5:50" ht="14.5" customHeight="1" x14ac:dyDescent="0.55000000000000004">
      <c r="E24" s="47" t="s">
        <v>23</v>
      </c>
      <c r="F24" s="49"/>
      <c r="G24" s="49"/>
      <c r="H24" s="49"/>
      <c r="I24" s="49"/>
      <c r="J24" s="49"/>
      <c r="K24" s="49"/>
      <c r="L24" s="49"/>
      <c r="M24" s="49"/>
      <c r="N24" s="49"/>
      <c r="O24" s="49"/>
      <c r="P24" s="49"/>
      <c r="Q24" s="48"/>
      <c r="S24" s="43" t="s">
        <v>25</v>
      </c>
      <c r="T24" s="45"/>
      <c r="U24" s="44"/>
      <c r="W24" s="43" t="s">
        <v>30</v>
      </c>
      <c r="X24" s="44"/>
      <c r="Z24" s="34" t="s">
        <v>20</v>
      </c>
      <c r="AA24" s="35"/>
      <c r="AB24" s="35"/>
      <c r="AC24" s="35"/>
      <c r="AD24" s="35"/>
      <c r="AE24" s="36"/>
      <c r="AK24" s="34" t="s">
        <v>18</v>
      </c>
      <c r="AL24" s="35"/>
      <c r="AM24" s="35"/>
      <c r="AN24" s="35"/>
      <c r="AO24" s="35"/>
      <c r="AP24" s="36"/>
      <c r="AS24" s="34" t="s">
        <v>19</v>
      </c>
      <c r="AT24" s="35"/>
      <c r="AU24" s="35"/>
      <c r="AV24" s="35"/>
      <c r="AW24" s="35"/>
      <c r="AX24" s="36"/>
    </row>
    <row r="25" spans="5:50" ht="14.5" customHeight="1" x14ac:dyDescent="0.55000000000000004">
      <c r="E25" s="10" t="s">
        <v>27</v>
      </c>
      <c r="F25" s="10" t="s">
        <v>4</v>
      </c>
      <c r="G25" s="10" t="s">
        <v>38</v>
      </c>
      <c r="H25" s="10" t="s">
        <v>37</v>
      </c>
      <c r="I25" s="10" t="s">
        <v>5</v>
      </c>
      <c r="J25" s="10" t="s">
        <v>6</v>
      </c>
      <c r="K25" s="10" t="s">
        <v>7</v>
      </c>
      <c r="L25" s="10" t="s">
        <v>11</v>
      </c>
      <c r="M25" s="27" t="s">
        <v>21</v>
      </c>
      <c r="N25" s="27" t="s">
        <v>12</v>
      </c>
      <c r="O25" s="10" t="s">
        <v>8</v>
      </c>
      <c r="P25" s="10" t="s">
        <v>9</v>
      </c>
      <c r="Q25" s="10" t="s">
        <v>10</v>
      </c>
      <c r="S25" s="19" t="s">
        <v>14</v>
      </c>
      <c r="T25" s="6" t="s">
        <v>13</v>
      </c>
      <c r="U25" s="22" t="s">
        <v>7</v>
      </c>
      <c r="W25" s="19" t="s">
        <v>26</v>
      </c>
      <c r="X25" s="22" t="s">
        <v>28</v>
      </c>
      <c r="Z25" s="37"/>
      <c r="AA25" s="38"/>
      <c r="AB25" s="38"/>
      <c r="AC25" s="38"/>
      <c r="AD25" s="38"/>
      <c r="AE25" s="39"/>
      <c r="AK25" s="37"/>
      <c r="AL25" s="38"/>
      <c r="AM25" s="38"/>
      <c r="AN25" s="38"/>
      <c r="AO25" s="38"/>
      <c r="AP25" s="39"/>
      <c r="AS25" s="37"/>
      <c r="AT25" s="38"/>
      <c r="AU25" s="38"/>
      <c r="AV25" s="38"/>
      <c r="AW25" s="38"/>
      <c r="AX25" s="39"/>
    </row>
    <row r="26" spans="5:50" ht="14.7" thickBot="1" x14ac:dyDescent="0.6">
      <c r="E26" s="11">
        <v>0</v>
      </c>
      <c r="F26" s="7">
        <v>3.0489999999999999</v>
      </c>
      <c r="G26" s="11">
        <v>125.61</v>
      </c>
      <c r="H26" s="33">
        <v>3.72</v>
      </c>
      <c r="I26" s="15">
        <f>$C$12/F26</f>
        <v>0.19350606756313546</v>
      </c>
      <c r="J26" s="15">
        <f>I26/$C$11</f>
        <v>10.320323603367225</v>
      </c>
      <c r="K26" s="16">
        <f>J26*(1/(2*PI()))*60</f>
        <v>98.551830947031306</v>
      </c>
      <c r="L26" s="25">
        <f>E26*$C$13</f>
        <v>0</v>
      </c>
      <c r="M26" s="30">
        <f>L26*9.81</f>
        <v>0</v>
      </c>
      <c r="N26" s="22">
        <f>M26*$C$11*1000</f>
        <v>0</v>
      </c>
      <c r="O26" s="26">
        <f>H26*G26</f>
        <v>467.26920000000001</v>
      </c>
      <c r="P26" s="16">
        <f>J26*N26</f>
        <v>0</v>
      </c>
      <c r="Q26" s="6">
        <f>P26/O26*100</f>
        <v>0</v>
      </c>
      <c r="S26" s="23">
        <v>51</v>
      </c>
      <c r="T26" s="24">
        <v>7</v>
      </c>
      <c r="U26" s="22">
        <f>(($C$12/T26)/$C$11)/(2*3.141)*60</f>
        <v>42.934461272570154</v>
      </c>
      <c r="W26" s="31">
        <v>1</v>
      </c>
      <c r="X26" s="33"/>
      <c r="Z26" s="40"/>
      <c r="AA26" s="41"/>
      <c r="AB26" s="41"/>
      <c r="AC26" s="41"/>
      <c r="AD26" s="41"/>
      <c r="AE26" s="42"/>
      <c r="AK26" s="40"/>
      <c r="AL26" s="41"/>
      <c r="AM26" s="41"/>
      <c r="AN26" s="41"/>
      <c r="AO26" s="41"/>
      <c r="AP26" s="42"/>
      <c r="AS26" s="40"/>
      <c r="AT26" s="41"/>
      <c r="AU26" s="41"/>
      <c r="AV26" s="41"/>
      <c r="AW26" s="41"/>
      <c r="AX26" s="42"/>
    </row>
    <row r="27" spans="5:50" x14ac:dyDescent="0.55000000000000004">
      <c r="E27" s="11">
        <v>1</v>
      </c>
      <c r="F27" s="7">
        <v>3.4089999999999998</v>
      </c>
      <c r="G27" s="11">
        <v>117.79</v>
      </c>
      <c r="H27" s="13">
        <v>3.8</v>
      </c>
      <c r="I27" s="15">
        <f t="shared" ref="I27:I35" si="25">$C$12/F27</f>
        <v>0.17307128190085069</v>
      </c>
      <c r="J27" s="15">
        <f t="shared" ref="J27:J35" si="26">I27/$C$11</f>
        <v>9.2304683680453703</v>
      </c>
      <c r="K27" s="16">
        <f t="shared" ref="K27:K35" si="27">J27*(1/(2*PI()))*60</f>
        <v>88.144480069668063</v>
      </c>
      <c r="L27" s="25">
        <f t="shared" ref="L27:L35" si="28">E27*$C$13</f>
        <v>4.2000000000000003E-2</v>
      </c>
      <c r="M27" s="25">
        <f t="shared" ref="M27:M35" si="29">L27*9.81</f>
        <v>0.41202000000000005</v>
      </c>
      <c r="N27" s="15">
        <f t="shared" ref="N27:N35" si="30">M27*$C$11*1000</f>
        <v>7.7253750000000005</v>
      </c>
      <c r="O27" s="26">
        <f t="shared" ref="O27:O35" si="31">H27*G27</f>
        <v>447.60199999999998</v>
      </c>
      <c r="P27" s="16">
        <f t="shared" ref="P27:P35" si="32">J27*N27</f>
        <v>71.308829568788511</v>
      </c>
      <c r="Q27" s="6">
        <f t="shared" ref="Q27:Q35" si="33">P27/O27*100</f>
        <v>15.931302712853945</v>
      </c>
      <c r="S27" s="20">
        <f>255*0.6</f>
        <v>153</v>
      </c>
      <c r="T27" s="4">
        <v>1.8</v>
      </c>
      <c r="U27" s="15">
        <f>(($C$12/T27)/$C$11)/(2*3.141)*60</f>
        <v>166.96734939332836</v>
      </c>
      <c r="W27" s="19">
        <v>3</v>
      </c>
      <c r="X27" s="13"/>
    </row>
    <row r="28" spans="5:50" x14ac:dyDescent="0.55000000000000004">
      <c r="E28" s="11">
        <v>2</v>
      </c>
      <c r="F28" s="7">
        <v>3.8450000000000002</v>
      </c>
      <c r="G28" s="11">
        <v>159.82</v>
      </c>
      <c r="H28" s="13">
        <v>3.36</v>
      </c>
      <c r="I28" s="15">
        <f t="shared" si="25"/>
        <v>0.15344603381014302</v>
      </c>
      <c r="J28" s="15">
        <f t="shared" si="26"/>
        <v>8.183788469874294</v>
      </c>
      <c r="K28" s="16">
        <f t="shared" si="27"/>
        <v>78.149423291937154</v>
      </c>
      <c r="L28" s="25">
        <f t="shared" si="28"/>
        <v>8.4000000000000005E-2</v>
      </c>
      <c r="M28" s="25">
        <f t="shared" si="29"/>
        <v>0.82404000000000011</v>
      </c>
      <c r="N28" s="15">
        <f t="shared" si="30"/>
        <v>15.450750000000001</v>
      </c>
      <c r="O28" s="26">
        <f t="shared" si="31"/>
        <v>536.99519999999995</v>
      </c>
      <c r="P28" s="16">
        <f t="shared" si="32"/>
        <v>126.44566970091026</v>
      </c>
      <c r="Q28" s="6">
        <f t="shared" si="33"/>
        <v>23.546890121347502</v>
      </c>
      <c r="S28" s="20">
        <f>255*0.8</f>
        <v>204</v>
      </c>
      <c r="T28" s="4">
        <v>1.4</v>
      </c>
      <c r="U28" s="15">
        <f>(($C$12/T28)/$C$11)/(2*3.141)*60</f>
        <v>214.67230636285078</v>
      </c>
      <c r="W28" s="19">
        <v>4</v>
      </c>
      <c r="X28" s="13"/>
    </row>
    <row r="29" spans="5:50" x14ac:dyDescent="0.55000000000000004">
      <c r="E29" s="11">
        <v>3</v>
      </c>
      <c r="F29" s="7">
        <v>4.5190000000000001</v>
      </c>
      <c r="G29" s="11">
        <v>188.66</v>
      </c>
      <c r="H29" s="13">
        <v>3.06</v>
      </c>
      <c r="I29" s="15">
        <f>$C$12/F29</f>
        <v>0.13055985837574682</v>
      </c>
      <c r="J29" s="15">
        <f t="shared" si="26"/>
        <v>6.9631924467064978</v>
      </c>
      <c r="K29" s="16">
        <f t="shared" si="27"/>
        <v>66.493589855609287</v>
      </c>
      <c r="L29" s="25">
        <f t="shared" si="28"/>
        <v>0.126</v>
      </c>
      <c r="M29" s="25">
        <f t="shared" si="29"/>
        <v>1.2360600000000002</v>
      </c>
      <c r="N29" s="15">
        <f t="shared" si="30"/>
        <v>23.176125000000003</v>
      </c>
      <c r="O29" s="26">
        <f t="shared" si="31"/>
        <v>577.29960000000005</v>
      </c>
      <c r="P29" s="16">
        <f t="shared" si="32"/>
        <v>161.37981854392564</v>
      </c>
      <c r="Q29" s="6">
        <f t="shared" si="33"/>
        <v>27.954257814127299</v>
      </c>
      <c r="S29" s="21">
        <v>255</v>
      </c>
      <c r="T29" s="5">
        <v>1</v>
      </c>
      <c r="U29" s="17">
        <f>(($C$12/T29)/$C$11)/(2*3.141)*60</f>
        <v>300.54122890799107</v>
      </c>
      <c r="W29" s="19">
        <v>5</v>
      </c>
      <c r="X29" s="13"/>
    </row>
    <row r="30" spans="5:50" x14ac:dyDescent="0.55000000000000004">
      <c r="E30" s="11">
        <v>4</v>
      </c>
      <c r="F30" s="7">
        <v>5.3929999999999998</v>
      </c>
      <c r="G30" s="11">
        <v>214.08</v>
      </c>
      <c r="H30" s="13">
        <v>2.81</v>
      </c>
      <c r="I30" s="15">
        <f>$C$12/F30</f>
        <v>0.10940107546819952</v>
      </c>
      <c r="J30" s="15">
        <f t="shared" si="26"/>
        <v>5.8347240249706411</v>
      </c>
      <c r="K30" s="16">
        <f t="shared" si="27"/>
        <v>55.717510209067015</v>
      </c>
      <c r="L30" s="25">
        <f t="shared" si="28"/>
        <v>0.16800000000000001</v>
      </c>
      <c r="M30" s="25">
        <f t="shared" si="29"/>
        <v>1.6480800000000002</v>
      </c>
      <c r="N30" s="15">
        <f t="shared" si="30"/>
        <v>30.901500000000002</v>
      </c>
      <c r="O30" s="26">
        <f t="shared" si="31"/>
        <v>601.56479999999999</v>
      </c>
      <c r="P30" s="16">
        <f t="shared" si="32"/>
        <v>180.30172445763029</v>
      </c>
      <c r="Q30" s="6">
        <f t="shared" si="33"/>
        <v>29.972120120331226</v>
      </c>
      <c r="W30" s="19">
        <v>6</v>
      </c>
      <c r="X30" s="13"/>
    </row>
    <row r="31" spans="5:50" x14ac:dyDescent="0.55000000000000004">
      <c r="E31" s="11">
        <v>5</v>
      </c>
      <c r="F31" s="7">
        <v>6.5650000000000004</v>
      </c>
      <c r="G31" s="11">
        <v>243.4</v>
      </c>
      <c r="H31" s="13">
        <v>2.4900000000000002</v>
      </c>
      <c r="I31" s="15">
        <f t="shared" si="25"/>
        <v>8.9870525514089861E-2</v>
      </c>
      <c r="J31" s="15">
        <f t="shared" si="26"/>
        <v>4.7930946940847932</v>
      </c>
      <c r="K31" s="16">
        <f t="shared" si="27"/>
        <v>45.770682796267849</v>
      </c>
      <c r="L31" s="25">
        <f t="shared" si="28"/>
        <v>0.21000000000000002</v>
      </c>
      <c r="M31" s="25">
        <f t="shared" si="29"/>
        <v>2.0601000000000003</v>
      </c>
      <c r="N31" s="15">
        <f t="shared" si="30"/>
        <v>38.626875000000005</v>
      </c>
      <c r="O31" s="26">
        <f t="shared" si="31"/>
        <v>606.06600000000003</v>
      </c>
      <c r="P31" s="16">
        <f t="shared" si="32"/>
        <v>185.14226961157658</v>
      </c>
      <c r="Q31" s="6">
        <f t="shared" si="33"/>
        <v>30.548202606906933</v>
      </c>
      <c r="W31" s="19">
        <v>7</v>
      </c>
      <c r="X31" s="13"/>
    </row>
    <row r="32" spans="5:50" x14ac:dyDescent="0.55000000000000004">
      <c r="E32" s="11">
        <v>6</v>
      </c>
      <c r="F32" s="7">
        <v>7.68</v>
      </c>
      <c r="G32" s="11">
        <v>273.22000000000003</v>
      </c>
      <c r="H32" s="13">
        <v>2.1800000000000002</v>
      </c>
      <c r="I32" s="15">
        <f t="shared" si="25"/>
        <v>7.6822916666666671E-2</v>
      </c>
      <c r="J32" s="15">
        <f t="shared" si="26"/>
        <v>4.0972222222222223</v>
      </c>
      <c r="K32" s="16">
        <f t="shared" si="27"/>
        <v>39.125590176757605</v>
      </c>
      <c r="L32" s="25">
        <f t="shared" si="28"/>
        <v>0.252</v>
      </c>
      <c r="M32" s="25">
        <f t="shared" si="29"/>
        <v>2.4721200000000003</v>
      </c>
      <c r="N32" s="15">
        <f t="shared" si="30"/>
        <v>46.352250000000005</v>
      </c>
      <c r="O32" s="26">
        <f t="shared" si="31"/>
        <v>595.6196000000001</v>
      </c>
      <c r="P32" s="16">
        <f t="shared" si="32"/>
        <v>189.91546875000003</v>
      </c>
      <c r="Q32" s="6">
        <f t="shared" si="33"/>
        <v>31.88536252836542</v>
      </c>
      <c r="W32" s="19">
        <v>8</v>
      </c>
      <c r="X32" s="13"/>
    </row>
    <row r="33" spans="5:24" x14ac:dyDescent="0.55000000000000004">
      <c r="E33" s="11">
        <v>7</v>
      </c>
      <c r="F33" s="7">
        <v>10.638999999999999</v>
      </c>
      <c r="G33" s="11">
        <v>281.52</v>
      </c>
      <c r="H33" s="13">
        <v>2.11</v>
      </c>
      <c r="I33" s="15">
        <f t="shared" si="25"/>
        <v>5.5456339881567819E-2</v>
      </c>
      <c r="J33" s="15">
        <f t="shared" si="26"/>
        <v>2.9576714603502836</v>
      </c>
      <c r="K33" s="16">
        <f t="shared" si="27"/>
        <v>28.243681977394345</v>
      </c>
      <c r="L33" s="25">
        <f t="shared" si="28"/>
        <v>0.29400000000000004</v>
      </c>
      <c r="M33" s="25">
        <f t="shared" si="29"/>
        <v>2.8841400000000004</v>
      </c>
      <c r="N33" s="15">
        <f t="shared" si="30"/>
        <v>54.077625000000005</v>
      </c>
      <c r="O33" s="26">
        <f t="shared" si="31"/>
        <v>594.0071999999999</v>
      </c>
      <c r="P33" s="16">
        <f t="shared" si="32"/>
        <v>159.94384810602503</v>
      </c>
      <c r="Q33" s="6">
        <f t="shared" si="33"/>
        <v>26.926247376466993</v>
      </c>
      <c r="W33" s="19">
        <v>9</v>
      </c>
      <c r="X33" s="13"/>
    </row>
    <row r="34" spans="5:24" x14ac:dyDescent="0.55000000000000004">
      <c r="E34" s="11">
        <v>8</v>
      </c>
      <c r="F34" s="7">
        <v>16.202000000000002</v>
      </c>
      <c r="G34" s="11">
        <v>332.36</v>
      </c>
      <c r="H34" s="13">
        <v>1.59</v>
      </c>
      <c r="I34" s="15">
        <f t="shared" si="25"/>
        <v>3.6415257375632636E-2</v>
      </c>
      <c r="J34" s="15">
        <f t="shared" si="26"/>
        <v>1.9421470600337407</v>
      </c>
      <c r="K34" s="16">
        <f t="shared" si="27"/>
        <v>18.546138288945709</v>
      </c>
      <c r="L34" s="25">
        <f t="shared" si="28"/>
        <v>0.33600000000000002</v>
      </c>
      <c r="M34" s="25">
        <f t="shared" si="29"/>
        <v>3.2961600000000004</v>
      </c>
      <c r="N34" s="15">
        <f t="shared" si="30"/>
        <v>61.803000000000004</v>
      </c>
      <c r="O34" s="26">
        <f t="shared" si="31"/>
        <v>528.45240000000001</v>
      </c>
      <c r="P34" s="16">
        <f t="shared" si="32"/>
        <v>120.03051475126529</v>
      </c>
      <c r="Q34" s="6">
        <f t="shared" si="33"/>
        <v>22.713590618807917</v>
      </c>
      <c r="W34" s="32">
        <v>10</v>
      </c>
      <c r="X34" s="14"/>
    </row>
    <row r="35" spans="5:24" x14ac:dyDescent="0.55000000000000004">
      <c r="E35" s="12">
        <v>9</v>
      </c>
      <c r="F35" s="8" t="s">
        <v>31</v>
      </c>
      <c r="G35" s="12">
        <v>488.27</v>
      </c>
      <c r="H35" s="14">
        <v>0</v>
      </c>
      <c r="I35" s="17" t="e">
        <f t="shared" si="25"/>
        <v>#VALUE!</v>
      </c>
      <c r="J35" s="17" t="e">
        <f t="shared" si="26"/>
        <v>#VALUE!</v>
      </c>
      <c r="K35" s="18" t="e">
        <f t="shared" si="27"/>
        <v>#VALUE!</v>
      </c>
      <c r="L35" s="28">
        <f t="shared" si="28"/>
        <v>0.378</v>
      </c>
      <c r="M35" s="28">
        <f t="shared" si="29"/>
        <v>3.70818</v>
      </c>
      <c r="N35" s="17">
        <f t="shared" si="30"/>
        <v>69.528374999999997</v>
      </c>
      <c r="O35" s="18">
        <f t="shared" si="31"/>
        <v>0</v>
      </c>
      <c r="P35" s="18" t="e">
        <f t="shared" si="32"/>
        <v>#VALUE!</v>
      </c>
      <c r="Q35" s="9" t="e">
        <f t="shared" si="33"/>
        <v>#VALUE!</v>
      </c>
    </row>
  </sheetData>
  <mergeCells count="18">
    <mergeCell ref="A1:E1"/>
    <mergeCell ref="A2:E2"/>
    <mergeCell ref="B10:C10"/>
    <mergeCell ref="E7:Q7"/>
    <mergeCell ref="E24:Q24"/>
    <mergeCell ref="D4:H4"/>
    <mergeCell ref="B6:B8"/>
    <mergeCell ref="P4:V4"/>
    <mergeCell ref="J4:N4"/>
    <mergeCell ref="Z24:AE26"/>
    <mergeCell ref="AS24:AX26"/>
    <mergeCell ref="W7:X7"/>
    <mergeCell ref="W24:X24"/>
    <mergeCell ref="S24:U24"/>
    <mergeCell ref="S7:U7"/>
    <mergeCell ref="AK8:AP10"/>
    <mergeCell ref="AS8:AX10"/>
    <mergeCell ref="AK24:AP26"/>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Shapiro</dc:creator>
  <cp:lastModifiedBy>Tessa Haws (Student)</cp:lastModifiedBy>
  <dcterms:created xsi:type="dcterms:W3CDTF">2020-01-31T15:16:12Z</dcterms:created>
  <dcterms:modified xsi:type="dcterms:W3CDTF">2024-09-05T20:17:51Z</dcterms:modified>
</cp:coreProperties>
</file>