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tessa\Downloads\"/>
    </mc:Choice>
  </mc:AlternateContent>
  <xr:revisionPtr revIDLastSave="0" documentId="13_ncr:1_{851F1FC2-050A-439A-82D3-556C5533EB6A}" xr6:coauthVersionLast="47" xr6:coauthVersionMax="47" xr10:uidLastSave="{00000000-0000-0000-0000-000000000000}"/>
  <bookViews>
    <workbookView xWindow="-1062" yWindow="1206" windowWidth="23028" windowHeight="12228" xr2:uid="{00000000-000D-0000-FFFF-FFFF00000000}"/>
  </bookViews>
  <sheets>
    <sheet name="Data Plots" sheetId="2" r:id="rId1"/>
  </sheets>
  <definedNames>
    <definedName name="solver_adj" localSheetId="0" hidden="1">'Data Plots'!$H$2,'Data Plots'!$J$2,'Data Plots'!$L$2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'Data Plots'!#REF!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9" i="2"/>
  <c r="D8" i="2"/>
  <c r="E8" i="2"/>
  <c r="D14" i="2"/>
  <c r="D30" i="2"/>
  <c r="E30" i="2"/>
  <c r="F30" i="2"/>
  <c r="G30" i="2"/>
  <c r="H30" i="2"/>
  <c r="D29" i="2"/>
  <c r="E29" i="2"/>
  <c r="F29" i="2"/>
  <c r="G29" i="2"/>
  <c r="H29" i="2"/>
  <c r="D28" i="2"/>
  <c r="E28" i="2"/>
  <c r="F28" i="2"/>
  <c r="G28" i="2"/>
  <c r="H28" i="2"/>
  <c r="D27" i="2"/>
  <c r="E27" i="2"/>
  <c r="F27" i="2"/>
  <c r="G27" i="2"/>
  <c r="H27" i="2"/>
  <c r="D26" i="2"/>
  <c r="E26" i="2"/>
  <c r="F26" i="2"/>
  <c r="G26" i="2"/>
  <c r="H26" i="2"/>
  <c r="D25" i="2"/>
  <c r="E25" i="2"/>
  <c r="F25" i="2"/>
  <c r="G25" i="2"/>
  <c r="H25" i="2"/>
  <c r="D24" i="2"/>
  <c r="E24" i="2"/>
  <c r="F24" i="2"/>
  <c r="G24" i="2"/>
  <c r="H24" i="2"/>
  <c r="D23" i="2"/>
  <c r="E23" i="2"/>
  <c r="F23" i="2"/>
  <c r="G23" i="2"/>
  <c r="H23" i="2"/>
  <c r="D22" i="2"/>
  <c r="E22" i="2"/>
  <c r="F22" i="2"/>
  <c r="G22" i="2"/>
  <c r="H22" i="2"/>
  <c r="D21" i="2"/>
  <c r="E21" i="2"/>
  <c r="F21" i="2"/>
  <c r="G21" i="2"/>
  <c r="H21" i="2"/>
  <c r="D20" i="2"/>
  <c r="E20" i="2"/>
  <c r="F20" i="2"/>
  <c r="G20" i="2"/>
  <c r="H20" i="2"/>
  <c r="D19" i="2"/>
  <c r="E19" i="2"/>
  <c r="F19" i="2"/>
  <c r="G19" i="2"/>
  <c r="H19" i="2"/>
  <c r="D18" i="2"/>
  <c r="E18" i="2"/>
  <c r="F18" i="2"/>
  <c r="G18" i="2"/>
  <c r="H18" i="2"/>
  <c r="D17" i="2"/>
  <c r="E17" i="2"/>
  <c r="F17" i="2"/>
  <c r="G17" i="2"/>
  <c r="H17" i="2"/>
  <c r="D16" i="2"/>
  <c r="E16" i="2"/>
  <c r="F16" i="2"/>
  <c r="G16" i="2"/>
  <c r="H16" i="2"/>
  <c r="D15" i="2"/>
  <c r="E15" i="2"/>
  <c r="F15" i="2"/>
  <c r="G15" i="2"/>
  <c r="H15" i="2"/>
  <c r="E14" i="2"/>
  <c r="F14" i="2"/>
  <c r="G14" i="2"/>
  <c r="H14" i="2"/>
  <c r="D13" i="2"/>
  <c r="E13" i="2"/>
  <c r="F13" i="2"/>
  <c r="G13" i="2"/>
  <c r="H13" i="2"/>
  <c r="D12" i="2"/>
  <c r="E12" i="2"/>
  <c r="F12" i="2"/>
  <c r="G12" i="2"/>
  <c r="H12" i="2"/>
  <c r="D11" i="2"/>
  <c r="E11" i="2"/>
  <c r="F11" i="2"/>
  <c r="G11" i="2"/>
  <c r="H11" i="2"/>
  <c r="D10" i="2"/>
  <c r="E10" i="2"/>
  <c r="F10" i="2"/>
  <c r="G10" i="2"/>
  <c r="H10" i="2"/>
  <c r="D9" i="2"/>
  <c r="E9" i="2"/>
  <c r="F9" i="2"/>
  <c r="G9" i="2"/>
  <c r="H9" i="2"/>
  <c r="N3" i="2"/>
  <c r="B8" i="2"/>
  <c r="F8" i="2"/>
  <c r="G8" i="2"/>
  <c r="H8" i="2"/>
</calcChain>
</file>

<file path=xl/sharedStrings.xml><?xml version="1.0" encoding="utf-8"?>
<sst xmlns="http://schemas.openxmlformats.org/spreadsheetml/2006/main" count="18" uniqueCount="18">
  <si>
    <t>Linear Fit (1/(d + k))</t>
  </si>
  <si>
    <t>m</t>
  </si>
  <si>
    <t>b</t>
  </si>
  <si>
    <t>k</t>
  </si>
  <si>
    <t>1/(d+k)</t>
  </si>
  <si>
    <t>ADC</t>
  </si>
  <si>
    <t>Sharp GP2D120 IR Sensor Data</t>
  </si>
  <si>
    <t>Equation for your Code:</t>
  </si>
  <si>
    <t>Reference Voltage</t>
  </si>
  <si>
    <t>V</t>
  </si>
  <si>
    <t>Distance (cm)</t>
  </si>
  <si>
    <t>Error</t>
  </si>
  <si>
    <t>Squared Error</t>
  </si>
  <si>
    <t>Voltage</t>
  </si>
  <si>
    <t>m*V +b</t>
  </si>
  <si>
    <t>d = 1/(m*V + b) - k</t>
  </si>
  <si>
    <t>Dist = 1/(m*V + b) - k</t>
  </si>
  <si>
    <t>Change m and b to minimize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</si>
</sst>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b/>
      <sz val="20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5">
    <xf numFmtId="0" fontId="0" fillId="0" borderId="0" xfId="0"/>
    <xf numFmtId="0" fontId="19" fillId="0" borderId="0" xfId="42" applyFont="1"/>
    <xf numFmtId="0" fontId="18" fillId="0" borderId="0" xfId="42"/>
    <xf numFmtId="0" fontId="18" fillId="0" borderId="11" xfId="42" applyBorder="1"/>
    <xf numFmtId="0" fontId="18" fillId="0" borderId="0" xfId="42" applyAlignment="1">
      <alignment horizontal="center"/>
    </xf>
    <xf numFmtId="0" fontId="20" fillId="0" borderId="0" xfId="42" applyFont="1"/>
    <xf numFmtId="0" fontId="21" fillId="33" borderId="16" xfId="42" applyFont="1" applyFill="1" applyBorder="1"/>
    <xf numFmtId="0" fontId="18" fillId="34" borderId="16" xfId="42" applyFill="1" applyBorder="1"/>
    <xf numFmtId="0" fontId="21" fillId="33" borderId="17" xfId="42" applyFont="1" applyFill="1" applyBorder="1"/>
    <xf numFmtId="0" fontId="18" fillId="34" borderId="17" xfId="42" applyFill="1" applyBorder="1"/>
    <xf numFmtId="0" fontId="21" fillId="33" borderId="18" xfId="42" applyFont="1" applyFill="1" applyBorder="1"/>
    <xf numFmtId="0" fontId="18" fillId="34" borderId="18" xfId="42" applyFill="1" applyBorder="1"/>
    <xf numFmtId="0" fontId="18" fillId="0" borderId="16" xfId="42" applyBorder="1"/>
    <xf numFmtId="0" fontId="18" fillId="0" borderId="17" xfId="42" applyBorder="1"/>
    <xf numFmtId="0" fontId="18" fillId="0" borderId="18" xfId="42" applyBorder="1"/>
    <xf numFmtId="0" fontId="18" fillId="33" borderId="10" xfId="42" applyFill="1" applyBorder="1"/>
    <xf numFmtId="0" fontId="18" fillId="33" borderId="19" xfId="42" applyFill="1" applyBorder="1"/>
    <xf numFmtId="0" fontId="18" fillId="33" borderId="13" xfId="42" applyFill="1" applyBorder="1"/>
    <xf numFmtId="0" fontId="18" fillId="0" borderId="10" xfId="42" applyBorder="1"/>
    <xf numFmtId="0" fontId="18" fillId="0" borderId="19" xfId="42" applyBorder="1"/>
    <xf numFmtId="0" fontId="18" fillId="0" borderId="13" xfId="42" applyBorder="1"/>
    <xf numFmtId="0" fontId="18" fillId="34" borderId="12" xfId="42" applyFill="1" applyBorder="1"/>
    <xf numFmtId="0" fontId="18" fillId="34" borderId="20" xfId="42" applyFill="1" applyBorder="1"/>
    <xf numFmtId="0" fontId="18" fillId="34" borderId="15" xfId="42" applyFill="1" applyBorder="1"/>
    <xf numFmtId="0" fontId="20" fillId="0" borderId="21" xfId="42" applyFont="1" applyBorder="1"/>
    <xf numFmtId="0" fontId="18" fillId="33" borderId="21" xfId="42" applyFill="1" applyBorder="1"/>
    <xf numFmtId="0" fontId="18" fillId="34" borderId="21" xfId="42" applyFill="1" applyBorder="1"/>
    <xf numFmtId="0" fontId="18" fillId="0" borderId="0" xfId="42" applyAlignment="1">
      <alignment horizontal="center"/>
    </xf>
    <xf numFmtId="0" fontId="20" fillId="34" borderId="21" xfId="42" applyFont="1" applyFill="1" applyBorder="1" applyAlignment="1">
      <alignment horizontal="center"/>
    </xf>
    <xf numFmtId="0" fontId="22" fillId="0" borderId="10" xfId="42" applyFont="1" applyBorder="1" applyAlignment="1">
      <alignment horizontal="center" vertical="center"/>
    </xf>
    <xf numFmtId="0" fontId="22" fillId="0" borderId="11" xfId="42" applyFont="1" applyBorder="1" applyAlignment="1">
      <alignment horizontal="center" vertical="center"/>
    </xf>
    <xf numFmtId="0" fontId="22" fillId="0" borderId="12" xfId="42" applyFont="1" applyBorder="1" applyAlignment="1">
      <alignment horizontal="center" vertical="center"/>
    </xf>
    <xf numFmtId="0" fontId="22" fillId="0" borderId="13" xfId="42" applyFont="1" applyBorder="1" applyAlignment="1">
      <alignment horizontal="center" vertical="center"/>
    </xf>
    <xf numFmtId="0" fontId="22" fillId="0" borderId="14" xfId="42" applyFont="1" applyBorder="1" applyAlignment="1">
      <alignment horizontal="center" vertical="center"/>
    </xf>
    <xf numFmtId="0" fontId="22" fillId="0" borderId="15" xfId="42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 Distance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Data</c:v>
          </c:tx>
          <c:spPr>
            <a:ln w="12700" cmpd="sng"/>
          </c:spPr>
          <c:marker>
            <c:symbol val="circle"/>
            <c:size val="5"/>
            <c:spPr>
              <a:solidFill>
                <a:schemeClr val="accent1"/>
              </a:solidFill>
            </c:spPr>
          </c:marker>
          <c:xVal>
            <c:numRef>
              <c:f>'Data Plots'!$A$8:$A$30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</c:numCache>
            </c:numRef>
          </c:xVal>
          <c:yVal>
            <c:numRef>
              <c:f>'Data Plots'!$D$8:$D$30</c:f>
              <c:numCache>
                <c:formatCode>General</c:formatCode>
                <c:ptCount val="23"/>
                <c:pt idx="0">
                  <c:v>1.9550342130987292E-2</c:v>
                </c:pt>
                <c:pt idx="1">
                  <c:v>1.7106549364613879</c:v>
                </c:pt>
                <c:pt idx="2">
                  <c:v>1.9550342130987293</c:v>
                </c:pt>
                <c:pt idx="3">
                  <c:v>2.1994134897360702</c:v>
                </c:pt>
                <c:pt idx="4">
                  <c:v>1.7106549364613879</c:v>
                </c:pt>
                <c:pt idx="5">
                  <c:v>2.6881720430107525</c:v>
                </c:pt>
                <c:pt idx="6">
                  <c:v>2.9325513196480939</c:v>
                </c:pt>
                <c:pt idx="7">
                  <c:v>3.1280547409579667</c:v>
                </c:pt>
                <c:pt idx="8">
                  <c:v>3.1769305962854348</c:v>
                </c:pt>
                <c:pt idx="9">
                  <c:v>3.1280547409579667</c:v>
                </c:pt>
                <c:pt idx="10">
                  <c:v>3.1280547409579667</c:v>
                </c:pt>
                <c:pt idx="11">
                  <c:v>2.9325513196480939</c:v>
                </c:pt>
                <c:pt idx="12">
                  <c:v>2.6881720430107525</c:v>
                </c:pt>
                <c:pt idx="13">
                  <c:v>2.4437927663734116</c:v>
                </c:pt>
                <c:pt idx="14">
                  <c:v>2.1016617790811338</c:v>
                </c:pt>
                <c:pt idx="15">
                  <c:v>1.8572825024437929</c:v>
                </c:pt>
                <c:pt idx="16">
                  <c:v>1.6129032258064515</c:v>
                </c:pt>
                <c:pt idx="17">
                  <c:v>1.466275659824047</c:v>
                </c:pt>
                <c:pt idx="18">
                  <c:v>1.3685239491691104</c:v>
                </c:pt>
                <c:pt idx="19">
                  <c:v>1.0997067448680351</c:v>
                </c:pt>
                <c:pt idx="20">
                  <c:v>0.92864125122189645</c:v>
                </c:pt>
                <c:pt idx="21">
                  <c:v>0.83088954056695985</c:v>
                </c:pt>
                <c:pt idx="22">
                  <c:v>0.73313782991202348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9-4879-A1F4-4CEFBDA78EBE}"/>
            </c:ext>
          </c:extLst>
        </c:ser>
        <c:ser>
          <c:idx val="1"/>
          <c:order val="1"/>
          <c:tx>
            <c:v>Calculated Data</c:v>
          </c:tx>
          <c:marker>
            <c:spPr>
              <a:ln w="0"/>
            </c:spPr>
          </c:marker>
          <c:xVal>
            <c:numRef>
              <c:f>'Data Plots'!$F$9:$F$30</c:f>
              <c:numCache>
                <c:formatCode>General</c:formatCode>
                <c:ptCount val="22"/>
                <c:pt idx="0">
                  <c:v>15.131635200894351</c:v>
                </c:pt>
                <c:pt idx="1">
                  <c:v>13.211473120393315</c:v>
                </c:pt>
                <c:pt idx="2">
                  <c:v>11.717758604063185</c:v>
                </c:pt>
                <c:pt idx="3">
                  <c:v>15.131635200894351</c:v>
                </c:pt>
                <c:pt idx="4">
                  <c:v>9.544684338718417</c:v>
                </c:pt>
                <c:pt idx="5">
                  <c:v>8.7296596658604493</c:v>
                </c:pt>
                <c:pt idx="6">
                  <c:v>8.1692916507571045</c:v>
                </c:pt>
                <c:pt idx="7">
                  <c:v>8.0399714935878794</c:v>
                </c:pt>
                <c:pt idx="8">
                  <c:v>8.1692916507571045</c:v>
                </c:pt>
                <c:pt idx="9">
                  <c:v>8.1692916507571045</c:v>
                </c:pt>
                <c:pt idx="10">
                  <c:v>8.7296596658604493</c:v>
                </c:pt>
                <c:pt idx="11">
                  <c:v>9.544684338718417</c:v>
                </c:pt>
                <c:pt idx="12">
                  <c:v>10.522626228088772</c:v>
                </c:pt>
                <c:pt idx="13">
                  <c:v>12.273585435801209</c:v>
                </c:pt>
                <c:pt idx="14">
                  <c:v>13.918944182895357</c:v>
                </c:pt>
                <c:pt idx="15">
                  <c:v>16.062490073887094</c:v>
                </c:pt>
                <c:pt idx="16">
                  <c:v>17.691277458911873</c:v>
                </c:pt>
                <c:pt idx="17">
                  <c:v>18.97085272336842</c:v>
                </c:pt>
                <c:pt idx="18">
                  <c:v>23.661226953014115</c:v>
                </c:pt>
                <c:pt idx="19">
                  <c:v>28.057854978334021</c:v>
                </c:pt>
                <c:pt idx="20">
                  <c:v>31.381750695106668</c:v>
                </c:pt>
                <c:pt idx="21">
                  <c:v>35.59043064815252</c:v>
                </c:pt>
              </c:numCache>
            </c:numRef>
          </c:xVal>
          <c:yVal>
            <c:numRef>
              <c:f>'Data Plots'!$D$9:$D$30</c:f>
              <c:numCache>
                <c:formatCode>General</c:formatCode>
                <c:ptCount val="22"/>
                <c:pt idx="0">
                  <c:v>1.7106549364613879</c:v>
                </c:pt>
                <c:pt idx="1">
                  <c:v>1.9550342130987293</c:v>
                </c:pt>
                <c:pt idx="2">
                  <c:v>2.1994134897360702</c:v>
                </c:pt>
                <c:pt idx="3">
                  <c:v>1.7106549364613879</c:v>
                </c:pt>
                <c:pt idx="4">
                  <c:v>2.6881720430107525</c:v>
                </c:pt>
                <c:pt idx="5">
                  <c:v>2.9325513196480939</c:v>
                </c:pt>
                <c:pt idx="6">
                  <c:v>3.1280547409579667</c:v>
                </c:pt>
                <c:pt idx="7">
                  <c:v>3.1769305962854348</c:v>
                </c:pt>
                <c:pt idx="8">
                  <c:v>3.1280547409579667</c:v>
                </c:pt>
                <c:pt idx="9">
                  <c:v>3.1280547409579667</c:v>
                </c:pt>
                <c:pt idx="10">
                  <c:v>2.9325513196480939</c:v>
                </c:pt>
                <c:pt idx="11">
                  <c:v>2.6881720430107525</c:v>
                </c:pt>
                <c:pt idx="12">
                  <c:v>2.4437927663734116</c:v>
                </c:pt>
                <c:pt idx="13">
                  <c:v>2.1016617790811338</c:v>
                </c:pt>
                <c:pt idx="14">
                  <c:v>1.8572825024437929</c:v>
                </c:pt>
                <c:pt idx="15">
                  <c:v>1.6129032258064515</c:v>
                </c:pt>
                <c:pt idx="16">
                  <c:v>1.466275659824047</c:v>
                </c:pt>
                <c:pt idx="17">
                  <c:v>1.3685239491691104</c:v>
                </c:pt>
                <c:pt idx="18">
                  <c:v>1.0997067448680351</c:v>
                </c:pt>
                <c:pt idx="19">
                  <c:v>0.92864125122189645</c:v>
                </c:pt>
                <c:pt idx="20">
                  <c:v>0.83088954056695985</c:v>
                </c:pt>
                <c:pt idx="21">
                  <c:v>0.73313782991202348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A9-4879-A1F4-4CEFBDA78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30472"/>
        <c:axId val="2100104056"/>
      </c:scatterChart>
      <c:valAx>
        <c:axId val="209913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104056"/>
        <c:crosses val="autoZero"/>
        <c:crossBetween val="midCat"/>
      </c:valAx>
      <c:valAx>
        <c:axId val="2100104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13047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Fit (1/(d+k))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'Data Plots'!$D$10:$D$30</c:f>
              <c:numCache>
                <c:formatCode>General</c:formatCode>
                <c:ptCount val="21"/>
                <c:pt idx="0">
                  <c:v>1.9550342130987293</c:v>
                </c:pt>
                <c:pt idx="1">
                  <c:v>2.1994134897360702</c:v>
                </c:pt>
                <c:pt idx="2">
                  <c:v>1.7106549364613879</c:v>
                </c:pt>
                <c:pt idx="3">
                  <c:v>2.6881720430107525</c:v>
                </c:pt>
                <c:pt idx="4">
                  <c:v>2.9325513196480939</c:v>
                </c:pt>
                <c:pt idx="5">
                  <c:v>3.1280547409579667</c:v>
                </c:pt>
                <c:pt idx="6">
                  <c:v>3.1769305962854348</c:v>
                </c:pt>
                <c:pt idx="7">
                  <c:v>3.1280547409579667</c:v>
                </c:pt>
                <c:pt idx="8">
                  <c:v>3.1280547409579667</c:v>
                </c:pt>
                <c:pt idx="9">
                  <c:v>2.9325513196480939</c:v>
                </c:pt>
                <c:pt idx="10">
                  <c:v>2.6881720430107525</c:v>
                </c:pt>
                <c:pt idx="11">
                  <c:v>2.4437927663734116</c:v>
                </c:pt>
                <c:pt idx="12">
                  <c:v>2.1016617790811338</c:v>
                </c:pt>
                <c:pt idx="13">
                  <c:v>1.8572825024437929</c:v>
                </c:pt>
                <c:pt idx="14">
                  <c:v>1.6129032258064515</c:v>
                </c:pt>
                <c:pt idx="15">
                  <c:v>1.466275659824047</c:v>
                </c:pt>
                <c:pt idx="16">
                  <c:v>1.3685239491691104</c:v>
                </c:pt>
                <c:pt idx="17">
                  <c:v>1.0997067448680351</c:v>
                </c:pt>
                <c:pt idx="18">
                  <c:v>0.92864125122189645</c:v>
                </c:pt>
                <c:pt idx="19">
                  <c:v>0.83088954056695985</c:v>
                </c:pt>
                <c:pt idx="20">
                  <c:v>0.73313782991202348</c:v>
                </c:pt>
              </c:numCache>
            </c:numRef>
          </c:xVal>
          <c:yVal>
            <c:numRef>
              <c:f>'Data Plots'!$B$10:$B$30</c:f>
              <c:numCache>
                <c:formatCode>General</c:formatCode>
                <c:ptCount val="21"/>
                <c:pt idx="0">
                  <c:v>0.80645161290322587</c:v>
                </c:pt>
                <c:pt idx="1">
                  <c:v>0.57471264367816088</c:v>
                </c:pt>
                <c:pt idx="2">
                  <c:v>0.4464285714285714</c:v>
                </c:pt>
                <c:pt idx="3">
                  <c:v>0.30864197530864196</c:v>
                </c:pt>
                <c:pt idx="4">
                  <c:v>0.26737967914438499</c:v>
                </c:pt>
                <c:pt idx="5">
                  <c:v>0.23584905660377356</c:v>
                </c:pt>
                <c:pt idx="6">
                  <c:v>0.19083969465648853</c:v>
                </c:pt>
                <c:pt idx="7">
                  <c:v>0.16025641025641024</c:v>
                </c:pt>
                <c:pt idx="8">
                  <c:v>0.13812154696132597</c:v>
                </c:pt>
                <c:pt idx="9">
                  <c:v>0.12135922330097088</c:v>
                </c:pt>
                <c:pt idx="10">
                  <c:v>0.10822510822510822</c:v>
                </c:pt>
                <c:pt idx="11">
                  <c:v>9.765625E-2</c:v>
                </c:pt>
                <c:pt idx="12">
                  <c:v>8.1699346405228759E-2</c:v>
                </c:pt>
                <c:pt idx="13">
                  <c:v>7.02247191011236E-2</c:v>
                </c:pt>
                <c:pt idx="14">
                  <c:v>6.1576354679802964E-2</c:v>
                </c:pt>
                <c:pt idx="15">
                  <c:v>5.4824561403508776E-2</c:v>
                </c:pt>
                <c:pt idx="16">
                  <c:v>4.9407114624505935E-2</c:v>
                </c:pt>
                <c:pt idx="17">
                  <c:v>3.9619651347068151E-2</c:v>
                </c:pt>
                <c:pt idx="18">
                  <c:v>3.3068783068783074E-2</c:v>
                </c:pt>
                <c:pt idx="19">
                  <c:v>2.8376844494892167E-2</c:v>
                </c:pt>
                <c:pt idx="20">
                  <c:v>2.4850894632206758E-2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E3-4ACA-B231-7BA6ED95FC56}"/>
            </c:ext>
          </c:extLst>
        </c:ser>
        <c:ser>
          <c:idx val="1"/>
          <c:order val="1"/>
          <c:tx>
            <c:v>Effective Range</c:v>
          </c:tx>
          <c:trendline>
            <c:trendlineType val="linear"/>
            <c:dispRSqr val="0"/>
            <c:dispEq val="1"/>
            <c:trendlineLbl>
              <c:layout>
                <c:manualLayout>
                  <c:x val="-0.30799947983566506"/>
                  <c:y val="-3.9078300491626368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('Data Plots'!$D$15,'Data Plots'!$D$30)</c:f>
              <c:numCache>
                <c:formatCode>General</c:formatCode>
                <c:ptCount val="2"/>
                <c:pt idx="0">
                  <c:v>3.1280547409579667</c:v>
                </c:pt>
                <c:pt idx="1">
                  <c:v>0.73313782991202348</c:v>
                </c:pt>
              </c:numCache>
            </c:numRef>
          </c:xVal>
          <c:yVal>
            <c:numRef>
              <c:f>('Data Plots'!$B$15,'Data Plots'!$B$30)</c:f>
              <c:numCache>
                <c:formatCode>General</c:formatCode>
                <c:ptCount val="2"/>
                <c:pt idx="0">
                  <c:v>0.23584905660377356</c:v>
                </c:pt>
                <c:pt idx="1">
                  <c:v>2.4850894632206758E-2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E3-4ACA-B231-7BA6ED95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18632"/>
        <c:axId val="2132977176"/>
      </c:scatterChart>
      <c:valAx>
        <c:axId val="213301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977176"/>
        <c:crosses val="autoZero"/>
        <c:crossBetween val="midCat"/>
      </c:valAx>
      <c:valAx>
        <c:axId val="2132977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1/(d+k)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018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287866</xdr:colOff>
      <xdr:row>6</xdr:row>
      <xdr:rowOff>93136</xdr:rowOff>
    </xdr:from>
    <xdr:to>
      <xdr:col>16</xdr:col>
      <xdr:colOff>609600</xdr:colOff>
      <xdr:row>30</xdr:row>
      <xdr:rowOff>173569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DBD1B-06BE-4D38-A6AE-3FBDB1C92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71966</xdr:colOff>
      <xdr:row>6</xdr:row>
      <xdr:rowOff>38100</xdr:rowOff>
    </xdr:from>
    <xdr:to>
      <xdr:col>26</xdr:col>
      <xdr:colOff>196022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783BA2-6120-455D-92C6-5FD050D39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0.11968</cdr:x>
      <cdr:y>0.31472</cdr:y>
    </cdr:from>
    <cdr:to>
      <cdr:x>0.52929</cdr:x>
      <cdr:y>0.52284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F9D31C2-BCB3-420B-9C90-F0D29060BC3E}"/>
            </a:ext>
          </a:extLst>
        </cdr:cNvPr>
        <cdr:cNvSpPr/>
      </cdr:nvSpPr>
      <cdr:spPr>
        <a:xfrm xmlns:a="http://schemas.openxmlformats.org/drawingml/2006/main">
          <a:off x="931334" y="1574800"/>
          <a:ext cx="3187700" cy="10414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/>
            <a:t>The region before the peak represents the effective range of the sensor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topLeftCell="E1" zoomScale="75" zoomScaleNormal="75" workbookViewId="0">
      <selection activeCell="N3" sqref="N3:S3"/>
    </sheetView>
  </sheetViews>
  <sheetFormatPr defaultColWidth="12.41796875" defaultRowHeight="15.6"/>
  <cols>
    <col min="1" max="1" width="14" style="2" customWidth="1"/>
    <col min="2" max="3" width="13.3125" style="2" customWidth="1"/>
    <col min="4" max="4" width="15.3125" style="2" bestFit="1" customWidth="1"/>
    <col min="5" max="5" width="15.89453125" style="2" bestFit="1" customWidth="1"/>
    <col min="6" max="6" width="18.7890625" style="2" bestFit="1" customWidth="1"/>
    <col min="7" max="7" width="14" style="2" bestFit="1" customWidth="1"/>
    <col min="8" max="8" width="18.7890625" style="2" bestFit="1" customWidth="1"/>
    <col min="9" max="9" width="14.20703125" style="2" bestFit="1" customWidth="1"/>
    <col min="10" max="10" width="14" style="2" bestFit="1" customWidth="1"/>
    <col min="11" max="11" width="12.41796875" style="2"/>
    <col min="12" max="12" width="20.5234375" style="2" bestFit="1" customWidth="1"/>
    <col min="13" max="13" width="12.41796875" style="2"/>
    <col min="14" max="14" width="15.20703125" style="2" bestFit="1" customWidth="1"/>
    <col min="15" max="16384" width="12.41796875" style="2"/>
  </cols>
  <sheetData>
    <row r="1" spans="1:19" ht="23.1">
      <c r="A1" s="1" t="s">
        <v>6</v>
      </c>
      <c r="B1" s="1"/>
      <c r="C1" s="1"/>
      <c r="D1" s="1"/>
    </row>
    <row r="2" spans="1:19">
      <c r="E2" s="28" t="s">
        <v>0</v>
      </c>
      <c r="F2" s="28"/>
      <c r="G2" s="24" t="s">
        <v>1</v>
      </c>
      <c r="H2" s="25">
        <v>3.7999999999999999E-2</v>
      </c>
      <c r="I2" s="24" t="s">
        <v>2</v>
      </c>
      <c r="J2" s="25">
        <v>5.0000000000000002E-5</v>
      </c>
      <c r="K2" s="24" t="s">
        <v>3</v>
      </c>
      <c r="L2" s="26">
        <v>0.24</v>
      </c>
      <c r="N2" s="27" t="s">
        <v>7</v>
      </c>
      <c r="O2" s="27"/>
      <c r="P2" s="27"/>
      <c r="Q2" s="27" t="s">
        <v>16</v>
      </c>
      <c r="R2" s="27"/>
      <c r="S2" s="27"/>
    </row>
    <row r="3" spans="1:19">
      <c r="A3" s="5" t="s">
        <v>8</v>
      </c>
      <c r="B3" s="2">
        <v>5</v>
      </c>
      <c r="D3" s="2" t="s">
        <v>9</v>
      </c>
      <c r="N3" s="27" t="str">
        <f>"d = 1/("&amp;ROUND(H2,6)&amp;"*V + "&amp;ROUND(J2,6)&amp;") - "&amp;ROUND(L2,6)</f>
        <v>d = 1/(0.038*V + 0.00005) - 0.24</v>
      </c>
      <c r="O3" s="27"/>
      <c r="P3" s="27"/>
      <c r="Q3" s="27"/>
      <c r="R3" s="27"/>
      <c r="S3" s="27"/>
    </row>
    <row r="4" spans="1:19">
      <c r="A4" s="5"/>
      <c r="G4" s="29" t="s">
        <v>17</v>
      </c>
      <c r="H4" s="30"/>
      <c r="I4" s="30"/>
      <c r="J4" s="31"/>
      <c r="N4" s="4"/>
      <c r="O4" s="4"/>
      <c r="P4" s="4"/>
      <c r="Q4" s="4"/>
      <c r="R4" s="4"/>
      <c r="S4" s="4"/>
    </row>
    <row r="5" spans="1:19">
      <c r="G5" s="32"/>
      <c r="H5" s="33"/>
      <c r="I5" s="33"/>
      <c r="J5" s="34"/>
    </row>
    <row r="7" spans="1:19">
      <c r="A7" s="5" t="s">
        <v>10</v>
      </c>
      <c r="B7" s="2" t="s">
        <v>4</v>
      </c>
      <c r="C7" s="5" t="s">
        <v>5</v>
      </c>
      <c r="D7" s="5" t="s">
        <v>13</v>
      </c>
      <c r="E7" s="5" t="s">
        <v>14</v>
      </c>
      <c r="F7" s="5" t="s">
        <v>15</v>
      </c>
      <c r="G7" s="5" t="s">
        <v>11</v>
      </c>
      <c r="H7" s="5" t="s">
        <v>12</v>
      </c>
    </row>
    <row r="8" spans="1:19">
      <c r="A8" s="6">
        <v>0</v>
      </c>
      <c r="B8" s="12" t="e">
        <f>1/(A8+$L$5)</f>
        <v>#DIV/0!</v>
      </c>
      <c r="C8" s="15">
        <v>4</v>
      </c>
      <c r="D8" s="18">
        <f>(C8/1023)*$B$3</f>
        <v>1.9550342130987292E-2</v>
      </c>
      <c r="E8" s="12">
        <f>$H$2*D8+$J$2</f>
        <v>7.9291300097751713E-4</v>
      </c>
      <c r="F8" s="7">
        <f>(E8^-1)-$L$2</f>
        <v>1260.9324095420081</v>
      </c>
      <c r="G8" s="21">
        <f>A8-F8</f>
        <v>-1260.9324095420081</v>
      </c>
      <c r="H8" s="7">
        <f>G8^2</f>
        <v>1589950.5414334144</v>
      </c>
    </row>
    <row r="9" spans="1:19">
      <c r="A9" s="8">
        <v>0.5</v>
      </c>
      <c r="B9" s="13">
        <f>1/(A9+$L$2)</f>
        <v>1.3513513513513513</v>
      </c>
      <c r="C9" s="16">
        <v>350</v>
      </c>
      <c r="D9" s="19">
        <f t="shared" ref="D9:D30" si="0">(C9/1023)*$B$3</f>
        <v>1.7106549364613879</v>
      </c>
      <c r="E9" s="13">
        <f t="shared" ref="E9:E30" si="1">$H$2*D9+$J$2</f>
        <v>6.5054887585532739E-2</v>
      </c>
      <c r="F9" s="9">
        <f t="shared" ref="F9:F30" si="2">(E9^-1)-$L$2</f>
        <v>15.131635200894351</v>
      </c>
      <c r="G9" s="22">
        <f t="shared" ref="G9:G30" si="3">A9-F9</f>
        <v>-14.631635200894351</v>
      </c>
      <c r="H9" s="9">
        <f t="shared" ref="H9:H30" si="4">G9^2</f>
        <v>214.08474865205068</v>
      </c>
    </row>
    <row r="10" spans="1:19">
      <c r="A10" s="8">
        <v>1</v>
      </c>
      <c r="B10" s="13">
        <f>1/(A10+$L$2)</f>
        <v>0.80645161290322587</v>
      </c>
      <c r="C10" s="16">
        <v>400</v>
      </c>
      <c r="D10" s="19">
        <f t="shared" si="0"/>
        <v>1.9550342130987293</v>
      </c>
      <c r="E10" s="13">
        <f t="shared" si="1"/>
        <v>7.4341300097751709E-2</v>
      </c>
      <c r="F10" s="9">
        <f t="shared" si="2"/>
        <v>13.211473120393315</v>
      </c>
      <c r="G10" s="22">
        <f t="shared" si="3"/>
        <v>-12.211473120393315</v>
      </c>
      <c r="H10" s="9">
        <f t="shared" si="4"/>
        <v>149.12007577008845</v>
      </c>
    </row>
    <row r="11" spans="1:19">
      <c r="A11" s="8">
        <v>1.5</v>
      </c>
      <c r="B11" s="13">
        <f t="shared" ref="B10:B30" si="5">1/(A11+$L$2)</f>
        <v>0.57471264367816088</v>
      </c>
      <c r="C11" s="16">
        <v>450</v>
      </c>
      <c r="D11" s="19">
        <f t="shared" si="0"/>
        <v>2.1994134897360702</v>
      </c>
      <c r="E11" s="13">
        <f t="shared" si="1"/>
        <v>8.3627712609970664E-2</v>
      </c>
      <c r="F11" s="9">
        <f t="shared" si="2"/>
        <v>11.717758604063185</v>
      </c>
      <c r="G11" s="22">
        <f t="shared" si="3"/>
        <v>-10.217758604063185</v>
      </c>
      <c r="H11" s="9">
        <f t="shared" si="4"/>
        <v>104.40259089090725</v>
      </c>
    </row>
    <row r="12" spans="1:19">
      <c r="A12" s="8">
        <v>2</v>
      </c>
      <c r="B12" s="13">
        <f t="shared" si="5"/>
        <v>0.4464285714285714</v>
      </c>
      <c r="C12" s="16">
        <v>350</v>
      </c>
      <c r="D12" s="19">
        <f t="shared" si="0"/>
        <v>1.7106549364613879</v>
      </c>
      <c r="E12" s="13">
        <f t="shared" si="1"/>
        <v>6.5054887585532739E-2</v>
      </c>
      <c r="F12" s="9">
        <f t="shared" si="2"/>
        <v>15.131635200894351</v>
      </c>
      <c r="G12" s="22">
        <f t="shared" si="3"/>
        <v>-13.131635200894351</v>
      </c>
      <c r="H12" s="9">
        <f t="shared" si="4"/>
        <v>172.43984304936762</v>
      </c>
    </row>
    <row r="13" spans="1:19">
      <c r="A13" s="8">
        <v>3</v>
      </c>
      <c r="B13" s="13">
        <f t="shared" si="5"/>
        <v>0.30864197530864196</v>
      </c>
      <c r="C13" s="16">
        <v>550</v>
      </c>
      <c r="D13" s="19">
        <f t="shared" si="0"/>
        <v>2.6881720430107525</v>
      </c>
      <c r="E13" s="13">
        <f t="shared" si="1"/>
        <v>0.10220053763440859</v>
      </c>
      <c r="F13" s="9">
        <f t="shared" si="2"/>
        <v>9.544684338718417</v>
      </c>
      <c r="G13" s="22">
        <f t="shared" si="3"/>
        <v>-6.544684338718417</v>
      </c>
      <c r="H13" s="9">
        <f t="shared" si="4"/>
        <v>42.832893093466126</v>
      </c>
    </row>
    <row r="14" spans="1:19">
      <c r="A14" s="8">
        <v>3.5</v>
      </c>
      <c r="B14" s="13">
        <f t="shared" si="5"/>
        <v>0.26737967914438499</v>
      </c>
      <c r="C14" s="16">
        <v>600</v>
      </c>
      <c r="D14" s="19">
        <f t="shared" si="0"/>
        <v>2.9325513196480939</v>
      </c>
      <c r="E14" s="13">
        <f t="shared" si="1"/>
        <v>0.11148695014662756</v>
      </c>
      <c r="F14" s="9">
        <f t="shared" si="2"/>
        <v>8.7296596658604493</v>
      </c>
      <c r="G14" s="22">
        <f t="shared" si="3"/>
        <v>-5.2296596658604493</v>
      </c>
      <c r="H14" s="9">
        <f t="shared" si="4"/>
        <v>27.349340220727626</v>
      </c>
    </row>
    <row r="15" spans="1:19">
      <c r="A15" s="8">
        <v>4</v>
      </c>
      <c r="B15" s="13">
        <f t="shared" si="5"/>
        <v>0.23584905660377356</v>
      </c>
      <c r="C15" s="16">
        <v>640</v>
      </c>
      <c r="D15" s="19">
        <f t="shared" si="0"/>
        <v>3.1280547409579667</v>
      </c>
      <c r="E15" s="13">
        <f t="shared" si="1"/>
        <v>0.11891608015640272</v>
      </c>
      <c r="F15" s="9">
        <f t="shared" si="2"/>
        <v>8.1692916507571045</v>
      </c>
      <c r="G15" s="22">
        <f t="shared" si="3"/>
        <v>-4.1692916507571045</v>
      </c>
      <c r="H15" s="9">
        <f t="shared" si="4"/>
        <v>17.382992869072901</v>
      </c>
    </row>
    <row r="16" spans="1:19">
      <c r="A16" s="8">
        <v>5</v>
      </c>
      <c r="B16" s="13">
        <f t="shared" si="5"/>
        <v>0.19083969465648853</v>
      </c>
      <c r="C16" s="16">
        <v>650</v>
      </c>
      <c r="D16" s="19">
        <f t="shared" si="0"/>
        <v>3.1769305962854348</v>
      </c>
      <c r="E16" s="13">
        <f t="shared" si="1"/>
        <v>0.12077336265884651</v>
      </c>
      <c r="F16" s="9">
        <f t="shared" si="2"/>
        <v>8.0399714935878794</v>
      </c>
      <c r="G16" s="22">
        <f t="shared" si="3"/>
        <v>-3.0399714935878794</v>
      </c>
      <c r="H16" s="9">
        <f t="shared" si="4"/>
        <v>9.2414266818269226</v>
      </c>
    </row>
    <row r="17" spans="1:8">
      <c r="A17" s="8">
        <v>6</v>
      </c>
      <c r="B17" s="13">
        <f t="shared" si="5"/>
        <v>0.16025641025641024</v>
      </c>
      <c r="C17" s="16">
        <v>640</v>
      </c>
      <c r="D17" s="19">
        <f t="shared" si="0"/>
        <v>3.1280547409579667</v>
      </c>
      <c r="E17" s="13">
        <f t="shared" si="1"/>
        <v>0.11891608015640272</v>
      </c>
      <c r="F17" s="9">
        <f t="shared" si="2"/>
        <v>8.1692916507571045</v>
      </c>
      <c r="G17" s="22">
        <f t="shared" si="3"/>
        <v>-2.1692916507571045</v>
      </c>
      <c r="H17" s="9">
        <f t="shared" si="4"/>
        <v>4.7058262660444834</v>
      </c>
    </row>
    <row r="18" spans="1:8">
      <c r="A18" s="8">
        <v>7</v>
      </c>
      <c r="B18" s="13">
        <f t="shared" si="5"/>
        <v>0.13812154696132597</v>
      </c>
      <c r="C18" s="16">
        <v>640</v>
      </c>
      <c r="D18" s="19">
        <f t="shared" si="0"/>
        <v>3.1280547409579667</v>
      </c>
      <c r="E18" s="13">
        <f t="shared" si="1"/>
        <v>0.11891608015640272</v>
      </c>
      <c r="F18" s="9">
        <f t="shared" si="2"/>
        <v>8.1692916507571045</v>
      </c>
      <c r="G18" s="22">
        <f t="shared" si="3"/>
        <v>-1.1692916507571045</v>
      </c>
      <c r="H18" s="9">
        <f t="shared" si="4"/>
        <v>1.3672429645302744</v>
      </c>
    </row>
    <row r="19" spans="1:8">
      <c r="A19" s="8">
        <v>8</v>
      </c>
      <c r="B19" s="13">
        <f t="shared" si="5"/>
        <v>0.12135922330097088</v>
      </c>
      <c r="C19" s="16">
        <v>600</v>
      </c>
      <c r="D19" s="19">
        <f t="shared" si="0"/>
        <v>2.9325513196480939</v>
      </c>
      <c r="E19" s="13">
        <f t="shared" si="1"/>
        <v>0.11148695014662756</v>
      </c>
      <c r="F19" s="9">
        <f t="shared" si="2"/>
        <v>8.7296596658604493</v>
      </c>
      <c r="G19" s="22">
        <f t="shared" si="3"/>
        <v>-0.72965966586044928</v>
      </c>
      <c r="H19" s="9">
        <f t="shared" si="4"/>
        <v>0.53240322798358253</v>
      </c>
    </row>
    <row r="20" spans="1:8">
      <c r="A20" s="8">
        <v>9</v>
      </c>
      <c r="B20" s="13">
        <f t="shared" si="5"/>
        <v>0.10822510822510822</v>
      </c>
      <c r="C20" s="16">
        <v>550</v>
      </c>
      <c r="D20" s="19">
        <f t="shared" si="0"/>
        <v>2.6881720430107525</v>
      </c>
      <c r="E20" s="13">
        <f t="shared" si="1"/>
        <v>0.10220053763440859</v>
      </c>
      <c r="F20" s="9">
        <f t="shared" si="2"/>
        <v>9.544684338718417</v>
      </c>
      <c r="G20" s="22">
        <f t="shared" si="3"/>
        <v>-0.54468433871841704</v>
      </c>
      <c r="H20" s="9">
        <f t="shared" si="4"/>
        <v>0.29668102884511927</v>
      </c>
    </row>
    <row r="21" spans="1:8">
      <c r="A21" s="8">
        <v>10</v>
      </c>
      <c r="B21" s="13">
        <f t="shared" si="5"/>
        <v>9.765625E-2</v>
      </c>
      <c r="C21" s="16">
        <v>500</v>
      </c>
      <c r="D21" s="19">
        <f t="shared" si="0"/>
        <v>2.4437927663734116</v>
      </c>
      <c r="E21" s="13">
        <f t="shared" si="1"/>
        <v>9.2914125122189634E-2</v>
      </c>
      <c r="F21" s="9">
        <f t="shared" si="2"/>
        <v>10.522626228088772</v>
      </c>
      <c r="G21" s="22">
        <f t="shared" si="3"/>
        <v>-0.52262622808877168</v>
      </c>
      <c r="H21" s="9">
        <f t="shared" si="4"/>
        <v>0.27313817428629683</v>
      </c>
    </row>
    <row r="22" spans="1:8">
      <c r="A22" s="8">
        <v>12</v>
      </c>
      <c r="B22" s="13">
        <f t="shared" si="5"/>
        <v>8.1699346405228759E-2</v>
      </c>
      <c r="C22" s="16">
        <v>430</v>
      </c>
      <c r="D22" s="19">
        <f t="shared" si="0"/>
        <v>2.1016617790811338</v>
      </c>
      <c r="E22" s="13">
        <f t="shared" si="1"/>
        <v>7.9913147605083085E-2</v>
      </c>
      <c r="F22" s="9">
        <f t="shared" si="2"/>
        <v>12.273585435801209</v>
      </c>
      <c r="G22" s="22">
        <f t="shared" si="3"/>
        <v>-0.27358543580120909</v>
      </c>
      <c r="H22" s="9">
        <f t="shared" si="4"/>
        <v>7.4848990682537503E-2</v>
      </c>
    </row>
    <row r="23" spans="1:8">
      <c r="A23" s="8">
        <v>14</v>
      </c>
      <c r="B23" s="13">
        <f t="shared" si="5"/>
        <v>7.02247191011236E-2</v>
      </c>
      <c r="C23" s="16">
        <v>380</v>
      </c>
      <c r="D23" s="19">
        <f t="shared" si="0"/>
        <v>1.8572825024437929</v>
      </c>
      <c r="E23" s="13">
        <f t="shared" si="1"/>
        <v>7.0626735092864129E-2</v>
      </c>
      <c r="F23" s="9">
        <f t="shared" si="2"/>
        <v>13.918944182895357</v>
      </c>
      <c r="G23" s="22">
        <f t="shared" si="3"/>
        <v>8.1055817104642713E-2</v>
      </c>
      <c r="H23" s="9">
        <f t="shared" si="4"/>
        <v>6.5700454865012907E-3</v>
      </c>
    </row>
    <row r="24" spans="1:8">
      <c r="A24" s="8">
        <v>16</v>
      </c>
      <c r="B24" s="13">
        <f t="shared" si="5"/>
        <v>6.1576354679802964E-2</v>
      </c>
      <c r="C24" s="16">
        <v>330</v>
      </c>
      <c r="D24" s="19">
        <f t="shared" si="0"/>
        <v>1.6129032258064515</v>
      </c>
      <c r="E24" s="13">
        <f t="shared" si="1"/>
        <v>6.134032258064516E-2</v>
      </c>
      <c r="F24" s="9">
        <f t="shared" si="2"/>
        <v>16.062490073887094</v>
      </c>
      <c r="G24" s="22">
        <f t="shared" si="3"/>
        <v>-6.2490073887094155E-2</v>
      </c>
      <c r="H24" s="9">
        <f t="shared" si="4"/>
        <v>3.9050093344144866E-3</v>
      </c>
    </row>
    <row r="25" spans="1:8">
      <c r="A25" s="8">
        <v>18</v>
      </c>
      <c r="B25" s="13">
        <f t="shared" si="5"/>
        <v>5.4824561403508776E-2</v>
      </c>
      <c r="C25" s="16">
        <v>300</v>
      </c>
      <c r="D25" s="19">
        <f t="shared" si="0"/>
        <v>1.466275659824047</v>
      </c>
      <c r="E25" s="13">
        <f t="shared" si="1"/>
        <v>5.5768475073313784E-2</v>
      </c>
      <c r="F25" s="9">
        <f t="shared" si="2"/>
        <v>17.691277458911873</v>
      </c>
      <c r="G25" s="22">
        <f t="shared" si="3"/>
        <v>0.30872254108812669</v>
      </c>
      <c r="H25" s="9">
        <f t="shared" si="4"/>
        <v>9.5309607375910071E-2</v>
      </c>
    </row>
    <row r="26" spans="1:8">
      <c r="A26" s="8">
        <v>20</v>
      </c>
      <c r="B26" s="13">
        <f t="shared" si="5"/>
        <v>4.9407114624505935E-2</v>
      </c>
      <c r="C26" s="16">
        <v>280</v>
      </c>
      <c r="D26" s="19">
        <f t="shared" si="0"/>
        <v>1.3685239491691104</v>
      </c>
      <c r="E26" s="13">
        <f t="shared" si="1"/>
        <v>5.205391006842619E-2</v>
      </c>
      <c r="F26" s="9">
        <f t="shared" si="2"/>
        <v>18.97085272336842</v>
      </c>
      <c r="G26" s="22">
        <f t="shared" si="3"/>
        <v>1.0291472766315799</v>
      </c>
      <c r="H26" s="9">
        <f t="shared" si="4"/>
        <v>1.0591441169981977</v>
      </c>
    </row>
    <row r="27" spans="1:8">
      <c r="A27" s="8">
        <v>25</v>
      </c>
      <c r="B27" s="13">
        <f t="shared" si="5"/>
        <v>3.9619651347068151E-2</v>
      </c>
      <c r="C27" s="16">
        <v>225</v>
      </c>
      <c r="D27" s="19">
        <f t="shared" si="0"/>
        <v>1.0997067448680351</v>
      </c>
      <c r="E27" s="13">
        <f t="shared" si="1"/>
        <v>4.1838856304985336E-2</v>
      </c>
      <c r="F27" s="9">
        <f t="shared" si="2"/>
        <v>23.661226953014115</v>
      </c>
      <c r="G27" s="22">
        <f t="shared" si="3"/>
        <v>1.3387730469858852</v>
      </c>
      <c r="H27" s="9">
        <f t="shared" si="4"/>
        <v>1.7923132713358711</v>
      </c>
    </row>
    <row r="28" spans="1:8">
      <c r="A28" s="8">
        <v>30</v>
      </c>
      <c r="B28" s="13">
        <f t="shared" si="5"/>
        <v>3.3068783068783074E-2</v>
      </c>
      <c r="C28" s="16">
        <v>190</v>
      </c>
      <c r="D28" s="19">
        <f t="shared" si="0"/>
        <v>0.92864125122189645</v>
      </c>
      <c r="E28" s="13">
        <f t="shared" si="1"/>
        <v>3.5338367546432069E-2</v>
      </c>
      <c r="F28" s="9">
        <f t="shared" si="2"/>
        <v>28.057854978334021</v>
      </c>
      <c r="G28" s="22">
        <f t="shared" si="3"/>
        <v>1.9421450216659792</v>
      </c>
      <c r="H28" s="9">
        <f t="shared" si="4"/>
        <v>3.7719272851819472</v>
      </c>
    </row>
    <row r="29" spans="1:8">
      <c r="A29" s="8">
        <v>35</v>
      </c>
      <c r="B29" s="13">
        <f t="shared" si="5"/>
        <v>2.8376844494892167E-2</v>
      </c>
      <c r="C29" s="16">
        <v>170</v>
      </c>
      <c r="D29" s="19">
        <f t="shared" si="0"/>
        <v>0.83088954056695985</v>
      </c>
      <c r="E29" s="13">
        <f t="shared" si="1"/>
        <v>3.1623802541544475E-2</v>
      </c>
      <c r="F29" s="9">
        <f t="shared" si="2"/>
        <v>31.381750695106668</v>
      </c>
      <c r="G29" s="22">
        <f t="shared" si="3"/>
        <v>3.6182493048933324</v>
      </c>
      <c r="H29" s="9">
        <f t="shared" si="4"/>
        <v>13.091728032361083</v>
      </c>
    </row>
    <row r="30" spans="1:8">
      <c r="A30" s="10">
        <v>40</v>
      </c>
      <c r="B30" s="14">
        <f t="shared" si="5"/>
        <v>2.4850894632206758E-2</v>
      </c>
      <c r="C30" s="17">
        <v>150</v>
      </c>
      <c r="D30" s="20">
        <f t="shared" si="0"/>
        <v>0.73313782991202348</v>
      </c>
      <c r="E30" s="14">
        <f t="shared" si="1"/>
        <v>2.7909237536656892E-2</v>
      </c>
      <c r="F30" s="11">
        <f t="shared" si="2"/>
        <v>35.59043064815252</v>
      </c>
      <c r="G30" s="23">
        <f t="shared" si="3"/>
        <v>4.4095693518474803</v>
      </c>
      <c r="H30" s="11">
        <f t="shared" si="4"/>
        <v>19.444301868752607</v>
      </c>
    </row>
    <row r="31" spans="1:8">
      <c r="D31" s="3"/>
    </row>
  </sheetData>
  <mergeCells count="5">
    <mergeCell ref="N2:P2"/>
    <mergeCell ref="Q2:S2"/>
    <mergeCell ref="E2:F2"/>
    <mergeCell ref="N3:S3"/>
    <mergeCell ref="G4:J5"/>
  </mergeCells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Tessa Haws (Student)</cp:lastModifiedBy>
  <dcterms:created xsi:type="dcterms:W3CDTF">2022-03-09T05:52:33Z</dcterms:created>
  <dcterms:modified xsi:type="dcterms:W3CDTF">2024-10-25T16:01:16Z</dcterms:modified>
</cp:coreProperties>
</file>