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ml.chartshapes+xml"/>
  <Override PartName="/xl/drawings/_rels/drawing3.xml.rels" ContentType="application/vnd.openxmlformats-package.relationships+xml"/>
  <Override PartName="/xl/drawings/_rels/drawing2.xml.rels" ContentType="application/vnd.openxmlformats-package.relationships+xml"/>
  <Override PartName="/xl/drawings/_rels/drawing1.xml.rels" ContentType="application/vnd.openxmlformats-package.relationships+xml"/>
  <Override PartName="/xl/drawings/drawing3.xml" ContentType="application/vnd.openxmlformats-officedocument.drawingml.chartshapes+xml"/>
  <Override PartName="/xl/drawings/vmlDrawing1.vml" ContentType="application/vnd.openxmlformats-officedocument.vmlDrawing"/>
  <Override PartName="/xl/charts/_rels/chart4.xml.rels" ContentType="application/vnd.openxmlformats-package.relationships+xml"/>
  <Override PartName="/xl/charts/_rels/chart3.xml.rels" ContentType="application/vnd.openxmlformats-package.relationship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_rels/workbook.xml.rels" ContentType="application/vnd.openxmlformats-package.relationships+xml"/>
  <Override PartName="/xl/media/image1.wmf" ContentType="image/x-wmf"/>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Unknown Author</author>
  </authors>
  <commentList>
    <comment ref="E8" authorId="0">
      <text>
        <r>
          <rPr>
            <sz val="10"/>
            <rFont val="Arial"/>
            <family val="2"/>
          </rPr>
          <t xml:space="preserve">Megan Shapiro:
</t>
        </r>
        <r>
          <rPr>
            <sz val="9"/>
            <color rgb="FF000000"/>
            <rFont val="Tahoma"/>
            <family val="2"/>
            <charset val="1"/>
          </rPr>
          <t xml:space="preserve">Can use increments of 3-4</t>
        </r>
      </text>
    </comment>
    <comment ref="I8" authorId="0">
      <text>
        <r>
          <rPr>
            <sz val="10"/>
            <rFont val="Arial"/>
            <family val="2"/>
          </rPr>
          <t xml:space="preserve">Megan Shapiro:
</t>
        </r>
        <r>
          <rPr>
            <sz val="9"/>
            <color rgb="FF000000"/>
            <rFont val="Tahoma"/>
            <family val="2"/>
            <charset val="1"/>
          </rPr>
          <t xml:space="preserve">Speed is distance travelled divided by time.</t>
        </r>
      </text>
    </comment>
    <comment ref="I25" authorId="0">
      <text>
        <r>
          <rPr>
            <sz val="10"/>
            <rFont val="Arial"/>
            <family val="2"/>
          </rPr>
          <t xml:space="preserve">Megan Shapiro:
</t>
        </r>
        <r>
          <rPr>
            <sz val="9"/>
            <color rgb="FF000000"/>
            <rFont val="Tahoma"/>
            <family val="2"/>
            <charset val="1"/>
          </rPr>
          <t xml:space="preserve">Speed is distance travelled divided by time.</t>
        </r>
      </text>
    </comment>
    <comment ref="J8" authorId="0">
      <text>
        <r>
          <rPr>
            <sz val="10"/>
            <rFont val="Arial"/>
            <family val="2"/>
          </rPr>
          <t xml:space="preserve">Megan Shapiro:
</t>
        </r>
        <r>
          <rPr>
            <sz val="9"/>
            <color rgb="FF000000"/>
            <rFont val="Tahoma"/>
            <family val="2"/>
            <charset val="1"/>
          </rPr>
          <t xml:space="preserve">Rotational speed, omega, is distance in radians/time. This is the same as linear speed divided by radius
</t>
        </r>
      </text>
    </comment>
    <comment ref="J25" authorId="0">
      <text>
        <r>
          <rPr>
            <sz val="10"/>
            <rFont val="Arial"/>
            <family val="2"/>
          </rPr>
          <t xml:space="preserve">Megan Shapiro:
</t>
        </r>
        <r>
          <rPr>
            <sz val="9"/>
            <color rgb="FF000000"/>
            <rFont val="Tahoma"/>
            <family val="2"/>
            <charset val="1"/>
          </rPr>
          <t xml:space="preserve">Rotational speed, omega, is distance in radians/time. This is the same as linear speed divided by radius
</t>
        </r>
      </text>
    </comment>
    <comment ref="K8" authorId="0">
      <text>
        <r>
          <rPr>
            <sz val="10"/>
            <rFont val="Arial"/>
            <family val="2"/>
          </rPr>
          <t xml:space="preserve">Megan Shapiro:
</t>
        </r>
        <r>
          <rPr>
            <sz val="9"/>
            <color rgb="FF000000"/>
            <rFont val="Tahoma"/>
            <family val="2"/>
            <charset val="1"/>
          </rPr>
          <t xml:space="preserve">Rot/min = rad/s * (1 rot/2pi rad) * (60 sec/1 min)</t>
        </r>
      </text>
    </comment>
    <comment ref="K25" authorId="0">
      <text>
        <r>
          <rPr>
            <sz val="10"/>
            <rFont val="Arial"/>
            <family val="2"/>
          </rPr>
          <t xml:space="preserve">Megan Shapiro:
</t>
        </r>
        <r>
          <rPr>
            <sz val="9"/>
            <color rgb="FF000000"/>
            <rFont val="Tahoma"/>
            <family val="2"/>
            <charset val="1"/>
          </rPr>
          <t xml:space="preserve">Rot/min = rad/s * (1 rot/2pi rad) * (60 sec/1 min)</t>
        </r>
      </text>
    </comment>
    <comment ref="L8" authorId="0">
      <text>
        <r>
          <rPr>
            <sz val="10"/>
            <rFont val="Arial"/>
            <family val="2"/>
          </rPr>
          <t xml:space="preserve">Megan Shapiro:
</t>
        </r>
        <r>
          <rPr>
            <sz val="9"/>
            <color rgb="FF000000"/>
            <rFont val="Tahoma"/>
            <family val="2"/>
            <charset val="1"/>
          </rPr>
          <t xml:space="preserve">Total mass is weight of 1 washer * # of washers</t>
        </r>
      </text>
    </comment>
    <comment ref="L25" authorId="0">
      <text>
        <r>
          <rPr>
            <sz val="10"/>
            <rFont val="Arial"/>
            <family val="2"/>
          </rPr>
          <t xml:space="preserve">Megan Shapiro:
</t>
        </r>
        <r>
          <rPr>
            <sz val="9"/>
            <color rgb="FF000000"/>
            <rFont val="Tahoma"/>
            <family val="2"/>
            <charset val="1"/>
          </rPr>
          <t xml:space="preserve">Total mass is weight of 1 washer * # of washers</t>
        </r>
      </text>
    </comment>
    <comment ref="M8" authorId="0">
      <text>
        <r>
          <rPr>
            <sz val="10"/>
            <rFont val="Arial"/>
            <family val="2"/>
          </rPr>
          <t xml:space="preserve">Megan Shapiro:
</t>
        </r>
        <r>
          <rPr>
            <sz val="9"/>
            <color rgb="FF000000"/>
            <rFont val="Tahoma"/>
            <family val="2"/>
            <charset val="1"/>
          </rPr>
          <t xml:space="preserve">Force = Mass * Gravity</t>
        </r>
      </text>
    </comment>
    <comment ref="M25" authorId="0">
      <text>
        <r>
          <rPr>
            <sz val="10"/>
            <rFont val="Arial"/>
            <family val="2"/>
          </rPr>
          <t xml:space="preserve">Megan Shapiro:
</t>
        </r>
        <r>
          <rPr>
            <sz val="9"/>
            <color rgb="FF000000"/>
            <rFont val="Tahoma"/>
            <family val="2"/>
            <charset val="1"/>
          </rPr>
          <t xml:space="preserve">Force = Mass * Gravity</t>
        </r>
      </text>
    </comment>
    <comment ref="N8" authorId="0">
      <text>
        <r>
          <rPr>
            <sz val="10"/>
            <rFont val="Arial"/>
            <family val="2"/>
          </rPr>
          <t xml:space="preserve">Megan Shapiro:
</t>
        </r>
        <r>
          <rPr>
            <sz val="9"/>
            <color rgb="FF000000"/>
            <rFont val="Tahoma"/>
            <family val="2"/>
            <charset val="1"/>
          </rPr>
          <t xml:space="preserve">Torque is mass * gravity * torque arm (radius)</t>
        </r>
      </text>
    </comment>
    <comment ref="N25" authorId="0">
      <text>
        <r>
          <rPr>
            <sz val="10"/>
            <rFont val="Arial"/>
            <family val="2"/>
          </rPr>
          <t xml:space="preserve">Megan Shapiro:
</t>
        </r>
        <r>
          <rPr>
            <sz val="9"/>
            <color rgb="FF000000"/>
            <rFont val="Tahoma"/>
            <family val="2"/>
            <charset val="1"/>
          </rPr>
          <t xml:space="preserve">Torque is mass * gravity * torque arm (radius)</t>
        </r>
      </text>
    </comment>
    <comment ref="O8" authorId="0">
      <text>
        <r>
          <rPr>
            <sz val="10"/>
            <rFont val="Arial"/>
            <family val="2"/>
          </rPr>
          <t xml:space="preserve">Megan Shapiro:
</t>
        </r>
        <r>
          <rPr>
            <sz val="9"/>
            <color rgb="FF000000"/>
            <rFont val="Tahoma"/>
            <family val="2"/>
            <charset val="1"/>
          </rPr>
          <t xml:space="preserve">Power in is voltage * current. We assume that voltage in the system is constant.
(1 W = 1 V * 1 A)</t>
        </r>
      </text>
    </comment>
    <comment ref="O25" authorId="0">
      <text>
        <r>
          <rPr>
            <sz val="10"/>
            <rFont val="Arial"/>
            <family val="2"/>
          </rPr>
          <t xml:space="preserve">Megan Shapiro:
</t>
        </r>
        <r>
          <rPr>
            <sz val="9"/>
            <color rgb="FF000000"/>
            <rFont val="Tahoma"/>
            <family val="2"/>
            <charset val="1"/>
          </rPr>
          <t xml:space="preserve">Power in is voltage * current. We assume that voltage in the system is constant.
(1 W = 1 V * 1 A)</t>
        </r>
      </text>
    </comment>
    <comment ref="P8" authorId="0">
      <text>
        <r>
          <rPr>
            <sz val="10"/>
            <rFont val="Arial"/>
            <family val="2"/>
          </rPr>
          <t xml:space="preserve">Megan Shapiro:
</t>
        </r>
        <r>
          <rPr>
            <sz val="9"/>
            <color rgb="FF000000"/>
            <rFont val="Tahoma"/>
            <family val="2"/>
            <charset val="1"/>
          </rPr>
          <t xml:space="preserve">Power out is torque * omega (1 W = Nm/s)</t>
        </r>
      </text>
    </comment>
    <comment ref="P25" authorId="0">
      <text>
        <r>
          <rPr>
            <sz val="10"/>
            <rFont val="Arial"/>
            <family val="2"/>
          </rPr>
          <t xml:space="preserve">Megan Shapiro:
</t>
        </r>
        <r>
          <rPr>
            <sz val="9"/>
            <color rgb="FF000000"/>
            <rFont val="Tahoma"/>
            <family val="2"/>
            <charset val="1"/>
          </rPr>
          <t xml:space="preserve">Power out is torque * omega (1 W = Nm/s)</t>
        </r>
      </text>
    </comment>
    <comment ref="Q8" authorId="0">
      <text>
        <r>
          <rPr>
            <sz val="10"/>
            <rFont val="Arial"/>
            <family val="2"/>
          </rPr>
          <t xml:space="preserve">Megan Shapiro:
</t>
        </r>
        <r>
          <rPr>
            <sz val="9"/>
            <color rgb="FF000000"/>
            <rFont val="Tahoma"/>
            <family val="2"/>
            <charset val="1"/>
          </rPr>
          <t xml:space="preserve">Efficiency = Power Out / Power In</t>
        </r>
      </text>
    </comment>
    <comment ref="Q25" authorId="0">
      <text>
        <r>
          <rPr>
            <sz val="10"/>
            <rFont val="Arial"/>
            <family val="2"/>
          </rPr>
          <t xml:space="preserve">Megan Shapiro:
</t>
        </r>
        <r>
          <rPr>
            <sz val="9"/>
            <color rgb="FF000000"/>
            <rFont val="Tahoma"/>
            <family val="2"/>
            <charset val="1"/>
          </rPr>
          <t xml:space="preserve">Efficiency = Power Out / Power In</t>
        </r>
      </text>
    </comment>
    <comment ref="U8" authorId="0">
      <text>
        <r>
          <rPr>
            <sz val="10"/>
            <rFont val="Arial"/>
            <family val="2"/>
          </rPr>
          <t xml:space="preserve">Megan Shapiro:
</t>
        </r>
        <r>
          <rPr>
            <sz val="9"/>
            <color rgb="FF000000"/>
            <rFont val="Tahoma"/>
            <family val="2"/>
            <charset val="1"/>
          </rPr>
          <t xml:space="preserve">Rot/min = (distance/time) *(1/radius)*(rot/2pi rad)
*(60 s/min)</t>
        </r>
      </text>
    </comment>
    <comment ref="U25" authorId="0">
      <text>
        <r>
          <rPr>
            <sz val="10"/>
            <rFont val="Arial"/>
            <family val="2"/>
          </rPr>
          <t xml:space="preserve">Megan Shapiro:
</t>
        </r>
        <r>
          <rPr>
            <sz val="9"/>
            <color rgb="FF000000"/>
            <rFont val="Tahoma"/>
            <family val="2"/>
            <charset val="1"/>
          </rPr>
          <t xml:space="preserve">Rot/min = (distance/time) *(1/radius)*(rot/2pi rad)
*(60 s/min)</t>
        </r>
      </text>
    </comment>
  </commentList>
</comments>
</file>

<file path=xl/sharedStrings.xml><?xml version="1.0" encoding="utf-8"?>
<sst xmlns="http://schemas.openxmlformats.org/spreadsheetml/2006/main" count="68" uniqueCount="45">
  <si>
    <t xml:space="preserve">Lab #1: Motor Characterization</t>
  </si>
  <si>
    <t xml:space="preserve">Experiment Results Template</t>
  </si>
  <si>
    <t xml:space="preserve">1. Highlighted Cells should be replaced with your own results</t>
  </si>
  <si>
    <t xml:space="preserve">2. Do not edit white cells, as they have the dimensional analysis formulas pre-programmed. Please do explore the formulas and be sure you understand how they work. Hover over a column title to get more info on its formula.</t>
  </si>
  <si>
    <t xml:space="preserve">3. If you have not yet reached your stall torque by the end of the table, continue adding washers and expand the table and graphs to include all results.</t>
  </si>
  <si>
    <t xml:space="preserve">4. The graphs to the right are not finished. Select the correct data series for the associated graphs, and use them to find the data points requested for your report. Also include the trendlines and legend labels.</t>
  </si>
  <si>
    <r>
      <rPr>
        <b val="true"/>
        <i val="true"/>
        <sz val="11"/>
        <color theme="1"/>
        <rFont val="Calibri"/>
        <family val="2"/>
        <charset val="1"/>
      </rPr>
      <t xml:space="preserve">Reminder</t>
    </r>
    <r>
      <rPr>
        <i val="true"/>
        <sz val="11"/>
        <color theme="1"/>
        <rFont val="Calibri"/>
        <family val="2"/>
        <charset val="1"/>
      </rPr>
      <t xml:space="preserve">: Test maximum washer load and consider adding a gear train before starting tests.</t>
    </r>
  </si>
  <si>
    <t xml:space="preserve">light grey</t>
  </si>
  <si>
    <t xml:space="preserve">*Using 255 PWM</t>
  </si>
  <si>
    <t xml:space="preserve">Motor A Lifting Tests</t>
  </si>
  <si>
    <t xml:space="preserve">Motor A PWM tests</t>
  </si>
  <si>
    <t xml:space="preserve">Motor A Timing Error</t>
  </si>
  <si>
    <t xml:space="preserve">Num Washers</t>
  </si>
  <si>
    <t xml:space="preserve">Travel Time (s)</t>
  </si>
  <si>
    <t xml:space="preserve">Current (mA)</t>
  </si>
  <si>
    <t xml:space="preserve">Voltage (V)</t>
  </si>
  <si>
    <t xml:space="preserve">Speed (m/s)</t>
  </si>
  <si>
    <t xml:space="preserve">w (rad/s)</t>
  </si>
  <si>
    <t xml:space="preserve">w (rpm)</t>
  </si>
  <si>
    <t xml:space="preserve">Mass (kg)</t>
  </si>
  <si>
    <t xml:space="preserve">Force (N)</t>
  </si>
  <si>
    <t xml:space="preserve">Torque (Nmm)</t>
  </si>
  <si>
    <t xml:space="preserve">P_in (mW)</t>
  </si>
  <si>
    <t xml:space="preserve">P_out (mW)</t>
  </si>
  <si>
    <t xml:space="preserve">Efficiency (%)</t>
  </si>
  <si>
    <t xml:space="preserve">PWM setting (%)</t>
  </si>
  <si>
    <t xml:space="preserve">Travel Time(s)</t>
  </si>
  <si>
    <t xml:space="preserve">Trial</t>
  </si>
  <si>
    <t xml:space="preserve">Time (5 washers)</t>
  </si>
  <si>
    <t xml:space="preserve">Build your own Power and Efficiency vs Torque
Motor A Chart</t>
  </si>
  <si>
    <t xml:space="preserve">Build your own PWM vs Speed
Motor A Chart</t>
  </si>
  <si>
    <t xml:space="preserve">Constants</t>
  </si>
  <si>
    <t xml:space="preserve">Radius of Pulley Wheel (m):</t>
  </si>
  <si>
    <t xml:space="preserve">Distance Travelled (m):</t>
  </si>
  <si>
    <t xml:space="preserve">Mass per Washer (kg):</t>
  </si>
  <si>
    <t xml:space="preserve">Mean:</t>
  </si>
  <si>
    <t xml:space="preserve">Standard Dev:</t>
  </si>
  <si>
    <t xml:space="preserve">N/A</t>
  </si>
  <si>
    <t xml:space="preserve">dark grey</t>
  </si>
  <si>
    <t xml:space="preserve">Motor B Lifting Tests</t>
  </si>
  <si>
    <t xml:space="preserve">Motor B PWM tests</t>
  </si>
  <si>
    <t xml:space="preserve">Motor B Timing Error</t>
  </si>
  <si>
    <t xml:space="preserve">Build your own Speed and Efficiency vs Torque
Motor B Chart</t>
  </si>
  <si>
    <t xml:space="preserve">Build your own Power and Efficiency vs Torque
Motor B Chart</t>
  </si>
  <si>
    <t xml:space="preserve">Build your own PWM vs Speed
Motor B Chart</t>
  </si>
</sst>
</file>

<file path=xl/styles.xml><?xml version="1.0" encoding="utf-8"?>
<styleSheet xmlns="http://schemas.openxmlformats.org/spreadsheetml/2006/main">
  <numFmts count="4">
    <numFmt numFmtId="164" formatCode="General"/>
    <numFmt numFmtId="165" formatCode="0"/>
    <numFmt numFmtId="166" formatCode="0.00"/>
    <numFmt numFmtId="167" formatCode="0.000"/>
  </numFmts>
  <fonts count="14">
    <font>
      <sz val="11"/>
      <color theme="1"/>
      <name val="Calibri"/>
      <family val="2"/>
      <charset val="1"/>
    </font>
    <font>
      <sz val="10"/>
      <name val="Arial"/>
      <family val="0"/>
    </font>
    <font>
      <sz val="10"/>
      <name val="Arial"/>
      <family val="0"/>
    </font>
    <font>
      <sz val="10"/>
      <name val="Arial"/>
      <family val="0"/>
    </font>
    <font>
      <sz val="16"/>
      <color theme="1"/>
      <name val="Calibri"/>
      <family val="2"/>
      <charset val="1"/>
    </font>
    <font>
      <b val="true"/>
      <i val="true"/>
      <sz val="11"/>
      <color theme="1"/>
      <name val="Calibri"/>
      <family val="2"/>
      <charset val="1"/>
    </font>
    <font>
      <i val="true"/>
      <sz val="11"/>
      <color theme="1"/>
      <name val="Calibri"/>
      <family val="2"/>
      <charset val="1"/>
    </font>
    <font>
      <b val="true"/>
      <sz val="14"/>
      <color rgb="FFFF0000"/>
      <name val="Calibri"/>
      <family val="2"/>
      <charset val="1"/>
    </font>
    <font>
      <sz val="10"/>
      <name val="Arial"/>
      <family val="2"/>
    </font>
    <font>
      <sz val="9"/>
      <color rgb="FF000000"/>
      <name val="Tahoma"/>
      <family val="2"/>
      <charset val="1"/>
    </font>
    <font>
      <sz val="14"/>
      <color rgb="FF595959"/>
      <name val="Calibri"/>
      <family val="2"/>
    </font>
    <font>
      <sz val="9"/>
      <color rgb="FF595959"/>
      <name val="Calibri"/>
      <family val="2"/>
    </font>
    <font>
      <sz val="10"/>
      <color rgb="FF595959"/>
      <name val="Calibri"/>
      <family val="2"/>
    </font>
    <font>
      <sz val="10"/>
      <color rgb="FF000000"/>
      <name val="Calibri"/>
      <family val="2"/>
    </font>
  </fonts>
  <fills count="3">
    <fill>
      <patternFill patternType="none"/>
    </fill>
    <fill>
      <patternFill patternType="gray125"/>
    </fill>
    <fill>
      <patternFill patternType="solid">
        <fgColor theme="7" tint="0.5999"/>
        <bgColor rgb="FFFFCC99"/>
      </patternFill>
    </fill>
  </fills>
  <borders count="10">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bottom/>
      <diagonal/>
    </border>
    <border diagonalUp="false" diagonalDown="false">
      <left style="thin"/>
      <right style="thin"/>
      <top/>
      <bottom/>
      <diagonal/>
    </border>
    <border diagonalUp="false" diagonalDown="false">
      <left style="medium"/>
      <right style="medium"/>
      <top style="medium"/>
      <bottom style="medium"/>
      <diagonal/>
    </border>
    <border diagonalUp="false" diagonalDown="false">
      <left/>
      <right style="thin"/>
      <top/>
      <bottom/>
      <diagonal/>
    </border>
    <border diagonalUp="false" diagonalDown="false">
      <left style="thin"/>
      <right/>
      <top style="thin"/>
      <bottom/>
      <diagonal/>
    </border>
    <border diagonalUp="false" diagonalDown="false">
      <left style="thin"/>
      <right/>
      <top/>
      <bottom style="thin"/>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4" fontId="0" fillId="2" borderId="1" xfId="0" applyFont="true" applyBorder="true" applyAlignment="true" applyProtection="true">
      <alignment horizontal="center" vertical="center" textRotation="0" wrapText="true" indent="0" shrinkToFit="false"/>
      <protection locked="true" hidden="false"/>
    </xf>
    <xf numFmtId="164" fontId="5" fillId="2" borderId="1" xfId="0" applyFont="true" applyBorder="true" applyAlignment="true" applyProtection="true">
      <alignment horizontal="center" vertical="center"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1" xfId="0" applyFont="true" applyBorder="true" applyAlignment="true" applyProtection="true">
      <alignment horizontal="center" vertical="bottom" textRotation="0" wrapText="false" indent="0" shrinkToFit="false"/>
      <protection locked="true" hidden="false"/>
    </xf>
    <xf numFmtId="165" fontId="0" fillId="0" borderId="1" xfId="0" applyFont="true" applyBorder="true" applyAlignment="true" applyProtection="true">
      <alignment horizontal="center" vertical="bottom" textRotation="0" wrapText="false" indent="0" shrinkToFit="false"/>
      <protection locked="true" hidden="false"/>
    </xf>
    <xf numFmtId="164" fontId="0" fillId="0" borderId="1" xfId="0" applyFont="true" applyBorder="true" applyAlignment="true" applyProtection="true">
      <alignment horizontal="right"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5" fontId="0" fillId="0" borderId="3" xfId="0" applyFont="true" applyBorder="true" applyAlignment="true" applyProtection="true">
      <alignment horizontal="general" vertical="bottom" textRotation="0" wrapText="false" indent="0" shrinkToFit="false"/>
      <protection locked="true" hidden="false"/>
    </xf>
    <xf numFmtId="166" fontId="0" fillId="0" borderId="4" xfId="0" applyFont="true" applyBorder="true" applyAlignment="true" applyProtection="true">
      <alignment horizontal="general" vertical="bottom" textRotation="0" wrapText="false" indent="0" shrinkToFit="false"/>
      <protection locked="true" hidden="false"/>
    </xf>
    <xf numFmtId="167" fontId="0" fillId="0" borderId="2" xfId="0" applyFont="true" applyBorder="true" applyAlignment="true" applyProtection="true">
      <alignment horizontal="general" vertical="bottom" textRotation="0" wrapText="false" indent="0" shrinkToFit="false"/>
      <protection locked="true" hidden="false"/>
    </xf>
    <xf numFmtId="164" fontId="7" fillId="0" borderId="5" xfId="0" applyFont="true" applyBorder="true" applyAlignment="true" applyProtection="true">
      <alignment horizontal="center" vertical="center" textRotation="0" wrapText="true" indent="0" shrinkToFit="false"/>
      <protection locked="true" hidden="false"/>
    </xf>
    <xf numFmtId="165" fontId="0" fillId="2" borderId="4" xfId="0" applyFont="false" applyBorder="true" applyAlignment="true" applyProtection="true">
      <alignment horizontal="general" vertical="bottom" textRotation="0" wrapText="false" indent="0" shrinkToFit="false"/>
      <protection locked="true" hidden="false"/>
    </xf>
    <xf numFmtId="166" fontId="0" fillId="2" borderId="4" xfId="0" applyFont="false" applyBorder="true" applyAlignment="true" applyProtection="true">
      <alignment horizontal="general" vertical="bottom" textRotation="0" wrapText="false" indent="0" shrinkToFit="false"/>
      <protection locked="true" hidden="false"/>
    </xf>
    <xf numFmtId="167" fontId="0" fillId="2" borderId="2" xfId="0" applyFont="false" applyBorder="true" applyAlignment="true" applyProtection="true">
      <alignment horizontal="general" vertical="bottom" textRotation="0" wrapText="false" indent="0" shrinkToFit="false"/>
      <protection locked="true" hidden="false"/>
    </xf>
    <xf numFmtId="167" fontId="0" fillId="0" borderId="4" xfId="0" applyFont="false" applyBorder="true" applyAlignment="true" applyProtection="true">
      <alignment horizontal="general" vertical="bottom" textRotation="0" wrapText="false" indent="0" shrinkToFit="false"/>
      <protection locked="true" hidden="false"/>
    </xf>
    <xf numFmtId="165" fontId="0" fillId="0" borderId="4" xfId="0" applyFont="false" applyBorder="true" applyAlignment="true" applyProtection="true">
      <alignment horizontal="general" vertical="bottom" textRotation="0" wrapText="false" indent="0" shrinkToFit="false"/>
      <protection locked="true" hidden="false"/>
    </xf>
    <xf numFmtId="167" fontId="0" fillId="0" borderId="3" xfId="0" applyFont="false" applyBorder="true" applyAlignment="true" applyProtection="true">
      <alignment horizontal="general" vertical="bottom" textRotation="0" wrapText="false" indent="0" shrinkToFit="false"/>
      <protection locked="true" hidden="false"/>
    </xf>
    <xf numFmtId="165" fontId="0" fillId="0" borderId="6" xfId="0" applyFont="false" applyBorder="true" applyAlignment="true" applyProtection="true">
      <alignment horizontal="general" vertical="bottom" textRotation="0" wrapText="false" indent="0" shrinkToFit="false"/>
      <protection locked="true" hidden="false"/>
    </xf>
    <xf numFmtId="165" fontId="0" fillId="2" borderId="7" xfId="0" applyFont="false" applyBorder="true" applyAlignment="true" applyProtection="true">
      <alignment horizontal="general" vertical="bottom" textRotation="0" wrapText="false" indent="0" shrinkToFit="false"/>
      <protection locked="true" hidden="false"/>
    </xf>
    <xf numFmtId="166" fontId="0" fillId="2" borderId="7" xfId="0" applyFont="false" applyBorder="true" applyAlignment="true" applyProtection="true">
      <alignment horizontal="general" vertical="bottom" textRotation="0" wrapText="false" indent="0" shrinkToFit="false"/>
      <protection locked="true" hidden="false"/>
    </xf>
    <xf numFmtId="165" fontId="0" fillId="0" borderId="7" xfId="0" applyFont="false" applyBorder="true" applyAlignment="true" applyProtection="true">
      <alignment horizontal="general" vertical="bottom" textRotation="0" wrapText="false" indent="0" shrinkToFit="false"/>
      <protection locked="true" hidden="false"/>
    </xf>
    <xf numFmtId="167" fontId="0" fillId="2" borderId="4" xfId="0" applyFont="false" applyBorder="true" applyAlignment="true" applyProtection="true">
      <alignment horizontal="general" vertical="bottom" textRotation="0" wrapText="false" indent="0" shrinkToFit="false"/>
      <protection locked="true" hidden="false"/>
    </xf>
    <xf numFmtId="165" fontId="0" fillId="2" borderId="3" xfId="0" applyFont="false" applyBorder="true" applyAlignment="true" applyProtection="true">
      <alignment horizontal="general" vertical="bottom" textRotation="0" wrapText="false" indent="0" shrinkToFit="false"/>
      <protection locked="true" hidden="false"/>
    </xf>
    <xf numFmtId="166" fontId="0" fillId="2" borderId="3" xfId="0" applyFont="false" applyBorder="true" applyAlignment="true" applyProtection="true">
      <alignment horizontal="general" vertical="bottom" textRotation="0" wrapText="false" indent="0" shrinkToFit="false"/>
      <protection locked="true" hidden="false"/>
    </xf>
    <xf numFmtId="164" fontId="0" fillId="0" borderId="3" xfId="0" applyFont="true" applyBorder="true" applyAlignment="true" applyProtection="true">
      <alignment horizontal="general" vertical="bottom" textRotation="0" wrapText="false" indent="0" shrinkToFit="false"/>
      <protection locked="true" hidden="false"/>
    </xf>
    <xf numFmtId="164" fontId="0" fillId="0" borderId="8" xfId="0" applyFont="true" applyBorder="true" applyAlignment="true" applyProtection="true">
      <alignment horizontal="general" vertical="bottom" textRotation="0" wrapText="false" indent="0" shrinkToFit="false"/>
      <protection locked="true" hidden="false"/>
    </xf>
    <xf numFmtId="167" fontId="0" fillId="2" borderId="9" xfId="0" applyFont="false" applyBorder="true" applyAlignment="true" applyProtection="true">
      <alignment horizontal="general" vertical="bottom" textRotation="0" wrapText="false" indent="0" shrinkToFit="false"/>
      <protection locked="true" hidden="false"/>
    </xf>
    <xf numFmtId="165" fontId="0" fillId="2" borderId="8" xfId="0" applyFont="false" applyBorder="true" applyAlignment="true" applyProtection="true">
      <alignment horizontal="general" vertical="bottom" textRotation="0" wrapText="false" indent="0" shrinkToFit="false"/>
      <protection locked="true" hidden="false"/>
    </xf>
    <xf numFmtId="166" fontId="0" fillId="2" borderId="8" xfId="0" applyFont="false" applyBorder="true" applyAlignment="true" applyProtection="true">
      <alignment horizontal="general" vertical="bottom" textRotation="0" wrapText="false" indent="0" shrinkToFit="false"/>
      <protection locked="true" hidden="false"/>
    </xf>
    <xf numFmtId="167" fontId="0" fillId="0" borderId="9" xfId="0" applyFont="false" applyBorder="true" applyAlignment="true" applyProtection="true">
      <alignment horizontal="general" vertical="bottom" textRotation="0" wrapText="false" indent="0" shrinkToFit="false"/>
      <protection locked="true" hidden="false"/>
    </xf>
    <xf numFmtId="165" fontId="0" fillId="0" borderId="8" xfId="0" applyFont="false" applyBorder="true" applyAlignment="true" applyProtection="true">
      <alignment horizontal="general" vertical="bottom" textRotation="0" wrapText="false" indent="0" shrinkToFit="false"/>
      <protection locked="true" hidden="false"/>
    </xf>
    <xf numFmtId="165" fontId="0" fillId="2" borderId="9" xfId="0" applyFont="false" applyBorder="true" applyAlignment="true" applyProtection="true">
      <alignment horizontal="general" vertical="bottom" textRotation="0" wrapText="false" indent="0" shrinkToFit="false"/>
      <protection locked="true" hidden="false"/>
    </xf>
    <xf numFmtId="166" fontId="0" fillId="2" borderId="9" xfId="0" applyFont="false" applyBorder="true" applyAlignment="true" applyProtection="true">
      <alignment horizontal="general" vertical="bottom" textRotation="0" wrapText="false" indent="0" shrinkToFit="false"/>
      <protection locked="true" hidden="false"/>
    </xf>
    <xf numFmtId="165" fontId="0" fillId="0" borderId="9" xfId="0" applyFont="false" applyBorder="true" applyAlignment="true" applyProtection="true">
      <alignment horizontal="general" vertical="bottom" textRotation="0" wrapText="false" indent="0" shrinkToFit="false"/>
      <protection locked="true" hidden="false"/>
    </xf>
    <xf numFmtId="167" fontId="0" fillId="0" borderId="8" xfId="0" applyFont="false" applyBorder="true" applyAlignment="true" applyProtection="true">
      <alignment horizontal="general" vertical="bottom" textRotation="0" wrapText="false" indent="0" shrinkToFit="false"/>
      <protection locked="true" hidden="false"/>
    </xf>
    <xf numFmtId="166" fontId="0" fillId="0" borderId="9" xfId="0" applyFont="false" applyBorder="true" applyAlignment="true" applyProtection="true">
      <alignment horizontal="general" vertical="bottom" textRotation="0" wrapText="false" indent="0" shrinkToFit="false"/>
      <protection locked="true" hidden="false"/>
    </xf>
    <xf numFmtId="165" fontId="0" fillId="2" borderId="0" xfId="0" applyFont="false" applyBorder="false" applyAlignment="true" applyProtection="true">
      <alignment horizontal="general" vertical="bottom" textRotation="0" wrapText="false" indent="0" shrinkToFit="false"/>
      <protection locked="true" hidden="false"/>
    </xf>
    <xf numFmtId="166" fontId="0" fillId="2" borderId="0" xfId="0" applyFont="false" applyBorder="false" applyAlignment="true" applyProtection="true">
      <alignment horizontal="general" vertical="bottom" textRotation="0" wrapText="false" indent="0" shrinkToFit="false"/>
      <protection locked="true" hidden="false"/>
    </xf>
    <xf numFmtId="167" fontId="0" fillId="2" borderId="0" xfId="0" applyFont="fals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7" fontId="0" fillId="0" borderId="7" xfId="0" applyFont="false" applyBorder="tru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B8B8B"/>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E699"/>
      <rgbColor rgb="FF99CCFF"/>
      <rgbColor rgb="FFFF99CC"/>
      <rgbColor rgb="FFCC99FF"/>
      <rgbColor rgb="FFFFCC99"/>
      <rgbColor rgb="FF4472C4"/>
      <rgbColor rgb="FF33CCCC"/>
      <rgbColor rgb="FF99CC00"/>
      <rgbColor rgb="FFFFCC00"/>
      <rgbColor rgb="FFFF9900"/>
      <rgbColor rgb="FFED7D31"/>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charts/_rels/chart3.xml.rels><?xml version="1.0" encoding="UTF-8"?>
<Relationships xmlns="http://schemas.openxmlformats.org/package/2006/relationships"><Relationship Id="rId1" Type="http://schemas.openxmlformats.org/officeDocument/2006/relationships/chartUserShapes" Target="../drawings/drawing2.xml"/>
</Relationships>
</file>

<file path=xl/charts/_rels/chart4.xml.rels><?xml version="1.0" encoding="UTF-8"?>
<Relationships xmlns="http://schemas.openxmlformats.org/package/2006/relationships"><Relationship Id="rId1" Type="http://schemas.openxmlformats.org/officeDocument/2006/relationships/chartUserShapes" Target="../drawings/drawing3.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Speed and Efficiency vs Torque Motor A</a:t>
            </a:r>
          </a:p>
        </c:rich>
      </c:tx>
      <c:overlay val="0"/>
      <c:spPr>
        <a:noFill/>
        <a:ln w="0">
          <a:noFill/>
        </a:ln>
      </c:spPr>
    </c:title>
    <c:autoTitleDeleted val="0"/>
    <c:plotArea>
      <c:scatterChart>
        <c:scatterStyle val="lineMarker"/>
        <c:varyColors val="0"/>
        <c:ser>
          <c:idx val="0"/>
          <c:order val="0"/>
          <c:tx>
            <c:strRef>
              <c:f>Sheet1!$K$8</c:f>
              <c:strCache>
                <c:ptCount val="1"/>
                <c:pt idx="0">
                  <c:v>w (rpm)</c:v>
                </c:pt>
              </c:strCache>
            </c:strRef>
          </c:tx>
          <c:spPr>
            <a:solidFill>
              <a:srgbClr val="4472c4"/>
            </a:solidFill>
            <a:ln w="25560">
              <a:noFill/>
            </a:ln>
          </c:spPr>
          <c:marker>
            <c:symbol val="circle"/>
            <c:size val="5"/>
            <c:spPr>
              <a:solidFill>
                <a:srgbClr val="4472c4"/>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trendline>
            <c:spPr>
              <a:ln cap="rnd" w="19080">
                <a:solidFill>
                  <a:srgbClr val="4472c4"/>
                </a:solidFill>
                <a:prstDash val="sysDot"/>
                <a:round/>
              </a:ln>
            </c:spPr>
            <c:trendlineType val="linear"/>
            <c:forward val="0"/>
            <c:backward val="0"/>
            <c:dispRSqr val="0"/>
            <c:dispEq val="0"/>
          </c:trendline>
          <c:xVal>
            <c:numRef>
              <c:f>Sheet1!$N$9:$N$22</c:f>
              <c:numCache>
                <c:formatCode>0.000</c:formatCode>
                <c:ptCount val="14"/>
                <c:pt idx="0">
                  <c:v>0</c:v>
                </c:pt>
                <c:pt idx="1">
                  <c:v>7.725375</c:v>
                </c:pt>
                <c:pt idx="2">
                  <c:v>15.45075</c:v>
                </c:pt>
                <c:pt idx="3">
                  <c:v>23.176125</c:v>
                </c:pt>
                <c:pt idx="4">
                  <c:v>30.9015</c:v>
                </c:pt>
                <c:pt idx="5">
                  <c:v>38.626875</c:v>
                </c:pt>
                <c:pt idx="6">
                  <c:v>46.35225</c:v>
                </c:pt>
                <c:pt idx="7">
                  <c:v>54.077625</c:v>
                </c:pt>
                <c:pt idx="8">
                  <c:v>61.803</c:v>
                </c:pt>
                <c:pt idx="9">
                  <c:v>69.528375</c:v>
                </c:pt>
                <c:pt idx="10">
                  <c:v>77.25375</c:v>
                </c:pt>
                <c:pt idx="11">
                  <c:v>84.979125</c:v>
                </c:pt>
                <c:pt idx="12">
                  <c:v>92.7045</c:v>
                </c:pt>
                <c:pt idx="13">
                  <c:v>100.429875</c:v>
                </c:pt>
              </c:numCache>
            </c:numRef>
          </c:xVal>
          <c:yVal>
            <c:numRef>
              <c:f>Sheet1!$K$9:$K$22</c:f>
              <c:numCache>
                <c:formatCode>0</c:formatCode>
                <c:ptCount val="14"/>
                <c:pt idx="0">
                  <c:v>86.1975136424264</c:v>
                </c:pt>
                <c:pt idx="1">
                  <c:v>77.4644322138434</c:v>
                </c:pt>
                <c:pt idx="2">
                  <c:v>71.9034535911698</c:v>
                </c:pt>
                <c:pt idx="3">
                  <c:v>65.4222801126711</c:v>
                </c:pt>
                <c:pt idx="4">
                  <c:v>58.3351839560277</c:v>
                </c:pt>
                <c:pt idx="5">
                  <c:v>52.3583433625193</c:v>
                </c:pt>
                <c:pt idx="6">
                  <c:v>43.7322853380146</c:v>
                </c:pt>
                <c:pt idx="7">
                  <c:v>38.1761571029727</c:v>
                </c:pt>
                <c:pt idx="8">
                  <c:v>31.5072383933625</c:v>
                </c:pt>
                <c:pt idx="9">
                  <c:v>26.9541202509417</c:v>
                </c:pt>
                <c:pt idx="10">
                  <c:v>21.9283757248412</c:v>
                </c:pt>
                <c:pt idx="11">
                  <c:v>15.6071538231703</c:v>
                </c:pt>
                <c:pt idx="12">
                  <c:v>8.61480884625856</c:v>
                </c:pt>
              </c:numCache>
            </c:numRef>
          </c:yVal>
          <c:smooth val="0"/>
        </c:ser>
        <c:axId val="8889181"/>
        <c:axId val="22115018"/>
      </c:scatterChart>
      <c:scatterChart>
        <c:scatterStyle val="lineMarker"/>
        <c:varyColors val="0"/>
        <c:ser>
          <c:idx val="1"/>
          <c:order val="1"/>
          <c:tx>
            <c:strRef>
              <c:f>Sheet1!$Q$8</c:f>
              <c:strCache>
                <c:ptCount val="1"/>
                <c:pt idx="0">
                  <c:v>Efficiency (%)</c:v>
                </c:pt>
              </c:strCache>
            </c:strRef>
          </c:tx>
          <c:spPr>
            <a:solidFill>
              <a:srgbClr val="ed7d31"/>
            </a:solidFill>
            <a:ln w="25560">
              <a:noFill/>
            </a:ln>
          </c:spPr>
          <c:marker>
            <c:symbol val="circle"/>
            <c:size val="5"/>
            <c:spPr>
              <a:solidFill>
                <a:srgbClr val="ed7d31"/>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trendline>
            <c:spPr>
              <a:ln cap="rnd" w="19080">
                <a:solidFill>
                  <a:srgbClr val="ed7d31"/>
                </a:solidFill>
                <a:prstDash val="sysDot"/>
                <a:round/>
              </a:ln>
            </c:spPr>
            <c:trendlineType val="poly"/>
            <c:order val="3"/>
            <c:forward val="0"/>
            <c:backward val="0"/>
            <c:dispRSqr val="0"/>
            <c:dispEq val="0"/>
          </c:trendline>
          <c:xVal>
            <c:numRef>
              <c:f>Sheet1!$N$9:$N$22</c:f>
              <c:numCache>
                <c:formatCode>0.000</c:formatCode>
                <c:ptCount val="14"/>
                <c:pt idx="0">
                  <c:v>0</c:v>
                </c:pt>
                <c:pt idx="1">
                  <c:v>7.725375</c:v>
                </c:pt>
                <c:pt idx="2">
                  <c:v>15.45075</c:v>
                </c:pt>
                <c:pt idx="3">
                  <c:v>23.176125</c:v>
                </c:pt>
                <c:pt idx="4">
                  <c:v>30.9015</c:v>
                </c:pt>
                <c:pt idx="5">
                  <c:v>38.626875</c:v>
                </c:pt>
                <c:pt idx="6">
                  <c:v>46.35225</c:v>
                </c:pt>
                <c:pt idx="7">
                  <c:v>54.077625</c:v>
                </c:pt>
                <c:pt idx="8">
                  <c:v>61.803</c:v>
                </c:pt>
                <c:pt idx="9">
                  <c:v>69.528375</c:v>
                </c:pt>
                <c:pt idx="10">
                  <c:v>77.25375</c:v>
                </c:pt>
                <c:pt idx="11">
                  <c:v>84.979125</c:v>
                </c:pt>
                <c:pt idx="12">
                  <c:v>92.7045</c:v>
                </c:pt>
                <c:pt idx="13">
                  <c:v>100.429875</c:v>
                </c:pt>
              </c:numCache>
            </c:numRef>
          </c:xVal>
          <c:yVal>
            <c:numRef>
              <c:f>Sheet1!$Q$9:$Q$22</c:f>
              <c:numCache>
                <c:formatCode>0.00</c:formatCode>
                <c:ptCount val="14"/>
                <c:pt idx="0">
                  <c:v>0</c:v>
                </c:pt>
                <c:pt idx="1">
                  <c:v>16.7501055741849</c:v>
                </c:pt>
                <c:pt idx="2">
                  <c:v>27.7417389762338</c:v>
                </c:pt>
                <c:pt idx="3">
                  <c:v>34.205384242709</c:v>
                </c:pt>
                <c:pt idx="4">
                  <c:v>33.4461852051359</c:v>
                </c:pt>
                <c:pt idx="5">
                  <c:v>37.134134285978</c:v>
                </c:pt>
                <c:pt idx="6">
                  <c:v>36.6223733072845</c:v>
                </c:pt>
                <c:pt idx="7">
                  <c:v>35.8188988665086</c:v>
                </c:pt>
                <c:pt idx="8">
                  <c:v>33.650155045928</c:v>
                </c:pt>
                <c:pt idx="9">
                  <c:v>33.1961188088283</c:v>
                </c:pt>
                <c:pt idx="10">
                  <c:v>31.1548559951843</c:v>
                </c:pt>
                <c:pt idx="11">
                  <c:v>26.800638084921</c:v>
                </c:pt>
                <c:pt idx="12">
                  <c:v>15.2817733709309</c:v>
                </c:pt>
              </c:numCache>
            </c:numRef>
          </c:yVal>
          <c:smooth val="0"/>
        </c:ser>
        <c:axId val="2900459"/>
        <c:axId val="5988617"/>
      </c:scatterChart>
      <c:valAx>
        <c:axId val="8889181"/>
        <c:scaling>
          <c:orientation val="minMax"/>
          <c:max val="100"/>
        </c:scaling>
        <c:delete val="0"/>
        <c:axPos val="b"/>
        <c:majorGridlines>
          <c:spPr>
            <a:ln w="9360">
              <a:solidFill>
                <a:srgbClr val="d9d9d9"/>
              </a:solidFill>
              <a:round/>
            </a:ln>
          </c:spPr>
        </c:majorGridlines>
        <c:title>
          <c:tx>
            <c:rich>
              <a:bodyPr rot="0"/>
              <a:lstStyle/>
              <a:p>
                <a:pPr>
                  <a:defRPr b="0" lang="en-US" sz="1000" spc="-1" strike="noStrike">
                    <a:solidFill>
                      <a:srgbClr val="595959"/>
                    </a:solidFill>
                    <a:latin typeface="Calibri"/>
                  </a:defRPr>
                </a:pPr>
                <a:r>
                  <a:rPr b="0" lang="en-US" sz="1000" spc="-1" strike="noStrike">
                    <a:solidFill>
                      <a:srgbClr val="595959"/>
                    </a:solidFill>
                    <a:latin typeface="Calibri"/>
                  </a:rPr>
                  <a:t>Torque (Nmm)</a:t>
                </a:r>
              </a:p>
            </c:rich>
          </c:tx>
          <c:overlay val="0"/>
          <c:spPr>
            <a:noFill/>
            <a:ln w="0">
              <a:noFill/>
            </a:ln>
          </c:spPr>
        </c:title>
        <c:numFmt formatCode="0.000"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22115018"/>
        <c:crossesAt val="0"/>
        <c:crossBetween val="midCat"/>
      </c:valAx>
      <c:valAx>
        <c:axId val="22115018"/>
        <c:scaling>
          <c:orientation val="minMax"/>
        </c:scaling>
        <c:delete val="0"/>
        <c:axPos val="l"/>
        <c:majorGridlines>
          <c:spPr>
            <a:ln w="9360">
              <a:solidFill>
                <a:srgbClr val="d9d9d9"/>
              </a:solidFill>
              <a:round/>
            </a:ln>
          </c:spPr>
        </c:majorGridlines>
        <c:title>
          <c:tx>
            <c:rich>
              <a:bodyPr rot="-5400000"/>
              <a:lstStyle/>
              <a:p>
                <a:pPr>
                  <a:defRPr b="0" lang="en-US" sz="1000" spc="-1" strike="noStrike">
                    <a:solidFill>
                      <a:srgbClr val="595959"/>
                    </a:solidFill>
                    <a:latin typeface="Calibri"/>
                  </a:defRPr>
                </a:pPr>
                <a:r>
                  <a:rPr b="0" lang="en-US" sz="1000" spc="-1" strike="noStrike">
                    <a:solidFill>
                      <a:srgbClr val="595959"/>
                    </a:solidFill>
                    <a:latin typeface="Calibri"/>
                  </a:rPr>
                  <a:t>Speed (rpm)</a:t>
                </a:r>
              </a:p>
            </c:rich>
          </c:tx>
          <c:overlay val="0"/>
          <c:spPr>
            <a:noFill/>
            <a:ln w="0">
              <a:noFill/>
            </a:ln>
          </c:spPr>
        </c:title>
        <c:numFmt formatCode="0"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8889181"/>
        <c:crosses val="autoZero"/>
        <c:crossBetween val="midCat"/>
      </c:valAx>
      <c:valAx>
        <c:axId val="2900459"/>
        <c:scaling>
          <c:orientation val="minMax"/>
        </c:scaling>
        <c:delete val="1"/>
        <c:axPos val="t"/>
        <c:numFmt formatCode="0.000" sourceLinked="1"/>
        <c:majorTickMark val="out"/>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5988617"/>
        <c:crossBetween val="midCat"/>
      </c:valAx>
      <c:valAx>
        <c:axId val="5988617"/>
        <c:scaling>
          <c:orientation val="minMax"/>
        </c:scaling>
        <c:delete val="0"/>
        <c:axPos val="r"/>
        <c:title>
          <c:tx>
            <c:rich>
              <a:bodyPr rot="-5400000"/>
              <a:lstStyle/>
              <a:p>
                <a:pPr>
                  <a:defRPr b="0" lang="en-US" sz="1000" spc="-1" strike="noStrike">
                    <a:solidFill>
                      <a:srgbClr val="595959"/>
                    </a:solidFill>
                    <a:latin typeface="Calibri"/>
                  </a:defRPr>
                </a:pPr>
                <a:r>
                  <a:rPr b="0" lang="en-US" sz="1000" spc="-1" strike="noStrike">
                    <a:solidFill>
                      <a:srgbClr val="595959"/>
                    </a:solidFill>
                    <a:latin typeface="Calibri"/>
                  </a:rPr>
                  <a:t>Efficiency (%)</a:t>
                </a:r>
              </a:p>
            </c:rich>
          </c:tx>
          <c:overlay val="0"/>
          <c:spPr>
            <a:noFill/>
            <a:ln w="0">
              <a:noFill/>
            </a:ln>
          </c:spPr>
        </c:title>
        <c:numFmt formatCode="0.00" sourceLinked="0"/>
        <c:majorTickMark val="out"/>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2900459"/>
        <c:crosses val="max"/>
        <c:crossBetween val="midCat"/>
      </c:valAx>
      <c:spPr>
        <a:noFill/>
        <a:ln w="0">
          <a:noFill/>
        </a:ln>
      </c:spPr>
    </c:plotArea>
    <c:legend>
      <c:legendPos val="r"/>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Speed and Efficiency vs Torque Motor B</a:t>
            </a:r>
          </a:p>
        </c:rich>
      </c:tx>
      <c:overlay val="0"/>
      <c:spPr>
        <a:noFill/>
        <a:ln w="0">
          <a:noFill/>
        </a:ln>
      </c:spPr>
    </c:title>
    <c:autoTitleDeleted val="0"/>
    <c:plotArea>
      <c:scatterChart>
        <c:scatterStyle val="lineMarker"/>
        <c:varyColors val="0"/>
        <c:ser>
          <c:idx val="0"/>
          <c:order val="0"/>
          <c:tx>
            <c:strRef>
              <c:f>Sheet1!$K$25</c:f>
              <c:strCache>
                <c:ptCount val="1"/>
                <c:pt idx="0">
                  <c:v>w (rpm)</c:v>
                </c:pt>
              </c:strCache>
            </c:strRef>
          </c:tx>
          <c:spPr>
            <a:solidFill>
              <a:srgbClr val="4472c4"/>
            </a:solidFill>
            <a:ln w="25560">
              <a:noFill/>
            </a:ln>
          </c:spPr>
          <c:marker>
            <c:symbol val="circle"/>
            <c:size val="5"/>
            <c:spPr>
              <a:solidFill>
                <a:srgbClr val="4472c4"/>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trendline>
            <c:spPr>
              <a:ln cap="rnd" w="19080">
                <a:solidFill>
                  <a:srgbClr val="4472c4"/>
                </a:solidFill>
                <a:prstDash val="sysDot"/>
                <a:round/>
              </a:ln>
            </c:spPr>
            <c:trendlineType val="linear"/>
            <c:forward val="0"/>
            <c:backward val="0"/>
            <c:dispRSqr val="0"/>
            <c:dispEq val="0"/>
          </c:trendline>
          <c:xVal>
            <c:numRef>
              <c:f>Sheet1!$N$26:$N$35</c:f>
              <c:numCache>
                <c:formatCode>0.000</c:formatCode>
                <c:ptCount val="10"/>
                <c:pt idx="0">
                  <c:v>0</c:v>
                </c:pt>
                <c:pt idx="1">
                  <c:v>7.725375</c:v>
                </c:pt>
                <c:pt idx="2">
                  <c:v>15.45075</c:v>
                </c:pt>
                <c:pt idx="3">
                  <c:v>23.176125</c:v>
                </c:pt>
                <c:pt idx="4">
                  <c:v>30.9015</c:v>
                </c:pt>
                <c:pt idx="5">
                  <c:v>38.626875</c:v>
                </c:pt>
                <c:pt idx="6">
                  <c:v>46.35225</c:v>
                </c:pt>
                <c:pt idx="7">
                  <c:v>54.077625</c:v>
                </c:pt>
                <c:pt idx="8">
                  <c:v>61.803</c:v>
                </c:pt>
                <c:pt idx="9">
                  <c:v>69.528375</c:v>
                </c:pt>
              </c:numCache>
            </c:numRef>
          </c:xVal>
          <c:yVal>
            <c:numRef>
              <c:f>Sheet1!$K$26:$K$34</c:f>
              <c:numCache>
                <c:formatCode>0</c:formatCode>
                <c:ptCount val="9"/>
                <c:pt idx="0">
                  <c:v>98.5518309470313</c:v>
                </c:pt>
                <c:pt idx="1">
                  <c:v>88.1444800696681</c:v>
                </c:pt>
                <c:pt idx="2">
                  <c:v>78.1494232919372</c:v>
                </c:pt>
                <c:pt idx="3">
                  <c:v>66.4935898556093</c:v>
                </c:pt>
                <c:pt idx="4">
                  <c:v>55.717510209067</c:v>
                </c:pt>
                <c:pt idx="5">
                  <c:v>45.7706827962679</c:v>
                </c:pt>
                <c:pt idx="6">
                  <c:v>39.1255901767576</c:v>
                </c:pt>
                <c:pt idx="7">
                  <c:v>28.2436819773943</c:v>
                </c:pt>
                <c:pt idx="8">
                  <c:v>18.5461382889457</c:v>
                </c:pt>
              </c:numCache>
            </c:numRef>
          </c:yVal>
          <c:smooth val="0"/>
        </c:ser>
        <c:axId val="81900212"/>
        <c:axId val="45241516"/>
      </c:scatterChart>
      <c:scatterChart>
        <c:scatterStyle val="lineMarker"/>
        <c:varyColors val="0"/>
        <c:ser>
          <c:idx val="1"/>
          <c:order val="1"/>
          <c:tx>
            <c:strRef>
              <c:f>Sheet1!$Q$25</c:f>
              <c:strCache>
                <c:ptCount val="1"/>
                <c:pt idx="0">
                  <c:v>Efficiency (%)</c:v>
                </c:pt>
              </c:strCache>
            </c:strRef>
          </c:tx>
          <c:spPr>
            <a:solidFill>
              <a:srgbClr val="ed7d31"/>
            </a:solidFill>
            <a:ln w="25560">
              <a:noFill/>
            </a:ln>
          </c:spPr>
          <c:marker>
            <c:symbol val="circle"/>
            <c:size val="5"/>
            <c:spPr>
              <a:solidFill>
                <a:srgbClr val="ed7d31"/>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trendline>
            <c:spPr>
              <a:ln cap="rnd" w="19080">
                <a:solidFill>
                  <a:srgbClr val="ed7d31"/>
                </a:solidFill>
                <a:prstDash val="sysDot"/>
                <a:round/>
              </a:ln>
            </c:spPr>
            <c:trendlineType val="poly"/>
            <c:order val="3"/>
            <c:forward val="0"/>
            <c:backward val="0"/>
            <c:dispRSqr val="0"/>
            <c:dispEq val="0"/>
          </c:trendline>
          <c:xVal>
            <c:numRef>
              <c:f>Sheet1!$N$26:$N$35</c:f>
              <c:numCache>
                <c:formatCode>0.000</c:formatCode>
                <c:ptCount val="10"/>
                <c:pt idx="0">
                  <c:v>0</c:v>
                </c:pt>
                <c:pt idx="1">
                  <c:v>7.725375</c:v>
                </c:pt>
                <c:pt idx="2">
                  <c:v>15.45075</c:v>
                </c:pt>
                <c:pt idx="3">
                  <c:v>23.176125</c:v>
                </c:pt>
                <c:pt idx="4">
                  <c:v>30.9015</c:v>
                </c:pt>
                <c:pt idx="5">
                  <c:v>38.626875</c:v>
                </c:pt>
                <c:pt idx="6">
                  <c:v>46.35225</c:v>
                </c:pt>
                <c:pt idx="7">
                  <c:v>54.077625</c:v>
                </c:pt>
                <c:pt idx="8">
                  <c:v>61.803</c:v>
                </c:pt>
                <c:pt idx="9">
                  <c:v>69.528375</c:v>
                </c:pt>
              </c:numCache>
            </c:numRef>
          </c:xVal>
          <c:yVal>
            <c:numRef>
              <c:f>Sheet1!$Q$26:$Q$35</c:f>
              <c:numCache>
                <c:formatCode>0.00</c:formatCode>
                <c:ptCount val="10"/>
                <c:pt idx="0">
                  <c:v>0</c:v>
                </c:pt>
                <c:pt idx="1">
                  <c:v>15.9313027128539</c:v>
                </c:pt>
                <c:pt idx="2">
                  <c:v>23.5468901213475</c:v>
                </c:pt>
                <c:pt idx="3">
                  <c:v>27.9542578141273</c:v>
                </c:pt>
                <c:pt idx="4">
                  <c:v>29.9721201203312</c:v>
                </c:pt>
                <c:pt idx="5">
                  <c:v>30.5482026069069</c:v>
                </c:pt>
                <c:pt idx="6">
                  <c:v>31.8853625283654</c:v>
                </c:pt>
                <c:pt idx="7">
                  <c:v>26.926247376467</c:v>
                </c:pt>
                <c:pt idx="8">
                  <c:v>22.7135906188079</c:v>
                </c:pt>
              </c:numCache>
            </c:numRef>
          </c:yVal>
          <c:smooth val="0"/>
        </c:ser>
        <c:axId val="41059516"/>
        <c:axId val="89104407"/>
      </c:scatterChart>
      <c:valAx>
        <c:axId val="81900212"/>
        <c:scaling>
          <c:orientation val="minMax"/>
          <c:max val="100"/>
        </c:scaling>
        <c:delete val="0"/>
        <c:axPos val="b"/>
        <c:majorGridlines>
          <c:spPr>
            <a:ln w="9360">
              <a:solidFill>
                <a:srgbClr val="d9d9d9"/>
              </a:solidFill>
              <a:round/>
            </a:ln>
          </c:spPr>
        </c:majorGridlines>
        <c:title>
          <c:tx>
            <c:rich>
              <a:bodyPr rot="0"/>
              <a:lstStyle/>
              <a:p>
                <a:pPr>
                  <a:defRPr b="0" lang="en-US" sz="1000" spc="-1" strike="noStrike">
                    <a:solidFill>
                      <a:srgbClr val="595959"/>
                    </a:solidFill>
                    <a:latin typeface="Calibri"/>
                  </a:defRPr>
                </a:pPr>
                <a:r>
                  <a:rPr b="0" lang="en-US" sz="1000" spc="-1" strike="noStrike">
                    <a:solidFill>
                      <a:srgbClr val="595959"/>
                    </a:solidFill>
                    <a:latin typeface="Calibri"/>
                  </a:rPr>
                  <a:t>Torque (Nmm)</a:t>
                </a:r>
              </a:p>
            </c:rich>
          </c:tx>
          <c:overlay val="0"/>
          <c:spPr>
            <a:noFill/>
            <a:ln w="0">
              <a:noFill/>
            </a:ln>
          </c:spPr>
        </c:title>
        <c:numFmt formatCode="0.000"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45241516"/>
        <c:crossesAt val="0"/>
        <c:crossBetween val="midCat"/>
      </c:valAx>
      <c:valAx>
        <c:axId val="45241516"/>
        <c:scaling>
          <c:orientation val="minMax"/>
        </c:scaling>
        <c:delete val="0"/>
        <c:axPos val="l"/>
        <c:majorGridlines>
          <c:spPr>
            <a:ln w="9360">
              <a:solidFill>
                <a:srgbClr val="d9d9d9"/>
              </a:solidFill>
              <a:round/>
            </a:ln>
          </c:spPr>
        </c:majorGridlines>
        <c:title>
          <c:tx>
            <c:rich>
              <a:bodyPr rot="-5400000"/>
              <a:lstStyle/>
              <a:p>
                <a:pPr>
                  <a:defRPr b="0" lang="en-US" sz="1000" spc="-1" strike="noStrike">
                    <a:solidFill>
                      <a:srgbClr val="595959"/>
                    </a:solidFill>
                    <a:latin typeface="Calibri"/>
                  </a:defRPr>
                </a:pPr>
                <a:r>
                  <a:rPr b="0" lang="en-US" sz="1000" spc="-1" strike="noStrike">
                    <a:solidFill>
                      <a:srgbClr val="595959"/>
                    </a:solidFill>
                    <a:latin typeface="Calibri"/>
                  </a:rPr>
                  <a:t>Speed (rpm)</a:t>
                </a:r>
              </a:p>
            </c:rich>
          </c:tx>
          <c:overlay val="0"/>
          <c:spPr>
            <a:noFill/>
            <a:ln w="0">
              <a:noFill/>
            </a:ln>
          </c:spPr>
        </c:title>
        <c:numFmt formatCode="0"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81900212"/>
        <c:crosses val="autoZero"/>
        <c:crossBetween val="midCat"/>
      </c:valAx>
      <c:valAx>
        <c:axId val="41059516"/>
        <c:scaling>
          <c:orientation val="minMax"/>
        </c:scaling>
        <c:delete val="1"/>
        <c:axPos val="t"/>
        <c:numFmt formatCode="0.000" sourceLinked="1"/>
        <c:majorTickMark val="out"/>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89104407"/>
        <c:crossBetween val="midCat"/>
      </c:valAx>
      <c:valAx>
        <c:axId val="89104407"/>
        <c:scaling>
          <c:orientation val="minMax"/>
        </c:scaling>
        <c:delete val="0"/>
        <c:axPos val="r"/>
        <c:title>
          <c:tx>
            <c:rich>
              <a:bodyPr rot="-5400000"/>
              <a:lstStyle/>
              <a:p>
                <a:pPr>
                  <a:defRPr b="0" lang="en-US" sz="1000" spc="-1" strike="noStrike">
                    <a:solidFill>
                      <a:srgbClr val="595959"/>
                    </a:solidFill>
                    <a:latin typeface="Calibri"/>
                  </a:defRPr>
                </a:pPr>
                <a:r>
                  <a:rPr b="0" lang="en-US" sz="1000" spc="-1" strike="noStrike">
                    <a:solidFill>
                      <a:srgbClr val="595959"/>
                    </a:solidFill>
                    <a:latin typeface="Calibri"/>
                  </a:rPr>
                  <a:t>Efficiency (%)</a:t>
                </a:r>
              </a:p>
            </c:rich>
          </c:tx>
          <c:overlay val="0"/>
          <c:spPr>
            <a:noFill/>
            <a:ln w="0">
              <a:noFill/>
            </a:ln>
          </c:spPr>
        </c:title>
        <c:numFmt formatCode="0.00" sourceLinked="0"/>
        <c:majorTickMark val="out"/>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41059516"/>
        <c:crosses val="max"/>
        <c:crossBetween val="midCat"/>
      </c:valAx>
      <c:spPr>
        <a:noFill/>
        <a:ln w="0">
          <a:noFill/>
        </a:ln>
      </c:spPr>
    </c:plotArea>
    <c:legend>
      <c:legendPos val="r"/>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Power and Efficiency vs Torque Motor A</a:t>
            </a:r>
          </a:p>
        </c:rich>
      </c:tx>
      <c:overlay val="0"/>
      <c:spPr>
        <a:noFill/>
        <a:ln w="0">
          <a:noFill/>
        </a:ln>
      </c:spPr>
    </c:title>
    <c:autoTitleDeleted val="0"/>
    <c:plotArea>
      <c:scatterChart>
        <c:scatterStyle val="lineMarker"/>
        <c:varyColors val="0"/>
        <c:ser>
          <c:idx val="0"/>
          <c:order val="0"/>
          <c:tx>
            <c:strRef>
              <c:f>Sheet1!$P$8</c:f>
              <c:strCache>
                <c:ptCount val="1"/>
                <c:pt idx="0">
                  <c:v>P_out (mW)</c:v>
                </c:pt>
              </c:strCache>
            </c:strRef>
          </c:tx>
          <c:spPr>
            <a:solidFill>
              <a:srgbClr val="4472c4"/>
            </a:solidFill>
            <a:ln w="25560">
              <a:noFill/>
            </a:ln>
          </c:spPr>
          <c:marker>
            <c:symbol val="circle"/>
            <c:size val="5"/>
            <c:spPr>
              <a:solidFill>
                <a:srgbClr val="4472c4"/>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trendline>
            <c:spPr>
              <a:ln cap="rnd" w="19080">
                <a:solidFill>
                  <a:srgbClr val="4472c4"/>
                </a:solidFill>
                <a:prstDash val="sysDot"/>
                <a:round/>
              </a:ln>
            </c:spPr>
            <c:trendlineType val="poly"/>
            <c:order val="2"/>
            <c:forward val="0"/>
            <c:backward val="0"/>
            <c:dispRSqr val="0"/>
            <c:dispEq val="0"/>
          </c:trendline>
          <c:xVal>
            <c:numRef>
              <c:f>Sheet1!$N$9:$N$22</c:f>
              <c:numCache>
                <c:formatCode>0.000</c:formatCode>
                <c:ptCount val="14"/>
                <c:pt idx="0">
                  <c:v>0</c:v>
                </c:pt>
                <c:pt idx="1">
                  <c:v>7.725375</c:v>
                </c:pt>
                <c:pt idx="2">
                  <c:v>15.45075</c:v>
                </c:pt>
                <c:pt idx="3">
                  <c:v>23.176125</c:v>
                </c:pt>
                <c:pt idx="4">
                  <c:v>30.9015</c:v>
                </c:pt>
                <c:pt idx="5">
                  <c:v>38.626875</c:v>
                </c:pt>
                <c:pt idx="6">
                  <c:v>46.35225</c:v>
                </c:pt>
                <c:pt idx="7">
                  <c:v>54.077625</c:v>
                </c:pt>
                <c:pt idx="8">
                  <c:v>61.803</c:v>
                </c:pt>
                <c:pt idx="9">
                  <c:v>69.528375</c:v>
                </c:pt>
                <c:pt idx="10">
                  <c:v>77.25375</c:v>
                </c:pt>
                <c:pt idx="11">
                  <c:v>84.979125</c:v>
                </c:pt>
                <c:pt idx="12">
                  <c:v>92.7045</c:v>
                </c:pt>
                <c:pt idx="13">
                  <c:v>100.429875</c:v>
                </c:pt>
              </c:numCache>
            </c:numRef>
          </c:xVal>
          <c:yVal>
            <c:numRef>
              <c:f>Sheet1!$P$9:$P$22</c:f>
              <c:numCache>
                <c:formatCode>0</c:formatCode>
                <c:ptCount val="14"/>
                <c:pt idx="0">
                  <c:v>0</c:v>
                </c:pt>
                <c:pt idx="1">
                  <c:v>62.6686774941995</c:v>
                </c:pt>
                <c:pt idx="2">
                  <c:v>116.339698492462</c:v>
                </c:pt>
                <c:pt idx="3">
                  <c:v>158.779751796212</c:v>
                </c:pt>
                <c:pt idx="4">
                  <c:v>188.772510192196</c:v>
                </c:pt>
                <c:pt idx="5">
                  <c:v>211.789336121276</c:v>
                </c:pt>
                <c:pt idx="6">
                  <c:v>212.276349876292</c:v>
                </c:pt>
                <c:pt idx="7">
                  <c:v>216.191411510609</c:v>
                </c:pt>
                <c:pt idx="8">
                  <c:v>203.914690154137</c:v>
                </c:pt>
                <c:pt idx="9">
                  <c:v>196.252798708288</c:v>
                </c:pt>
                <c:pt idx="10">
                  <c:v>177.400423264978</c:v>
                </c:pt>
                <c:pt idx="11">
                  <c:v>138.887955123877</c:v>
                </c:pt>
                <c:pt idx="12">
                  <c:v>83.6325</c:v>
                </c:pt>
              </c:numCache>
            </c:numRef>
          </c:yVal>
          <c:smooth val="0"/>
        </c:ser>
        <c:axId val="13845548"/>
        <c:axId val="1498973"/>
      </c:scatterChart>
      <c:scatterChart>
        <c:scatterStyle val="lineMarker"/>
        <c:varyColors val="0"/>
        <c:ser>
          <c:idx val="1"/>
          <c:order val="1"/>
          <c:tx>
            <c:strRef>
              <c:f>Sheet1!$Q$8</c:f>
              <c:strCache>
                <c:ptCount val="1"/>
                <c:pt idx="0">
                  <c:v>Efficiency (%)</c:v>
                </c:pt>
              </c:strCache>
            </c:strRef>
          </c:tx>
          <c:spPr>
            <a:solidFill>
              <a:srgbClr val="ed7d31"/>
            </a:solidFill>
            <a:ln w="25560">
              <a:noFill/>
            </a:ln>
          </c:spPr>
          <c:marker>
            <c:symbol val="circle"/>
            <c:size val="5"/>
            <c:spPr>
              <a:solidFill>
                <a:srgbClr val="ed7d31"/>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trendline>
            <c:spPr>
              <a:ln cap="rnd" w="19080">
                <a:solidFill>
                  <a:srgbClr val="ed7d31"/>
                </a:solidFill>
                <a:prstDash val="sysDot"/>
                <a:round/>
              </a:ln>
            </c:spPr>
            <c:trendlineType val="poly"/>
            <c:order val="3"/>
            <c:forward val="0"/>
            <c:backward val="0"/>
            <c:dispRSqr val="0"/>
            <c:dispEq val="0"/>
          </c:trendline>
          <c:xVal>
            <c:numRef>
              <c:f>Sheet1!$N$9:$N$22</c:f>
              <c:numCache>
                <c:formatCode>0.000</c:formatCode>
                <c:ptCount val="14"/>
                <c:pt idx="0">
                  <c:v>0</c:v>
                </c:pt>
                <c:pt idx="1">
                  <c:v>7.725375</c:v>
                </c:pt>
                <c:pt idx="2">
                  <c:v>15.45075</c:v>
                </c:pt>
                <c:pt idx="3">
                  <c:v>23.176125</c:v>
                </c:pt>
                <c:pt idx="4">
                  <c:v>30.9015</c:v>
                </c:pt>
                <c:pt idx="5">
                  <c:v>38.626875</c:v>
                </c:pt>
                <c:pt idx="6">
                  <c:v>46.35225</c:v>
                </c:pt>
                <c:pt idx="7">
                  <c:v>54.077625</c:v>
                </c:pt>
                <c:pt idx="8">
                  <c:v>61.803</c:v>
                </c:pt>
                <c:pt idx="9">
                  <c:v>69.528375</c:v>
                </c:pt>
                <c:pt idx="10">
                  <c:v>77.25375</c:v>
                </c:pt>
                <c:pt idx="11">
                  <c:v>84.979125</c:v>
                </c:pt>
                <c:pt idx="12">
                  <c:v>92.7045</c:v>
                </c:pt>
                <c:pt idx="13">
                  <c:v>100.429875</c:v>
                </c:pt>
              </c:numCache>
            </c:numRef>
          </c:xVal>
          <c:yVal>
            <c:numRef>
              <c:f>Sheet1!$Q$9:$Q$22</c:f>
              <c:numCache>
                <c:formatCode>0.00</c:formatCode>
                <c:ptCount val="14"/>
                <c:pt idx="0">
                  <c:v>0</c:v>
                </c:pt>
                <c:pt idx="1">
                  <c:v>16.7501055741849</c:v>
                </c:pt>
                <c:pt idx="2">
                  <c:v>27.7417389762338</c:v>
                </c:pt>
                <c:pt idx="3">
                  <c:v>34.205384242709</c:v>
                </c:pt>
                <c:pt idx="4">
                  <c:v>33.4461852051359</c:v>
                </c:pt>
                <c:pt idx="5">
                  <c:v>37.134134285978</c:v>
                </c:pt>
                <c:pt idx="6">
                  <c:v>36.6223733072845</c:v>
                </c:pt>
                <c:pt idx="7">
                  <c:v>35.8188988665086</c:v>
                </c:pt>
                <c:pt idx="8">
                  <c:v>33.650155045928</c:v>
                </c:pt>
                <c:pt idx="9">
                  <c:v>33.1961188088283</c:v>
                </c:pt>
                <c:pt idx="10">
                  <c:v>31.1548559951843</c:v>
                </c:pt>
                <c:pt idx="11">
                  <c:v>26.800638084921</c:v>
                </c:pt>
                <c:pt idx="12">
                  <c:v>15.2817733709309</c:v>
                </c:pt>
              </c:numCache>
            </c:numRef>
          </c:yVal>
          <c:smooth val="0"/>
        </c:ser>
        <c:axId val="41965521"/>
        <c:axId val="62641083"/>
      </c:scatterChart>
      <c:valAx>
        <c:axId val="13845548"/>
        <c:scaling>
          <c:orientation val="minMax"/>
        </c:scaling>
        <c:delete val="0"/>
        <c:axPos val="b"/>
        <c:majorGridlines>
          <c:spPr>
            <a:ln w="9360">
              <a:solidFill>
                <a:srgbClr val="d9d9d9"/>
              </a:solidFill>
              <a:round/>
            </a:ln>
          </c:spPr>
        </c:majorGridlines>
        <c:title>
          <c:tx>
            <c:rich>
              <a:bodyPr rot="0"/>
              <a:lstStyle/>
              <a:p>
                <a:pPr>
                  <a:defRPr b="0" lang="en-US" sz="1000" spc="-1" strike="noStrike">
                    <a:solidFill>
                      <a:srgbClr val="595959"/>
                    </a:solidFill>
                    <a:latin typeface="Calibri"/>
                  </a:defRPr>
                </a:pPr>
                <a:r>
                  <a:rPr b="0" lang="en-US" sz="1000" spc="-1" strike="noStrike">
                    <a:solidFill>
                      <a:srgbClr val="595959"/>
                    </a:solidFill>
                    <a:latin typeface="Calibri"/>
                  </a:rPr>
                  <a:t>Torque (Nmm)</a:t>
                </a:r>
              </a:p>
            </c:rich>
          </c:tx>
          <c:overlay val="0"/>
          <c:spPr>
            <a:noFill/>
            <a:ln w="0">
              <a:noFill/>
            </a:ln>
          </c:spPr>
        </c:title>
        <c:numFmt formatCode="0.000"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1498973"/>
        <c:crosses val="autoZero"/>
        <c:crossBetween val="midCat"/>
      </c:valAx>
      <c:valAx>
        <c:axId val="1498973"/>
        <c:scaling>
          <c:orientation val="minMax"/>
        </c:scaling>
        <c:delete val="0"/>
        <c:axPos val="l"/>
        <c:majorGridlines>
          <c:spPr>
            <a:ln w="9360">
              <a:solidFill>
                <a:srgbClr val="d9d9d9"/>
              </a:solidFill>
              <a:round/>
            </a:ln>
          </c:spPr>
        </c:majorGridlines>
        <c:title>
          <c:tx>
            <c:rich>
              <a:bodyPr rot="-5400000"/>
              <a:lstStyle/>
              <a:p>
                <a:pPr>
                  <a:defRPr b="0" lang="en-US" sz="1000" spc="-1" strike="noStrike">
                    <a:solidFill>
                      <a:srgbClr val="595959"/>
                    </a:solidFill>
                    <a:latin typeface="Calibri"/>
                  </a:defRPr>
                </a:pPr>
                <a:r>
                  <a:rPr b="0" lang="en-US" sz="1000" spc="-1" strike="noStrike">
                    <a:solidFill>
                      <a:srgbClr val="595959"/>
                    </a:solidFill>
                    <a:latin typeface="Calibri"/>
                  </a:rPr>
                  <a:t>Power Out (mW)</a:t>
                </a:r>
              </a:p>
            </c:rich>
          </c:tx>
          <c:overlay val="0"/>
          <c:spPr>
            <a:noFill/>
            <a:ln w="0">
              <a:noFill/>
            </a:ln>
          </c:spPr>
        </c:title>
        <c:numFmt formatCode="0"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13845548"/>
        <c:crosses val="autoZero"/>
        <c:crossBetween val="midCat"/>
      </c:valAx>
      <c:valAx>
        <c:axId val="41965521"/>
        <c:scaling>
          <c:orientation val="minMax"/>
        </c:scaling>
        <c:delete val="1"/>
        <c:axPos val="t"/>
        <c:numFmt formatCode="0.000" sourceLinked="1"/>
        <c:majorTickMark val="out"/>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62641083"/>
        <c:crossBetween val="midCat"/>
      </c:valAx>
      <c:valAx>
        <c:axId val="62641083"/>
        <c:scaling>
          <c:orientation val="minMax"/>
        </c:scaling>
        <c:delete val="0"/>
        <c:axPos val="r"/>
        <c:title>
          <c:tx>
            <c:rich>
              <a:bodyPr rot="-5400000"/>
              <a:lstStyle/>
              <a:p>
                <a:pPr>
                  <a:defRPr b="0" lang="en-US" sz="1000" spc="-1" strike="noStrike">
                    <a:solidFill>
                      <a:srgbClr val="595959"/>
                    </a:solidFill>
                    <a:latin typeface="Calibri"/>
                  </a:defRPr>
                </a:pPr>
                <a:r>
                  <a:rPr b="0" lang="en-US" sz="1000" spc="-1" strike="noStrike">
                    <a:solidFill>
                      <a:srgbClr val="595959"/>
                    </a:solidFill>
                    <a:latin typeface="Calibri"/>
                  </a:rPr>
                  <a:t>Efficiency (%)</a:t>
                </a:r>
              </a:p>
            </c:rich>
          </c:tx>
          <c:overlay val="0"/>
          <c:spPr>
            <a:noFill/>
            <a:ln w="0">
              <a:noFill/>
            </a:ln>
          </c:spPr>
        </c:title>
        <c:numFmt formatCode="0.00" sourceLinked="0"/>
        <c:majorTickMark val="out"/>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41965521"/>
        <c:crosses val="max"/>
        <c:crossBetween val="midCat"/>
      </c:valAx>
      <c:spPr>
        <a:noFill/>
        <a:ln w="0">
          <a:noFill/>
        </a:ln>
      </c:spPr>
    </c:plotArea>
    <c:legend>
      <c:legendPos val="r"/>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userShapes r:id="rId1"/>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Power and Efficiency vs Torque Motor B</a:t>
            </a:r>
          </a:p>
        </c:rich>
      </c:tx>
      <c:overlay val="0"/>
      <c:spPr>
        <a:noFill/>
        <a:ln w="0">
          <a:noFill/>
        </a:ln>
      </c:spPr>
    </c:title>
    <c:autoTitleDeleted val="0"/>
    <c:plotArea>
      <c:scatterChart>
        <c:scatterStyle val="lineMarker"/>
        <c:varyColors val="0"/>
        <c:ser>
          <c:idx val="0"/>
          <c:order val="0"/>
          <c:tx>
            <c:strRef>
              <c:f>Sheet1!$P$25</c:f>
              <c:strCache>
                <c:ptCount val="1"/>
                <c:pt idx="0">
                  <c:v>P_out (mW)</c:v>
                </c:pt>
              </c:strCache>
            </c:strRef>
          </c:tx>
          <c:spPr>
            <a:solidFill>
              <a:srgbClr val="4472c4"/>
            </a:solidFill>
            <a:ln w="25560">
              <a:noFill/>
            </a:ln>
          </c:spPr>
          <c:marker>
            <c:symbol val="circle"/>
            <c:size val="5"/>
            <c:spPr>
              <a:solidFill>
                <a:srgbClr val="4472c4"/>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trendline>
            <c:spPr>
              <a:ln cap="rnd" w="19080">
                <a:solidFill>
                  <a:srgbClr val="4472c4"/>
                </a:solidFill>
                <a:prstDash val="sysDot"/>
                <a:round/>
              </a:ln>
            </c:spPr>
            <c:trendlineType val="poly"/>
            <c:order val="2"/>
            <c:forward val="0"/>
            <c:backward val="0"/>
            <c:dispRSqr val="0"/>
            <c:dispEq val="0"/>
          </c:trendline>
          <c:xVal>
            <c:numRef>
              <c:f>Sheet1!$N$26:$N$35</c:f>
              <c:numCache>
                <c:formatCode>0.000</c:formatCode>
                <c:ptCount val="10"/>
                <c:pt idx="0">
                  <c:v>0</c:v>
                </c:pt>
                <c:pt idx="1">
                  <c:v>7.725375</c:v>
                </c:pt>
                <c:pt idx="2">
                  <c:v>15.45075</c:v>
                </c:pt>
                <c:pt idx="3">
                  <c:v>23.176125</c:v>
                </c:pt>
                <c:pt idx="4">
                  <c:v>30.9015</c:v>
                </c:pt>
                <c:pt idx="5">
                  <c:v>38.626875</c:v>
                </c:pt>
                <c:pt idx="6">
                  <c:v>46.35225</c:v>
                </c:pt>
                <c:pt idx="7">
                  <c:v>54.077625</c:v>
                </c:pt>
                <c:pt idx="8">
                  <c:v>61.803</c:v>
                </c:pt>
                <c:pt idx="9">
                  <c:v>69.528375</c:v>
                </c:pt>
              </c:numCache>
            </c:numRef>
          </c:xVal>
          <c:yVal>
            <c:numRef>
              <c:f>Sheet1!$P$26:$P$35</c:f>
              <c:numCache>
                <c:formatCode>0</c:formatCode>
                <c:ptCount val="10"/>
                <c:pt idx="0">
                  <c:v>0</c:v>
                </c:pt>
                <c:pt idx="1">
                  <c:v>71.3088295687885</c:v>
                </c:pt>
                <c:pt idx="2">
                  <c:v>126.44566970091</c:v>
                </c:pt>
                <c:pt idx="3">
                  <c:v>161.379818543926</c:v>
                </c:pt>
                <c:pt idx="4">
                  <c:v>180.30172445763</c:v>
                </c:pt>
                <c:pt idx="5">
                  <c:v>185.142269611577</c:v>
                </c:pt>
                <c:pt idx="6">
                  <c:v>189.91546875</c:v>
                </c:pt>
                <c:pt idx="7">
                  <c:v>159.943848106025</c:v>
                </c:pt>
                <c:pt idx="8">
                  <c:v>120.030514751265</c:v>
                </c:pt>
              </c:numCache>
            </c:numRef>
          </c:yVal>
          <c:smooth val="0"/>
        </c:ser>
        <c:axId val="20136000"/>
        <c:axId val="30010937"/>
      </c:scatterChart>
      <c:scatterChart>
        <c:scatterStyle val="lineMarker"/>
        <c:varyColors val="0"/>
        <c:ser>
          <c:idx val="1"/>
          <c:order val="1"/>
          <c:tx>
            <c:strRef>
              <c:f>Sheet1!$Q$8</c:f>
              <c:strCache>
                <c:ptCount val="1"/>
                <c:pt idx="0">
                  <c:v>Efficiency (%)</c:v>
                </c:pt>
              </c:strCache>
            </c:strRef>
          </c:tx>
          <c:spPr>
            <a:solidFill>
              <a:srgbClr val="ed7d31"/>
            </a:solidFill>
            <a:ln w="25560">
              <a:noFill/>
            </a:ln>
          </c:spPr>
          <c:marker>
            <c:symbol val="circle"/>
            <c:size val="5"/>
            <c:spPr>
              <a:solidFill>
                <a:srgbClr val="ed7d31"/>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trendline>
            <c:spPr>
              <a:ln cap="rnd" w="19080">
                <a:solidFill>
                  <a:srgbClr val="ed7d31"/>
                </a:solidFill>
                <a:prstDash val="sysDot"/>
                <a:round/>
              </a:ln>
            </c:spPr>
            <c:trendlineType val="poly"/>
            <c:order val="3"/>
            <c:forward val="0"/>
            <c:backward val="0"/>
            <c:dispRSqr val="0"/>
            <c:dispEq val="0"/>
          </c:trendline>
          <c:xVal>
            <c:numRef>
              <c:f>Sheet1!$N$9:$N$22</c:f>
              <c:numCache>
                <c:formatCode>0.000</c:formatCode>
                <c:ptCount val="14"/>
                <c:pt idx="0">
                  <c:v>0</c:v>
                </c:pt>
                <c:pt idx="1">
                  <c:v>7.725375</c:v>
                </c:pt>
                <c:pt idx="2">
                  <c:v>15.45075</c:v>
                </c:pt>
                <c:pt idx="3">
                  <c:v>23.176125</c:v>
                </c:pt>
                <c:pt idx="4">
                  <c:v>30.9015</c:v>
                </c:pt>
                <c:pt idx="5">
                  <c:v>38.626875</c:v>
                </c:pt>
                <c:pt idx="6">
                  <c:v>46.35225</c:v>
                </c:pt>
                <c:pt idx="7">
                  <c:v>54.077625</c:v>
                </c:pt>
                <c:pt idx="8">
                  <c:v>61.803</c:v>
                </c:pt>
                <c:pt idx="9">
                  <c:v>69.528375</c:v>
                </c:pt>
                <c:pt idx="10">
                  <c:v>77.25375</c:v>
                </c:pt>
                <c:pt idx="11">
                  <c:v>84.979125</c:v>
                </c:pt>
                <c:pt idx="12">
                  <c:v>92.7045</c:v>
                </c:pt>
                <c:pt idx="13">
                  <c:v>100.429875</c:v>
                </c:pt>
              </c:numCache>
            </c:numRef>
          </c:xVal>
          <c:yVal>
            <c:numRef>
              <c:f>Sheet1!$Q$9:$Q$22</c:f>
              <c:numCache>
                <c:formatCode>0.00</c:formatCode>
                <c:ptCount val="14"/>
                <c:pt idx="0">
                  <c:v>0</c:v>
                </c:pt>
                <c:pt idx="1">
                  <c:v>16.7501055741849</c:v>
                </c:pt>
                <c:pt idx="2">
                  <c:v>27.7417389762338</c:v>
                </c:pt>
                <c:pt idx="3">
                  <c:v>34.205384242709</c:v>
                </c:pt>
                <c:pt idx="4">
                  <c:v>33.4461852051359</c:v>
                </c:pt>
                <c:pt idx="5">
                  <c:v>37.134134285978</c:v>
                </c:pt>
                <c:pt idx="6">
                  <c:v>36.6223733072845</c:v>
                </c:pt>
                <c:pt idx="7">
                  <c:v>35.8188988665086</c:v>
                </c:pt>
                <c:pt idx="8">
                  <c:v>33.650155045928</c:v>
                </c:pt>
                <c:pt idx="9">
                  <c:v>33.1961188088283</c:v>
                </c:pt>
                <c:pt idx="10">
                  <c:v>31.1548559951843</c:v>
                </c:pt>
                <c:pt idx="11">
                  <c:v>26.800638084921</c:v>
                </c:pt>
                <c:pt idx="12">
                  <c:v>15.2817733709309</c:v>
                </c:pt>
              </c:numCache>
            </c:numRef>
          </c:yVal>
          <c:smooth val="0"/>
        </c:ser>
        <c:axId val="36193230"/>
        <c:axId val="85107221"/>
      </c:scatterChart>
      <c:valAx>
        <c:axId val="20136000"/>
        <c:scaling>
          <c:orientation val="minMax"/>
        </c:scaling>
        <c:delete val="0"/>
        <c:axPos val="b"/>
        <c:majorGridlines>
          <c:spPr>
            <a:ln w="9360">
              <a:solidFill>
                <a:srgbClr val="d9d9d9"/>
              </a:solidFill>
              <a:round/>
            </a:ln>
          </c:spPr>
        </c:majorGridlines>
        <c:title>
          <c:tx>
            <c:rich>
              <a:bodyPr rot="0"/>
              <a:lstStyle/>
              <a:p>
                <a:pPr>
                  <a:defRPr b="0" lang="en-US" sz="1000" spc="-1" strike="noStrike">
                    <a:solidFill>
                      <a:srgbClr val="595959"/>
                    </a:solidFill>
                    <a:latin typeface="Calibri"/>
                  </a:defRPr>
                </a:pPr>
                <a:r>
                  <a:rPr b="0" lang="en-US" sz="1000" spc="-1" strike="noStrike">
                    <a:solidFill>
                      <a:srgbClr val="595959"/>
                    </a:solidFill>
                    <a:latin typeface="Calibri"/>
                  </a:rPr>
                  <a:t>Torque (Nmm)</a:t>
                </a:r>
              </a:p>
            </c:rich>
          </c:tx>
          <c:overlay val="0"/>
          <c:spPr>
            <a:noFill/>
            <a:ln w="0">
              <a:noFill/>
            </a:ln>
          </c:spPr>
        </c:title>
        <c:numFmt formatCode="0.000"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30010937"/>
        <c:crosses val="autoZero"/>
        <c:crossBetween val="midCat"/>
      </c:valAx>
      <c:valAx>
        <c:axId val="30010937"/>
        <c:scaling>
          <c:orientation val="minMax"/>
        </c:scaling>
        <c:delete val="0"/>
        <c:axPos val="l"/>
        <c:majorGridlines>
          <c:spPr>
            <a:ln w="9360">
              <a:solidFill>
                <a:srgbClr val="d9d9d9"/>
              </a:solidFill>
              <a:round/>
            </a:ln>
          </c:spPr>
        </c:majorGridlines>
        <c:title>
          <c:tx>
            <c:rich>
              <a:bodyPr rot="-5400000"/>
              <a:lstStyle/>
              <a:p>
                <a:pPr>
                  <a:defRPr b="0" lang="en-US" sz="1000" spc="-1" strike="noStrike">
                    <a:solidFill>
                      <a:srgbClr val="595959"/>
                    </a:solidFill>
                    <a:latin typeface="Calibri"/>
                  </a:defRPr>
                </a:pPr>
                <a:r>
                  <a:rPr b="0" lang="en-US" sz="1000" spc="-1" strike="noStrike">
                    <a:solidFill>
                      <a:srgbClr val="595959"/>
                    </a:solidFill>
                    <a:latin typeface="Calibri"/>
                  </a:rPr>
                  <a:t>Power Out (mW)</a:t>
                </a:r>
              </a:p>
            </c:rich>
          </c:tx>
          <c:overlay val="0"/>
          <c:spPr>
            <a:noFill/>
            <a:ln w="0">
              <a:noFill/>
            </a:ln>
          </c:spPr>
        </c:title>
        <c:numFmt formatCode="0"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20136000"/>
        <c:crosses val="autoZero"/>
        <c:crossBetween val="midCat"/>
      </c:valAx>
      <c:valAx>
        <c:axId val="36193230"/>
        <c:scaling>
          <c:orientation val="minMax"/>
        </c:scaling>
        <c:delete val="1"/>
        <c:axPos val="t"/>
        <c:numFmt formatCode="0.000" sourceLinked="1"/>
        <c:majorTickMark val="out"/>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85107221"/>
        <c:crossBetween val="midCat"/>
      </c:valAx>
      <c:valAx>
        <c:axId val="85107221"/>
        <c:scaling>
          <c:orientation val="minMax"/>
        </c:scaling>
        <c:delete val="0"/>
        <c:axPos val="r"/>
        <c:title>
          <c:tx>
            <c:rich>
              <a:bodyPr rot="-5400000"/>
              <a:lstStyle/>
              <a:p>
                <a:pPr>
                  <a:defRPr b="0" lang="en-US" sz="1000" spc="-1" strike="noStrike">
                    <a:solidFill>
                      <a:srgbClr val="595959"/>
                    </a:solidFill>
                    <a:latin typeface="Calibri"/>
                  </a:defRPr>
                </a:pPr>
                <a:r>
                  <a:rPr b="0" lang="en-US" sz="1000" spc="-1" strike="noStrike">
                    <a:solidFill>
                      <a:srgbClr val="595959"/>
                    </a:solidFill>
                    <a:latin typeface="Calibri"/>
                  </a:rPr>
                  <a:t>Efficiency (%)</a:t>
                </a:r>
              </a:p>
            </c:rich>
          </c:tx>
          <c:overlay val="0"/>
          <c:spPr>
            <a:noFill/>
            <a:ln w="0">
              <a:noFill/>
            </a:ln>
          </c:spPr>
        </c:title>
        <c:numFmt formatCode="0.00" sourceLinked="0"/>
        <c:majorTickMark val="out"/>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36193230"/>
        <c:crosses val="max"/>
        <c:crossBetween val="midCat"/>
      </c:valAx>
      <c:spPr>
        <a:noFill/>
        <a:ln w="0">
          <a:noFill/>
        </a:ln>
      </c:spPr>
    </c:plotArea>
    <c:legend>
      <c:legendPos val="r"/>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userShapes r:id="rId1"/>
</c:chartSpace>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Speed vs PWM Motor A</a:t>
            </a:r>
          </a:p>
        </c:rich>
      </c:tx>
      <c:overlay val="0"/>
      <c:spPr>
        <a:noFill/>
        <a:ln w="0">
          <a:noFill/>
        </a:ln>
      </c:spPr>
    </c:title>
    <c:autoTitleDeleted val="0"/>
    <c:plotArea>
      <c:scatterChart>
        <c:scatterStyle val="lineMarker"/>
        <c:varyColors val="0"/>
        <c:ser>
          <c:idx val="0"/>
          <c:order val="0"/>
          <c:tx>
            <c:strRef>
              <c:f>Sheet1!$U$8</c:f>
              <c:strCache>
                <c:ptCount val="1"/>
                <c:pt idx="0">
                  <c:v>w (rpm)</c:v>
                </c:pt>
              </c:strCache>
            </c:strRef>
          </c:tx>
          <c:spPr>
            <a:solidFill>
              <a:srgbClr val="4472c4"/>
            </a:solidFill>
            <a:ln w="25560">
              <a:noFill/>
            </a:ln>
          </c:spPr>
          <c:marker>
            <c:symbol val="circle"/>
            <c:size val="5"/>
            <c:spPr>
              <a:solidFill>
                <a:srgbClr val="4472c4"/>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trendline>
            <c:spPr>
              <a:ln cap="rnd" w="19080">
                <a:solidFill>
                  <a:srgbClr val="4472c4"/>
                </a:solidFill>
                <a:prstDash val="sysDot"/>
                <a:round/>
              </a:ln>
            </c:spPr>
            <c:trendlineType val="poly"/>
            <c:order val="2"/>
            <c:forward val="0"/>
            <c:backward val="0"/>
            <c:dispRSqr val="0"/>
            <c:dispEq val="0"/>
          </c:trendline>
          <c:xVal>
            <c:numRef>
              <c:f>Sheet1!$S$9:$S$13</c:f>
              <c:numCache>
                <c:formatCode>0</c:formatCode>
                <c:ptCount val="5"/>
                <c:pt idx="0">
                  <c:v>20</c:v>
                </c:pt>
                <c:pt idx="1">
                  <c:v>40</c:v>
                </c:pt>
                <c:pt idx="2">
                  <c:v>60</c:v>
                </c:pt>
                <c:pt idx="3">
                  <c:v>80</c:v>
                </c:pt>
                <c:pt idx="4">
                  <c:v>100</c:v>
                </c:pt>
              </c:numCache>
            </c:numRef>
          </c:xVal>
          <c:yVal>
            <c:numRef>
              <c:f>Sheet1!$U$9:$U$13</c:f>
              <c:numCache>
                <c:formatCode>0.000</c:formatCode>
                <c:ptCount val="5"/>
                <c:pt idx="0">
                  <c:v>5.46772932086575</c:v>
                </c:pt>
                <c:pt idx="1">
                  <c:v>26.0588442075708</c:v>
                </c:pt>
                <c:pt idx="2">
                  <c:v>39.8520600208884</c:v>
                </c:pt>
                <c:pt idx="3">
                  <c:v>48.1160180236186</c:v>
                </c:pt>
                <c:pt idx="4">
                  <c:v>61.1362222904371</c:v>
                </c:pt>
              </c:numCache>
            </c:numRef>
          </c:yVal>
          <c:smooth val="0"/>
        </c:ser>
        <c:axId val="44646459"/>
        <c:axId val="30317132"/>
      </c:scatterChart>
      <c:valAx>
        <c:axId val="44646459"/>
        <c:scaling>
          <c:orientation val="minMax"/>
          <c:max val="100"/>
        </c:scaling>
        <c:delete val="0"/>
        <c:axPos val="b"/>
        <c:majorGridlines>
          <c:spPr>
            <a:ln w="9360">
              <a:solidFill>
                <a:srgbClr val="d9d9d9"/>
              </a:solidFill>
              <a:round/>
            </a:ln>
          </c:spPr>
        </c:majorGridlines>
        <c:title>
          <c:tx>
            <c:rich>
              <a:bodyPr rot="0"/>
              <a:lstStyle/>
              <a:p>
                <a:pPr>
                  <a:defRPr b="0" lang="en-US" sz="1000" spc="-1" strike="noStrike">
                    <a:solidFill>
                      <a:srgbClr val="595959"/>
                    </a:solidFill>
                    <a:latin typeface="Calibri"/>
                  </a:defRPr>
                </a:pPr>
                <a:r>
                  <a:rPr b="0" lang="en-US" sz="1000" spc="-1" strike="noStrike">
                    <a:solidFill>
                      <a:srgbClr val="595959"/>
                    </a:solidFill>
                    <a:latin typeface="Calibri"/>
                  </a:rPr>
                  <a:t>PWM (%)</a:t>
                </a:r>
              </a:p>
            </c:rich>
          </c:tx>
          <c:overlay val="0"/>
          <c:spPr>
            <a:noFill/>
            <a:ln w="0">
              <a:noFill/>
            </a:ln>
          </c:spPr>
        </c:title>
        <c:numFmt formatCode="0"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30317132"/>
        <c:crossesAt val="0"/>
        <c:crossBetween val="midCat"/>
      </c:valAx>
      <c:valAx>
        <c:axId val="30317132"/>
        <c:scaling>
          <c:orientation val="minMax"/>
          <c:max val="90"/>
        </c:scaling>
        <c:delete val="0"/>
        <c:axPos val="l"/>
        <c:majorGridlines>
          <c:spPr>
            <a:ln w="9360">
              <a:solidFill>
                <a:srgbClr val="d9d9d9"/>
              </a:solidFill>
              <a:round/>
            </a:ln>
          </c:spPr>
        </c:majorGridlines>
        <c:title>
          <c:tx>
            <c:rich>
              <a:bodyPr rot="-5400000"/>
              <a:lstStyle/>
              <a:p>
                <a:pPr>
                  <a:defRPr b="0" lang="en-US" sz="1000" spc="-1" strike="noStrike">
                    <a:solidFill>
                      <a:srgbClr val="595959"/>
                    </a:solidFill>
                    <a:latin typeface="Calibri"/>
                  </a:defRPr>
                </a:pPr>
                <a:r>
                  <a:rPr b="0" lang="en-US" sz="1000" spc="-1" strike="noStrike">
                    <a:solidFill>
                      <a:srgbClr val="595959"/>
                    </a:solidFill>
                    <a:latin typeface="Calibri"/>
                  </a:rPr>
                  <a:t>Speed (rpm)</a:t>
                </a:r>
              </a:p>
            </c:rich>
          </c:tx>
          <c:overlay val="0"/>
          <c:spPr>
            <a:noFill/>
            <a:ln w="0">
              <a:noFill/>
            </a:ln>
          </c:spPr>
        </c:title>
        <c:numFmt formatCode="0"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44646459"/>
        <c:crossesAt val="0"/>
        <c:crossBetween val="midCat"/>
      </c:valAx>
      <c:spPr>
        <a:noFill/>
        <a:ln w="0">
          <a:noFill/>
        </a:ln>
      </c:spPr>
    </c:plotArea>
    <c:legend>
      <c:legendPos val="r"/>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US" sz="1400" spc="-1" strike="noStrike">
                <a:solidFill>
                  <a:srgbClr val="595959"/>
                </a:solidFill>
                <a:latin typeface="Calibri"/>
              </a:defRPr>
            </a:pPr>
            <a:r>
              <a:rPr b="0" lang="en-US" sz="1400" spc="-1" strike="noStrike">
                <a:solidFill>
                  <a:srgbClr val="595959"/>
                </a:solidFill>
                <a:latin typeface="Calibri"/>
              </a:rPr>
              <a:t>Speed vs PWM Motor B</a:t>
            </a:r>
          </a:p>
        </c:rich>
      </c:tx>
      <c:overlay val="0"/>
      <c:spPr>
        <a:noFill/>
        <a:ln w="0">
          <a:noFill/>
        </a:ln>
      </c:spPr>
    </c:title>
    <c:autoTitleDeleted val="0"/>
    <c:plotArea>
      <c:scatterChart>
        <c:scatterStyle val="lineMarker"/>
        <c:varyColors val="0"/>
        <c:ser>
          <c:idx val="0"/>
          <c:order val="0"/>
          <c:tx>
            <c:strRef>
              <c:f>Sheet1!$U$25</c:f>
              <c:strCache>
                <c:ptCount val="1"/>
                <c:pt idx="0">
                  <c:v>w (rpm)</c:v>
                </c:pt>
              </c:strCache>
            </c:strRef>
          </c:tx>
          <c:spPr>
            <a:solidFill>
              <a:srgbClr val="4472c4"/>
            </a:solidFill>
            <a:ln w="25560">
              <a:noFill/>
            </a:ln>
          </c:spPr>
          <c:marker>
            <c:symbol val="circle"/>
            <c:size val="5"/>
            <c:spPr>
              <a:solidFill>
                <a:srgbClr val="4472c4"/>
              </a:solidFill>
            </c:spPr>
          </c:marker>
          <c:dLbls>
            <c:txPr>
              <a:bodyPr wrap="square"/>
              <a:lstStyle/>
              <a:p>
                <a:pPr>
                  <a:defRPr b="0" sz="1000" spc="-1" strike="noStrike">
                    <a:solidFill>
                      <a:srgbClr val="000000"/>
                    </a:solidFill>
                    <a:latin typeface="Calibri"/>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trendline>
            <c:spPr>
              <a:ln cap="rnd" w="19080">
                <a:solidFill>
                  <a:srgbClr val="4472c4"/>
                </a:solidFill>
                <a:prstDash val="sysDot"/>
                <a:round/>
              </a:ln>
            </c:spPr>
            <c:trendlineType val="poly"/>
            <c:order val="2"/>
            <c:forward val="0"/>
            <c:backward val="0"/>
            <c:dispRSqr val="0"/>
            <c:dispEq val="0"/>
          </c:trendline>
          <c:xVal>
            <c:numRef>
              <c:f>Sheet1!$S$26:$S$30</c:f>
              <c:numCache>
                <c:formatCode>0</c:formatCode>
                <c:ptCount val="5"/>
                <c:pt idx="0">
                  <c:v>20</c:v>
                </c:pt>
                <c:pt idx="1">
                  <c:v>40</c:v>
                </c:pt>
                <c:pt idx="2">
                  <c:v>60</c:v>
                </c:pt>
                <c:pt idx="3">
                  <c:v>80</c:v>
                </c:pt>
                <c:pt idx="4">
                  <c:v>100</c:v>
                </c:pt>
              </c:numCache>
            </c:numRef>
          </c:xVal>
          <c:yVal>
            <c:numRef>
              <c:f>Sheet1!$U$26:$U$30</c:f>
              <c:numCache>
                <c:formatCode>0.000</c:formatCode>
                <c:ptCount val="5"/>
                <c:pt idx="0">
                  <c:v>14.149109218398</c:v>
                </c:pt>
                <c:pt idx="1">
                  <c:v>37.9088331115024</c:v>
                </c:pt>
                <c:pt idx="2">
                  <c:v>54.5347902210109</c:v>
                </c:pt>
                <c:pt idx="3">
                  <c:v>65.7208022978332</c:v>
                </c:pt>
                <c:pt idx="4">
                  <c:v>79.5082616158707</c:v>
                </c:pt>
              </c:numCache>
            </c:numRef>
          </c:yVal>
          <c:smooth val="0"/>
        </c:ser>
        <c:axId val="27358819"/>
        <c:axId val="60178757"/>
      </c:scatterChart>
      <c:valAx>
        <c:axId val="27358819"/>
        <c:scaling>
          <c:orientation val="minMax"/>
          <c:max val="100"/>
        </c:scaling>
        <c:delete val="0"/>
        <c:axPos val="b"/>
        <c:majorGridlines>
          <c:spPr>
            <a:ln w="9360">
              <a:solidFill>
                <a:srgbClr val="d9d9d9"/>
              </a:solidFill>
              <a:round/>
            </a:ln>
          </c:spPr>
        </c:majorGridlines>
        <c:title>
          <c:tx>
            <c:rich>
              <a:bodyPr rot="0"/>
              <a:lstStyle/>
              <a:p>
                <a:pPr>
                  <a:defRPr b="0" lang="en-US" sz="1000" spc="-1" strike="noStrike">
                    <a:solidFill>
                      <a:srgbClr val="595959"/>
                    </a:solidFill>
                    <a:latin typeface="Calibri"/>
                  </a:defRPr>
                </a:pPr>
                <a:r>
                  <a:rPr b="0" lang="en-US" sz="1000" spc="-1" strike="noStrike">
                    <a:solidFill>
                      <a:srgbClr val="595959"/>
                    </a:solidFill>
                    <a:latin typeface="Calibri"/>
                  </a:rPr>
                  <a:t>PWM (%)</a:t>
                </a:r>
              </a:p>
            </c:rich>
          </c:tx>
          <c:overlay val="0"/>
          <c:spPr>
            <a:noFill/>
            <a:ln w="0">
              <a:noFill/>
            </a:ln>
          </c:spPr>
        </c:title>
        <c:numFmt formatCode="0"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60178757"/>
        <c:crossesAt val="0"/>
        <c:crossBetween val="midCat"/>
      </c:valAx>
      <c:valAx>
        <c:axId val="60178757"/>
        <c:scaling>
          <c:orientation val="minMax"/>
          <c:max val="90"/>
        </c:scaling>
        <c:delete val="0"/>
        <c:axPos val="l"/>
        <c:majorGridlines>
          <c:spPr>
            <a:ln w="9360">
              <a:solidFill>
                <a:srgbClr val="d9d9d9"/>
              </a:solidFill>
              <a:round/>
            </a:ln>
          </c:spPr>
        </c:majorGridlines>
        <c:title>
          <c:tx>
            <c:rich>
              <a:bodyPr rot="-5400000"/>
              <a:lstStyle/>
              <a:p>
                <a:pPr>
                  <a:defRPr b="0" lang="en-US" sz="1000" spc="-1" strike="noStrike">
                    <a:solidFill>
                      <a:srgbClr val="595959"/>
                    </a:solidFill>
                    <a:latin typeface="Calibri"/>
                  </a:defRPr>
                </a:pPr>
                <a:r>
                  <a:rPr b="0" lang="en-US" sz="1000" spc="-1" strike="noStrike">
                    <a:solidFill>
                      <a:srgbClr val="595959"/>
                    </a:solidFill>
                    <a:latin typeface="Calibri"/>
                  </a:rPr>
                  <a:t>Speed (rpm)</a:t>
                </a:r>
              </a:p>
            </c:rich>
          </c:tx>
          <c:overlay val="0"/>
          <c:spPr>
            <a:noFill/>
            <a:ln w="0">
              <a:noFill/>
            </a:ln>
          </c:spPr>
        </c:title>
        <c:numFmt formatCode="0" sourceLinked="0"/>
        <c:majorTickMark val="none"/>
        <c:minorTickMark val="none"/>
        <c:tickLblPos val="nextTo"/>
        <c:spPr>
          <a:ln w="9360">
            <a:solidFill>
              <a:srgbClr val="bfbfbf"/>
            </a:solidFill>
            <a:round/>
          </a:ln>
        </c:spPr>
        <c:txPr>
          <a:bodyPr/>
          <a:lstStyle/>
          <a:p>
            <a:pPr>
              <a:defRPr b="0" sz="900" spc="-1" strike="noStrike">
                <a:solidFill>
                  <a:srgbClr val="595959"/>
                </a:solidFill>
                <a:latin typeface="Calibri"/>
              </a:defRPr>
            </a:pPr>
          </a:p>
        </c:txPr>
        <c:crossAx val="27358819"/>
        <c:crossesAt val="0"/>
        <c:crossBetween val="midCat"/>
      </c:valAx>
      <c:spPr>
        <a:noFill/>
        <a:ln w="0">
          <a:noFill/>
        </a:ln>
      </c:spPr>
    </c:plotArea>
    <c:legend>
      <c:legendPos val="r"/>
      <c:overlay val="0"/>
      <c:spPr>
        <a:noFill/>
        <a:ln w="0">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
</Relationships>
</file>

<file path=xl/drawings/_rels/drawing2.xml.rels><?xml version="1.0" encoding="UTF-8"?>
<Relationships xmlns="http://schemas.openxmlformats.org/package/2006/relationships"><Relationship Id="rId1" Type="http://schemas.openxmlformats.org/officeDocument/2006/relationships/image" Target="../media/image1.wmf"/>
</Relationships>
</file>

<file path=xl/drawings/_rels/drawing3.xml.rels><?xml version="1.0" encoding="UTF-8"?>
<Relationships xmlns="http://schemas.openxmlformats.org/package/2006/relationships"><Relationship Id="rId1" Type="http://schemas.openxmlformats.org/officeDocument/2006/relationships/image" Target="../media/image1.wmf"/>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24</xdr:col>
      <xdr:colOff>595800</xdr:colOff>
      <xdr:row>5</xdr:row>
      <xdr:rowOff>139320</xdr:rowOff>
    </xdr:from>
    <xdr:to>
      <xdr:col>33</xdr:col>
      <xdr:colOff>87120</xdr:colOff>
      <xdr:row>18</xdr:row>
      <xdr:rowOff>117360</xdr:rowOff>
    </xdr:to>
    <xdr:graphicFrame>
      <xdr:nvGraphicFramePr>
        <xdr:cNvPr id="0" name="Chart 1"/>
        <xdr:cNvGraphicFramePr/>
      </xdr:nvGraphicFramePr>
      <xdr:xfrm>
        <a:off x="21888000" y="2030400"/>
        <a:ext cx="4995000" cy="28162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24</xdr:col>
      <xdr:colOff>597960</xdr:colOff>
      <xdr:row>22</xdr:row>
      <xdr:rowOff>2880</xdr:rowOff>
    </xdr:from>
    <xdr:to>
      <xdr:col>33</xdr:col>
      <xdr:colOff>89280</xdr:colOff>
      <xdr:row>37</xdr:row>
      <xdr:rowOff>132840</xdr:rowOff>
    </xdr:to>
    <xdr:graphicFrame>
      <xdr:nvGraphicFramePr>
        <xdr:cNvPr id="1" name="Chart 2"/>
        <xdr:cNvGraphicFramePr/>
      </xdr:nvGraphicFramePr>
      <xdr:xfrm>
        <a:off x="21890160" y="5456160"/>
        <a:ext cx="4995000" cy="28162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35</xdr:col>
      <xdr:colOff>131400</xdr:colOff>
      <xdr:row>5</xdr:row>
      <xdr:rowOff>188280</xdr:rowOff>
    </xdr:from>
    <xdr:to>
      <xdr:col>43</xdr:col>
      <xdr:colOff>234360</xdr:colOff>
      <xdr:row>18</xdr:row>
      <xdr:rowOff>166320</xdr:rowOff>
    </xdr:to>
    <xdr:graphicFrame>
      <xdr:nvGraphicFramePr>
        <xdr:cNvPr id="2" name="Chart 3"/>
        <xdr:cNvGraphicFramePr/>
      </xdr:nvGraphicFramePr>
      <xdr:xfrm>
        <a:off x="28150200" y="2079360"/>
        <a:ext cx="4995000" cy="281628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35</xdr:col>
      <xdr:colOff>15120</xdr:colOff>
      <xdr:row>20</xdr:row>
      <xdr:rowOff>171360</xdr:rowOff>
    </xdr:from>
    <xdr:to>
      <xdr:col>43</xdr:col>
      <xdr:colOff>118080</xdr:colOff>
      <xdr:row>36</xdr:row>
      <xdr:rowOff>120600</xdr:rowOff>
    </xdr:to>
    <xdr:graphicFrame>
      <xdr:nvGraphicFramePr>
        <xdr:cNvPr id="4" name="Chart 4"/>
        <xdr:cNvGraphicFramePr/>
      </xdr:nvGraphicFramePr>
      <xdr:xfrm>
        <a:off x="28033920" y="5262840"/>
        <a:ext cx="4995000" cy="281628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43</xdr:col>
      <xdr:colOff>551520</xdr:colOff>
      <xdr:row>5</xdr:row>
      <xdr:rowOff>200160</xdr:rowOff>
    </xdr:from>
    <xdr:to>
      <xdr:col>52</xdr:col>
      <xdr:colOff>42840</xdr:colOff>
      <xdr:row>18</xdr:row>
      <xdr:rowOff>178200</xdr:rowOff>
    </xdr:to>
    <xdr:graphicFrame>
      <xdr:nvGraphicFramePr>
        <xdr:cNvPr id="6" name="Chart 5"/>
        <xdr:cNvGraphicFramePr/>
      </xdr:nvGraphicFramePr>
      <xdr:xfrm>
        <a:off x="33462360" y="2091240"/>
        <a:ext cx="4994640" cy="281628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43</xdr:col>
      <xdr:colOff>584640</xdr:colOff>
      <xdr:row>20</xdr:row>
      <xdr:rowOff>151560</xdr:rowOff>
    </xdr:from>
    <xdr:to>
      <xdr:col>52</xdr:col>
      <xdr:colOff>75960</xdr:colOff>
      <xdr:row>36</xdr:row>
      <xdr:rowOff>100800</xdr:rowOff>
    </xdr:to>
    <xdr:graphicFrame>
      <xdr:nvGraphicFramePr>
        <xdr:cNvPr id="7" name="Chart 6"/>
        <xdr:cNvGraphicFramePr/>
      </xdr:nvGraphicFramePr>
      <xdr:xfrm>
        <a:off x="33495480" y="5243040"/>
        <a:ext cx="4994640" cy="281628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c:userShapes xmlns:cdr="http://schemas.openxmlformats.org/drawingml/2006/chartDrawing" xmlns:a="http://schemas.openxmlformats.org/drawingml/2006/main" xmlns:c="http://schemas.openxmlformats.org/drawingml/2006/chart" xmlns:r="http://schemas.openxmlformats.org/officeDocument/2006/relationships">
  <cdr:relSizeAnchor>
    <cdr:from>
      <cdr:x>0</cdr:x>
      <cdr:y>0</cdr:y>
    </cdr:from>
    <cdr:to>
      <cdr:x>0.0719227443067166</cdr:x>
      <cdr:y>0.127556237218814</cdr:y>
    </cdr:to>
    <cdr:pic>
      <cdr:nvPicPr>
        <cdr:cNvPr id="3" name="" descr=""/>
        <cdr:cNvPicPr/>
      </cdr:nvPicPr>
      <cdr:blipFill>
        <a:blip r:embed="rId1"/>
        <a:stretch/>
      </cdr:blipFill>
      <cdr:spPr>
        <a:xfrm>
          <a:off x="0" y="0"/>
          <a:ext cx="359280" cy="359280"/>
        </a:xfrm>
        <a:prstGeom prst="rect">
          <a:avLst/>
        </a:prstGeom>
        <a:ln w="0">
          <a:noFill/>
        </a:ln>
      </cdr:spPr>
    </cdr:pic>
  </cdr:relSizeAnchor>
</c:userShapes>
</file>

<file path=xl/drawings/drawing3.xml><?xml version="1.0" encoding="utf-8"?>
<c:userShapes xmlns:cdr="http://schemas.openxmlformats.org/drawingml/2006/chartDrawing" xmlns:a="http://schemas.openxmlformats.org/drawingml/2006/main" xmlns:c="http://schemas.openxmlformats.org/drawingml/2006/chart" xmlns:r="http://schemas.openxmlformats.org/officeDocument/2006/relationships">
  <cdr:relSizeAnchor>
    <cdr:from>
      <cdr:x>0</cdr:x>
      <cdr:y>0</cdr:y>
    </cdr:from>
    <cdr:to>
      <cdr:x>0.0719227443067166</cdr:x>
      <cdr:y>0.127556237218814</cdr:y>
    </cdr:to>
    <cdr:pic>
      <cdr:nvPicPr>
        <cdr:cNvPr id="5" name="" descr=""/>
        <cdr:cNvPicPr/>
      </cdr:nvPicPr>
      <cdr:blipFill>
        <a:blip r:embed="rId1"/>
        <a:stretch/>
      </cdr:blipFill>
      <cdr:spPr>
        <a:xfrm>
          <a:off x="0" y="0"/>
          <a:ext cx="359280" cy="359280"/>
        </a:xfrm>
        <a:prstGeom prst="rect">
          <a:avLst/>
        </a:prstGeom>
        <a:ln w="0">
          <a:noFill/>
        </a:ln>
      </cdr:spPr>
    </cdr:pic>
  </cdr:relSizeAnchor>
</c:userShapes>
</file>

<file path=xl/theme/theme1.xml><?xml version="1.0" encoding="utf-8"?>
<a:theme xmlns:a="http://schemas.openxmlformats.org/drawingml/2006/main" xmlns:r="http://schemas.openxmlformats.org/officeDocument/2006/relationships" name="Office 2013 - 2022 Theme">
  <a:themeElements>
    <a:clrScheme name="Office 2013 - 2022">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X39"/>
  <sheetViews>
    <sheetView showFormulas="false" showGridLines="true" showRowColHeaders="true" showZeros="true" rightToLeft="false" tabSelected="true" showOutlineSymbols="true" defaultGridColor="true" view="normal" topLeftCell="M13" colorId="64" zoomScale="130" zoomScaleNormal="130" zoomScalePageLayoutView="100" workbookViewId="0">
      <selection pane="topLeft" activeCell="X40" activeCellId="0" sqref="X40"/>
    </sheetView>
  </sheetViews>
  <sheetFormatPr defaultColWidth="8.6796875" defaultRowHeight="14.25" zeroHeight="false" outlineLevelRow="0" outlineLevelCol="0"/>
  <cols>
    <col collapsed="false" customWidth="true" hidden="false" outlineLevel="0" max="2" min="2" style="1" width="27.68"/>
    <col collapsed="false" customWidth="true" hidden="false" outlineLevel="0" max="4" min="4" style="1" width="8.84"/>
    <col collapsed="false" customWidth="true" hidden="false" outlineLevel="0" max="5" min="5" style="1" width="14.67"/>
    <col collapsed="false" customWidth="true" hidden="false" outlineLevel="0" max="6" min="6" style="1" width="15.41"/>
    <col collapsed="false" customWidth="true" hidden="false" outlineLevel="0" max="7" min="7" style="1" width="13.84"/>
    <col collapsed="false" customWidth="true" hidden="false" outlineLevel="0" max="8" min="8" style="1" width="12"/>
    <col collapsed="false" customWidth="true" hidden="false" outlineLevel="0" max="13" min="9" style="1" width="11.84"/>
    <col collapsed="false" customWidth="true" hidden="false" outlineLevel="0" max="14" min="14" style="1" width="13.58"/>
    <col collapsed="false" customWidth="true" hidden="false" outlineLevel="0" max="16" min="15" style="1" width="11.84"/>
    <col collapsed="false" customWidth="true" hidden="false" outlineLevel="0" max="17" min="17" style="1" width="13.26"/>
    <col collapsed="false" customWidth="true" hidden="false" outlineLevel="0" max="19" min="19" style="1" width="13.84"/>
    <col collapsed="false" customWidth="true" hidden="false" outlineLevel="0" max="20" min="20" style="1" width="11.74"/>
    <col collapsed="false" customWidth="true" hidden="false" outlineLevel="0" max="23" min="23" style="1" width="14.84"/>
    <col collapsed="false" customWidth="true" hidden="false" outlineLevel="0" max="24" min="24" style="1" width="16.15"/>
  </cols>
  <sheetData>
    <row r="1" customFormat="false" ht="19.7" hidden="false" customHeight="false" outlineLevel="0" collapsed="false">
      <c r="A1" s="2" t="s">
        <v>0</v>
      </c>
      <c r="B1" s="2"/>
      <c r="C1" s="2"/>
      <c r="D1" s="2"/>
      <c r="E1" s="2"/>
    </row>
    <row r="2" customFormat="false" ht="19.7" hidden="false" customHeight="false" outlineLevel="0" collapsed="false">
      <c r="A2" s="2" t="s">
        <v>1</v>
      </c>
      <c r="B2" s="2"/>
      <c r="C2" s="2"/>
      <c r="D2" s="2"/>
      <c r="E2" s="2"/>
    </row>
    <row r="4" customFormat="false" ht="81" hidden="false" customHeight="true" outlineLevel="0" collapsed="false">
      <c r="B4" s="3" t="s">
        <v>2</v>
      </c>
      <c r="D4" s="3" t="s">
        <v>3</v>
      </c>
      <c r="E4" s="3"/>
      <c r="F4" s="3"/>
      <c r="G4" s="3"/>
      <c r="H4" s="3"/>
      <c r="J4" s="3" t="s">
        <v>4</v>
      </c>
      <c r="K4" s="3"/>
      <c r="L4" s="3"/>
      <c r="M4" s="3"/>
      <c r="N4" s="3"/>
      <c r="P4" s="3" t="s">
        <v>5</v>
      </c>
      <c r="Q4" s="3"/>
      <c r="R4" s="3"/>
      <c r="S4" s="3"/>
      <c r="T4" s="3"/>
      <c r="U4" s="3"/>
      <c r="V4" s="3"/>
    </row>
    <row r="6" customFormat="false" ht="23.25" hidden="false" customHeight="true" outlineLevel="0" collapsed="false">
      <c r="B6" s="4" t="s">
        <v>6</v>
      </c>
      <c r="K6" s="5" t="s">
        <v>7</v>
      </c>
      <c r="W6" s="5" t="s">
        <v>8</v>
      </c>
    </row>
    <row r="7" customFormat="false" ht="29.25" hidden="false" customHeight="true" outlineLevel="0" collapsed="false">
      <c r="B7" s="4"/>
      <c r="E7" s="6" t="s">
        <v>9</v>
      </c>
      <c r="F7" s="6"/>
      <c r="G7" s="6"/>
      <c r="H7" s="6"/>
      <c r="I7" s="6"/>
      <c r="J7" s="6"/>
      <c r="K7" s="6"/>
      <c r="L7" s="6"/>
      <c r="M7" s="6"/>
      <c r="N7" s="6"/>
      <c r="O7" s="6"/>
      <c r="P7" s="6"/>
      <c r="Q7" s="6"/>
      <c r="S7" s="7" t="s">
        <v>10</v>
      </c>
      <c r="T7" s="7"/>
      <c r="U7" s="7"/>
      <c r="W7" s="7" t="s">
        <v>11</v>
      </c>
      <c r="X7" s="7"/>
    </row>
    <row r="8" customFormat="false" ht="28.5" hidden="false" customHeight="true" outlineLevel="0" collapsed="false">
      <c r="B8" s="4"/>
      <c r="E8" s="8" t="s">
        <v>12</v>
      </c>
      <c r="F8" s="8" t="s">
        <v>13</v>
      </c>
      <c r="G8" s="8" t="s">
        <v>14</v>
      </c>
      <c r="H8" s="8" t="s">
        <v>15</v>
      </c>
      <c r="I8" s="8" t="s">
        <v>16</v>
      </c>
      <c r="J8" s="8" t="s">
        <v>17</v>
      </c>
      <c r="K8" s="8" t="s">
        <v>18</v>
      </c>
      <c r="L8" s="8" t="s">
        <v>19</v>
      </c>
      <c r="M8" s="9" t="s">
        <v>20</v>
      </c>
      <c r="N8" s="9" t="s">
        <v>21</v>
      </c>
      <c r="O8" s="8" t="s">
        <v>22</v>
      </c>
      <c r="P8" s="8" t="s">
        <v>23</v>
      </c>
      <c r="Q8" s="8" t="s">
        <v>24</v>
      </c>
      <c r="S8" s="10" t="s">
        <v>25</v>
      </c>
      <c r="T8" s="11" t="s">
        <v>26</v>
      </c>
      <c r="U8" s="12" t="s">
        <v>18</v>
      </c>
      <c r="W8" s="10" t="s">
        <v>27</v>
      </c>
      <c r="X8" s="12" t="s">
        <v>28</v>
      </c>
      <c r="AK8" s="13" t="s">
        <v>29</v>
      </c>
      <c r="AL8" s="13"/>
      <c r="AM8" s="13"/>
      <c r="AN8" s="13"/>
      <c r="AO8" s="13"/>
      <c r="AP8" s="13"/>
      <c r="AS8" s="13" t="s">
        <v>30</v>
      </c>
      <c r="AT8" s="13"/>
      <c r="AU8" s="13"/>
      <c r="AV8" s="13"/>
      <c r="AW8" s="13"/>
      <c r="AX8" s="13"/>
    </row>
    <row r="9" customFormat="false" ht="14.25" hidden="false" customHeight="false" outlineLevel="0" collapsed="false">
      <c r="E9" s="14" t="n">
        <v>0</v>
      </c>
      <c r="F9" s="15" t="n">
        <v>3.486</v>
      </c>
      <c r="G9" s="14" t="n">
        <v>92.86</v>
      </c>
      <c r="H9" s="16" t="n">
        <v>4.06</v>
      </c>
      <c r="I9" s="17" t="n">
        <f aca="false">$C$12/F9</f>
        <v>0.16924842226047</v>
      </c>
      <c r="J9" s="17" t="n">
        <f aca="false">I9/$C$11</f>
        <v>9.02658252055842</v>
      </c>
      <c r="K9" s="18" t="n">
        <f aca="false">J9*(1/(2*PI()))*60</f>
        <v>86.1975136424264</v>
      </c>
      <c r="L9" s="19" t="n">
        <f aca="false">E9*$C$13</f>
        <v>0</v>
      </c>
      <c r="M9" s="12" t="n">
        <f aca="false">L9*9.81</f>
        <v>0</v>
      </c>
      <c r="N9" s="12" t="n">
        <f aca="false">M9*$C$11*1000</f>
        <v>0</v>
      </c>
      <c r="O9" s="20" t="n">
        <f aca="false">H9*G9</f>
        <v>377.0116</v>
      </c>
      <c r="P9" s="18" t="n">
        <f aca="false">J9*N9</f>
        <v>0</v>
      </c>
      <c r="Q9" s="11" t="n">
        <f aca="false">P9/O9*100</f>
        <v>0</v>
      </c>
      <c r="S9" s="21" t="n">
        <v>20</v>
      </c>
      <c r="T9" s="22" t="n">
        <v>54.956</v>
      </c>
      <c r="U9" s="12" t="n">
        <f aca="false">($C$12/T9)*(1/$C$11)*(1/(2*PI()))*60</f>
        <v>5.46772932086575</v>
      </c>
      <c r="W9" s="23" t="n">
        <v>1</v>
      </c>
      <c r="X9" s="16" t="n">
        <v>6.763</v>
      </c>
      <c r="AK9" s="13"/>
      <c r="AL9" s="13"/>
      <c r="AM9" s="13"/>
      <c r="AN9" s="13"/>
      <c r="AO9" s="13"/>
      <c r="AP9" s="13"/>
      <c r="AS9" s="13"/>
      <c r="AT9" s="13"/>
      <c r="AU9" s="13"/>
      <c r="AV9" s="13"/>
      <c r="AW9" s="13"/>
      <c r="AX9" s="13"/>
    </row>
    <row r="10" customFormat="false" ht="14.25" hidden="false" customHeight="false" outlineLevel="0" collapsed="false">
      <c r="B10" s="6" t="s">
        <v>31</v>
      </c>
      <c r="C10" s="6"/>
      <c r="E10" s="14" t="n">
        <v>1</v>
      </c>
      <c r="F10" s="15" t="n">
        <v>3.879</v>
      </c>
      <c r="G10" s="14" t="n">
        <v>92.38</v>
      </c>
      <c r="H10" s="24" t="n">
        <v>4.05</v>
      </c>
      <c r="I10" s="17" t="n">
        <f aca="false">$C$12/F10</f>
        <v>0.152101056973447</v>
      </c>
      <c r="J10" s="17" t="n">
        <f aca="false">I10/$C$11</f>
        <v>8.11205637191716</v>
      </c>
      <c r="K10" s="18" t="n">
        <f aca="false">J10*(1/(2*PI()))*60</f>
        <v>77.4644322138434</v>
      </c>
      <c r="L10" s="19" t="n">
        <f aca="false">E10*$C$13</f>
        <v>0.042</v>
      </c>
      <c r="M10" s="17" t="n">
        <f aca="false">L10*9.81</f>
        <v>0.41202</v>
      </c>
      <c r="N10" s="17" t="n">
        <f aca="false">M10*$C$11*1000</f>
        <v>7.725375</v>
      </c>
      <c r="O10" s="20" t="n">
        <f aca="false">H10*G10</f>
        <v>374.139</v>
      </c>
      <c r="P10" s="18" t="n">
        <f aca="false">J10*N10</f>
        <v>62.6686774941995</v>
      </c>
      <c r="Q10" s="11" t="n">
        <f aca="false">P10/O10*100</f>
        <v>16.7501055741849</v>
      </c>
      <c r="S10" s="25" t="n">
        <v>40</v>
      </c>
      <c r="T10" s="26" t="n">
        <v>11.531</v>
      </c>
      <c r="U10" s="17" t="n">
        <f aca="false">($C$12/T10)*(1/$C$11)*(1/(2*PI()))*60</f>
        <v>26.0588442075708</v>
      </c>
      <c r="W10" s="10" t="n">
        <v>2</v>
      </c>
      <c r="X10" s="24" t="n">
        <v>6.81</v>
      </c>
      <c r="AK10" s="13"/>
      <c r="AL10" s="13"/>
      <c r="AM10" s="13"/>
      <c r="AN10" s="13"/>
      <c r="AO10" s="13"/>
      <c r="AP10" s="13"/>
      <c r="AS10" s="13"/>
      <c r="AT10" s="13"/>
      <c r="AU10" s="13"/>
      <c r="AV10" s="13"/>
      <c r="AW10" s="13"/>
      <c r="AX10" s="13"/>
    </row>
    <row r="11" customFormat="false" ht="14.25" hidden="false" customHeight="false" outlineLevel="0" collapsed="false">
      <c r="B11" s="27" t="s">
        <v>32</v>
      </c>
      <c r="C11" s="24" t="n">
        <v>0.01875</v>
      </c>
      <c r="E11" s="14" t="n">
        <v>2</v>
      </c>
      <c r="F11" s="15" t="n">
        <v>4.179</v>
      </c>
      <c r="G11" s="14" t="n">
        <v>107.53</v>
      </c>
      <c r="H11" s="24" t="n">
        <v>3.9</v>
      </c>
      <c r="I11" s="17" t="n">
        <f aca="false">$C$12/F11</f>
        <v>0.141182100981096</v>
      </c>
      <c r="J11" s="17" t="n">
        <f aca="false">I11/$C$11</f>
        <v>7.52971205232512</v>
      </c>
      <c r="K11" s="18" t="n">
        <f aca="false">J11*(1/(2*PI()))*60</f>
        <v>71.9034535911698</v>
      </c>
      <c r="L11" s="19" t="n">
        <f aca="false">E11*$C$13</f>
        <v>0.084</v>
      </c>
      <c r="M11" s="17" t="n">
        <f aca="false">L11*9.81</f>
        <v>0.82404</v>
      </c>
      <c r="N11" s="17" t="n">
        <f aca="false">M11*$C$11*1000</f>
        <v>15.45075</v>
      </c>
      <c r="O11" s="20" t="n">
        <f aca="false">H11*G11</f>
        <v>419.367</v>
      </c>
      <c r="P11" s="18" t="n">
        <f aca="false">J11*N11</f>
        <v>116.339698492462</v>
      </c>
      <c r="Q11" s="11" t="n">
        <f aca="false">P11/O11*100</f>
        <v>27.7417389762338</v>
      </c>
      <c r="S11" s="25" t="n">
        <v>60</v>
      </c>
      <c r="T11" s="26" t="n">
        <v>7.54</v>
      </c>
      <c r="U11" s="17" t="n">
        <f aca="false">($C$12/T11)*(1/$C$11)*(1/(2*PI()))*60</f>
        <v>39.8520600208884</v>
      </c>
      <c r="W11" s="10" t="n">
        <v>3</v>
      </c>
      <c r="X11" s="24" t="n">
        <v>6.85</v>
      </c>
    </row>
    <row r="12" customFormat="false" ht="14.25" hidden="false" customHeight="false" outlineLevel="0" collapsed="false">
      <c r="B12" s="27" t="s">
        <v>33</v>
      </c>
      <c r="C12" s="24" t="n">
        <v>0.59</v>
      </c>
      <c r="E12" s="14" t="n">
        <v>3</v>
      </c>
      <c r="F12" s="15" t="n">
        <v>4.593</v>
      </c>
      <c r="G12" s="14" t="n">
        <v>125.12</v>
      </c>
      <c r="H12" s="24" t="n">
        <v>3.71</v>
      </c>
      <c r="I12" s="17" t="n">
        <f aca="false">$C$12/F12</f>
        <v>0.128456346614413</v>
      </c>
      <c r="J12" s="17" t="n">
        <f aca="false">I12/$C$11</f>
        <v>6.85100515276871</v>
      </c>
      <c r="K12" s="18" t="n">
        <f aca="false">J12*(1/(2*PI()))*60</f>
        <v>65.4222801126711</v>
      </c>
      <c r="L12" s="19" t="n">
        <f aca="false">E12*$C$13</f>
        <v>0.126</v>
      </c>
      <c r="M12" s="17" t="n">
        <f aca="false">L12*9.81</f>
        <v>1.23606</v>
      </c>
      <c r="N12" s="17" t="n">
        <f aca="false">M12*$C$11*1000</f>
        <v>23.176125</v>
      </c>
      <c r="O12" s="20" t="n">
        <f aca="false">H12*G12</f>
        <v>464.1952</v>
      </c>
      <c r="P12" s="18" t="n">
        <f aca="false">J12*N12</f>
        <v>158.779751796212</v>
      </c>
      <c r="Q12" s="11" t="n">
        <f aca="false">P12/O12*100</f>
        <v>34.205384242709</v>
      </c>
      <c r="S12" s="25" t="n">
        <v>80</v>
      </c>
      <c r="T12" s="26" t="n">
        <v>6.245</v>
      </c>
      <c r="U12" s="17" t="n">
        <f aca="false">($C$12/T12)*(1/$C$11)*(1/(2*PI()))*60</f>
        <v>48.1160180236186</v>
      </c>
      <c r="W12" s="10" t="n">
        <v>4</v>
      </c>
      <c r="X12" s="24" t="n">
        <v>6.666</v>
      </c>
    </row>
    <row r="13" customFormat="false" ht="14.25" hidden="false" customHeight="false" outlineLevel="0" collapsed="false">
      <c r="B13" s="28" t="s">
        <v>34</v>
      </c>
      <c r="C13" s="29" t="n">
        <v>0.042</v>
      </c>
      <c r="E13" s="14" t="n">
        <v>4</v>
      </c>
      <c r="F13" s="15" t="n">
        <v>5.151</v>
      </c>
      <c r="G13" s="14" t="n">
        <v>176.93</v>
      </c>
      <c r="H13" s="24" t="n">
        <v>3.19</v>
      </c>
      <c r="I13" s="17" t="n">
        <f aca="false">$C$12/F13</f>
        <v>0.114540865851291</v>
      </c>
      <c r="J13" s="17" t="n">
        <f aca="false">I13/$C$11</f>
        <v>6.10884617873552</v>
      </c>
      <c r="K13" s="18" t="n">
        <f aca="false">J13*(1/(2*PI()))*60</f>
        <v>58.3351839560277</v>
      </c>
      <c r="L13" s="19" t="n">
        <f aca="false">E13*$C$13</f>
        <v>0.168</v>
      </c>
      <c r="M13" s="17" t="n">
        <f aca="false">L13*9.81</f>
        <v>1.64808</v>
      </c>
      <c r="N13" s="17" t="n">
        <f aca="false">M13*$C$11*1000</f>
        <v>30.9015</v>
      </c>
      <c r="O13" s="20" t="n">
        <f aca="false">H13*G13</f>
        <v>564.4067</v>
      </c>
      <c r="P13" s="18" t="n">
        <f aca="false">J13*N13</f>
        <v>188.772510192196</v>
      </c>
      <c r="Q13" s="11" t="n">
        <f aca="false">P13/O13*100</f>
        <v>33.4461852051359</v>
      </c>
      <c r="S13" s="30" t="n">
        <v>100</v>
      </c>
      <c r="T13" s="31" t="n">
        <v>4.915</v>
      </c>
      <c r="U13" s="32" t="n">
        <f aca="false">($C$12/T13)*(1/$C$11)*(1/(2*PI()))*60</f>
        <v>61.1362222904371</v>
      </c>
      <c r="W13" s="10" t="n">
        <v>5</v>
      </c>
      <c r="X13" s="24" t="n">
        <v>6.876</v>
      </c>
    </row>
    <row r="14" customFormat="false" ht="14.25" hidden="false" customHeight="false" outlineLevel="0" collapsed="false">
      <c r="E14" s="14" t="n">
        <v>5</v>
      </c>
      <c r="F14" s="15" t="n">
        <v>5.739</v>
      </c>
      <c r="G14" s="14" t="n">
        <v>182.8</v>
      </c>
      <c r="H14" s="24" t="n">
        <v>3.12</v>
      </c>
      <c r="I14" s="17" t="n">
        <f aca="false">$C$12/F14</f>
        <v>0.102805366788639</v>
      </c>
      <c r="J14" s="17" t="n">
        <f aca="false">I14/$C$11</f>
        <v>5.48295289539409</v>
      </c>
      <c r="K14" s="18" t="n">
        <f aca="false">J14*(1/(2*PI()))*60</f>
        <v>52.3583433625193</v>
      </c>
      <c r="L14" s="19" t="n">
        <f aca="false">E14*$C$13</f>
        <v>0.21</v>
      </c>
      <c r="M14" s="17" t="n">
        <f aca="false">L14*9.81</f>
        <v>2.0601</v>
      </c>
      <c r="N14" s="17" t="n">
        <f aca="false">M14*$C$11*1000</f>
        <v>38.626875</v>
      </c>
      <c r="O14" s="20" t="n">
        <f aca="false">H14*G14</f>
        <v>570.336</v>
      </c>
      <c r="P14" s="18" t="n">
        <f aca="false">J14*N14</f>
        <v>211.789336121276</v>
      </c>
      <c r="Q14" s="11" t="n">
        <f aca="false">P14/O14*100</f>
        <v>37.134134285978</v>
      </c>
      <c r="W14" s="10" t="n">
        <v>6</v>
      </c>
      <c r="X14" s="24" t="n">
        <v>6.643</v>
      </c>
    </row>
    <row r="15" customFormat="false" ht="14.25" hidden="false" customHeight="false" outlineLevel="0" collapsed="false">
      <c r="E15" s="14" t="n">
        <v>6</v>
      </c>
      <c r="F15" s="15" t="n">
        <v>6.871</v>
      </c>
      <c r="G15" s="14" t="n">
        <v>192.57</v>
      </c>
      <c r="H15" s="24" t="n">
        <v>3.01</v>
      </c>
      <c r="I15" s="17" t="n">
        <f aca="false">$C$12/F15</f>
        <v>0.0858681414641246</v>
      </c>
      <c r="J15" s="17" t="n">
        <f aca="false">I15/$C$11</f>
        <v>4.57963421141998</v>
      </c>
      <c r="K15" s="18" t="n">
        <f aca="false">J15*(1/(2*PI()))*60</f>
        <v>43.7322853380146</v>
      </c>
      <c r="L15" s="19" t="n">
        <f aca="false">E15*$C$13</f>
        <v>0.252</v>
      </c>
      <c r="M15" s="17" t="n">
        <f aca="false">L15*9.81</f>
        <v>2.47212</v>
      </c>
      <c r="N15" s="17" t="n">
        <f aca="false">M15*$C$11*1000</f>
        <v>46.35225</v>
      </c>
      <c r="O15" s="20" t="n">
        <f aca="false">H15*G15</f>
        <v>579.6357</v>
      </c>
      <c r="P15" s="18" t="n">
        <f aca="false">J15*N15</f>
        <v>212.276349876292</v>
      </c>
      <c r="Q15" s="11" t="n">
        <f aca="false">P15/O15*100</f>
        <v>36.6223733072845</v>
      </c>
      <c r="W15" s="10" t="n">
        <v>7</v>
      </c>
      <c r="X15" s="24" t="n">
        <v>6.876</v>
      </c>
    </row>
    <row r="16" customFormat="false" ht="14.25" hidden="false" customHeight="false" outlineLevel="0" collapsed="false">
      <c r="E16" s="14" t="n">
        <v>7</v>
      </c>
      <c r="F16" s="15" t="n">
        <v>7.871</v>
      </c>
      <c r="G16" s="14" t="n">
        <v>221.9</v>
      </c>
      <c r="H16" s="24" t="n">
        <v>2.72</v>
      </c>
      <c r="I16" s="17" t="n">
        <f aca="false">$C$12/F16</f>
        <v>0.0749587091856181</v>
      </c>
      <c r="J16" s="17" t="n">
        <f aca="false">I16/$C$11</f>
        <v>3.99779782323296</v>
      </c>
      <c r="K16" s="18" t="n">
        <f aca="false">J16*(1/(2*PI()))*60</f>
        <v>38.1761571029727</v>
      </c>
      <c r="L16" s="19" t="n">
        <f aca="false">E16*$C$13</f>
        <v>0.294</v>
      </c>
      <c r="M16" s="17" t="n">
        <f aca="false">L16*9.81</f>
        <v>2.88414</v>
      </c>
      <c r="N16" s="17" t="n">
        <f aca="false">M16*$C$11*1000</f>
        <v>54.077625</v>
      </c>
      <c r="O16" s="20" t="n">
        <f aca="false">H16*G16</f>
        <v>603.568</v>
      </c>
      <c r="P16" s="18" t="n">
        <f aca="false">J16*N16</f>
        <v>216.191411510609</v>
      </c>
      <c r="Q16" s="11" t="n">
        <f aca="false">P16/O16*100</f>
        <v>35.8188988665086</v>
      </c>
      <c r="W16" s="10" t="n">
        <v>8</v>
      </c>
      <c r="X16" s="24" t="n">
        <v>6.579</v>
      </c>
    </row>
    <row r="17" customFormat="false" ht="14.25" hidden="false" customHeight="true" outlineLevel="0" collapsed="false">
      <c r="E17" s="14" t="n">
        <v>8</v>
      </c>
      <c r="F17" s="15" t="n">
        <v>9.537</v>
      </c>
      <c r="G17" s="14" t="n">
        <v>240.47</v>
      </c>
      <c r="H17" s="24" t="n">
        <v>2.52</v>
      </c>
      <c r="I17" s="17" t="n">
        <f aca="false">$C$12/F17</f>
        <v>0.0618643179196812</v>
      </c>
      <c r="J17" s="17" t="n">
        <f aca="false">I17/$C$11</f>
        <v>3.29943028904967</v>
      </c>
      <c r="K17" s="18" t="n">
        <f aca="false">J17*(1/(2*PI()))*60</f>
        <v>31.5072383933625</v>
      </c>
      <c r="L17" s="19" t="n">
        <f aca="false">E17*$C$13</f>
        <v>0.336</v>
      </c>
      <c r="M17" s="17" t="n">
        <f aca="false">L17*9.81</f>
        <v>3.29616</v>
      </c>
      <c r="N17" s="17" t="n">
        <f aca="false">M17*$C$11*1000</f>
        <v>61.803</v>
      </c>
      <c r="O17" s="20" t="n">
        <f aca="false">H17*G17</f>
        <v>605.9844</v>
      </c>
      <c r="P17" s="18" t="n">
        <f aca="false">J17*N17</f>
        <v>203.914690154137</v>
      </c>
      <c r="Q17" s="11" t="n">
        <f aca="false">P17/O17*100</f>
        <v>33.650155045928</v>
      </c>
      <c r="W17" s="10" t="n">
        <v>9</v>
      </c>
      <c r="X17" s="24" t="n">
        <v>6.694</v>
      </c>
    </row>
    <row r="18" customFormat="false" ht="14.25" hidden="false" customHeight="false" outlineLevel="0" collapsed="false">
      <c r="E18" s="14" t="n">
        <v>9</v>
      </c>
      <c r="F18" s="15" t="n">
        <v>11.148</v>
      </c>
      <c r="G18" s="14" t="n">
        <v>281.52</v>
      </c>
      <c r="H18" s="24" t="n">
        <v>2.1</v>
      </c>
      <c r="I18" s="17" t="n">
        <f aca="false">$C$12/F18</f>
        <v>0.052924291352709</v>
      </c>
      <c r="J18" s="17" t="n">
        <f aca="false">I18/$C$11</f>
        <v>2.82262887214448</v>
      </c>
      <c r="K18" s="18" t="n">
        <f aca="false">J18*(1/(2*PI()))*60</f>
        <v>26.9541202509417</v>
      </c>
      <c r="L18" s="19" t="n">
        <f aca="false">E18*$C$13</f>
        <v>0.378</v>
      </c>
      <c r="M18" s="17" t="n">
        <f aca="false">L18*9.81</f>
        <v>3.70818</v>
      </c>
      <c r="N18" s="17" t="n">
        <f aca="false">M18*$C$11*1000</f>
        <v>69.528375</v>
      </c>
      <c r="O18" s="20" t="n">
        <f aca="false">H18*G18</f>
        <v>591.192</v>
      </c>
      <c r="P18" s="18" t="n">
        <f aca="false">J18*N18</f>
        <v>196.252798708288</v>
      </c>
      <c r="Q18" s="11" t="n">
        <f aca="false">P18/O18*100</f>
        <v>33.1961188088283</v>
      </c>
      <c r="W18" s="33" t="n">
        <v>10</v>
      </c>
      <c r="X18" s="29" t="n">
        <v>6.604</v>
      </c>
    </row>
    <row r="19" customFormat="false" ht="14.25" hidden="false" customHeight="false" outlineLevel="0" collapsed="false">
      <c r="E19" s="34" t="n">
        <v>10</v>
      </c>
      <c r="F19" s="35" t="n">
        <v>13.703</v>
      </c>
      <c r="G19" s="34" t="n">
        <v>304.5</v>
      </c>
      <c r="H19" s="29" t="n">
        <v>1.87</v>
      </c>
      <c r="I19" s="32" t="n">
        <f aca="false">$C$12/F19</f>
        <v>0.0430562650514486</v>
      </c>
      <c r="J19" s="32" t="n">
        <f aca="false">I19/$C$11</f>
        <v>2.29633413607726</v>
      </c>
      <c r="K19" s="36" t="n">
        <f aca="false">J19*(1/(2*PI()))*60</f>
        <v>21.9283757248412</v>
      </c>
      <c r="L19" s="37" t="n">
        <f aca="false">E19*$C$13</f>
        <v>0.42</v>
      </c>
      <c r="M19" s="32" t="n">
        <f aca="false">L19*9.81</f>
        <v>4.1202</v>
      </c>
      <c r="N19" s="32" t="n">
        <f aca="false">M19*$C$11*1000</f>
        <v>77.25375</v>
      </c>
      <c r="O19" s="36" t="n">
        <f aca="false">H19*G19</f>
        <v>569.415</v>
      </c>
      <c r="P19" s="36" t="n">
        <f aca="false">J19*N19</f>
        <v>177.400423264978</v>
      </c>
      <c r="Q19" s="38" t="n">
        <f aca="false">P19/O19*100</f>
        <v>31.1548559951843</v>
      </c>
    </row>
    <row r="20" customFormat="false" ht="14.25" hidden="false" customHeight="false" outlineLevel="0" collapsed="false">
      <c r="E20" s="34" t="n">
        <v>11</v>
      </c>
      <c r="F20" s="35" t="n">
        <v>19.253</v>
      </c>
      <c r="G20" s="34" t="n">
        <v>338.71</v>
      </c>
      <c r="H20" s="29" t="n">
        <v>1.53</v>
      </c>
      <c r="I20" s="32" t="n">
        <f aca="false">$C$12/F20</f>
        <v>0.0306445748714486</v>
      </c>
      <c r="J20" s="32" t="n">
        <f aca="false">I20/$C$11</f>
        <v>1.63437732647726</v>
      </c>
      <c r="K20" s="36" t="n">
        <f aca="false">J20*(1/(2*PI()))*60</f>
        <v>15.6071538231703</v>
      </c>
      <c r="L20" s="37" t="n">
        <f aca="false">E20*$C$13</f>
        <v>0.462</v>
      </c>
      <c r="M20" s="32" t="n">
        <f aca="false">L20*9.81</f>
        <v>4.53222</v>
      </c>
      <c r="N20" s="32" t="n">
        <f aca="false">M20*$C$11*1000</f>
        <v>84.979125</v>
      </c>
      <c r="O20" s="36" t="n">
        <f aca="false">H20*G20</f>
        <v>518.2263</v>
      </c>
      <c r="P20" s="36" t="n">
        <f aca="false">J20*N20</f>
        <v>138.887955123877</v>
      </c>
      <c r="Q20" s="38" t="n">
        <f aca="false">P20/O20*100</f>
        <v>26.800638084921</v>
      </c>
      <c r="W20" s="1" t="s">
        <v>35</v>
      </c>
      <c r="X20" s="1" t="n">
        <f aca="false">AVERAGE(X9:X18)</f>
        <v>6.7361</v>
      </c>
    </row>
    <row r="21" customFormat="false" ht="14.25" hidden="false" customHeight="false" outlineLevel="0" collapsed="false">
      <c r="E21" s="39" t="n">
        <v>12</v>
      </c>
      <c r="F21" s="40" t="n">
        <v>34.88</v>
      </c>
      <c r="G21" s="39" t="n">
        <v>318.18</v>
      </c>
      <c r="H21" s="41" t="n">
        <v>1.72</v>
      </c>
      <c r="I21" s="42" t="n">
        <f aca="false">$C$12/F21</f>
        <v>0.0169151376146789</v>
      </c>
      <c r="J21" s="42" t="n">
        <f aca="false">I21/$C$11</f>
        <v>0.902140672782875</v>
      </c>
      <c r="K21" s="43" t="n">
        <f aca="false">J21*(1/(2*PI()))*60</f>
        <v>8.61480884625856</v>
      </c>
      <c r="L21" s="42" t="n">
        <f aca="false">E21*$C$13</f>
        <v>0.504</v>
      </c>
      <c r="M21" s="42" t="n">
        <f aca="false">L21*9.81</f>
        <v>4.94424</v>
      </c>
      <c r="N21" s="42" t="n">
        <f aca="false">M21*$C$11*1000</f>
        <v>92.7045</v>
      </c>
      <c r="O21" s="43" t="n">
        <f aca="false">H21*G21</f>
        <v>547.2696</v>
      </c>
      <c r="P21" s="43" t="n">
        <f aca="false">J21*N21</f>
        <v>83.6325</v>
      </c>
      <c r="Q21" s="44" t="n">
        <f aca="false">P21/O21*100</f>
        <v>15.2817733709309</v>
      </c>
      <c r="W21" s="1" t="s">
        <v>36</v>
      </c>
      <c r="X21" s="1" t="n">
        <f aca="false">STDEV(X9:X18)</f>
        <v>0.113424913978857</v>
      </c>
    </row>
    <row r="22" customFormat="false" ht="14.25" hidden="false" customHeight="false" outlineLevel="0" collapsed="false">
      <c r="E22" s="39" t="n">
        <v>13</v>
      </c>
      <c r="F22" s="40" t="s">
        <v>37</v>
      </c>
      <c r="G22" s="39" t="n">
        <v>489.25</v>
      </c>
      <c r="H22" s="41" t="n">
        <v>0</v>
      </c>
      <c r="I22" s="42" t="e">
        <f aca="false">$C$12/F22</f>
        <v>#VALUE!</v>
      </c>
      <c r="J22" s="42" t="e">
        <f aca="false">I22/$C$11</f>
        <v>#VALUE!</v>
      </c>
      <c r="K22" s="43" t="e">
        <f aca="false">J22*(1/(2*PI()))*60</f>
        <v>#VALUE!</v>
      </c>
      <c r="L22" s="42" t="n">
        <f aca="false">E22*$C$13</f>
        <v>0.546</v>
      </c>
      <c r="M22" s="42" t="n">
        <f aca="false">L22*9.81</f>
        <v>5.35626</v>
      </c>
      <c r="N22" s="42" t="n">
        <f aca="false">M22*$C$11*1000</f>
        <v>100.429875</v>
      </c>
      <c r="O22" s="43" t="n">
        <f aca="false">H22*G22</f>
        <v>0</v>
      </c>
      <c r="P22" s="43" t="e">
        <f aca="false">J22*N22</f>
        <v>#VALUE!</v>
      </c>
      <c r="Q22" s="44" t="e">
        <f aca="false">P22/O22*100</f>
        <v>#VALUE!</v>
      </c>
    </row>
    <row r="23" customFormat="false" ht="12" hidden="false" customHeight="true" outlineLevel="0" collapsed="false">
      <c r="E23" s="44"/>
      <c r="K23" s="5" t="s">
        <v>38</v>
      </c>
      <c r="W23" s="5" t="s">
        <v>8</v>
      </c>
    </row>
    <row r="24" customFormat="false" ht="14.25" hidden="false" customHeight="true" outlineLevel="0" collapsed="false">
      <c r="E24" s="6" t="s">
        <v>39</v>
      </c>
      <c r="F24" s="6"/>
      <c r="G24" s="6"/>
      <c r="H24" s="6"/>
      <c r="I24" s="6"/>
      <c r="J24" s="6"/>
      <c r="K24" s="6"/>
      <c r="L24" s="6"/>
      <c r="M24" s="6"/>
      <c r="N24" s="6"/>
      <c r="O24" s="6"/>
      <c r="P24" s="6"/>
      <c r="Q24" s="6"/>
      <c r="S24" s="7" t="s">
        <v>40</v>
      </c>
      <c r="T24" s="7"/>
      <c r="U24" s="7"/>
      <c r="W24" s="7" t="s">
        <v>41</v>
      </c>
      <c r="X24" s="7"/>
      <c r="Z24" s="13" t="s">
        <v>42</v>
      </c>
      <c r="AA24" s="13"/>
      <c r="AB24" s="13"/>
      <c r="AC24" s="13"/>
      <c r="AD24" s="13"/>
      <c r="AE24" s="13"/>
      <c r="AK24" s="13" t="s">
        <v>43</v>
      </c>
      <c r="AL24" s="13"/>
      <c r="AM24" s="13"/>
      <c r="AN24" s="13"/>
      <c r="AO24" s="13"/>
      <c r="AP24" s="13"/>
      <c r="AS24" s="13" t="s">
        <v>44</v>
      </c>
      <c r="AT24" s="13"/>
      <c r="AU24" s="13"/>
      <c r="AV24" s="13"/>
      <c r="AW24" s="13"/>
      <c r="AX24" s="13"/>
    </row>
    <row r="25" customFormat="false" ht="14.25" hidden="false" customHeight="true" outlineLevel="0" collapsed="false">
      <c r="E25" s="8" t="s">
        <v>12</v>
      </c>
      <c r="F25" s="8" t="s">
        <v>13</v>
      </c>
      <c r="G25" s="8" t="s">
        <v>14</v>
      </c>
      <c r="H25" s="8" t="s">
        <v>15</v>
      </c>
      <c r="I25" s="8" t="s">
        <v>16</v>
      </c>
      <c r="J25" s="8" t="s">
        <v>17</v>
      </c>
      <c r="K25" s="8" t="s">
        <v>18</v>
      </c>
      <c r="L25" s="8" t="s">
        <v>19</v>
      </c>
      <c r="M25" s="9" t="s">
        <v>20</v>
      </c>
      <c r="N25" s="9" t="s">
        <v>21</v>
      </c>
      <c r="O25" s="8" t="s">
        <v>22</v>
      </c>
      <c r="P25" s="8" t="s">
        <v>23</v>
      </c>
      <c r="Q25" s="8" t="s">
        <v>24</v>
      </c>
      <c r="S25" s="10" t="s">
        <v>25</v>
      </c>
      <c r="T25" s="11" t="s">
        <v>26</v>
      </c>
      <c r="U25" s="12" t="s">
        <v>18</v>
      </c>
      <c r="W25" s="10" t="s">
        <v>27</v>
      </c>
      <c r="X25" s="12" t="s">
        <v>28</v>
      </c>
      <c r="Z25" s="13"/>
      <c r="AA25" s="13"/>
      <c r="AB25" s="13"/>
      <c r="AC25" s="13"/>
      <c r="AD25" s="13"/>
      <c r="AE25" s="13"/>
      <c r="AK25" s="13"/>
      <c r="AL25" s="13"/>
      <c r="AM25" s="13"/>
      <c r="AN25" s="13"/>
      <c r="AO25" s="13"/>
      <c r="AP25" s="13"/>
      <c r="AS25" s="13"/>
      <c r="AT25" s="13"/>
      <c r="AU25" s="13"/>
      <c r="AV25" s="13"/>
      <c r="AW25" s="13"/>
      <c r="AX25" s="13"/>
    </row>
    <row r="26" customFormat="false" ht="14.25" hidden="false" customHeight="true" outlineLevel="0" collapsed="false">
      <c r="E26" s="14" t="n">
        <v>0</v>
      </c>
      <c r="F26" s="15" t="n">
        <v>3.049</v>
      </c>
      <c r="G26" s="14" t="n">
        <v>125.61</v>
      </c>
      <c r="H26" s="16" t="n">
        <v>3.72</v>
      </c>
      <c r="I26" s="17" t="n">
        <f aca="false">$C$12/F26</f>
        <v>0.193506067563135</v>
      </c>
      <c r="J26" s="17" t="n">
        <f aca="false">I26/$C$11</f>
        <v>10.3203236033672</v>
      </c>
      <c r="K26" s="18" t="n">
        <f aca="false">J26*(1/(2*PI()))*60</f>
        <v>98.5518309470313</v>
      </c>
      <c r="L26" s="19" t="n">
        <f aca="false">E26*$C$13</f>
        <v>0</v>
      </c>
      <c r="M26" s="45" t="n">
        <f aca="false">L26*9.81</f>
        <v>0</v>
      </c>
      <c r="N26" s="12" t="n">
        <f aca="false">M26*$C$11*1000</f>
        <v>0</v>
      </c>
      <c r="O26" s="20" t="n">
        <f aca="false">H26*G26</f>
        <v>467.2692</v>
      </c>
      <c r="P26" s="18" t="n">
        <f aca="false">J26*N26</f>
        <v>0</v>
      </c>
      <c r="Q26" s="11" t="n">
        <f aca="false">P26/O26*100</f>
        <v>0</v>
      </c>
      <c r="S26" s="21" t="n">
        <v>20</v>
      </c>
      <c r="T26" s="22" t="n">
        <v>21.241</v>
      </c>
      <c r="U26" s="12" t="n">
        <f aca="false">(($C$12/T26)/$C$11)/(2*3.141)*60</f>
        <v>14.149109218398</v>
      </c>
      <c r="W26" s="10"/>
      <c r="X26" s="12"/>
      <c r="Z26" s="13"/>
      <c r="AA26" s="13"/>
      <c r="AB26" s="13"/>
      <c r="AC26" s="13"/>
      <c r="AD26" s="13"/>
      <c r="AE26" s="13"/>
      <c r="AK26" s="13"/>
      <c r="AL26" s="13"/>
      <c r="AM26" s="13"/>
      <c r="AN26" s="13"/>
      <c r="AO26" s="13"/>
      <c r="AP26" s="13"/>
      <c r="AS26" s="13"/>
      <c r="AT26" s="13"/>
      <c r="AU26" s="13"/>
      <c r="AV26" s="13"/>
      <c r="AW26" s="13"/>
      <c r="AX26" s="13"/>
    </row>
    <row r="27" customFormat="false" ht="14.25" hidden="false" customHeight="false" outlineLevel="0" collapsed="false">
      <c r="E27" s="14" t="n">
        <v>1</v>
      </c>
      <c r="F27" s="15" t="n">
        <v>3.409</v>
      </c>
      <c r="G27" s="14" t="n">
        <v>117.79</v>
      </c>
      <c r="H27" s="24" t="n">
        <v>3.8</v>
      </c>
      <c r="I27" s="17" t="n">
        <f aca="false">$C$12/F27</f>
        <v>0.173071281900851</v>
      </c>
      <c r="J27" s="17" t="n">
        <f aca="false">I27/$C$11</f>
        <v>9.23046836804537</v>
      </c>
      <c r="K27" s="18" t="n">
        <f aca="false">J27*(1/(2*PI()))*60</f>
        <v>88.1444800696681</v>
      </c>
      <c r="L27" s="19" t="n">
        <f aca="false">E27*$C$13</f>
        <v>0.042</v>
      </c>
      <c r="M27" s="19" t="n">
        <f aca="false">L27*9.81</f>
        <v>0.41202</v>
      </c>
      <c r="N27" s="17" t="n">
        <f aca="false">M27*$C$11*1000</f>
        <v>7.725375</v>
      </c>
      <c r="O27" s="20" t="n">
        <f aca="false">H27*G27</f>
        <v>447.602</v>
      </c>
      <c r="P27" s="18" t="n">
        <f aca="false">J27*N27</f>
        <v>71.3088295687885</v>
      </c>
      <c r="Q27" s="11" t="n">
        <f aca="false">P27/O27*100</f>
        <v>15.9313027128539</v>
      </c>
      <c r="S27" s="21" t="n">
        <v>40</v>
      </c>
      <c r="T27" s="22" t="n">
        <v>7.928</v>
      </c>
      <c r="U27" s="12" t="n">
        <f aca="false">(($C$12/T27)/$C$11)/(2*3.141)*60</f>
        <v>37.9088331115024</v>
      </c>
      <c r="W27" s="23" t="n">
        <v>1</v>
      </c>
      <c r="X27" s="16" t="n">
        <v>5.989</v>
      </c>
      <c r="Z27" s="13"/>
      <c r="AA27" s="13"/>
      <c r="AB27" s="13"/>
      <c r="AC27" s="13"/>
      <c r="AD27" s="13"/>
      <c r="AE27" s="13"/>
      <c r="AK27" s="13"/>
      <c r="AL27" s="13"/>
      <c r="AM27" s="13"/>
      <c r="AN27" s="13"/>
      <c r="AO27" s="13"/>
      <c r="AP27" s="13"/>
      <c r="AS27" s="13"/>
      <c r="AT27" s="13"/>
      <c r="AU27" s="13"/>
      <c r="AV27" s="13"/>
      <c r="AW27" s="13"/>
      <c r="AX27" s="13"/>
    </row>
    <row r="28" customFormat="false" ht="14.25" hidden="false" customHeight="false" outlineLevel="0" collapsed="false">
      <c r="E28" s="14" t="n">
        <v>2</v>
      </c>
      <c r="F28" s="15" t="n">
        <v>3.845</v>
      </c>
      <c r="G28" s="14" t="n">
        <v>159.82</v>
      </c>
      <c r="H28" s="24" t="n">
        <v>3.36</v>
      </c>
      <c r="I28" s="17" t="n">
        <f aca="false">$C$12/F28</f>
        <v>0.153446033810143</v>
      </c>
      <c r="J28" s="17" t="n">
        <f aca="false">I28/$C$11</f>
        <v>8.18378846987429</v>
      </c>
      <c r="K28" s="18" t="n">
        <f aca="false">J28*(1/(2*PI()))*60</f>
        <v>78.1494232919372</v>
      </c>
      <c r="L28" s="19" t="n">
        <f aca="false">E28*$C$13</f>
        <v>0.084</v>
      </c>
      <c r="M28" s="19" t="n">
        <f aca="false">L28*9.81</f>
        <v>0.82404</v>
      </c>
      <c r="N28" s="17" t="n">
        <f aca="false">M28*$C$11*1000</f>
        <v>15.45075</v>
      </c>
      <c r="O28" s="20" t="n">
        <f aca="false">H28*G28</f>
        <v>536.9952</v>
      </c>
      <c r="P28" s="18" t="n">
        <f aca="false">J28*N28</f>
        <v>126.44566970091</v>
      </c>
      <c r="Q28" s="11" t="n">
        <f aca="false">P28/O28*100</f>
        <v>23.5468901213475</v>
      </c>
      <c r="S28" s="25" t="n">
        <v>60</v>
      </c>
      <c r="T28" s="26" t="n">
        <v>5.511</v>
      </c>
      <c r="U28" s="17" t="n">
        <f aca="false">(($C$12/T28)/$C$11)/(2*3.141)*60</f>
        <v>54.5347902210109</v>
      </c>
      <c r="W28" s="10" t="n">
        <v>2</v>
      </c>
      <c r="X28" s="24" t="n">
        <v>5.663</v>
      </c>
    </row>
    <row r="29" customFormat="false" ht="14.25" hidden="false" customHeight="false" outlineLevel="0" collapsed="false">
      <c r="E29" s="14" t="n">
        <v>3</v>
      </c>
      <c r="F29" s="15" t="n">
        <v>4.519</v>
      </c>
      <c r="G29" s="14" t="n">
        <v>188.66</v>
      </c>
      <c r="H29" s="24" t="n">
        <v>3.06</v>
      </c>
      <c r="I29" s="17" t="n">
        <f aca="false">$C$12/F29</f>
        <v>0.130559858375747</v>
      </c>
      <c r="J29" s="17" t="n">
        <f aca="false">I29/$C$11</f>
        <v>6.9631924467065</v>
      </c>
      <c r="K29" s="18" t="n">
        <f aca="false">J29*(1/(2*PI()))*60</f>
        <v>66.4935898556093</v>
      </c>
      <c r="L29" s="19" t="n">
        <f aca="false">E29*$C$13</f>
        <v>0.126</v>
      </c>
      <c r="M29" s="19" t="n">
        <f aca="false">L29*9.81</f>
        <v>1.23606</v>
      </c>
      <c r="N29" s="17" t="n">
        <f aca="false">M29*$C$11*1000</f>
        <v>23.176125</v>
      </c>
      <c r="O29" s="20" t="n">
        <f aca="false">H29*G29</f>
        <v>577.2996</v>
      </c>
      <c r="P29" s="18" t="n">
        <f aca="false">J29*N29</f>
        <v>161.379818543926</v>
      </c>
      <c r="Q29" s="11" t="n">
        <f aca="false">P29/O29*100</f>
        <v>27.9542578141273</v>
      </c>
      <c r="S29" s="25" t="n">
        <v>80</v>
      </c>
      <c r="T29" s="26" t="n">
        <v>4.573</v>
      </c>
      <c r="U29" s="17" t="n">
        <f aca="false">(($C$12/T29)/$C$11)/(2*3.141)*60</f>
        <v>65.7208022978332</v>
      </c>
      <c r="W29" s="10" t="n">
        <v>3</v>
      </c>
      <c r="X29" s="24" t="n">
        <v>5.77</v>
      </c>
    </row>
    <row r="30" customFormat="false" ht="14.25" hidden="false" customHeight="false" outlineLevel="0" collapsed="false">
      <c r="E30" s="14" t="n">
        <v>4</v>
      </c>
      <c r="F30" s="15" t="n">
        <v>5.393</v>
      </c>
      <c r="G30" s="14" t="n">
        <v>214.08</v>
      </c>
      <c r="H30" s="24" t="n">
        <v>2.81</v>
      </c>
      <c r="I30" s="17" t="n">
        <f aca="false">$C$12/F30</f>
        <v>0.1094010754682</v>
      </c>
      <c r="J30" s="17" t="n">
        <f aca="false">I30/$C$11</f>
        <v>5.83472402497064</v>
      </c>
      <c r="K30" s="18" t="n">
        <f aca="false">J30*(1/(2*PI()))*60</f>
        <v>55.717510209067</v>
      </c>
      <c r="L30" s="19" t="n">
        <f aca="false">E30*$C$13</f>
        <v>0.168</v>
      </c>
      <c r="M30" s="19" t="n">
        <f aca="false">L30*9.81</f>
        <v>1.64808</v>
      </c>
      <c r="N30" s="17" t="n">
        <f aca="false">M30*$C$11*1000</f>
        <v>30.9015</v>
      </c>
      <c r="O30" s="20" t="n">
        <f aca="false">H30*G30</f>
        <v>601.5648</v>
      </c>
      <c r="P30" s="18" t="n">
        <f aca="false">J30*N30</f>
        <v>180.30172445763</v>
      </c>
      <c r="Q30" s="11" t="n">
        <f aca="false">P30/O30*100</f>
        <v>29.9721201203312</v>
      </c>
      <c r="S30" s="30" t="n">
        <v>100</v>
      </c>
      <c r="T30" s="31" t="n">
        <v>3.78</v>
      </c>
      <c r="U30" s="32" t="n">
        <f aca="false">(($C$12/T30)/$C$11)/(2*3.141)*60</f>
        <v>79.5082616158707</v>
      </c>
      <c r="W30" s="10" t="n">
        <v>4</v>
      </c>
      <c r="X30" s="24" t="n">
        <v>5.823</v>
      </c>
    </row>
    <row r="31" customFormat="false" ht="14.25" hidden="false" customHeight="false" outlineLevel="0" collapsed="false">
      <c r="E31" s="14" t="n">
        <v>5</v>
      </c>
      <c r="F31" s="15" t="n">
        <v>6.565</v>
      </c>
      <c r="G31" s="14" t="n">
        <v>243.4</v>
      </c>
      <c r="H31" s="24" t="n">
        <v>2.49</v>
      </c>
      <c r="I31" s="17" t="n">
        <f aca="false">$C$12/F31</f>
        <v>0.0898705255140899</v>
      </c>
      <c r="J31" s="17" t="n">
        <f aca="false">I31/$C$11</f>
        <v>4.79309469408479</v>
      </c>
      <c r="K31" s="18" t="n">
        <f aca="false">J31*(1/(2*PI()))*60</f>
        <v>45.7706827962679</v>
      </c>
      <c r="L31" s="19" t="n">
        <f aca="false">E31*$C$13</f>
        <v>0.21</v>
      </c>
      <c r="M31" s="19" t="n">
        <f aca="false">L31*9.81</f>
        <v>2.0601</v>
      </c>
      <c r="N31" s="17" t="n">
        <f aca="false">M31*$C$11*1000</f>
        <v>38.626875</v>
      </c>
      <c r="O31" s="20" t="n">
        <f aca="false">H31*G31</f>
        <v>606.066</v>
      </c>
      <c r="P31" s="18" t="n">
        <f aca="false">J31*N31</f>
        <v>185.142269611577</v>
      </c>
      <c r="Q31" s="11" t="n">
        <f aca="false">P31/O31*100</f>
        <v>30.5482026069069</v>
      </c>
      <c r="W31" s="10" t="n">
        <v>5</v>
      </c>
      <c r="X31" s="24" t="n">
        <v>5.952</v>
      </c>
    </row>
    <row r="32" customFormat="false" ht="14.25" hidden="false" customHeight="false" outlineLevel="0" collapsed="false">
      <c r="E32" s="14" t="n">
        <v>6</v>
      </c>
      <c r="F32" s="15" t="n">
        <v>7.68</v>
      </c>
      <c r="G32" s="14" t="n">
        <v>273.22</v>
      </c>
      <c r="H32" s="24" t="n">
        <v>2.18</v>
      </c>
      <c r="I32" s="17" t="n">
        <f aca="false">$C$12/F32</f>
        <v>0.0768229166666667</v>
      </c>
      <c r="J32" s="17" t="n">
        <f aca="false">I32/$C$11</f>
        <v>4.09722222222222</v>
      </c>
      <c r="K32" s="18" t="n">
        <f aca="false">J32*(1/(2*PI()))*60</f>
        <v>39.1255901767576</v>
      </c>
      <c r="L32" s="19" t="n">
        <f aca="false">E32*$C$13</f>
        <v>0.252</v>
      </c>
      <c r="M32" s="19" t="n">
        <f aca="false">L32*9.81</f>
        <v>2.47212</v>
      </c>
      <c r="N32" s="17" t="n">
        <f aca="false">M32*$C$11*1000</f>
        <v>46.35225</v>
      </c>
      <c r="O32" s="20" t="n">
        <f aca="false">H32*G32</f>
        <v>595.6196</v>
      </c>
      <c r="P32" s="18" t="n">
        <f aca="false">J32*N32</f>
        <v>189.91546875</v>
      </c>
      <c r="Q32" s="11" t="n">
        <f aca="false">P32/O32*100</f>
        <v>31.8853625283654</v>
      </c>
      <c r="W32" s="10" t="n">
        <v>6</v>
      </c>
      <c r="X32" s="24" t="n">
        <v>5.735</v>
      </c>
    </row>
    <row r="33" customFormat="false" ht="14.25" hidden="false" customHeight="false" outlineLevel="0" collapsed="false">
      <c r="E33" s="14" t="n">
        <v>7</v>
      </c>
      <c r="F33" s="15" t="n">
        <v>10.639</v>
      </c>
      <c r="G33" s="14" t="n">
        <v>281.52</v>
      </c>
      <c r="H33" s="24" t="n">
        <v>2.11</v>
      </c>
      <c r="I33" s="17" t="n">
        <f aca="false">$C$12/F33</f>
        <v>0.0554563398815678</v>
      </c>
      <c r="J33" s="17" t="n">
        <f aca="false">I33/$C$11</f>
        <v>2.95767146035028</v>
      </c>
      <c r="K33" s="18" t="n">
        <f aca="false">J33*(1/(2*PI()))*60</f>
        <v>28.2436819773943</v>
      </c>
      <c r="L33" s="19" t="n">
        <f aca="false">E33*$C$13</f>
        <v>0.294</v>
      </c>
      <c r="M33" s="19" t="n">
        <f aca="false">L33*9.81</f>
        <v>2.88414</v>
      </c>
      <c r="N33" s="17" t="n">
        <f aca="false">M33*$C$11*1000</f>
        <v>54.077625</v>
      </c>
      <c r="O33" s="20" t="n">
        <f aca="false">H33*G33</f>
        <v>594.0072</v>
      </c>
      <c r="P33" s="18" t="n">
        <f aca="false">J33*N33</f>
        <v>159.943848106025</v>
      </c>
      <c r="Q33" s="11" t="n">
        <f aca="false">P33/O33*100</f>
        <v>26.926247376467</v>
      </c>
      <c r="W33" s="10" t="n">
        <v>7</v>
      </c>
      <c r="X33" s="24" t="n">
        <v>5.661</v>
      </c>
    </row>
    <row r="34" customFormat="false" ht="14.25" hidden="false" customHeight="false" outlineLevel="0" collapsed="false">
      <c r="E34" s="14" t="n">
        <v>8</v>
      </c>
      <c r="F34" s="15" t="n">
        <v>16.202</v>
      </c>
      <c r="G34" s="14" t="n">
        <v>332.36</v>
      </c>
      <c r="H34" s="24" t="n">
        <v>1.59</v>
      </c>
      <c r="I34" s="17" t="n">
        <f aca="false">$C$12/F34</f>
        <v>0.0364152573756326</v>
      </c>
      <c r="J34" s="17" t="n">
        <f aca="false">I34/$C$11</f>
        <v>1.94214706003374</v>
      </c>
      <c r="K34" s="18" t="n">
        <f aca="false">J34*(1/(2*PI()))*60</f>
        <v>18.5461382889457</v>
      </c>
      <c r="L34" s="19" t="n">
        <f aca="false">E34*$C$13</f>
        <v>0.336</v>
      </c>
      <c r="M34" s="19" t="n">
        <f aca="false">L34*9.81</f>
        <v>3.29616</v>
      </c>
      <c r="N34" s="17" t="n">
        <f aca="false">M34*$C$11*1000</f>
        <v>61.803</v>
      </c>
      <c r="O34" s="20" t="n">
        <f aca="false">H34*G34</f>
        <v>528.4524</v>
      </c>
      <c r="P34" s="18" t="n">
        <f aca="false">J34*N34</f>
        <v>120.030514751265</v>
      </c>
      <c r="Q34" s="11" t="n">
        <f aca="false">P34/O34*100</f>
        <v>22.7135906188079</v>
      </c>
      <c r="W34" s="10" t="n">
        <v>8</v>
      </c>
      <c r="X34" s="24" t="n">
        <v>5.57</v>
      </c>
    </row>
    <row r="35" customFormat="false" ht="14.25" hidden="false" customHeight="false" outlineLevel="0" collapsed="false">
      <c r="E35" s="34" t="n">
        <v>9</v>
      </c>
      <c r="F35" s="35" t="s">
        <v>37</v>
      </c>
      <c r="G35" s="34" t="n">
        <v>488.27</v>
      </c>
      <c r="H35" s="29" t="n">
        <v>0</v>
      </c>
      <c r="I35" s="32" t="e">
        <f aca="false">$C$12/F35</f>
        <v>#VALUE!</v>
      </c>
      <c r="J35" s="32" t="e">
        <f aca="false">I35/$C$11</f>
        <v>#VALUE!</v>
      </c>
      <c r="K35" s="36" t="e">
        <f aca="false">J35*(1/(2*PI()))*60</f>
        <v>#VALUE!</v>
      </c>
      <c r="L35" s="37" t="n">
        <f aca="false">E35*$C$13</f>
        <v>0.378</v>
      </c>
      <c r="M35" s="37" t="n">
        <f aca="false">L35*9.81</f>
        <v>3.70818</v>
      </c>
      <c r="N35" s="32" t="n">
        <f aca="false">M35*$C$11*1000</f>
        <v>69.528375</v>
      </c>
      <c r="O35" s="36" t="n">
        <f aca="false">H35*G35</f>
        <v>0</v>
      </c>
      <c r="P35" s="36" t="e">
        <f aca="false">J35*N35</f>
        <v>#VALUE!</v>
      </c>
      <c r="Q35" s="38" t="e">
        <f aca="false">P35/O35*100</f>
        <v>#VALUE!</v>
      </c>
      <c r="W35" s="10" t="n">
        <v>9</v>
      </c>
      <c r="X35" s="24" t="n">
        <v>5.807</v>
      </c>
    </row>
    <row r="36" customFormat="false" ht="14.25" hidden="false" customHeight="false" outlineLevel="0" collapsed="false">
      <c r="W36" s="33" t="n">
        <v>10</v>
      </c>
      <c r="X36" s="29" t="n">
        <v>5.698</v>
      </c>
    </row>
    <row r="38" customFormat="false" ht="14.25" hidden="false" customHeight="false" outlineLevel="0" collapsed="false">
      <c r="W38" s="1" t="s">
        <v>35</v>
      </c>
      <c r="X38" s="1" t="n">
        <f aca="false">AVERAGE(X27:X36)</f>
        <v>5.7668</v>
      </c>
    </row>
    <row r="39" customFormat="false" ht="14.25" hidden="false" customHeight="false" outlineLevel="0" collapsed="false">
      <c r="W39" s="1" t="s">
        <v>36</v>
      </c>
      <c r="X39" s="1" t="n">
        <f aca="false">STDEV(X27:X36)</f>
        <v>0.131190954972767</v>
      </c>
    </row>
  </sheetData>
  <mergeCells count="18">
    <mergeCell ref="A1:E1"/>
    <mergeCell ref="A2:E2"/>
    <mergeCell ref="D4:H4"/>
    <mergeCell ref="J4:N4"/>
    <mergeCell ref="P4:V4"/>
    <mergeCell ref="B6:B8"/>
    <mergeCell ref="E7:Q7"/>
    <mergeCell ref="S7:U7"/>
    <mergeCell ref="W7:X7"/>
    <mergeCell ref="AK8:AP10"/>
    <mergeCell ref="AS8:AX10"/>
    <mergeCell ref="B10:C10"/>
    <mergeCell ref="E24:Q24"/>
    <mergeCell ref="S24:U24"/>
    <mergeCell ref="W24:X24"/>
    <mergeCell ref="Z24:AE27"/>
    <mergeCell ref="AK24:AP27"/>
    <mergeCell ref="AS24:AX27"/>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79</TotalTime>
  <Application>LibreOffice/24.2.6.2$Linux_X86_64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2020-01-31T15:16:12Z</dcterms:created>
  <dc:creator>Megan Shapiro</dc:creator>
  <dc:description/>
  <dc:language>en-US</dc:language>
  <cp:lastModifiedBy/>
  <dcterms:modified xsi:type="dcterms:W3CDTF">2024-09-12T10:36:45Z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