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Documents\School\fall_2020\cs_513\"/>
    </mc:Choice>
  </mc:AlternateContent>
  <xr:revisionPtr revIDLastSave="0" documentId="13_ncr:1_{74DDE682-D87C-449A-81AA-8E76836A4979}" xr6:coauthVersionLast="45" xr6:coauthVersionMax="45" xr10:uidLastSave="{00000000-0000-0000-0000-000000000000}"/>
  <bookViews>
    <workbookView xWindow="-120" yWindow="-120" windowWidth="29040" windowHeight="15840" xr2:uid="{B490F753-07C8-48E9-892B-02392873B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Z21" i="1" l="1"/>
  <c r="Z20" i="1"/>
  <c r="Z19" i="1"/>
  <c r="Z16" i="1"/>
  <c r="Z15" i="1"/>
  <c r="Z12" i="1"/>
  <c r="AA12" i="1" s="1"/>
  <c r="Z11" i="1"/>
  <c r="AA11" i="1" s="1"/>
  <c r="Z10" i="1"/>
  <c r="Z9" i="1"/>
  <c r="Y21" i="1"/>
  <c r="AA21" i="1" s="1"/>
  <c r="Y20" i="1"/>
  <c r="AA20" i="1" s="1"/>
  <c r="Y19" i="1"/>
  <c r="AA19" i="1" s="1"/>
  <c r="AA22" i="1" s="1"/>
  <c r="X21" i="1"/>
  <c r="W21" i="1"/>
  <c r="V21" i="1"/>
  <c r="X20" i="1"/>
  <c r="W20" i="1"/>
  <c r="V20" i="1"/>
  <c r="W19" i="1"/>
  <c r="V19" i="1"/>
  <c r="U19" i="1"/>
  <c r="Y16" i="1"/>
  <c r="AA16" i="1" s="1"/>
  <c r="V16" i="1"/>
  <c r="W16" i="1"/>
  <c r="X16" i="1"/>
  <c r="U15" i="1"/>
  <c r="Y15" i="1"/>
  <c r="AA15" i="1" s="1"/>
  <c r="AA17" i="1" s="1"/>
  <c r="Y9" i="1"/>
  <c r="AA9" i="1" s="1"/>
  <c r="AA13" i="1" s="1"/>
  <c r="Y10" i="1"/>
  <c r="AA10" i="1" s="1"/>
  <c r="W9" i="1"/>
  <c r="V9" i="1"/>
  <c r="U9" i="1"/>
  <c r="U6" i="1"/>
  <c r="N36" i="1"/>
  <c r="N38" i="1"/>
  <c r="P38" i="1" s="1"/>
  <c r="N41" i="1"/>
  <c r="N40" i="1"/>
  <c r="N39" i="1"/>
  <c r="M41" i="1"/>
  <c r="M40" i="1"/>
  <c r="M39" i="1"/>
  <c r="N37" i="1"/>
  <c r="N35" i="1"/>
  <c r="N34" i="1"/>
  <c r="P34" i="1" s="1"/>
  <c r="M37" i="1"/>
  <c r="M36" i="1"/>
  <c r="M35" i="1"/>
  <c r="N33" i="1"/>
  <c r="M32" i="1"/>
  <c r="M31" i="1"/>
  <c r="M30" i="1"/>
  <c r="J38" i="1"/>
  <c r="J34" i="1"/>
  <c r="J30" i="1"/>
  <c r="AC22" i="1" l="1"/>
  <c r="AC13" i="1"/>
  <c r="AC17" i="1"/>
  <c r="K38" i="1"/>
  <c r="K34" i="1"/>
  <c r="K30" i="1"/>
  <c r="M26" i="1"/>
  <c r="N16" i="1"/>
  <c r="P30" i="1" l="1"/>
  <c r="O30" i="1"/>
  <c r="O34" i="1"/>
  <c r="Q34" i="1" s="1"/>
  <c r="O38" i="1"/>
  <c r="Q38" i="1" s="1"/>
  <c r="N26" i="1"/>
  <c r="N25" i="1"/>
  <c r="N24" i="1"/>
  <c r="M27" i="1"/>
  <c r="M25" i="1"/>
  <c r="N23" i="1"/>
  <c r="N22" i="1"/>
  <c r="N21" i="1"/>
  <c r="M20" i="1"/>
  <c r="J24" i="1"/>
  <c r="K24" i="1" s="1"/>
  <c r="J20" i="1"/>
  <c r="P24" i="1"/>
  <c r="M22" i="1"/>
  <c r="M21" i="1"/>
  <c r="K20" i="1"/>
  <c r="N17" i="1"/>
  <c r="N15" i="1"/>
  <c r="N14" i="1"/>
  <c r="N13" i="1"/>
  <c r="N12" i="1"/>
  <c r="N11" i="1"/>
  <c r="N10" i="1"/>
  <c r="N8" i="1"/>
  <c r="N7" i="1"/>
  <c r="P6" i="1" s="1"/>
  <c r="N6" i="1"/>
  <c r="J14" i="1"/>
  <c r="K14" i="1" s="1"/>
  <c r="J10" i="1"/>
  <c r="J6" i="1"/>
  <c r="K6" i="1" s="1"/>
  <c r="N4" i="1"/>
  <c r="N5" i="1"/>
  <c r="N3" i="1"/>
  <c r="N2" i="1"/>
  <c r="M3" i="1"/>
  <c r="M4" i="1"/>
  <c r="M2" i="1"/>
  <c r="J2" i="1"/>
  <c r="K2" i="1" s="1"/>
  <c r="O2" i="1" s="1"/>
  <c r="P14" i="1" l="1"/>
  <c r="Q30" i="1"/>
  <c r="O6" i="1"/>
  <c r="Q6" i="1" s="1"/>
  <c r="P10" i="1"/>
  <c r="P2" i="1"/>
  <c r="Q2" i="1" s="1"/>
  <c r="K10" i="1"/>
  <c r="O10" i="1" s="1"/>
  <c r="Q10" i="1" s="1"/>
  <c r="O14" i="1"/>
  <c r="Q14" i="1" s="1"/>
  <c r="P20" i="1"/>
  <c r="O24" i="1"/>
  <c r="Q24" i="1" s="1"/>
  <c r="O20" i="1"/>
  <c r="Q20" i="1" l="1"/>
</calcChain>
</file>

<file path=xl/sharedStrings.xml><?xml version="1.0" encoding="utf-8"?>
<sst xmlns="http://schemas.openxmlformats.org/spreadsheetml/2006/main" count="171" uniqueCount="63">
  <si>
    <t>Occupation</t>
  </si>
  <si>
    <t>Gender</t>
  </si>
  <si>
    <t>Age</t>
  </si>
  <si>
    <t>Salary</t>
  </si>
  <si>
    <t>Service</t>
  </si>
  <si>
    <t>F</t>
  </si>
  <si>
    <t>M</t>
  </si>
  <si>
    <t>Management</t>
  </si>
  <si>
    <t>Sales</t>
  </si>
  <si>
    <t>Staff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</si>
  <si>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</si>
  <si>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</si>
  <si>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</si>
  <si>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</si>
  <si>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</si>
  <si>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</si>
  <si>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</si>
  <si>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</si>
  <si>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Discretized Data</t>
  </si>
  <si>
    <t>Salary Level</t>
  </si>
  <si>
    <t>L4</t>
  </si>
  <si>
    <t>L3</t>
  </si>
  <si>
    <t>L1</t>
  </si>
  <si>
    <t>L2</t>
  </si>
  <si>
    <t>Age Level</t>
  </si>
  <si>
    <t>&lt;=30</t>
  </si>
  <si>
    <t>&lt;=50</t>
  </si>
  <si>
    <t>&lt;=40</t>
  </si>
  <si>
    <t>1(Service)</t>
  </si>
  <si>
    <t>2(Management)</t>
  </si>
  <si>
    <t>3(Sales)</t>
  </si>
  <si>
    <t>4(Staff)</t>
  </si>
  <si>
    <t>Split-Occupation</t>
  </si>
  <si>
    <t>Split-Gender</t>
  </si>
  <si>
    <t>1(Male)</t>
  </si>
  <si>
    <t>2(Female)</t>
  </si>
  <si>
    <t>1(&lt;=30)</t>
  </si>
  <si>
    <t>2(&lt;=40)</t>
  </si>
  <si>
    <t>3(&lt;=50)</t>
  </si>
  <si>
    <t>Split-Age</t>
  </si>
  <si>
    <t>WIP</t>
  </si>
  <si>
    <t>Candidate Splits</t>
  </si>
  <si>
    <t>Male</t>
  </si>
  <si>
    <t>Female</t>
  </si>
  <si>
    <t>1-Occupation</t>
  </si>
  <si>
    <t>2-Gender</t>
  </si>
  <si>
    <t>3-Age</t>
  </si>
  <si>
    <t>H(T)=</t>
  </si>
  <si>
    <t>H(Service)</t>
  </si>
  <si>
    <t>H(Management)</t>
  </si>
  <si>
    <t>H(Sales)</t>
  </si>
  <si>
    <t>H(Staff)</t>
  </si>
  <si>
    <t>H(Male)</t>
  </si>
  <si>
    <t>H(Female)</t>
  </si>
  <si>
    <t>H(&lt;=30)</t>
  </si>
  <si>
    <t>H(&lt;=40)</t>
  </si>
  <si>
    <t>H(&lt;=50)</t>
  </si>
  <si>
    <t>Row Total</t>
  </si>
  <si>
    <t>Percent</t>
  </si>
  <si>
    <t>Pct*Row Total</t>
  </si>
  <si>
    <t>Total</t>
  </si>
  <si>
    <t>Net Gain</t>
  </si>
  <si>
    <t xml:space="preserve">Occupation has the highest information gain so I start by splitting the node there. Then I split by gender and then by age. Age and gender have the same information gain, so I split by gender first because it has only 2 splits versus 3 splits if I did 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</si>
</sst>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2" fillId="3" borderId="1" xfId="1" applyNumberFormat="1"/>
    <xf numFmtId="0" fontId="2" fillId="3" borderId="1" xfId="1"/>
    <xf numFmtId="0" fontId="2" fillId="3" borderId="1" xfId="1" applyAlignment="1">
      <alignment horizontal="left"/>
    </xf>
    <xf numFmtId="0" fontId="1" fillId="4" borderId="2" xfId="3" applyBorder="1"/>
    <xf numFmtId="0" fontId="3" fillId="0" borderId="0" xfId="2"/>
    <xf numFmtId="164" fontId="2" fillId="3" borderId="1" xfId="1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0" xfId="3" applyBorder="1"/>
    <xf numFmtId="0" fontId="0" fillId="0" borderId="0" xfId="0"/>
    <xf numFmtId="0" fontId="0" fillId="0" borderId="0" xfId="0" applyAlignment="1">
      <alignment horizontal="center"/>
    </xf>
    <xf numFmtId="0" fontId="4" fillId="5" borderId="0" xfId="4"/>
    <xf numFmtId="0" fontId="5" fillId="6" borderId="0" xfId="5"/>
    <xf numFmtId="0" fontId="2" fillId="3" borderId="1" xfId="1" applyAlignment="1">
      <alignment horizontal="center"/>
    </xf>
    <xf numFmtId="0" fontId="0" fillId="0" borderId="0" xfId="0" applyAlignment="1">
      <alignment vertical="top" wrapText="1"/>
    </xf>
  </cellXfs>
  <cellStyles count="6">
    <cellStyle name="40% - Accent6" xfId="3" builtinId="51"/>
    <cellStyle name="Accent3" xfId="5" builtinId="37"/>
    <cellStyle name="Calculation" xfId="1" builtinId="22"/>
    <cellStyle name="Explanatory Text" xfId="2" builtinId="53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209550</xdr:colOff>
      <xdr:row>23</xdr:row>
      <xdr:rowOff>95250</xdr:rowOff>
    </xdr:from>
    <xdr:to>
      <xdr:col>28</xdr:col>
      <xdr:colOff>371475</xdr:colOff>
      <xdr:row>46</xdr:row>
      <xdr:rowOff>126147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AD46F-F306-4252-A31F-A9FC6D8D7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075" y="4543425"/>
          <a:ext cx="7772400" cy="4450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D7CF-FE45-4525-9479-412418660449}">
  <dimension ref="A1:AD49"/>
  <sheetViews>
    <sheetView tabSelected="1" topLeftCell="J22" workbookViewId="0">
      <selection activeCell="AD40" sqref="AD40"/>
    </sheetView>
  </sheetViews>
  <sheetFormatPr defaultRowHeight="15" x14ac:dyDescent="0.25"/>
  <cols>
    <col min="2" max="2" width="18.140625" customWidth="1"/>
    <col min="5" max="5" width="13.7109375" customWidth="1"/>
    <col min="6" max="6" width="14.140625" customWidth="1"/>
    <col min="7" max="7" width="13.7109375" customWidth="1"/>
    <col min="9" max="9" width="16" customWidth="1"/>
    <col min="10" max="10" width="9.42578125" customWidth="1"/>
    <col min="15" max="15" width="11" customWidth="1"/>
    <col min="16" max="16" width="8.28515625" customWidth="1"/>
    <col min="17" max="17" width="10" customWidth="1"/>
    <col min="20" max="20" width="20.28515625" customWidth="1"/>
    <col min="21" max="21" width="12.28515625" customWidth="1"/>
    <col min="22" max="22" width="13.5703125" customWidth="1"/>
    <col min="23" max="23" width="12.28515625" customWidth="1"/>
    <col min="24" max="24" width="11.85546875" customWidth="1"/>
    <col min="25" max="25" width="11.5703125" customWidth="1"/>
    <col min="27" max="27" width="14" customWidth="1"/>
    <col min="30" max="30" width="48" customWidth="1"/>
    <col min="31" max="31" width="12" customWidth="1"/>
  </cols>
  <sheetData>
    <row r="1" spans="1:29" ht="16.5" thickTop="1" thickBot="1" x14ac:dyDescent="0.3">
      <c r="B1" s="1" t="s">
        <v>18</v>
      </c>
      <c r="I1" s="9" t="s">
        <v>32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17"/>
      <c r="T1" s="13" t="s">
        <v>41</v>
      </c>
    </row>
    <row r="2" spans="1:29" ht="15.75" thickTop="1" x14ac:dyDescent="0.25">
      <c r="B2" s="1" t="s">
        <v>0</v>
      </c>
      <c r="C2" s="1" t="s">
        <v>1</v>
      </c>
      <c r="D2" s="1" t="s">
        <v>2</v>
      </c>
      <c r="E2" s="2" t="s">
        <v>24</v>
      </c>
      <c r="F2" s="1" t="s">
        <v>3</v>
      </c>
      <c r="G2" s="2" t="s">
        <v>19</v>
      </c>
      <c r="I2" s="10" t="s">
        <v>28</v>
      </c>
      <c r="J2" s="4">
        <f>3/11</f>
        <v>0.27272727272727271</v>
      </c>
      <c r="K2" s="4">
        <f>1-J2</f>
        <v>0.72727272727272729</v>
      </c>
      <c r="L2" t="s">
        <v>22</v>
      </c>
      <c r="M2" s="4">
        <f>1/3</f>
        <v>0.33333333333333331</v>
      </c>
      <c r="N2">
        <f>1/8</f>
        <v>0.125</v>
      </c>
      <c r="O2" s="6">
        <f>2*J2*K2</f>
        <v>0.39669421487603301</v>
      </c>
      <c r="P2" s="6">
        <f>ABS(M2-N2) +ABS(M3-N3)+ABS(M4-N4) + ABS(M5-N5)</f>
        <v>0.58333333333333326</v>
      </c>
      <c r="Q2" s="11">
        <f>O2*P2</f>
        <v>0.2314049586776859</v>
      </c>
      <c r="R2" s="17"/>
      <c r="T2" s="16" t="s">
        <v>44</v>
      </c>
      <c r="U2" t="s">
        <v>4</v>
      </c>
      <c r="V2" t="s">
        <v>7</v>
      </c>
      <c r="W2" t="s">
        <v>8</v>
      </c>
      <c r="X2" t="s">
        <v>9</v>
      </c>
    </row>
    <row r="3" spans="1:29" x14ac:dyDescent="0.25">
      <c r="A3">
        <v>1</v>
      </c>
      <c r="B3" s="1" t="s">
        <v>4</v>
      </c>
      <c r="C3" t="s">
        <v>5</v>
      </c>
      <c r="D3">
        <v>45</v>
      </c>
      <c r="E3" s="3" t="s">
        <v>26</v>
      </c>
      <c r="F3">
        <v>48000</v>
      </c>
      <c r="G3" s="3" t="s">
        <v>21</v>
      </c>
      <c r="I3" s="10"/>
      <c r="L3" t="s">
        <v>23</v>
      </c>
      <c r="M3" s="4">
        <f t="shared" ref="M3:M4" si="0">1/3</f>
        <v>0.33333333333333331</v>
      </c>
      <c r="N3" s="4">
        <f>2/8</f>
        <v>0.25</v>
      </c>
      <c r="O3" s="7"/>
      <c r="P3" s="7"/>
      <c r="Q3" s="8"/>
      <c r="R3" s="17"/>
      <c r="T3" s="16" t="s">
        <v>45</v>
      </c>
      <c r="U3" t="s">
        <v>42</v>
      </c>
      <c r="V3" t="s">
        <v>43</v>
      </c>
    </row>
    <row r="4" spans="1:29" x14ac:dyDescent="0.25">
      <c r="A4">
        <f>A3+1</f>
        <v>2</v>
      </c>
      <c r="B4" s="1"/>
      <c r="C4" t="s">
        <v>6</v>
      </c>
      <c r="D4">
        <v>25</v>
      </c>
      <c r="E4" s="3" t="s">
        <v>25</v>
      </c>
      <c r="F4">
        <v>25000</v>
      </c>
      <c r="G4" s="3" t="s">
        <v>22</v>
      </c>
      <c r="I4" s="10"/>
      <c r="L4" t="s">
        <v>21</v>
      </c>
      <c r="M4" s="4">
        <f t="shared" si="0"/>
        <v>0.33333333333333331</v>
      </c>
      <c r="N4">
        <f>3/8</f>
        <v>0.375</v>
      </c>
      <c r="O4" s="7"/>
      <c r="P4" s="7"/>
      <c r="Q4" s="7"/>
      <c r="R4" s="17"/>
      <c r="T4" s="16" t="s">
        <v>46</v>
      </c>
      <c r="U4" t="s">
        <v>25</v>
      </c>
      <c r="V4" t="s">
        <v>27</v>
      </c>
      <c r="W4" t="s">
        <v>26</v>
      </c>
    </row>
    <row r="5" spans="1:29" x14ac:dyDescent="0.25">
      <c r="A5" s="14">
        <f t="shared" ref="A5:A13" si="1">A4+1</f>
        <v>3</v>
      </c>
      <c r="B5" s="1"/>
      <c r="C5" t="s">
        <v>6</v>
      </c>
      <c r="D5">
        <v>33</v>
      </c>
      <c r="E5" s="3" t="s">
        <v>27</v>
      </c>
      <c r="F5">
        <v>35000</v>
      </c>
      <c r="G5" s="3" t="s">
        <v>23</v>
      </c>
      <c r="I5" s="10"/>
      <c r="L5" t="s">
        <v>20</v>
      </c>
      <c r="M5">
        <v>0</v>
      </c>
      <c r="N5" s="4">
        <f>2/8</f>
        <v>0.25</v>
      </c>
      <c r="O5" s="7"/>
      <c r="P5" s="7"/>
      <c r="Q5" s="7"/>
      <c r="R5" s="17"/>
    </row>
    <row r="6" spans="1:29" x14ac:dyDescent="0.25">
      <c r="A6" s="14">
        <f t="shared" si="1"/>
        <v>4</v>
      </c>
      <c r="B6" s="1" t="s">
        <v>7</v>
      </c>
      <c r="C6" t="s">
        <v>6</v>
      </c>
      <c r="D6">
        <v>25</v>
      </c>
      <c r="E6" s="3" t="s">
        <v>25</v>
      </c>
      <c r="F6">
        <v>45000</v>
      </c>
      <c r="G6" s="3" t="s">
        <v>21</v>
      </c>
      <c r="I6" s="10" t="s">
        <v>29</v>
      </c>
      <c r="J6" s="4">
        <f>4/11</f>
        <v>0.36363636363636365</v>
      </c>
      <c r="K6" s="4">
        <f>1-J6</f>
        <v>0.63636363636363635</v>
      </c>
      <c r="L6" t="s">
        <v>22</v>
      </c>
      <c r="M6">
        <v>0</v>
      </c>
      <c r="N6" s="4">
        <f>2/7</f>
        <v>0.2857142857142857</v>
      </c>
      <c r="O6" s="6">
        <f>2*J6*K6</f>
        <v>0.46280991735537191</v>
      </c>
      <c r="P6" s="6">
        <f>ABS(M6-N6)+ABS(M7-N7)+ABS(M8-N8)+ABS(M9)</f>
        <v>1.4285714285714284</v>
      </c>
      <c r="Q6" s="6">
        <f>O6*P6</f>
        <v>0.66115702479338834</v>
      </c>
      <c r="R6" s="17"/>
      <c r="T6" s="16" t="s">
        <v>47</v>
      </c>
      <c r="U6">
        <f>-(2/11)*LOG(2/11,2)-(3/11)*LOG(3/11,2)-(4/11)*LOG(4/11,2)-(2/11)*LOG(2/11,2)</f>
        <v>1.9362600275315274</v>
      </c>
      <c r="AA6" s="14"/>
    </row>
    <row r="7" spans="1:29" x14ac:dyDescent="0.25">
      <c r="A7" s="14">
        <f t="shared" si="1"/>
        <v>5</v>
      </c>
      <c r="B7" s="1"/>
      <c r="C7" t="s">
        <v>5</v>
      </c>
      <c r="D7">
        <v>35</v>
      </c>
      <c r="E7" s="3" t="s">
        <v>27</v>
      </c>
      <c r="F7">
        <v>65000</v>
      </c>
      <c r="G7" s="3" t="s">
        <v>20</v>
      </c>
      <c r="I7" s="10"/>
      <c r="J7" s="4"/>
      <c r="K7" s="4"/>
      <c r="L7" t="s">
        <v>23</v>
      </c>
      <c r="M7">
        <v>0</v>
      </c>
      <c r="N7" s="4">
        <f>3/7</f>
        <v>0.42857142857142855</v>
      </c>
      <c r="O7" s="7"/>
      <c r="P7" s="7"/>
      <c r="Q7" s="7"/>
      <c r="R7" s="17"/>
    </row>
    <row r="8" spans="1:29" x14ac:dyDescent="0.25">
      <c r="A8" s="14">
        <f t="shared" si="1"/>
        <v>6</v>
      </c>
      <c r="B8" s="1"/>
      <c r="C8" t="s">
        <v>6</v>
      </c>
      <c r="D8">
        <v>26</v>
      </c>
      <c r="E8" s="3" t="s">
        <v>25</v>
      </c>
      <c r="F8">
        <v>45000</v>
      </c>
      <c r="G8" s="3" t="s">
        <v>21</v>
      </c>
      <c r="I8" s="10"/>
      <c r="J8" s="4"/>
      <c r="K8" s="4"/>
      <c r="L8" t="s">
        <v>21</v>
      </c>
      <c r="M8">
        <v>0.5</v>
      </c>
      <c r="N8" s="4">
        <f>2/7</f>
        <v>0.2857142857142857</v>
      </c>
      <c r="O8" s="7"/>
      <c r="P8" s="7"/>
      <c r="Q8" s="7"/>
      <c r="R8" s="17"/>
      <c r="T8" s="16" t="s">
        <v>44</v>
      </c>
      <c r="U8" s="15" t="s">
        <v>22</v>
      </c>
      <c r="V8" s="15" t="s">
        <v>23</v>
      </c>
      <c r="W8" s="15" t="s">
        <v>21</v>
      </c>
      <c r="X8" s="15" t="s">
        <v>20</v>
      </c>
      <c r="Y8" s="18" t="s">
        <v>57</v>
      </c>
      <c r="Z8" s="18" t="s">
        <v>58</v>
      </c>
      <c r="AA8" s="7" t="s">
        <v>59</v>
      </c>
    </row>
    <row r="9" spans="1:29" x14ac:dyDescent="0.25">
      <c r="A9" s="14">
        <f t="shared" si="1"/>
        <v>7</v>
      </c>
      <c r="B9" s="1"/>
      <c r="C9" t="s">
        <v>5</v>
      </c>
      <c r="D9">
        <v>45</v>
      </c>
      <c r="E9" s="3" t="s">
        <v>26</v>
      </c>
      <c r="F9">
        <v>70000</v>
      </c>
      <c r="G9" s="3" t="s">
        <v>20</v>
      </c>
      <c r="I9" s="10"/>
      <c r="J9" s="4"/>
      <c r="K9" s="4"/>
      <c r="L9" t="s">
        <v>20</v>
      </c>
      <c r="M9">
        <v>0.5</v>
      </c>
      <c r="N9" s="5">
        <v>0</v>
      </c>
      <c r="O9" s="7"/>
      <c r="P9" s="7"/>
      <c r="Q9" s="7"/>
      <c r="R9" s="17"/>
      <c r="T9" t="s">
        <v>48</v>
      </c>
      <c r="U9">
        <f>1/3</f>
        <v>0.33333333333333331</v>
      </c>
      <c r="V9">
        <f>1/3</f>
        <v>0.33333333333333331</v>
      </c>
      <c r="W9">
        <f>1/3</f>
        <v>0.33333333333333331</v>
      </c>
      <c r="X9">
        <v>0</v>
      </c>
      <c r="Y9" s="7">
        <f>-(1/3)*LOG(1/3,2)-(1/3)*LOG(1/3,2)-(1/3)*LOG(1/3,2)</f>
        <v>1.5849625007211561</v>
      </c>
      <c r="Z9" s="7">
        <f>3/11</f>
        <v>0.27272727272727271</v>
      </c>
      <c r="AA9" s="7">
        <f>Y9*Z9</f>
        <v>0.43226250019667889</v>
      </c>
    </row>
    <row r="10" spans="1:29" x14ac:dyDescent="0.25">
      <c r="A10" s="14">
        <f t="shared" si="1"/>
        <v>8</v>
      </c>
      <c r="B10" s="1" t="s">
        <v>8</v>
      </c>
      <c r="C10" t="s">
        <v>5</v>
      </c>
      <c r="D10">
        <v>40</v>
      </c>
      <c r="E10" s="3" t="s">
        <v>27</v>
      </c>
      <c r="F10">
        <v>50000</v>
      </c>
      <c r="G10" s="3" t="s">
        <v>21</v>
      </c>
      <c r="I10" s="10" t="s">
        <v>30</v>
      </c>
      <c r="J10" s="4">
        <f>2/11</f>
        <v>0.18181818181818182</v>
      </c>
      <c r="K10" s="4">
        <f>1-J10</f>
        <v>0.81818181818181812</v>
      </c>
      <c r="L10" t="s">
        <v>22</v>
      </c>
      <c r="M10">
        <v>0</v>
      </c>
      <c r="N10" s="4">
        <f>2/9</f>
        <v>0.22222222222222221</v>
      </c>
      <c r="O10" s="6">
        <f>2*J10*K10</f>
        <v>0.2975206611570248</v>
      </c>
      <c r="P10" s="6">
        <f>ABS(M10-N10)+ABS(M11-N11)+ABS(M12-N12)+ABS(M13-N13)</f>
        <v>0.88888888888888895</v>
      </c>
      <c r="Q10" s="6">
        <f>O10*P10</f>
        <v>0.26446280991735538</v>
      </c>
      <c r="R10" s="17"/>
      <c r="T10" t="s">
        <v>49</v>
      </c>
      <c r="U10">
        <v>0</v>
      </c>
      <c r="V10">
        <v>0</v>
      </c>
      <c r="W10">
        <v>0.5</v>
      </c>
      <c r="X10">
        <v>0.5</v>
      </c>
      <c r="Y10" s="7">
        <f>-0.5*LOG(0.5,2)-0.5*LOG(0.5,2)</f>
        <v>1</v>
      </c>
      <c r="Z10" s="7">
        <f>4/11</f>
        <v>0.36363636363636365</v>
      </c>
      <c r="AA10" s="7">
        <f t="shared" ref="AA10:AA12" si="2">Y10*Z10</f>
        <v>0.36363636363636365</v>
      </c>
    </row>
    <row r="11" spans="1:29" x14ac:dyDescent="0.25">
      <c r="A11" s="14">
        <f t="shared" si="1"/>
        <v>9</v>
      </c>
      <c r="B11" s="1"/>
      <c r="C11" t="s">
        <v>6</v>
      </c>
      <c r="D11">
        <v>30</v>
      </c>
      <c r="E11" s="3" t="s">
        <v>25</v>
      </c>
      <c r="F11">
        <v>40000</v>
      </c>
      <c r="G11" s="3" t="s">
        <v>23</v>
      </c>
      <c r="I11" s="10"/>
      <c r="J11" s="4"/>
      <c r="K11" s="4"/>
      <c r="L11" t="s">
        <v>23</v>
      </c>
      <c r="M11">
        <v>0.5</v>
      </c>
      <c r="N11" s="4">
        <f>2/9</f>
        <v>0.22222222222222221</v>
      </c>
      <c r="O11" s="7"/>
      <c r="P11" s="7"/>
      <c r="Q11" s="7"/>
      <c r="R11" s="17"/>
      <c r="T11" t="s">
        <v>50</v>
      </c>
      <c r="U11">
        <v>0</v>
      </c>
      <c r="V11">
        <v>0.5</v>
      </c>
      <c r="W11">
        <v>0.5</v>
      </c>
      <c r="X11">
        <v>0</v>
      </c>
      <c r="Y11" s="7">
        <v>1</v>
      </c>
      <c r="Z11" s="7">
        <f>2/11</f>
        <v>0.18181818181818182</v>
      </c>
      <c r="AA11" s="7">
        <f t="shared" si="2"/>
        <v>0.18181818181818182</v>
      </c>
    </row>
    <row r="12" spans="1:29" x14ac:dyDescent="0.25">
      <c r="A12" s="14">
        <f t="shared" si="1"/>
        <v>10</v>
      </c>
      <c r="B12" s="1" t="s">
        <v>9</v>
      </c>
      <c r="C12" t="s">
        <v>5</v>
      </c>
      <c r="D12">
        <v>50</v>
      </c>
      <c r="E12" s="3" t="s">
        <v>26</v>
      </c>
      <c r="F12">
        <v>40000</v>
      </c>
      <c r="G12" s="3" t="s">
        <v>23</v>
      </c>
      <c r="I12" s="10"/>
      <c r="J12" s="4"/>
      <c r="K12" s="4"/>
      <c r="L12" t="s">
        <v>21</v>
      </c>
      <c r="M12">
        <v>0.5</v>
      </c>
      <c r="N12" s="4">
        <f>3/9</f>
        <v>0.33333333333333331</v>
      </c>
      <c r="O12" s="7"/>
      <c r="P12" s="7"/>
      <c r="Q12" s="7"/>
      <c r="R12" s="17"/>
      <c r="T12" t="s">
        <v>51</v>
      </c>
      <c r="U12">
        <v>0.5</v>
      </c>
      <c r="V12">
        <v>0.5</v>
      </c>
      <c r="W12">
        <v>0</v>
      </c>
      <c r="X12">
        <v>0</v>
      </c>
      <c r="Y12" s="7">
        <v>1</v>
      </c>
      <c r="Z12" s="7">
        <f>2/11</f>
        <v>0.18181818181818182</v>
      </c>
      <c r="AA12" s="7">
        <f t="shared" si="2"/>
        <v>0.18181818181818182</v>
      </c>
    </row>
    <row r="13" spans="1:29" x14ac:dyDescent="0.25">
      <c r="A13" s="14">
        <f t="shared" si="1"/>
        <v>11</v>
      </c>
      <c r="C13" t="s">
        <v>6</v>
      </c>
      <c r="D13">
        <v>25</v>
      </c>
      <c r="E13" s="3" t="s">
        <v>25</v>
      </c>
      <c r="F13">
        <v>25000</v>
      </c>
      <c r="G13" s="3" t="s">
        <v>22</v>
      </c>
      <c r="I13" s="10"/>
      <c r="J13" s="4"/>
      <c r="K13" s="4"/>
      <c r="L13" t="s">
        <v>20</v>
      </c>
      <c r="M13">
        <v>0</v>
      </c>
      <c r="N13" s="4">
        <f>2/9</f>
        <v>0.22222222222222221</v>
      </c>
      <c r="O13" s="7"/>
      <c r="P13" s="7"/>
      <c r="Q13" s="7"/>
      <c r="R13" s="17"/>
      <c r="Z13" s="10" t="s">
        <v>60</v>
      </c>
      <c r="AA13" s="16">
        <f>SUM(AA9:AA12)</f>
        <v>1.1595352274694062</v>
      </c>
      <c r="AB13" s="10" t="s">
        <v>61</v>
      </c>
      <c r="AC13" s="16">
        <f>U6-AA13</f>
        <v>0.77672480006212119</v>
      </c>
    </row>
    <row r="14" spans="1:29" x14ac:dyDescent="0.25">
      <c r="I14" s="10" t="s">
        <v>31</v>
      </c>
      <c r="J14" s="4">
        <f>2/11</f>
        <v>0.18181818181818182</v>
      </c>
      <c r="K14" s="4">
        <f>1-J14</f>
        <v>0.81818181818181812</v>
      </c>
      <c r="L14" t="s">
        <v>22</v>
      </c>
      <c r="M14">
        <v>0.5</v>
      </c>
      <c r="N14" s="4">
        <f>1/9</f>
        <v>0.1111111111111111</v>
      </c>
      <c r="O14" s="6">
        <f>2*J14*K14</f>
        <v>0.2975206611570248</v>
      </c>
      <c r="P14" s="6">
        <f>ABS(M14-N14)+ABS(M15-N15)+ABS(M16-N16)+ABS(M17-N17)</f>
        <v>1.3333333333333335</v>
      </c>
      <c r="Q14" s="6">
        <f>O14*P14</f>
        <v>0.39669421487603312</v>
      </c>
      <c r="R14" s="17"/>
      <c r="T14" s="16" t="s">
        <v>45</v>
      </c>
      <c r="U14" s="15" t="s">
        <v>22</v>
      </c>
      <c r="V14" s="15" t="s">
        <v>23</v>
      </c>
      <c r="W14" s="15" t="s">
        <v>21</v>
      </c>
      <c r="X14" s="15" t="s">
        <v>20</v>
      </c>
      <c r="Y14" s="18" t="s">
        <v>57</v>
      </c>
      <c r="Z14" s="7" t="s">
        <v>58</v>
      </c>
      <c r="AA14" s="7" t="s">
        <v>59</v>
      </c>
    </row>
    <row r="15" spans="1:29" x14ac:dyDescent="0.25">
      <c r="I15" s="10"/>
      <c r="L15" t="s">
        <v>23</v>
      </c>
      <c r="M15">
        <v>0.5</v>
      </c>
      <c r="N15" s="4">
        <f>2/9</f>
        <v>0.22222222222222221</v>
      </c>
      <c r="O15" s="7"/>
      <c r="P15" s="7"/>
      <c r="Q15" s="7"/>
      <c r="R15" s="17"/>
      <c r="T15" t="s">
        <v>52</v>
      </c>
      <c r="U15">
        <f>1/3</f>
        <v>0.33333333333333331</v>
      </c>
      <c r="V15" s="5">
        <v>0.33333333333333331</v>
      </c>
      <c r="W15" s="5">
        <v>0.33333333333333331</v>
      </c>
      <c r="X15">
        <v>0</v>
      </c>
      <c r="Y15" s="7">
        <f>-(1/3)*LOG(1/3,2)-(1/3)*LOG(1/3,2)-(1/3)*LOG(1/3,2)</f>
        <v>1.5849625007211561</v>
      </c>
      <c r="Z15" s="7">
        <f>6/11</f>
        <v>0.54545454545454541</v>
      </c>
      <c r="AA15" s="7">
        <f>Y15*Z15</f>
        <v>0.86452500039335778</v>
      </c>
    </row>
    <row r="16" spans="1:29" x14ac:dyDescent="0.25">
      <c r="I16" s="10"/>
      <c r="L16" t="s">
        <v>21</v>
      </c>
      <c r="M16">
        <v>0</v>
      </c>
      <c r="N16" s="4">
        <f>4/9</f>
        <v>0.44444444444444442</v>
      </c>
      <c r="O16" s="7"/>
      <c r="P16" s="7"/>
      <c r="Q16" s="7"/>
      <c r="R16" s="17"/>
      <c r="T16" t="s">
        <v>53</v>
      </c>
      <c r="U16">
        <v>0</v>
      </c>
      <c r="V16" s="5">
        <f>1/5</f>
        <v>0.2</v>
      </c>
      <c r="W16">
        <f>2/5</f>
        <v>0.4</v>
      </c>
      <c r="X16" s="5">
        <f>2/5</f>
        <v>0.4</v>
      </c>
      <c r="Y16" s="7">
        <f>-0.2*LOG(0.2,2)-0.4*LOG(0.4,2)-0.4*LOG(0.4,2)</f>
        <v>1.5219280948873621</v>
      </c>
      <c r="Z16" s="7">
        <f>5/11</f>
        <v>0.45454545454545453</v>
      </c>
      <c r="AA16" s="7">
        <f>Y16*Z16</f>
        <v>0.69178549767607367</v>
      </c>
    </row>
    <row r="17" spans="8:29" x14ac:dyDescent="0.25">
      <c r="I17" s="10"/>
      <c r="L17" t="s">
        <v>20</v>
      </c>
      <c r="M17">
        <v>0</v>
      </c>
      <c r="N17" s="4">
        <f>2/9</f>
        <v>0.22222222222222221</v>
      </c>
      <c r="O17" s="7"/>
      <c r="P17" s="7"/>
      <c r="Q17" s="7"/>
      <c r="R17" s="17"/>
      <c r="Y17" s="14"/>
      <c r="Z17" s="10" t="s">
        <v>60</v>
      </c>
      <c r="AA17" s="16">
        <f>SUM(AA15:AA16)</f>
        <v>1.5563104980694313</v>
      </c>
      <c r="AB17" s="10" t="s">
        <v>61</v>
      </c>
      <c r="AC17" s="16">
        <f>U6-AA17</f>
        <v>0.37994952946209604</v>
      </c>
    </row>
    <row r="18" spans="8:29" ht="15.75" thickBot="1" x14ac:dyDescent="0.3">
      <c r="R18" s="17"/>
      <c r="T18" s="16" t="s">
        <v>46</v>
      </c>
      <c r="U18" s="15" t="s">
        <v>22</v>
      </c>
      <c r="V18" s="15" t="s">
        <v>23</v>
      </c>
      <c r="W18" s="15" t="s">
        <v>21</v>
      </c>
      <c r="X18" s="15" t="s">
        <v>20</v>
      </c>
      <c r="Y18" s="18" t="s">
        <v>57</v>
      </c>
      <c r="Z18" s="7" t="s">
        <v>58</v>
      </c>
      <c r="AA18" s="7" t="s">
        <v>59</v>
      </c>
    </row>
    <row r="19" spans="8:29" ht="16.5" thickTop="1" thickBot="1" x14ac:dyDescent="0.3">
      <c r="I19" s="9" t="s">
        <v>33</v>
      </c>
      <c r="J19" s="9" t="s">
        <v>10</v>
      </c>
      <c r="K19" s="9" t="s">
        <v>11</v>
      </c>
      <c r="L19" s="9" t="s">
        <v>12</v>
      </c>
      <c r="M19" s="9" t="s">
        <v>13</v>
      </c>
      <c r="N19" s="9" t="s">
        <v>14</v>
      </c>
      <c r="O19" s="9" t="s">
        <v>15</v>
      </c>
      <c r="P19" s="9" t="s">
        <v>16</v>
      </c>
      <c r="Q19" s="9" t="s">
        <v>17</v>
      </c>
      <c r="R19" s="17"/>
      <c r="T19" s="14" t="s">
        <v>54</v>
      </c>
      <c r="U19">
        <f>2/5</f>
        <v>0.4</v>
      </c>
      <c r="V19">
        <f>1/5</f>
        <v>0.2</v>
      </c>
      <c r="W19">
        <f>2/5</f>
        <v>0.4</v>
      </c>
      <c r="X19">
        <v>0</v>
      </c>
      <c r="Y19" s="7">
        <f>-0.2*LOG(0.2,2)-0.4*LOG(0.4,2)-0.4*LOG(0.4,2)</f>
        <v>1.5219280948873621</v>
      </c>
      <c r="Z19" s="7">
        <f>5/11</f>
        <v>0.45454545454545453</v>
      </c>
      <c r="AA19" s="7">
        <f>Y19*Z19</f>
        <v>0.69178549767607367</v>
      </c>
    </row>
    <row r="20" spans="8:29" ht="15.75" thickTop="1" x14ac:dyDescent="0.25">
      <c r="I20" s="10" t="s">
        <v>34</v>
      </c>
      <c r="J20" s="4">
        <f>6/11</f>
        <v>0.54545454545454541</v>
      </c>
      <c r="K20" s="4">
        <f>1-J20</f>
        <v>0.45454545454545459</v>
      </c>
      <c r="L20" t="s">
        <v>22</v>
      </c>
      <c r="M20" s="4">
        <f>2/6</f>
        <v>0.33333333333333331</v>
      </c>
      <c r="N20">
        <v>0</v>
      </c>
      <c r="O20" s="6">
        <f>2*J20*K20</f>
        <v>0.49586776859504134</v>
      </c>
      <c r="P20" s="6">
        <f>ABS(M20-N20) +ABS(M21-N21)+ABS(M22-N22) + ABS(M23-N23)</f>
        <v>0.93333333333333335</v>
      </c>
      <c r="Q20" s="11">
        <f>O20*P20</f>
        <v>0.46280991735537191</v>
      </c>
      <c r="R20" s="17"/>
      <c r="T20" t="s">
        <v>55</v>
      </c>
      <c r="U20">
        <v>0</v>
      </c>
      <c r="V20">
        <f t="shared" ref="V20:X21" si="3">1/3</f>
        <v>0.33333333333333331</v>
      </c>
      <c r="W20">
        <f t="shared" si="3"/>
        <v>0.33333333333333331</v>
      </c>
      <c r="X20">
        <f t="shared" si="3"/>
        <v>0.33333333333333331</v>
      </c>
      <c r="Y20" s="7">
        <f>-(1/3)*LOG(1/3,2)-(1/3)*LOG(1/3,2)-(1/3)*LOG(1/3,2)</f>
        <v>1.5849625007211561</v>
      </c>
      <c r="Z20" s="7">
        <f>3/11</f>
        <v>0.27272727272727271</v>
      </c>
      <c r="AA20" s="7">
        <f t="shared" ref="AA20:AA21" si="4">Y20*Z20</f>
        <v>0.43226250019667889</v>
      </c>
    </row>
    <row r="21" spans="8:29" x14ac:dyDescent="0.25">
      <c r="I21" s="10"/>
      <c r="L21" t="s">
        <v>23</v>
      </c>
      <c r="M21" s="4">
        <f t="shared" ref="M21:M22" si="5">1/3</f>
        <v>0.33333333333333331</v>
      </c>
      <c r="N21" s="4">
        <f>1/5</f>
        <v>0.2</v>
      </c>
      <c r="O21" s="7"/>
      <c r="P21" s="7"/>
      <c r="Q21" s="8"/>
      <c r="R21" s="17"/>
      <c r="T21" s="14" t="s">
        <v>56</v>
      </c>
      <c r="U21">
        <v>0</v>
      </c>
      <c r="V21" s="14">
        <f t="shared" si="3"/>
        <v>0.33333333333333331</v>
      </c>
      <c r="W21" s="14">
        <f t="shared" si="3"/>
        <v>0.33333333333333331</v>
      </c>
      <c r="X21" s="14">
        <f t="shared" si="3"/>
        <v>0.33333333333333331</v>
      </c>
      <c r="Y21" s="7">
        <f>-(1/3)*LOG(1/3,2)-(1/3)*LOG(1/3,2)-(1/3)*LOG(1/3,2)</f>
        <v>1.5849625007211561</v>
      </c>
      <c r="Z21" s="7">
        <f>3/11</f>
        <v>0.27272727272727271</v>
      </c>
      <c r="AA21" s="7">
        <f t="shared" si="4"/>
        <v>0.43226250019667889</v>
      </c>
    </row>
    <row r="22" spans="8:29" x14ac:dyDescent="0.25">
      <c r="I22" s="10"/>
      <c r="L22" t="s">
        <v>21</v>
      </c>
      <c r="M22" s="4">
        <f t="shared" si="5"/>
        <v>0.33333333333333331</v>
      </c>
      <c r="N22">
        <f>2/5</f>
        <v>0.4</v>
      </c>
      <c r="O22" s="7"/>
      <c r="P22" s="7"/>
      <c r="Q22" s="7"/>
      <c r="R22" s="17"/>
      <c r="Z22" s="10" t="s">
        <v>60</v>
      </c>
      <c r="AA22" s="16">
        <f>SUM(AA19:AA21)</f>
        <v>1.5563104980694313</v>
      </c>
      <c r="AB22" s="10" t="s">
        <v>61</v>
      </c>
      <c r="AC22" s="16">
        <f>U6-AA22</f>
        <v>0.37994952946209604</v>
      </c>
    </row>
    <row r="23" spans="8:29" x14ac:dyDescent="0.25">
      <c r="I23" s="10"/>
      <c r="L23" t="s">
        <v>20</v>
      </c>
      <c r="M23">
        <v>0</v>
      </c>
      <c r="N23" s="4">
        <f>2/5</f>
        <v>0.4</v>
      </c>
      <c r="O23" s="7"/>
      <c r="P23" s="7"/>
      <c r="Q23" s="7"/>
      <c r="R23" s="17"/>
    </row>
    <row r="24" spans="8:29" x14ac:dyDescent="0.25">
      <c r="I24" s="10" t="s">
        <v>35</v>
      </c>
      <c r="J24" s="4">
        <f>5/11</f>
        <v>0.45454545454545453</v>
      </c>
      <c r="K24" s="4">
        <f>1-J24</f>
        <v>0.54545454545454541</v>
      </c>
      <c r="L24" t="s">
        <v>22</v>
      </c>
      <c r="M24">
        <v>0</v>
      </c>
      <c r="N24" s="4">
        <f>2/6</f>
        <v>0.33333333333333331</v>
      </c>
      <c r="O24" s="6">
        <f>2*J24*K24</f>
        <v>0.49586776859504128</v>
      </c>
      <c r="P24" s="6">
        <f>ABS(M24-N24)+ABS(M25-N25)+ABS(M26-N26)+ABS(M27)</f>
        <v>0.93333333333333335</v>
      </c>
      <c r="Q24" s="6">
        <f>O24*P24</f>
        <v>0.46280991735537186</v>
      </c>
      <c r="R24" s="17"/>
    </row>
    <row r="25" spans="8:29" x14ac:dyDescent="0.25">
      <c r="I25" s="10"/>
      <c r="L25" t="s">
        <v>23</v>
      </c>
      <c r="M25" s="4">
        <f>1/5</f>
        <v>0.2</v>
      </c>
      <c r="N25" s="4">
        <f>2/6</f>
        <v>0.33333333333333331</v>
      </c>
      <c r="O25" s="7"/>
      <c r="P25" s="7"/>
      <c r="Q25" s="7"/>
      <c r="R25" s="17"/>
    </row>
    <row r="26" spans="8:29" x14ac:dyDescent="0.25">
      <c r="I26" s="10"/>
      <c r="L26" t="s">
        <v>21</v>
      </c>
      <c r="M26" s="4">
        <f>2/5</f>
        <v>0.4</v>
      </c>
      <c r="N26" s="4">
        <f>2/6</f>
        <v>0.33333333333333331</v>
      </c>
      <c r="O26" s="7"/>
      <c r="P26" s="7"/>
      <c r="Q26" s="7"/>
      <c r="R26" s="17"/>
    </row>
    <row r="27" spans="8:29" x14ac:dyDescent="0.25">
      <c r="I27" s="10"/>
      <c r="L27" t="s">
        <v>20</v>
      </c>
      <c r="M27" s="4">
        <f>2/5</f>
        <v>0.4</v>
      </c>
      <c r="N27" s="5">
        <v>0</v>
      </c>
      <c r="O27" s="7"/>
      <c r="P27" s="7"/>
      <c r="Q27" s="7"/>
      <c r="R27" s="17"/>
    </row>
    <row r="28" spans="8:29" ht="15.75" thickBot="1" x14ac:dyDescent="0.3">
      <c r="R28" s="17"/>
    </row>
    <row r="29" spans="8:29" ht="16.5" thickTop="1" thickBot="1" x14ac:dyDescent="0.3">
      <c r="H29" t="s">
        <v>40</v>
      </c>
      <c r="I29" s="9" t="s">
        <v>39</v>
      </c>
      <c r="J29" s="9" t="s">
        <v>10</v>
      </c>
      <c r="K29" s="9" t="s">
        <v>11</v>
      </c>
      <c r="L29" s="9" t="s">
        <v>12</v>
      </c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17"/>
    </row>
    <row r="30" spans="8:29" ht="15.75" thickTop="1" x14ac:dyDescent="0.25">
      <c r="I30" s="10" t="s">
        <v>36</v>
      </c>
      <c r="J30" s="4">
        <f>5/11</f>
        <v>0.45454545454545453</v>
      </c>
      <c r="K30" s="4">
        <f>1-J30</f>
        <v>0.54545454545454541</v>
      </c>
      <c r="L30" t="s">
        <v>22</v>
      </c>
      <c r="M30" s="4">
        <f>2/5</f>
        <v>0.4</v>
      </c>
      <c r="N30">
        <v>0</v>
      </c>
      <c r="O30" s="6">
        <f>2*J30*K30</f>
        <v>0.49586776859504128</v>
      </c>
      <c r="P30" s="6">
        <f>ABS(M30-N30) +ABS(M31-N31)+ABS(M32-N32) + ABS(M33-N33)</f>
        <v>0.93333333333333335</v>
      </c>
      <c r="Q30" s="11">
        <f>O30*P30</f>
        <v>0.46280991735537186</v>
      </c>
      <c r="R30" s="17"/>
    </row>
    <row r="31" spans="8:29" x14ac:dyDescent="0.25">
      <c r="I31" s="10"/>
      <c r="L31" t="s">
        <v>23</v>
      </c>
      <c r="M31" s="4">
        <f>1/5</f>
        <v>0.2</v>
      </c>
      <c r="N31" s="4">
        <v>0.33333333333333331</v>
      </c>
      <c r="O31" s="7"/>
      <c r="P31" s="7"/>
      <c r="Q31" s="8"/>
      <c r="R31" s="17"/>
    </row>
    <row r="32" spans="8:29" x14ac:dyDescent="0.25">
      <c r="I32" s="10"/>
      <c r="L32" t="s">
        <v>21</v>
      </c>
      <c r="M32" s="4">
        <f>2/5</f>
        <v>0.4</v>
      </c>
      <c r="N32" s="4">
        <v>0.33333333333333331</v>
      </c>
      <c r="O32" s="7"/>
      <c r="P32" s="7"/>
      <c r="Q32" s="7"/>
      <c r="R32" s="17"/>
    </row>
    <row r="33" spans="9:18" x14ac:dyDescent="0.25">
      <c r="I33" s="10"/>
      <c r="L33" t="s">
        <v>20</v>
      </c>
      <c r="M33">
        <v>0</v>
      </c>
      <c r="N33" s="4">
        <f>2/6</f>
        <v>0.33333333333333331</v>
      </c>
      <c r="O33" s="7"/>
      <c r="P33" s="7"/>
      <c r="Q33" s="7"/>
      <c r="R33" s="17"/>
    </row>
    <row r="34" spans="9:18" x14ac:dyDescent="0.25">
      <c r="I34" s="10" t="s">
        <v>37</v>
      </c>
      <c r="J34" s="4">
        <f>3/11</f>
        <v>0.27272727272727271</v>
      </c>
      <c r="K34" s="4">
        <f>1-J34</f>
        <v>0.72727272727272729</v>
      </c>
      <c r="L34" t="s">
        <v>22</v>
      </c>
      <c r="M34">
        <v>0</v>
      </c>
      <c r="N34" s="4">
        <f>2/8</f>
        <v>0.25</v>
      </c>
      <c r="O34" s="6">
        <f>2*J34*K34</f>
        <v>0.39669421487603301</v>
      </c>
      <c r="P34" s="6">
        <f>ABS(M34-N34)+ABS(M35-N35)+ABS(M36-N36)+ABS(M37-N37)</f>
        <v>0.58333333333333326</v>
      </c>
      <c r="Q34" s="6">
        <f>O34*P34</f>
        <v>0.2314049586776859</v>
      </c>
      <c r="R34" s="17"/>
    </row>
    <row r="35" spans="9:18" x14ac:dyDescent="0.25">
      <c r="I35" s="10"/>
      <c r="K35" s="4"/>
      <c r="L35" t="s">
        <v>23</v>
      </c>
      <c r="M35" s="4">
        <f>1/3</f>
        <v>0.33333333333333331</v>
      </c>
      <c r="N35" s="4">
        <f>2/8</f>
        <v>0.25</v>
      </c>
      <c r="O35" s="7"/>
      <c r="P35" s="7"/>
      <c r="Q35" s="7"/>
      <c r="R35" s="17"/>
    </row>
    <row r="36" spans="9:18" x14ac:dyDescent="0.25">
      <c r="I36" s="10"/>
      <c r="K36" s="4"/>
      <c r="L36" t="s">
        <v>21</v>
      </c>
      <c r="M36" s="4">
        <f>1/3</f>
        <v>0.33333333333333331</v>
      </c>
      <c r="N36" s="4">
        <f>3/8</f>
        <v>0.375</v>
      </c>
      <c r="O36" s="7"/>
      <c r="P36" s="7"/>
      <c r="Q36" s="7"/>
      <c r="R36" s="17"/>
    </row>
    <row r="37" spans="9:18" x14ac:dyDescent="0.25">
      <c r="I37" s="10"/>
      <c r="K37" s="4"/>
      <c r="L37" t="s">
        <v>20</v>
      </c>
      <c r="M37" s="4">
        <f>1/3</f>
        <v>0.33333333333333331</v>
      </c>
      <c r="N37" s="4">
        <f>1/8</f>
        <v>0.125</v>
      </c>
      <c r="O37" s="7"/>
      <c r="P37" s="7"/>
      <c r="Q37" s="7"/>
      <c r="R37" s="17"/>
    </row>
    <row r="38" spans="9:18" x14ac:dyDescent="0.25">
      <c r="I38" s="10" t="s">
        <v>38</v>
      </c>
      <c r="J38" s="12">
        <f>3/11</f>
        <v>0.27272727272727271</v>
      </c>
      <c r="K38" s="4">
        <f>1-J38</f>
        <v>0.72727272727272729</v>
      </c>
      <c r="L38" t="s">
        <v>22</v>
      </c>
      <c r="M38">
        <v>0</v>
      </c>
      <c r="N38" s="4">
        <f>2/8</f>
        <v>0.25</v>
      </c>
      <c r="O38" s="6">
        <f>2*J38*K38</f>
        <v>0.39669421487603301</v>
      </c>
      <c r="P38" s="6">
        <f>ABS(M38-N38)+ABS(M39-N39)+ABS(M40-N40)+ABS(M41-N41)</f>
        <v>0.58333333333333326</v>
      </c>
      <c r="Q38" s="6">
        <f>O38*P38</f>
        <v>0.2314049586776859</v>
      </c>
      <c r="R38" s="17"/>
    </row>
    <row r="39" spans="9:18" x14ac:dyDescent="0.25">
      <c r="I39" s="10"/>
      <c r="L39" t="s">
        <v>23</v>
      </c>
      <c r="M39">
        <f>1/3</f>
        <v>0.33333333333333331</v>
      </c>
      <c r="N39" s="4">
        <f>2/8</f>
        <v>0.25</v>
      </c>
      <c r="O39" s="7"/>
      <c r="P39" s="7"/>
      <c r="Q39" s="7"/>
      <c r="R39" s="17"/>
    </row>
    <row r="40" spans="9:18" x14ac:dyDescent="0.25">
      <c r="I40" s="10"/>
      <c r="L40" t="s">
        <v>21</v>
      </c>
      <c r="M40">
        <f>1/3</f>
        <v>0.33333333333333331</v>
      </c>
      <c r="N40" s="4">
        <f>3/8</f>
        <v>0.375</v>
      </c>
      <c r="O40" s="7"/>
      <c r="P40" s="7"/>
      <c r="Q40" s="7"/>
      <c r="R40" s="17"/>
    </row>
    <row r="41" spans="9:18" x14ac:dyDescent="0.25">
      <c r="I41" s="10"/>
      <c r="L41" t="s">
        <v>20</v>
      </c>
      <c r="M41">
        <f>1/3</f>
        <v>0.33333333333333331</v>
      </c>
      <c r="N41" s="4">
        <f>1/8</f>
        <v>0.125</v>
      </c>
      <c r="O41" s="7"/>
      <c r="P41" s="7"/>
      <c r="Q41" s="7"/>
      <c r="R41" s="17"/>
    </row>
    <row r="42" spans="9:18" x14ac:dyDescent="0.25">
      <c r="R42" s="17"/>
    </row>
    <row r="49" spans="30:30" ht="90" x14ac:dyDescent="0.25">
      <c r="AD49" s="19" t="s">
        <v>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2020-11-16T18:41:24Z</dcterms:created>
  <dcterms:modified xsi:type="dcterms:W3CDTF">2020-11-18T21:45:49Z</dcterms:modified>
</cp:coreProperties>
</file>