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钱" sheetId="1" r:id="rId1"/>
    <sheet name="水电费用" sheetId="2" r:id="rId2"/>
    <sheet name="材料更换" sheetId="3" r:id="rId3"/>
    <sheet name="灯-开关-浴霸" sheetId="4" r:id="rId4"/>
  </sheets>
  <calcPr calcId="124519"/>
</workbook>
</file>

<file path=xl/calcChain.xml><?xml version="1.0" encoding="utf-8"?>
<calcChain xmlns="http://schemas.openxmlformats.org/spreadsheetml/2006/main">
  <c r="B38" i="1"/>
  <c r="B37"/>
  <c r="F10" i="4"/>
  <c r="E14"/>
  <c r="E13"/>
  <c r="E15"/>
  <c r="E16"/>
  <c r="E17"/>
  <c r="E10"/>
  <c r="E11"/>
  <c r="E12"/>
  <c r="E19" s="1"/>
  <c r="E7"/>
  <c r="E9"/>
  <c r="E5"/>
  <c r="E6"/>
  <c r="E4"/>
  <c r="E3"/>
  <c r="E2"/>
  <c r="E1"/>
  <c r="J2" i="1"/>
  <c r="B43"/>
  <c r="G3"/>
  <c r="B13"/>
  <c r="B27"/>
  <c r="B26"/>
  <c r="B23"/>
  <c r="D3"/>
  <c r="D15"/>
  <c r="B15"/>
  <c r="Q11" i="2"/>
  <c r="P11"/>
  <c r="N9"/>
  <c r="M9"/>
  <c r="M11" s="1"/>
  <c r="L9"/>
  <c r="L11" s="1"/>
  <c r="K11"/>
  <c r="K9"/>
  <c r="P8"/>
  <c r="J8"/>
  <c r="I8"/>
  <c r="Q7"/>
  <c r="J7"/>
  <c r="J9" s="1"/>
  <c r="J11" s="1"/>
  <c r="I7"/>
  <c r="B41"/>
  <c r="B39"/>
  <c r="B38"/>
  <c r="B35"/>
  <c r="B34"/>
  <c r="B32"/>
  <c r="B31"/>
  <c r="K2" i="1" l="1"/>
  <c r="G1" i="4"/>
  <c r="G5" i="1"/>
  <c r="D44"/>
  <c r="G4"/>
  <c r="G2"/>
  <c r="I9" i="2"/>
  <c r="I11" s="1"/>
  <c r="R11" s="1"/>
  <c r="B44" i="1"/>
  <c r="G8" l="1"/>
</calcChain>
</file>

<file path=xl/sharedStrings.xml><?xml version="1.0" encoding="utf-8"?>
<sst xmlns="http://schemas.openxmlformats.org/spreadsheetml/2006/main" count="157" uniqueCount="120">
  <si>
    <t>地砖</t>
    <phoneticPr fontId="1" type="noConversion"/>
  </si>
  <si>
    <t>燃气灶/烟机</t>
    <phoneticPr fontId="1" type="noConversion"/>
  </si>
  <si>
    <t>已付定金1000</t>
    <phoneticPr fontId="1" type="noConversion"/>
  </si>
  <si>
    <t>装修首付款</t>
    <phoneticPr fontId="1" type="noConversion"/>
  </si>
  <si>
    <t>进度过半</t>
    <phoneticPr fontId="1" type="noConversion"/>
  </si>
  <si>
    <t>竣工</t>
    <phoneticPr fontId="1" type="noConversion"/>
  </si>
  <si>
    <t>未付</t>
    <phoneticPr fontId="1" type="noConversion"/>
  </si>
  <si>
    <t>过门石</t>
    <phoneticPr fontId="1" type="noConversion"/>
  </si>
  <si>
    <t>阳台瓷砖</t>
    <phoneticPr fontId="1" type="noConversion"/>
  </si>
  <si>
    <t>10元换8元</t>
    <phoneticPr fontId="1" type="noConversion"/>
  </si>
  <si>
    <t>小卧室</t>
    <phoneticPr fontId="1" type="noConversion"/>
  </si>
  <si>
    <t>暗电</t>
    <phoneticPr fontId="1" type="noConversion"/>
  </si>
  <si>
    <t>暗盒</t>
    <phoneticPr fontId="1" type="noConversion"/>
  </si>
  <si>
    <t>暗网线</t>
    <phoneticPr fontId="1" type="noConversion"/>
  </si>
  <si>
    <t>明网线</t>
    <phoneticPr fontId="1" type="noConversion"/>
  </si>
  <si>
    <t>明电</t>
    <phoneticPr fontId="1" type="noConversion"/>
  </si>
  <si>
    <t>白管</t>
    <phoneticPr fontId="1" type="noConversion"/>
  </si>
  <si>
    <t>主卧</t>
    <phoneticPr fontId="1" type="noConversion"/>
  </si>
  <si>
    <t>次卧</t>
    <phoneticPr fontId="1" type="noConversion"/>
  </si>
  <si>
    <t>客厅+阳台+过道</t>
    <phoneticPr fontId="1" type="noConversion"/>
  </si>
  <si>
    <t>厨房</t>
    <phoneticPr fontId="1" type="noConversion"/>
  </si>
  <si>
    <t>主卫</t>
    <phoneticPr fontId="1" type="noConversion"/>
  </si>
  <si>
    <t>暗水</t>
    <phoneticPr fontId="1" type="noConversion"/>
  </si>
  <si>
    <t>明水</t>
    <phoneticPr fontId="1" type="noConversion"/>
  </si>
  <si>
    <t>次卫</t>
    <phoneticPr fontId="1" type="noConversion"/>
  </si>
  <si>
    <t>下水管</t>
    <phoneticPr fontId="1" type="noConversion"/>
  </si>
  <si>
    <t>白管(客厅)</t>
    <phoneticPr fontId="1" type="noConversion"/>
  </si>
  <si>
    <t>总计</t>
    <phoneticPr fontId="1" type="noConversion"/>
  </si>
  <si>
    <t xml:space="preserve">                       </t>
    <phoneticPr fontId="1" type="noConversion"/>
  </si>
  <si>
    <t>单价(元)</t>
    <phoneticPr fontId="1" type="noConversion"/>
  </si>
  <si>
    <t>全部总和</t>
    <phoneticPr fontId="1" type="noConversion"/>
  </si>
  <si>
    <t>已付定金1100</t>
    <phoneticPr fontId="1" type="noConversion"/>
  </si>
  <si>
    <t>马桶/花洒/浴室柜
水龙头/水盆/淋浴房</t>
    <phoneticPr fontId="1" type="noConversion"/>
  </si>
  <si>
    <t>已付</t>
    <phoneticPr fontId="1" type="noConversion"/>
  </si>
  <si>
    <t>200搬运费</t>
    <phoneticPr fontId="1" type="noConversion"/>
  </si>
  <si>
    <t>含水电改造2500定金
20元转账手续费</t>
    <phoneticPr fontId="1" type="noConversion"/>
  </si>
  <si>
    <t>地漏*5
洗衣机水龙头</t>
    <phoneticPr fontId="1" type="noConversion"/>
  </si>
  <si>
    <t>床*3</t>
    <phoneticPr fontId="1" type="noConversion"/>
  </si>
  <si>
    <t>衣柜*3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</si>
  <si>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</si>
  <si>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</si>
  <si>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</si>
  <si>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电视</t>
    <phoneticPr fontId="1" type="noConversion"/>
  </si>
  <si>
    <t>饭桌</t>
    <phoneticPr fontId="1" type="noConversion"/>
  </si>
  <si>
    <t>梳妆台</t>
    <phoneticPr fontId="1" type="noConversion"/>
  </si>
  <si>
    <t>电脑桌</t>
    <phoneticPr fontId="1" type="noConversion"/>
  </si>
  <si>
    <t>空调*3</t>
    <phoneticPr fontId="1" type="noConversion"/>
  </si>
  <si>
    <t>洗衣机</t>
    <phoneticPr fontId="1" type="noConversion"/>
  </si>
  <si>
    <t>冰箱</t>
    <phoneticPr fontId="1" type="noConversion"/>
  </si>
  <si>
    <t>门*3+推拉门+包口</t>
    <phoneticPr fontId="1" type="noConversion"/>
  </si>
  <si>
    <t>增项:过门石</t>
    <phoneticPr fontId="1" type="noConversion"/>
  </si>
  <si>
    <t>增项:阳台瓷砖</t>
    <phoneticPr fontId="1" type="noConversion"/>
  </si>
  <si>
    <t>预算</t>
    <phoneticPr fontId="1" type="noConversion"/>
  </si>
  <si>
    <t>装修公司</t>
    <phoneticPr fontId="1" type="noConversion"/>
  </si>
  <si>
    <t>自己买的</t>
    <phoneticPr fontId="1" type="noConversion"/>
  </si>
  <si>
    <t>美缝</t>
    <phoneticPr fontId="1" type="noConversion"/>
  </si>
  <si>
    <t>晾衣架</t>
    <phoneticPr fontId="1" type="noConversion"/>
  </si>
  <si>
    <t>https://detail.tmall.com/item.htm?spm=a230r.1.14.53.iWyIdr&amp;id=10905215461&amp;ns=1&amp;abbucket=15&amp;skuId=82721242773</t>
  </si>
  <si>
    <t>/吊顶灯/</t>
    <phoneticPr fontId="1" type="noConversion"/>
  </si>
  <si>
    <t>浴霸</t>
  </si>
  <si>
    <t>估算</t>
    <phoneticPr fontId="1" type="noConversion"/>
  </si>
  <si>
    <t>https://item.jd.com/10951829197.html
https://item.jd.com/11060056461.html</t>
    <phoneticPr fontId="1" type="noConversion"/>
  </si>
  <si>
    <t>https://item.jd.com/10340132253.html 客厅灯送吸顶灯*1 999
https://item.jd.com/10323578084.html 卧室灯*2 299*2
餐厅吊灯 https://item.jd.com/11077866731.html 359
玄关灯 https://item.jd.com/11089038464.html 89
闺女灯 https://item.jd.com/10047976383.html 299
https://item.jd.com/2360835.html 餐厅吸顶灯 339</t>
    <phoneticPr fontId="1" type="noConversion"/>
  </si>
  <si>
    <t>灯+</t>
    <phoneticPr fontId="1" type="noConversion"/>
  </si>
  <si>
    <t>开关</t>
    <phoneticPr fontId="1" type="noConversion"/>
  </si>
  <si>
    <t>水电补款</t>
    <phoneticPr fontId="1" type="noConversion"/>
  </si>
  <si>
    <t>https://item.jd.com/1330332.html</t>
  </si>
  <si>
    <t>净化器</t>
    <phoneticPr fontId="1" type="noConversion"/>
  </si>
  <si>
    <t>https://item.jd.com/1500757.html</t>
  </si>
  <si>
    <t>https://item.jd.com/10657810674.html</t>
  </si>
  <si>
    <t>https://item.jd.com/11176497894.html</t>
  </si>
  <si>
    <t>鞋柜</t>
    <phoneticPr fontId="1" type="noConversion"/>
  </si>
  <si>
    <t>酒柜</t>
    <phoneticPr fontId="1" type="noConversion"/>
  </si>
  <si>
    <t>洗衣机柜</t>
    <phoneticPr fontId="1" type="noConversion"/>
  </si>
  <si>
    <t>阳台柜</t>
    <phoneticPr fontId="1" type="noConversion"/>
  </si>
  <si>
    <t>装修</t>
    <phoneticPr fontId="1" type="noConversion"/>
  </si>
  <si>
    <t>家具家电</t>
    <phoneticPr fontId="1" type="noConversion"/>
  </si>
  <si>
    <t>装修总计</t>
    <phoneticPr fontId="1" type="noConversion"/>
  </si>
  <si>
    <t>优惠券</t>
    <phoneticPr fontId="1" type="noConversion"/>
  </si>
  <si>
    <t>https://item.taobao.com/item.htm?spm=a230r.1.14.123.n4Sert&amp;id=44703018001&amp;ns=1&amp;abbucket=15#detail</t>
  </si>
  <si>
    <t>https://detail.tmall.com/item.htm?spm=a230r.1.14.160.7Ew5AB&amp;id=527576551314&amp;ns=1&amp;abbucket=15&amp;sku_properties=29112:97926</t>
  </si>
  <si>
    <t>https://detail.ju.taobao.com/home.htm?bid=0&amp;city=shanghai&amp;spm=a230r.1.14.29.ye58L8&amp;item_id=520772772097&amp;tracelog=fromsearch&amp;abbucket=15</t>
  </si>
  <si>
    <t>https://detail.tmall.com/item.htm?spm=a220m.1000858.1000725.138.HvRbj2&amp;id=43177306406&amp;skuId=3206404911465&amp;areaId=110108&amp;city=110100&amp;user_id=742226257&amp;cat_id=50030787&amp;is_b=1&amp;rn=a2640831ab36b2baf80904e1050233a9</t>
  </si>
  <si>
    <t>https://detail.tmall.com/item.htm?spm=a230r.1.14.30.YI5HyU&amp;id=539634932962&amp;ns=1&amp;abbucket=15</t>
  </si>
  <si>
    <t>https://detail.tmall.com/item.htm?spm=a220m.1000858.1000725.110.2mWmrM&amp;id=22431471204&amp;skuId=3217006342696&amp;areaId=110108&amp;city=110100&amp;user_id=753247266&amp;cat_id=2&amp;is_b=1&amp;rn=0d203968672629e92b50cf4a1e48afc2</t>
  </si>
  <si>
    <t>https://item.jd.com/2974100.html</t>
  </si>
  <si>
    <t>https://item.jd.com/1143562.html</t>
  </si>
  <si>
    <t>https://item.jd.com/1760146.html</t>
  </si>
  <si>
    <t>https://item.jd.com/2820782.html
https://item.jd.com/2077654.html</t>
    <phoneticPr fontId="1" type="noConversion"/>
  </si>
  <si>
    <t>家具家电</t>
    <phoneticPr fontId="1" type="noConversion"/>
  </si>
  <si>
    <t>地砖 不够</t>
    <phoneticPr fontId="1" type="noConversion"/>
  </si>
  <si>
    <t>增项</t>
    <phoneticPr fontId="1" type="noConversion"/>
  </si>
  <si>
    <t>装修公司</t>
    <phoneticPr fontId="1" type="noConversion"/>
  </si>
  <si>
    <t>窗帘</t>
    <phoneticPr fontId="1" type="noConversion"/>
  </si>
  <si>
    <t>五孔开关</t>
    <phoneticPr fontId="1" type="noConversion"/>
  </si>
  <si>
    <t>电脑</t>
    <phoneticPr fontId="1" type="noConversion"/>
  </si>
  <si>
    <t>白板</t>
    <phoneticPr fontId="1" type="noConversion"/>
  </si>
  <si>
    <t>16a</t>
    <phoneticPr fontId="1" type="noConversion"/>
  </si>
  <si>
    <t>一开</t>
    <phoneticPr fontId="1" type="noConversion"/>
  </si>
  <si>
    <t>二开</t>
    <phoneticPr fontId="1" type="noConversion"/>
  </si>
  <si>
    <t>奥普浴霸</t>
    <phoneticPr fontId="1" type="noConversion"/>
  </si>
  <si>
    <t>客厅 水晶</t>
    <phoneticPr fontId="1" type="noConversion"/>
  </si>
  <si>
    <t>餐厅 高脚杯</t>
    <phoneticPr fontId="1" type="noConversion"/>
  </si>
  <si>
    <t>送遥控器*3</t>
    <phoneticPr fontId="1" type="noConversion"/>
  </si>
  <si>
    <t>卧室</t>
    <phoneticPr fontId="1" type="noConversion"/>
  </si>
  <si>
    <t>次卧-太阳月亮</t>
    <phoneticPr fontId="1" type="noConversion"/>
  </si>
  <si>
    <t>玄关-门口</t>
    <phoneticPr fontId="1" type="noConversion"/>
  </si>
  <si>
    <t>玄关 对门</t>
  </si>
  <si>
    <t>80圆灯</t>
    <phoneticPr fontId="1" type="noConversion"/>
  </si>
  <si>
    <t>红长</t>
    <phoneticPr fontId="1" type="noConversion"/>
  </si>
  <si>
    <t>防水盒10 送3个</t>
    <phoneticPr fontId="1" type="noConversion"/>
  </si>
  <si>
    <t>9016方</t>
    <phoneticPr fontId="1" type="noConversion"/>
  </si>
  <si>
    <t>定金1260, 差3000</t>
    <phoneticPr fontId="1" type="noConversion"/>
  </si>
  <si>
    <t>热水器</t>
    <phoneticPr fontId="1" type="noConversion"/>
  </si>
  <si>
    <t>900/2300</t>
    <phoneticPr fontId="1" type="noConversion"/>
  </si>
  <si>
    <t>预计</t>
    <phoneticPr fontId="1" type="noConversion"/>
  </si>
  <si>
    <t>排除砖10换8/未排除剩砖</t>
    <phoneticPr fontId="1" type="noConversion"/>
  </si>
  <si>
    <t>剩砖</t>
    <phoneticPr fontId="1" type="noConversion"/>
  </si>
  <si>
    <t>墙砖2箱8块</t>
    <phoneticPr fontId="1" type="noConversion"/>
  </si>
  <si>
    <t>小地砖5块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</si>
</sst>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11"/>
      <color theme="1" tint="0.499984740745262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92D050"/>
      <name val="宋体"/>
      <family val="2"/>
      <charset val="134"/>
      <scheme val="minor"/>
    </font>
    <font>
      <sz val="11"/>
      <color rgb="FF7030A0"/>
      <name val="宋体"/>
      <family val="2"/>
      <charset val="134"/>
      <scheme val="minor"/>
    </font>
    <font>
      <sz val="11"/>
      <color rgb="FF7030A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1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4"/>
  <sheetViews>
    <sheetView tabSelected="1" workbookViewId="0">
      <selection activeCell="H1" sqref="H1"/>
    </sheetView>
  </sheetViews>
  <sheetFormatPr defaultRowHeight="13.5"/>
  <cols>
    <col min="1" max="1" width="19.125" customWidth="1"/>
    <col min="3" max="3" width="19" customWidth="1"/>
    <col min="6" max="6" width="10" customWidth="1"/>
    <col min="9" max="9" width="9" style="34"/>
  </cols>
  <sheetData>
    <row r="1" spans="1:13">
      <c r="B1" t="s">
        <v>52</v>
      </c>
      <c r="D1" t="s">
        <v>33</v>
      </c>
      <c r="H1" s="34"/>
      <c r="J1" s="2" t="s">
        <v>53</v>
      </c>
      <c r="K1" s="8" t="s">
        <v>54</v>
      </c>
      <c r="L1" s="12" t="s">
        <v>60</v>
      </c>
      <c r="M1" s="26" t="s">
        <v>91</v>
      </c>
    </row>
    <row r="2" spans="1:13" s="17" customFormat="1">
      <c r="A2" s="1" t="s">
        <v>75</v>
      </c>
      <c r="F2" s="17" t="s">
        <v>77</v>
      </c>
      <c r="G2" s="11">
        <f>SUM(B3:B17)</f>
        <v>53287.5</v>
      </c>
      <c r="I2" s="34"/>
      <c r="J2" s="2">
        <f>SUM(B3:B11)</f>
        <v>43074</v>
      </c>
      <c r="K2" s="17">
        <f>SUM(B13:B17)</f>
        <v>10213.5</v>
      </c>
    </row>
    <row r="3" spans="1:13" ht="27">
      <c r="A3" s="2" t="s">
        <v>3</v>
      </c>
      <c r="B3" s="2">
        <v>26090</v>
      </c>
      <c r="C3" s="10" t="s">
        <v>35</v>
      </c>
      <c r="D3" s="2">
        <f>26090+20</f>
        <v>26110</v>
      </c>
      <c r="F3" s="2" t="s">
        <v>92</v>
      </c>
      <c r="G3" s="5">
        <f>SUM(B3:B11)</f>
        <v>43074</v>
      </c>
    </row>
    <row r="4" spans="1:13">
      <c r="A4" s="2" t="s">
        <v>4</v>
      </c>
      <c r="B4" s="2">
        <v>14371</v>
      </c>
      <c r="C4" s="2" t="s">
        <v>116</v>
      </c>
      <c r="D4" s="2">
        <v>12263</v>
      </c>
      <c r="F4" s="8" t="s">
        <v>54</v>
      </c>
      <c r="G4" s="7">
        <f>SUM(B13:B17)</f>
        <v>10213.5</v>
      </c>
    </row>
    <row r="5" spans="1:13" s="18" customFormat="1">
      <c r="A5" s="2" t="s">
        <v>78</v>
      </c>
      <c r="B5" s="2">
        <v>-2000</v>
      </c>
      <c r="C5" s="2"/>
      <c r="D5" s="35">
        <v>0</v>
      </c>
      <c r="F5" s="22" t="s">
        <v>89</v>
      </c>
      <c r="G5" s="22">
        <f>SUM(B20:B43)</f>
        <v>96873</v>
      </c>
      <c r="I5" s="34"/>
    </row>
    <row r="6" spans="1:13" s="16" customFormat="1">
      <c r="A6" s="21" t="s">
        <v>73</v>
      </c>
      <c r="B6" s="12">
        <v>1000</v>
      </c>
      <c r="D6" s="35"/>
      <c r="I6" s="34"/>
    </row>
    <row r="7" spans="1:13" s="16" customFormat="1">
      <c r="A7" s="15" t="s">
        <v>74</v>
      </c>
      <c r="B7" s="12">
        <v>700</v>
      </c>
      <c r="D7" s="35"/>
      <c r="I7" s="34"/>
    </row>
    <row r="8" spans="1:13">
      <c r="A8" s="26" t="s">
        <v>65</v>
      </c>
      <c r="B8" s="28">
        <v>1000</v>
      </c>
      <c r="C8" s="2"/>
      <c r="D8" s="2"/>
      <c r="F8" s="34" t="s">
        <v>115</v>
      </c>
      <c r="G8">
        <f>G2+G5</f>
        <v>150160.5</v>
      </c>
    </row>
    <row r="9" spans="1:13">
      <c r="A9" s="2" t="s">
        <v>5</v>
      </c>
      <c r="B9" s="2">
        <v>1355</v>
      </c>
      <c r="C9" s="2" t="s">
        <v>6</v>
      </c>
      <c r="D9" s="2"/>
    </row>
    <row r="10" spans="1:13">
      <c r="A10" s="27" t="s">
        <v>50</v>
      </c>
      <c r="B10" s="28">
        <v>154</v>
      </c>
      <c r="C10" s="28"/>
      <c r="D10" s="28">
        <v>154</v>
      </c>
    </row>
    <row r="11" spans="1:13">
      <c r="A11" s="27" t="s">
        <v>51</v>
      </c>
      <c r="B11" s="28">
        <v>404</v>
      </c>
      <c r="C11" s="28"/>
      <c r="D11" s="28">
        <v>404</v>
      </c>
    </row>
    <row r="12" spans="1:13" s="17" customFormat="1">
      <c r="A12" s="4"/>
      <c r="C12" s="5"/>
      <c r="D12" s="5"/>
      <c r="I12" s="34"/>
    </row>
    <row r="13" spans="1:13">
      <c r="A13" s="8" t="s">
        <v>0</v>
      </c>
      <c r="B13" s="8">
        <f>7500+200</f>
        <v>7700</v>
      </c>
      <c r="C13" s="8" t="s">
        <v>34</v>
      </c>
      <c r="D13" s="8">
        <v>7700</v>
      </c>
    </row>
    <row r="14" spans="1:13" s="25" customFormat="1">
      <c r="A14" s="26" t="s">
        <v>90</v>
      </c>
      <c r="B14" s="26">
        <v>195</v>
      </c>
      <c r="C14" s="26"/>
      <c r="D14" s="26">
        <v>195</v>
      </c>
      <c r="I14" s="34"/>
    </row>
    <row r="15" spans="1:13" ht="27">
      <c r="A15" s="6" t="s">
        <v>36</v>
      </c>
      <c r="B15" s="7">
        <f>146.5+74</f>
        <v>220.5</v>
      </c>
      <c r="C15" s="7"/>
      <c r="D15" s="7">
        <f>146.5+74</f>
        <v>220.5</v>
      </c>
    </row>
    <row r="16" spans="1:13">
      <c r="A16" s="9" t="s">
        <v>55</v>
      </c>
      <c r="B16" s="12">
        <v>1500</v>
      </c>
      <c r="C16" s="5"/>
      <c r="D16" s="5"/>
    </row>
    <row r="17" spans="1:12">
      <c r="A17" s="9" t="s">
        <v>56</v>
      </c>
      <c r="B17" s="11">
        <v>598</v>
      </c>
      <c r="C17" s="5"/>
      <c r="D17" s="5"/>
      <c r="F17" t="s">
        <v>57</v>
      </c>
    </row>
    <row r="18" spans="1:12" s="17" customFormat="1">
      <c r="A18" s="9"/>
      <c r="C18" s="5"/>
      <c r="D18" s="5"/>
      <c r="I18" s="34"/>
    </row>
    <row r="19" spans="1:12" s="17" customFormat="1">
      <c r="A19" s="20" t="s">
        <v>76</v>
      </c>
      <c r="C19" s="5"/>
      <c r="D19" s="5"/>
      <c r="I19" s="34"/>
    </row>
    <row r="20" spans="1:12">
      <c r="A20" s="8" t="s">
        <v>1</v>
      </c>
      <c r="B20" s="8">
        <v>3400</v>
      </c>
      <c r="C20" s="8" t="s">
        <v>2</v>
      </c>
      <c r="D20" s="8">
        <v>1000</v>
      </c>
    </row>
    <row r="21" spans="1:12" s="34" customFormat="1">
      <c r="A21" s="8" t="s">
        <v>113</v>
      </c>
      <c r="B21" s="8">
        <v>3200</v>
      </c>
      <c r="C21" s="8" t="s">
        <v>114</v>
      </c>
      <c r="D21" s="8">
        <v>3200</v>
      </c>
    </row>
    <row r="22" spans="1:12" ht="27">
      <c r="A22" s="6" t="s">
        <v>32</v>
      </c>
      <c r="B22" s="7">
        <v>11000</v>
      </c>
      <c r="C22" s="7" t="s">
        <v>31</v>
      </c>
      <c r="D22" s="7">
        <v>1100</v>
      </c>
    </row>
    <row r="23" spans="1:12" ht="49.5" customHeight="1">
      <c r="A23" s="3" t="s">
        <v>58</v>
      </c>
      <c r="B23">
        <f>89+189</f>
        <v>278</v>
      </c>
      <c r="F23" s="37" t="s">
        <v>61</v>
      </c>
      <c r="G23" s="37"/>
      <c r="H23" s="37"/>
      <c r="I23" s="37"/>
      <c r="J23" s="37"/>
      <c r="K23" s="37"/>
      <c r="L23" s="37"/>
    </row>
    <row r="24" spans="1:12">
      <c r="A24" s="14" t="s">
        <v>67</v>
      </c>
      <c r="B24">
        <v>1299</v>
      </c>
      <c r="F24" s="13" t="s">
        <v>68</v>
      </c>
    </row>
    <row r="25" spans="1:12">
      <c r="A25" s="3" t="s">
        <v>49</v>
      </c>
      <c r="B25" s="12">
        <v>10000</v>
      </c>
    </row>
    <row r="26" spans="1:12">
      <c r="A26" s="3" t="s">
        <v>37</v>
      </c>
      <c r="B26">
        <f>4399*3</f>
        <v>13197</v>
      </c>
      <c r="F26" s="13" t="s">
        <v>69</v>
      </c>
    </row>
    <row r="27" spans="1:12">
      <c r="A27" s="3" t="s">
        <v>38</v>
      </c>
      <c r="B27" s="13">
        <f>4299*3</f>
        <v>12897</v>
      </c>
      <c r="F27" s="13" t="s">
        <v>70</v>
      </c>
    </row>
    <row r="28" spans="1:12">
      <c r="A28" s="21" t="s">
        <v>40</v>
      </c>
      <c r="B28">
        <v>2000</v>
      </c>
      <c r="F28" s="22" t="s">
        <v>79</v>
      </c>
    </row>
    <row r="29" spans="1:12" s="16" customFormat="1">
      <c r="A29" s="21" t="s">
        <v>71</v>
      </c>
      <c r="B29" s="16">
        <v>600</v>
      </c>
      <c r="F29" s="22" t="s">
        <v>80</v>
      </c>
      <c r="I29" s="34"/>
    </row>
    <row r="30" spans="1:12" s="16" customFormat="1">
      <c r="A30" s="21" t="s">
        <v>72</v>
      </c>
      <c r="B30" s="23">
        <v>1200</v>
      </c>
      <c r="I30" s="34"/>
    </row>
    <row r="31" spans="1:12">
      <c r="A31" s="21" t="s">
        <v>39</v>
      </c>
      <c r="B31" s="24">
        <v>3850</v>
      </c>
      <c r="F31" s="22" t="s">
        <v>81</v>
      </c>
    </row>
    <row r="32" spans="1:12">
      <c r="A32" s="21" t="s">
        <v>41</v>
      </c>
      <c r="B32" s="24">
        <v>1250</v>
      </c>
      <c r="F32" s="22" t="s">
        <v>82</v>
      </c>
    </row>
    <row r="33" spans="1:19">
      <c r="A33" s="21" t="s">
        <v>43</v>
      </c>
      <c r="B33" s="24">
        <v>2259</v>
      </c>
      <c r="F33" s="22" t="s">
        <v>84</v>
      </c>
    </row>
    <row r="34" spans="1:19">
      <c r="A34" s="19" t="s">
        <v>44</v>
      </c>
    </row>
    <row r="35" spans="1:19">
      <c r="A35" s="21" t="s">
        <v>45</v>
      </c>
      <c r="B35">
        <v>600</v>
      </c>
      <c r="F35" s="22" t="s">
        <v>83</v>
      </c>
    </row>
    <row r="36" spans="1:19" s="30" customFormat="1">
      <c r="A36" s="29" t="s">
        <v>93</v>
      </c>
      <c r="B36" s="23">
        <v>3000</v>
      </c>
      <c r="I36" s="34"/>
    </row>
    <row r="37" spans="1:19">
      <c r="A37" s="9" t="s">
        <v>59</v>
      </c>
      <c r="B37" s="11">
        <f>1299*2</f>
        <v>2598</v>
      </c>
      <c r="C37" s="36" t="s">
        <v>112</v>
      </c>
      <c r="D37" s="38">
        <v>1260</v>
      </c>
      <c r="F37" s="13" t="s">
        <v>66</v>
      </c>
    </row>
    <row r="38" spans="1:19" ht="82.5" customHeight="1">
      <c r="A38" s="3" t="s">
        <v>63</v>
      </c>
      <c r="B38" s="32">
        <f>999+299*2+359+89+299+339</f>
        <v>2683</v>
      </c>
      <c r="C38" s="36"/>
      <c r="D38" s="38"/>
      <c r="F38" s="37" t="s">
        <v>62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</row>
    <row r="39" spans="1:19">
      <c r="A39" s="3" t="s">
        <v>64</v>
      </c>
      <c r="B39" s="12">
        <v>300</v>
      </c>
      <c r="C39" s="36"/>
      <c r="D39" s="38"/>
      <c r="F39" s="3"/>
    </row>
    <row r="40" spans="1:19">
      <c r="A40" s="21" t="s">
        <v>42</v>
      </c>
      <c r="B40">
        <v>3579</v>
      </c>
      <c r="F40" s="22" t="s">
        <v>85</v>
      </c>
    </row>
    <row r="41" spans="1:19">
      <c r="A41" s="21" t="s">
        <v>48</v>
      </c>
      <c r="B41">
        <v>1599</v>
      </c>
      <c r="F41" s="22" t="s">
        <v>86</v>
      </c>
    </row>
    <row r="42" spans="1:19">
      <c r="A42" s="3" t="s">
        <v>47</v>
      </c>
      <c r="B42">
        <v>3598</v>
      </c>
      <c r="F42" s="22" t="s">
        <v>87</v>
      </c>
    </row>
    <row r="43" spans="1:19" ht="27.75" customHeight="1">
      <c r="A43" s="3" t="s">
        <v>46</v>
      </c>
      <c r="B43" s="22">
        <f>7488+2499*2</f>
        <v>12486</v>
      </c>
      <c r="F43" s="37" t="s">
        <v>88</v>
      </c>
      <c r="G43" s="37"/>
      <c r="H43" s="37"/>
      <c r="I43" s="37"/>
      <c r="J43" s="37"/>
    </row>
    <row r="44" spans="1:19">
      <c r="B44">
        <f>SUM(B3:B43)</f>
        <v>150160.5</v>
      </c>
      <c r="D44">
        <f>SUM(D3:D43)</f>
        <v>53606.5</v>
      </c>
    </row>
  </sheetData>
  <mergeCells count="6">
    <mergeCell ref="D5:D7"/>
    <mergeCell ref="C37:C39"/>
    <mergeCell ref="F38:S38"/>
    <mergeCell ref="F23:L23"/>
    <mergeCell ref="F43:J43"/>
    <mergeCell ref="D37:D3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"/>
  <sheetViews>
    <sheetView workbookViewId="0">
      <selection activeCell="I3" sqref="I3"/>
    </sheetView>
  </sheetViews>
  <sheetFormatPr defaultRowHeight="13.5"/>
  <cols>
    <col min="8" max="8" width="15.25" customWidth="1"/>
    <col min="14" max="14" width="10.75" customWidth="1"/>
  </cols>
  <sheetData>
    <row r="1" spans="1:18">
      <c r="A1" t="s">
        <v>10</v>
      </c>
      <c r="I1" t="s">
        <v>11</v>
      </c>
      <c r="J1" t="s">
        <v>15</v>
      </c>
      <c r="K1" t="s">
        <v>12</v>
      </c>
      <c r="L1" t="s">
        <v>13</v>
      </c>
      <c r="M1" t="s">
        <v>14</v>
      </c>
      <c r="N1" t="s">
        <v>26</v>
      </c>
      <c r="P1" t="s">
        <v>22</v>
      </c>
      <c r="Q1" t="s">
        <v>23</v>
      </c>
      <c r="R1" t="s">
        <v>30</v>
      </c>
    </row>
    <row r="2" spans="1:18">
      <c r="A2" t="s">
        <v>11</v>
      </c>
      <c r="B2">
        <v>1.1499999999999999</v>
      </c>
      <c r="H2" t="s">
        <v>10</v>
      </c>
      <c r="I2">
        <v>1.1499999999999999</v>
      </c>
      <c r="J2">
        <v>3.7</v>
      </c>
      <c r="K2">
        <v>2</v>
      </c>
    </row>
    <row r="3" spans="1:18">
      <c r="A3" t="s">
        <v>12</v>
      </c>
      <c r="B3">
        <v>2</v>
      </c>
      <c r="H3" t="s">
        <v>19</v>
      </c>
      <c r="I3">
        <v>3.15</v>
      </c>
      <c r="J3">
        <v>8.1999999999999993</v>
      </c>
      <c r="K3">
        <v>10</v>
      </c>
      <c r="L3">
        <v>0.9</v>
      </c>
      <c r="M3">
        <v>7.06</v>
      </c>
      <c r="N3">
        <v>0.7</v>
      </c>
    </row>
    <row r="4" spans="1:18">
      <c r="A4" t="s">
        <v>15</v>
      </c>
      <c r="B4">
        <v>3.7</v>
      </c>
      <c r="H4" t="s">
        <v>17</v>
      </c>
      <c r="I4">
        <v>5.1100000000000003</v>
      </c>
      <c r="J4">
        <v>1.82</v>
      </c>
      <c r="K4">
        <v>4</v>
      </c>
    </row>
    <row r="5" spans="1:18">
      <c r="H5" t="s">
        <v>18</v>
      </c>
      <c r="I5">
        <v>0.7</v>
      </c>
      <c r="J5">
        <v>2.2999999999999998</v>
      </c>
      <c r="K5">
        <v>1</v>
      </c>
    </row>
    <row r="6" spans="1:18">
      <c r="A6" t="s">
        <v>19</v>
      </c>
      <c r="H6" t="s">
        <v>20</v>
      </c>
      <c r="I6">
        <v>4.3600000000000003</v>
      </c>
      <c r="J6">
        <v>2.0699999999999998</v>
      </c>
      <c r="K6">
        <v>5</v>
      </c>
      <c r="O6" t="s">
        <v>25</v>
      </c>
    </row>
    <row r="7" spans="1:18">
      <c r="A7" t="s">
        <v>13</v>
      </c>
      <c r="B7">
        <v>0.9</v>
      </c>
      <c r="H7" t="s">
        <v>21</v>
      </c>
      <c r="I7">
        <f>(369+46+14+62)/100</f>
        <v>4.91</v>
      </c>
      <c r="J7">
        <f>1+1.05+3.2</f>
        <v>5.25</v>
      </c>
      <c r="K7">
        <v>2</v>
      </c>
      <c r="P7">
        <v>3.5</v>
      </c>
      <c r="Q7">
        <f>2.1+1.8+1.7</f>
        <v>5.6000000000000005</v>
      </c>
    </row>
    <row r="8" spans="1:18">
      <c r="A8" t="s">
        <v>14</v>
      </c>
      <c r="B8">
        <v>7.06</v>
      </c>
      <c r="H8" t="s">
        <v>24</v>
      </c>
      <c r="I8">
        <f>1+1.4*3</f>
        <v>5.1999999999999993</v>
      </c>
      <c r="J8">
        <f>1+1.4*3</f>
        <v>5.1999999999999993</v>
      </c>
      <c r="K8">
        <v>2</v>
      </c>
      <c r="P8">
        <f>1.1*2+0.65*2</f>
        <v>3.5</v>
      </c>
      <c r="Q8">
        <v>3.6</v>
      </c>
    </row>
    <row r="9" spans="1:18">
      <c r="A9" t="s">
        <v>16</v>
      </c>
      <c r="B9">
        <v>0.7</v>
      </c>
      <c r="H9" s="1" t="s">
        <v>27</v>
      </c>
      <c r="I9">
        <f t="shared" ref="I9:N9" si="0">SUM(I2:I8)</f>
        <v>24.58</v>
      </c>
      <c r="J9">
        <f t="shared" si="0"/>
        <v>28.54</v>
      </c>
      <c r="K9">
        <f t="shared" si="0"/>
        <v>26</v>
      </c>
      <c r="L9">
        <f t="shared" si="0"/>
        <v>0.9</v>
      </c>
      <c r="M9">
        <f t="shared" si="0"/>
        <v>7.06</v>
      </c>
      <c r="N9">
        <f t="shared" si="0"/>
        <v>0.7</v>
      </c>
      <c r="P9">
        <v>7</v>
      </c>
      <c r="Q9">
        <v>9.1999999999999993</v>
      </c>
    </row>
    <row r="10" spans="1:18">
      <c r="A10" t="s">
        <v>11</v>
      </c>
      <c r="B10">
        <v>3.15</v>
      </c>
      <c r="H10" t="s">
        <v>29</v>
      </c>
      <c r="I10">
        <v>35</v>
      </c>
      <c r="J10">
        <v>30</v>
      </c>
      <c r="K10">
        <v>10</v>
      </c>
      <c r="L10">
        <v>35</v>
      </c>
      <c r="M10">
        <v>30</v>
      </c>
      <c r="P10">
        <v>70</v>
      </c>
      <c r="Q10">
        <v>65</v>
      </c>
    </row>
    <row r="11" spans="1:18">
      <c r="A11" t="s">
        <v>15</v>
      </c>
      <c r="B11">
        <v>8.1999999999999993</v>
      </c>
      <c r="H11" t="s">
        <v>28</v>
      </c>
      <c r="I11">
        <f>I9*I10</f>
        <v>860.3</v>
      </c>
      <c r="J11">
        <f>J9*J10</f>
        <v>856.19999999999993</v>
      </c>
      <c r="K11">
        <f>K9*K10</f>
        <v>260</v>
      </c>
      <c r="L11">
        <f>L9*L10</f>
        <v>31.5</v>
      </c>
      <c r="M11">
        <f>M9*M10</f>
        <v>211.79999999999998</v>
      </c>
      <c r="P11">
        <f>P9*P10</f>
        <v>490</v>
      </c>
      <c r="Q11">
        <f>Q9*Q10</f>
        <v>598</v>
      </c>
      <c r="R11" s="2">
        <f>SUM(I11:Q11)</f>
        <v>3307.8</v>
      </c>
    </row>
    <row r="12" spans="1:18">
      <c r="A12" t="s">
        <v>12</v>
      </c>
      <c r="B12">
        <v>10</v>
      </c>
    </row>
    <row r="14" spans="1:18">
      <c r="A14" t="s">
        <v>17</v>
      </c>
    </row>
    <row r="15" spans="1:18">
      <c r="A15" t="s">
        <v>11</v>
      </c>
      <c r="B15">
        <v>5.1100000000000003</v>
      </c>
    </row>
    <row r="16" spans="1:18">
      <c r="A16" t="s">
        <v>12</v>
      </c>
      <c r="B16">
        <v>4</v>
      </c>
    </row>
    <row r="17" spans="1:2">
      <c r="A17" t="s">
        <v>15</v>
      </c>
      <c r="B17">
        <v>1.82</v>
      </c>
    </row>
    <row r="19" spans="1:2">
      <c r="A19" t="s">
        <v>18</v>
      </c>
    </row>
    <row r="20" spans="1:2">
      <c r="A20" t="s">
        <v>11</v>
      </c>
      <c r="B20">
        <v>0.7</v>
      </c>
    </row>
    <row r="21" spans="1:2">
      <c r="A21" t="s">
        <v>15</v>
      </c>
      <c r="B21">
        <v>2.2999999999999998</v>
      </c>
    </row>
    <row r="22" spans="1:2">
      <c r="A22" t="s">
        <v>12</v>
      </c>
      <c r="B22">
        <v>1</v>
      </c>
    </row>
    <row r="24" spans="1:2">
      <c r="A24" t="s">
        <v>20</v>
      </c>
    </row>
    <row r="25" spans="1:2">
      <c r="A25" t="s">
        <v>11</v>
      </c>
      <c r="B25">
        <v>436</v>
      </c>
    </row>
    <row r="26" spans="1:2">
      <c r="A26" t="s">
        <v>15</v>
      </c>
      <c r="B26">
        <v>207</v>
      </c>
    </row>
    <row r="27" spans="1:2">
      <c r="A27" t="s">
        <v>12</v>
      </c>
      <c r="B27">
        <v>5</v>
      </c>
    </row>
    <row r="28" spans="1:2">
      <c r="A28" t="s">
        <v>25</v>
      </c>
    </row>
    <row r="30" spans="1:2">
      <c r="A30" t="s">
        <v>21</v>
      </c>
    </row>
    <row r="31" spans="1:2">
      <c r="A31" t="s">
        <v>11</v>
      </c>
      <c r="B31">
        <f>(369+46+14+62)/100</f>
        <v>4.91</v>
      </c>
    </row>
    <row r="32" spans="1:2">
      <c r="A32" t="s">
        <v>15</v>
      </c>
      <c r="B32">
        <f>1+1.05+3.2</f>
        <v>5.25</v>
      </c>
    </row>
    <row r="33" spans="1:2">
      <c r="A33" t="s">
        <v>12</v>
      </c>
      <c r="B33">
        <v>2</v>
      </c>
    </row>
    <row r="34" spans="1:2">
      <c r="A34" t="s">
        <v>22</v>
      </c>
      <c r="B34">
        <f>(60*2+115*2)/100</f>
        <v>3.5</v>
      </c>
    </row>
    <row r="35" spans="1:2">
      <c r="A35" t="s">
        <v>23</v>
      </c>
      <c r="B35">
        <f>2.1+1.8+1.7</f>
        <v>5.6000000000000005</v>
      </c>
    </row>
    <row r="37" spans="1:2">
      <c r="A37" t="s">
        <v>24</v>
      </c>
    </row>
    <row r="38" spans="1:2">
      <c r="A38" t="s">
        <v>11</v>
      </c>
      <c r="B38">
        <f>1.2*3+0.95</f>
        <v>4.55</v>
      </c>
    </row>
    <row r="39" spans="1:2">
      <c r="A39" t="s">
        <v>15</v>
      </c>
      <c r="B39">
        <f>1+1.4*3</f>
        <v>5.1999999999999993</v>
      </c>
    </row>
    <row r="40" spans="1:2">
      <c r="A40" t="s">
        <v>12</v>
      </c>
      <c r="B40">
        <v>2</v>
      </c>
    </row>
    <row r="41" spans="1:2">
      <c r="A41" t="s">
        <v>22</v>
      </c>
      <c r="B41">
        <f>1.1*2+0.65*2</f>
        <v>3.5</v>
      </c>
    </row>
    <row r="42" spans="1:2">
      <c r="A42" t="s">
        <v>23</v>
      </c>
      <c r="B42">
        <v>3.6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1" sqref="B1"/>
    </sheetView>
  </sheetViews>
  <sheetFormatPr defaultRowHeight="13.5"/>
  <cols>
    <col min="2" max="2" width="11.625" customWidth="1"/>
    <col min="3" max="3" width="10.375" customWidth="1"/>
  </cols>
  <sheetData>
    <row r="1" spans="1:3">
      <c r="A1" t="s">
        <v>7</v>
      </c>
      <c r="B1">
        <v>154</v>
      </c>
    </row>
    <row r="2" spans="1:3">
      <c r="A2" t="s">
        <v>8</v>
      </c>
      <c r="B2" t="s">
        <v>9</v>
      </c>
    </row>
    <row r="3" spans="1:3">
      <c r="A3" s="34" t="s">
        <v>117</v>
      </c>
      <c r="B3" s="34" t="s">
        <v>118</v>
      </c>
      <c r="C3" s="34" t="s">
        <v>119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F10" sqref="F10:F17"/>
    </sheetView>
  </sheetViews>
  <sheetFormatPr defaultRowHeight="13.5"/>
  <cols>
    <col min="1" max="1" width="11.625" style="31" customWidth="1"/>
    <col min="2" max="2" width="12.875" customWidth="1"/>
  </cols>
  <sheetData>
    <row r="1" spans="1:7">
      <c r="B1" s="31" t="s">
        <v>94</v>
      </c>
      <c r="C1">
        <v>34</v>
      </c>
      <c r="D1">
        <v>14</v>
      </c>
      <c r="E1">
        <f t="shared" ref="E1:E7" si="0">C1*D1</f>
        <v>476</v>
      </c>
      <c r="G1" s="36">
        <f>SUM(E1:E7)</f>
        <v>761</v>
      </c>
    </row>
    <row r="2" spans="1:7">
      <c r="B2" s="31" t="s">
        <v>95</v>
      </c>
      <c r="C2">
        <v>1</v>
      </c>
      <c r="D2">
        <v>24</v>
      </c>
      <c r="E2" s="31">
        <f t="shared" si="0"/>
        <v>24</v>
      </c>
      <c r="G2" s="36"/>
    </row>
    <row r="3" spans="1:7">
      <c r="B3" s="31" t="s">
        <v>96</v>
      </c>
      <c r="C3">
        <v>10</v>
      </c>
      <c r="D3">
        <v>7.6</v>
      </c>
      <c r="E3" s="31">
        <f t="shared" si="0"/>
        <v>76</v>
      </c>
      <c r="G3" s="36"/>
    </row>
    <row r="4" spans="1:7">
      <c r="B4" s="31" t="s">
        <v>97</v>
      </c>
      <c r="C4">
        <v>4</v>
      </c>
      <c r="D4">
        <v>17</v>
      </c>
      <c r="E4" s="31">
        <f t="shared" si="0"/>
        <v>68</v>
      </c>
      <c r="G4" s="36"/>
    </row>
    <row r="5" spans="1:7">
      <c r="B5" s="31" t="s">
        <v>42</v>
      </c>
      <c r="C5">
        <v>1</v>
      </c>
      <c r="D5">
        <v>17</v>
      </c>
      <c r="E5" s="31">
        <f t="shared" si="0"/>
        <v>17</v>
      </c>
      <c r="G5" s="36"/>
    </row>
    <row r="6" spans="1:7">
      <c r="B6" s="31" t="s">
        <v>98</v>
      </c>
      <c r="C6">
        <v>7</v>
      </c>
      <c r="D6">
        <v>10</v>
      </c>
      <c r="E6" s="31">
        <f t="shared" si="0"/>
        <v>70</v>
      </c>
      <c r="G6" s="36"/>
    </row>
    <row r="7" spans="1:7">
      <c r="B7" s="31" t="s">
        <v>99</v>
      </c>
      <c r="C7">
        <v>2</v>
      </c>
      <c r="D7">
        <v>15</v>
      </c>
      <c r="E7" s="31">
        <f t="shared" si="0"/>
        <v>30</v>
      </c>
      <c r="G7" s="36"/>
    </row>
    <row r="8" spans="1:7">
      <c r="E8" s="31"/>
    </row>
    <row r="9" spans="1:7">
      <c r="B9" s="31" t="s">
        <v>100</v>
      </c>
      <c r="C9">
        <v>2</v>
      </c>
      <c r="D9">
        <v>650</v>
      </c>
      <c r="E9" s="31">
        <f t="shared" ref="E9:E17" si="1">C9*D9</f>
        <v>1300</v>
      </c>
    </row>
    <row r="10" spans="1:7">
      <c r="B10" s="31" t="s">
        <v>101</v>
      </c>
      <c r="C10">
        <v>1</v>
      </c>
      <c r="D10">
        <v>700</v>
      </c>
      <c r="E10" s="31">
        <f t="shared" si="1"/>
        <v>700</v>
      </c>
      <c r="F10" s="36">
        <f>SUM(E10:E17)</f>
        <v>2270</v>
      </c>
    </row>
    <row r="11" spans="1:7">
      <c r="B11" s="31" t="s">
        <v>102</v>
      </c>
      <c r="C11">
        <v>1</v>
      </c>
      <c r="D11">
        <v>280</v>
      </c>
      <c r="E11" s="31">
        <f t="shared" si="1"/>
        <v>280</v>
      </c>
      <c r="F11" s="36"/>
    </row>
    <row r="12" spans="1:7">
      <c r="B12" s="31" t="s">
        <v>104</v>
      </c>
      <c r="C12">
        <v>2</v>
      </c>
      <c r="D12">
        <v>280</v>
      </c>
      <c r="E12" s="31">
        <f t="shared" si="1"/>
        <v>560</v>
      </c>
      <c r="F12" s="36"/>
      <c r="G12" s="31" t="s">
        <v>103</v>
      </c>
    </row>
    <row r="13" spans="1:7">
      <c r="B13" s="31" t="s">
        <v>105</v>
      </c>
      <c r="C13">
        <v>1</v>
      </c>
      <c r="D13">
        <v>240</v>
      </c>
      <c r="E13" s="31">
        <f t="shared" si="1"/>
        <v>240</v>
      </c>
      <c r="F13" s="36"/>
    </row>
    <row r="14" spans="1:7" s="31" customFormat="1">
      <c r="B14" s="31" t="s">
        <v>111</v>
      </c>
      <c r="C14" s="31">
        <v>1</v>
      </c>
      <c r="D14" s="31">
        <v>200</v>
      </c>
      <c r="E14" s="31">
        <f t="shared" si="1"/>
        <v>200</v>
      </c>
      <c r="F14" s="36"/>
    </row>
    <row r="15" spans="1:7">
      <c r="B15" s="31" t="s">
        <v>106</v>
      </c>
      <c r="C15">
        <v>1</v>
      </c>
      <c r="D15">
        <v>80</v>
      </c>
      <c r="E15" s="31">
        <f t="shared" si="1"/>
        <v>80</v>
      </c>
      <c r="F15" s="36"/>
    </row>
    <row r="16" spans="1:7">
      <c r="A16" s="36" t="s">
        <v>107</v>
      </c>
      <c r="B16" s="31" t="s">
        <v>108</v>
      </c>
      <c r="C16">
        <v>1</v>
      </c>
      <c r="D16">
        <v>80</v>
      </c>
      <c r="E16" s="31">
        <f t="shared" si="1"/>
        <v>80</v>
      </c>
      <c r="F16" s="36"/>
    </row>
    <row r="17" spans="1:8">
      <c r="A17" s="36"/>
      <c r="B17" s="31" t="s">
        <v>109</v>
      </c>
      <c r="C17">
        <v>1</v>
      </c>
      <c r="D17">
        <v>130</v>
      </c>
      <c r="E17" s="31">
        <f t="shared" si="1"/>
        <v>130</v>
      </c>
      <c r="F17" s="36"/>
      <c r="G17" s="36" t="s">
        <v>110</v>
      </c>
      <c r="H17" s="36"/>
    </row>
    <row r="18" spans="1:8" s="31" customFormat="1">
      <c r="A18" s="33"/>
      <c r="G18" s="33"/>
      <c r="H18" s="33"/>
    </row>
    <row r="19" spans="1:8">
      <c r="E19">
        <f>SUM(E1:E18)</f>
        <v>4331</v>
      </c>
    </row>
    <row r="21" spans="1:8">
      <c r="E21">
        <v>4260</v>
      </c>
    </row>
  </sheetData>
  <mergeCells count="4">
    <mergeCell ref="G17:H17"/>
    <mergeCell ref="G1:G7"/>
    <mergeCell ref="A16:A17"/>
    <mergeCell ref="F10:F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钱</vt:lpstr>
      <vt:lpstr>水电费用</vt:lpstr>
      <vt:lpstr>材料更换</vt:lpstr>
      <vt:lpstr>灯-开关-浴霸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2017-01-08T09:46:10Z</dcterms:modified>
</cp:coreProperties>
</file>