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_000\svn\luchronia\branches\0.3\docs\Developpement\"/>
    </mc:Choice>
  </mc:AlternateContent>
  <bookViews>
    <workbookView xWindow="0" yWindow="0" windowWidth="28800" windowHeight="12435" activeTab="5"/>
  </bookViews>
  <sheets>
    <sheet name="Creation" sheetId="2" r:id="rId1"/>
    <sheet name="Liaison" sheetId="3" r:id="rId2"/>
    <sheet name="Albedo &amp; altitude" sheetId="4" r:id="rId3"/>
    <sheet name="Biome" sheetId="5" r:id="rId4"/>
    <sheet name="Images" sheetId="6" r:id="rId5"/>
    <sheet name="Global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7" l="1"/>
  <c r="I14" i="7"/>
  <c r="C17" i="7"/>
  <c r="C16" i="7"/>
  <c r="C14" i="7"/>
  <c r="C13" i="7"/>
  <c r="C12" i="7"/>
  <c r="C11" i="7"/>
  <c r="C10" i="7"/>
  <c r="C9" i="7"/>
  <c r="C8" i="7"/>
  <c r="C7" i="7"/>
  <c r="C6" i="7"/>
  <c r="C5" i="7"/>
  <c r="C4" i="7"/>
  <c r="C15" i="7"/>
  <c r="C23" i="7"/>
  <c r="B23" i="7"/>
  <c r="I13" i="7"/>
  <c r="I12" i="7" l="1"/>
  <c r="I16" i="7"/>
  <c r="I17" i="7"/>
  <c r="H41" i="7"/>
  <c r="I44" i="7" l="1"/>
  <c r="I45" i="7"/>
  <c r="I46" i="7"/>
  <c r="I11" i="7"/>
  <c r="I10" i="7" l="1"/>
  <c r="I8" i="7" l="1"/>
  <c r="I9" i="7"/>
  <c r="I6" i="7"/>
  <c r="I7" i="7"/>
  <c r="C37" i="7"/>
  <c r="E35" i="7"/>
  <c r="G36" i="7"/>
  <c r="C38" i="7"/>
  <c r="G39" i="7"/>
  <c r="C40" i="7"/>
  <c r="C42" i="7"/>
  <c r="C43" i="7"/>
  <c r="C44" i="7"/>
  <c r="C45" i="7"/>
  <c r="C46" i="7"/>
  <c r="H46" i="7"/>
  <c r="H45" i="7"/>
  <c r="H44" i="7"/>
  <c r="H43" i="7"/>
  <c r="H42" i="7"/>
  <c r="H40" i="7"/>
  <c r="H39" i="7"/>
  <c r="H38" i="7"/>
  <c r="H37" i="7"/>
  <c r="H36" i="7"/>
  <c r="H35" i="7"/>
  <c r="H33" i="7"/>
  <c r="H34" i="7"/>
  <c r="F37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A43" i="7"/>
  <c r="B43" i="7"/>
  <c r="A44" i="7"/>
  <c r="B44" i="7"/>
  <c r="A45" i="7"/>
  <c r="B45" i="7"/>
  <c r="A46" i="7"/>
  <c r="B46" i="7"/>
  <c r="B33" i="7"/>
  <c r="C33" i="7"/>
  <c r="A33" i="7"/>
  <c r="F34" i="7"/>
  <c r="E33" i="7"/>
  <c r="I5" i="7"/>
  <c r="I4" i="7"/>
  <c r="H49" i="7" l="1"/>
  <c r="H27" i="7" s="1"/>
  <c r="H28" i="7" s="1"/>
  <c r="H47" i="7"/>
  <c r="H23" i="7" s="1"/>
  <c r="H24" i="7" s="1"/>
  <c r="H48" i="7"/>
  <c r="H25" i="7" s="1"/>
  <c r="H26" i="7" s="1"/>
  <c r="D42" i="7"/>
  <c r="D33" i="7"/>
  <c r="F36" i="7"/>
  <c r="D35" i="7"/>
  <c r="D43" i="7"/>
  <c r="I42" i="7"/>
  <c r="G42" i="7"/>
  <c r="F38" i="7"/>
  <c r="C41" i="7"/>
  <c r="F41" i="7"/>
  <c r="G41" i="7"/>
  <c r="F42" i="7"/>
  <c r="I38" i="7"/>
  <c r="E42" i="7"/>
  <c r="I43" i="7"/>
  <c r="C34" i="7"/>
  <c r="E37" i="7"/>
  <c r="F40" i="7"/>
  <c r="G35" i="7"/>
  <c r="E40" i="7"/>
  <c r="C39" i="7"/>
  <c r="E38" i="7"/>
  <c r="D34" i="7"/>
  <c r="E41" i="7"/>
  <c r="E36" i="7"/>
  <c r="G33" i="7"/>
  <c r="C35" i="7"/>
  <c r="F35" i="7"/>
  <c r="D41" i="7"/>
  <c r="D40" i="7"/>
  <c r="G34" i="7"/>
  <c r="F33" i="7"/>
  <c r="I33" i="7"/>
  <c r="G40" i="7"/>
  <c r="F39" i="7"/>
  <c r="E34" i="7"/>
  <c r="I41" i="7"/>
  <c r="E39" i="7"/>
  <c r="I37" i="7"/>
  <c r="D39" i="7"/>
  <c r="D38" i="7"/>
  <c r="D37" i="7"/>
  <c r="C36" i="7"/>
  <c r="G38" i="7"/>
  <c r="G37" i="7"/>
  <c r="I40" i="7"/>
  <c r="C18" i="7"/>
  <c r="C11" i="6"/>
  <c r="C10" i="6"/>
  <c r="C9" i="6"/>
  <c r="C8" i="6"/>
  <c r="C7" i="6"/>
  <c r="C6" i="6"/>
  <c r="C5" i="6"/>
  <c r="C4" i="6"/>
  <c r="E48" i="7" l="1"/>
  <c r="E25" i="7" s="1"/>
  <c r="E26" i="7" s="1"/>
  <c r="E49" i="7"/>
  <c r="E27" i="7" s="1"/>
  <c r="E28" i="7" s="1"/>
  <c r="C49" i="7"/>
  <c r="E47" i="7"/>
  <c r="E23" i="7" s="1"/>
  <c r="E24" i="7" s="1"/>
  <c r="G47" i="7"/>
  <c r="G23" i="7" s="1"/>
  <c r="G24" i="7" s="1"/>
  <c r="G48" i="7"/>
  <c r="G25" i="7" s="1"/>
  <c r="G26" i="7" s="1"/>
  <c r="G49" i="7"/>
  <c r="G27" i="7" s="1"/>
  <c r="G28" i="7" s="1"/>
  <c r="C47" i="7"/>
  <c r="F47" i="7"/>
  <c r="F23" i="7" s="1"/>
  <c r="F24" i="7" s="1"/>
  <c r="F48" i="7"/>
  <c r="F25" i="7" s="1"/>
  <c r="F26" i="7" s="1"/>
  <c r="F49" i="7"/>
  <c r="F27" i="7" s="1"/>
  <c r="F28" i="7" s="1"/>
  <c r="I34" i="7"/>
  <c r="I39" i="7"/>
  <c r="I35" i="7"/>
  <c r="C48" i="7"/>
  <c r="I36" i="7"/>
  <c r="D34" i="5"/>
  <c r="E27" i="5" s="1"/>
  <c r="I47" i="7" l="1"/>
  <c r="I49" i="7"/>
  <c r="I48" i="7"/>
  <c r="E30" i="5"/>
  <c r="E25" i="5"/>
  <c r="E24" i="5"/>
  <c r="E29" i="5"/>
  <c r="E33" i="5"/>
  <c r="E28" i="5"/>
  <c r="E32" i="5"/>
  <c r="E26" i="5"/>
  <c r="E31" i="5"/>
  <c r="D19" i="5"/>
  <c r="F18" i="5"/>
  <c r="E18" i="5"/>
  <c r="C18" i="5"/>
  <c r="F17" i="5"/>
  <c r="E17" i="5"/>
  <c r="C17" i="5"/>
  <c r="F16" i="5"/>
  <c r="C16" i="5"/>
  <c r="E16" i="5" s="1"/>
  <c r="F15" i="5"/>
  <c r="C15" i="5"/>
  <c r="E15" i="5" s="1"/>
  <c r="F14" i="5"/>
  <c r="C14" i="5"/>
  <c r="E14" i="5" s="1"/>
  <c r="F13" i="5"/>
  <c r="C13" i="5"/>
  <c r="E13" i="5" s="1"/>
  <c r="F12" i="5"/>
  <c r="C12" i="5"/>
  <c r="E12" i="5" s="1"/>
  <c r="F11" i="5"/>
  <c r="C11" i="5"/>
  <c r="E11" i="5" s="1"/>
  <c r="F10" i="5"/>
  <c r="C10" i="5"/>
  <c r="E10" i="5" s="1"/>
  <c r="F9" i="5"/>
  <c r="C9" i="5"/>
  <c r="E9" i="5" s="1"/>
  <c r="F8" i="5"/>
  <c r="C8" i="5"/>
  <c r="E8" i="5" s="1"/>
  <c r="F7" i="5"/>
  <c r="C7" i="5"/>
  <c r="E7" i="5" s="1"/>
  <c r="F6" i="5"/>
  <c r="C6" i="5"/>
  <c r="E6" i="5" s="1"/>
  <c r="F5" i="5"/>
  <c r="C5" i="5"/>
  <c r="E5" i="5" s="1"/>
  <c r="E34" i="5" l="1"/>
  <c r="F19" i="5"/>
  <c r="E19" i="5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5" i="2"/>
  <c r="D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D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D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E19" i="2" s="1"/>
  <c r="F5" i="2"/>
  <c r="F19" i="2" s="1"/>
  <c r="E5" i="2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G18" i="5" l="1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F19" i="4"/>
  <c r="E19" i="4"/>
  <c r="F19" i="3"/>
  <c r="E19" i="3"/>
  <c r="G19" i="2"/>
  <c r="G19" i="5" l="1"/>
  <c r="G15" i="3"/>
  <c r="G11" i="3"/>
  <c r="G7" i="3"/>
  <c r="G17" i="3"/>
  <c r="G13" i="3"/>
  <c r="G9" i="3"/>
  <c r="G5" i="3"/>
  <c r="G16" i="3"/>
  <c r="G8" i="3"/>
  <c r="G18" i="3"/>
  <c r="G14" i="3"/>
  <c r="G10" i="3"/>
  <c r="G6" i="3"/>
  <c r="G12" i="3"/>
  <c r="G17" i="4"/>
  <c r="G13" i="4"/>
  <c r="G9" i="4"/>
  <c r="G5" i="4"/>
  <c r="G15" i="4"/>
  <c r="G7" i="4"/>
  <c r="G14" i="4"/>
  <c r="G10" i="4"/>
  <c r="G16" i="4"/>
  <c r="G12" i="4"/>
  <c r="G8" i="4"/>
  <c r="G11" i="4"/>
  <c r="G18" i="4"/>
  <c r="G6" i="4"/>
  <c r="G19" i="3" l="1"/>
  <c r="G19" i="4"/>
  <c r="H18" i="7"/>
  <c r="F18" i="7"/>
  <c r="E18" i="7"/>
  <c r="G18" i="7"/>
  <c r="D18" i="7"/>
  <c r="D36" i="7"/>
  <c r="I18" i="7"/>
  <c r="D48" i="7" l="1"/>
  <c r="D25" i="7" s="1"/>
  <c r="D47" i="7"/>
  <c r="D23" i="7" s="1"/>
  <c r="D49" i="7"/>
  <c r="D27" i="7" s="1"/>
  <c r="I23" i="7" l="1"/>
  <c r="D24" i="7"/>
  <c r="I24" i="7" s="1"/>
  <c r="D28" i="7"/>
  <c r="I28" i="7" s="1"/>
  <c r="I27" i="7"/>
  <c r="D26" i="7"/>
  <c r="I26" i="7" s="1"/>
  <c r="I25" i="7"/>
</calcChain>
</file>

<file path=xl/sharedStrings.xml><?xml version="1.0" encoding="utf-8"?>
<sst xmlns="http://schemas.openxmlformats.org/spreadsheetml/2006/main" count="115" uniqueCount="45">
  <si>
    <t>Taille</t>
  </si>
  <si>
    <t>Secondes</t>
  </si>
  <si>
    <t>Villes</t>
  </si>
  <si>
    <t>H:M:S</t>
  </si>
  <si>
    <t>Creation</t>
  </si>
  <si>
    <t>vitesse</t>
  </si>
  <si>
    <t>Evaluation</t>
  </si>
  <si>
    <t>Liaison</t>
  </si>
  <si>
    <t>Moyenne / Totaux</t>
  </si>
  <si>
    <t>ID (BDD)</t>
  </si>
  <si>
    <t>Altitude &amp; Albedo</t>
  </si>
  <si>
    <t>Id</t>
  </si>
  <si>
    <t>Desert</t>
  </si>
  <si>
    <t>Toundra</t>
  </si>
  <si>
    <t>Prairie</t>
  </si>
  <si>
    <t>Arbustes</t>
  </si>
  <si>
    <t>Forêt</t>
  </si>
  <si>
    <t>Type</t>
  </si>
  <si>
    <t>Chaleur</t>
  </si>
  <si>
    <t>Nombre</t>
  </si>
  <si>
    <t>chaud</t>
  </si>
  <si>
    <t>froid</t>
  </si>
  <si>
    <t>Répartition des biomes</t>
  </si>
  <si>
    <t>Proportion</t>
  </si>
  <si>
    <t>total</t>
  </si>
  <si>
    <t>Traçage des images</t>
  </si>
  <si>
    <t>brute</t>
  </si>
  <si>
    <t>preselection</t>
  </si>
  <si>
    <t>voisinage</t>
  </si>
  <si>
    <t>dist</t>
  </si>
  <si>
    <t>Temps</t>
  </si>
  <si>
    <t>ID</t>
  </si>
  <si>
    <t>liaison</t>
  </si>
  <si>
    <t>alt + alb</t>
  </si>
  <si>
    <t>biomes</t>
  </si>
  <si>
    <t>Draw</t>
  </si>
  <si>
    <t>Total Creation</t>
  </si>
  <si>
    <t>Creation complète + traçage</t>
  </si>
  <si>
    <t>Vitesses (villes/secondes)</t>
  </si>
  <si>
    <t>Estimation</t>
  </si>
  <si>
    <t>Minimum</t>
  </si>
  <si>
    <t>Maximum</t>
  </si>
  <si>
    <t>Moyenne</t>
  </si>
  <si>
    <t>Pire</t>
  </si>
  <si>
    <t>Mieux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</si>
</sst>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h:mm:ss;@"/>
    <numFmt numFmtId="165" formatCode="[$-F400]h:mm:ss\ AM/PM"/>
    <numFmt numFmtId="166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64" fontId="0" fillId="0" borderId="0" xfId="0" applyNumberFormat="1" applyBorder="1"/>
    <xf numFmtId="164" fontId="0" fillId="0" borderId="2" xfId="0" applyNumberFormat="1" applyBorder="1"/>
    <xf numFmtId="0" fontId="0" fillId="0" borderId="0" xfId="0" applyFill="1" applyBorder="1"/>
    <xf numFmtId="2" fontId="0" fillId="0" borderId="0" xfId="0" applyNumberFormat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4" xfId="0" applyFont="1" applyFill="1" applyBorder="1"/>
    <xf numFmtId="2" fontId="2" fillId="4" borderId="4" xfId="0" applyNumberFormat="1" applyFont="1" applyFill="1" applyBorder="1"/>
    <xf numFmtId="164" fontId="2" fillId="4" borderId="4" xfId="0" applyNumberFormat="1" applyFont="1" applyFill="1" applyBorder="1"/>
    <xf numFmtId="164" fontId="2" fillId="4" borderId="5" xfId="0" applyNumberFormat="1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2" xfId="1" applyFont="1" applyBorder="1"/>
    <xf numFmtId="9" fontId="0" fillId="0" borderId="11" xfId="1" applyFont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3" fillId="0" borderId="0" xfId="0" applyFont="1" applyAlignment="1">
      <alignment horizontal="center"/>
    </xf>
    <xf numFmtId="0" fontId="0" fillId="0" borderId="10" xfId="0" applyFill="1" applyBorder="1"/>
    <xf numFmtId="0" fontId="0" fillId="0" borderId="2" xfId="0" applyFill="1" applyBorder="1"/>
    <xf numFmtId="0" fontId="0" fillId="0" borderId="11" xfId="0" applyFill="1" applyBorder="1"/>
    <xf numFmtId="2" fontId="0" fillId="0" borderId="1" xfId="0" applyNumberFormat="1" applyBorder="1"/>
    <xf numFmtId="2" fontId="0" fillId="0" borderId="2" xfId="0" applyNumberFormat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2" fontId="2" fillId="4" borderId="9" xfId="0" applyNumberFormat="1" applyFont="1" applyFill="1" applyBorder="1"/>
    <xf numFmtId="2" fontId="2" fillId="4" borderId="10" xfId="0" applyNumberFormat="1" applyFont="1" applyFill="1" applyBorder="1"/>
    <xf numFmtId="2" fontId="2" fillId="4" borderId="11" xfId="0" applyNumberFormat="1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0" fillId="0" borderId="17" xfId="0" applyBorder="1"/>
    <xf numFmtId="0" fontId="0" fillId="0" borderId="18" xfId="0" applyBorder="1"/>
    <xf numFmtId="0" fontId="2" fillId="4" borderId="0" xfId="0" applyFont="1" applyFill="1" applyBorder="1"/>
    <xf numFmtId="43" fontId="2" fillId="4" borderId="4" xfId="2" applyFont="1" applyFill="1" applyBorder="1"/>
    <xf numFmtId="43" fontId="0" fillId="0" borderId="0" xfId="2" applyFont="1" applyBorder="1"/>
    <xf numFmtId="166" fontId="0" fillId="0" borderId="0" xfId="2" applyNumberFormat="1" applyFont="1" applyBorder="1"/>
    <xf numFmtId="166" fontId="2" fillId="4" borderId="4" xfId="2" applyNumberFormat="1" applyFont="1" applyFill="1" applyBorder="1"/>
    <xf numFmtId="43" fontId="0" fillId="0" borderId="1" xfId="2" applyFont="1" applyBorder="1"/>
    <xf numFmtId="43" fontId="0" fillId="0" borderId="2" xfId="2" applyFont="1" applyBorder="1"/>
    <xf numFmtId="43" fontId="2" fillId="4" borderId="3" xfId="2" applyFont="1" applyFill="1" applyBorder="1"/>
    <xf numFmtId="43" fontId="2" fillId="4" borderId="5" xfId="2" applyFont="1" applyFill="1" applyBorder="1"/>
    <xf numFmtId="43" fontId="0" fillId="0" borderId="16" xfId="2" applyFont="1" applyBorder="1"/>
    <xf numFmtId="43" fontId="2" fillId="4" borderId="15" xfId="2" applyFont="1" applyFill="1" applyBorder="1"/>
    <xf numFmtId="166" fontId="2" fillId="4" borderId="10" xfId="2" applyNumberFormat="1" applyFont="1" applyFill="1" applyBorder="1"/>
    <xf numFmtId="166" fontId="2" fillId="4" borderId="0" xfId="2" applyNumberFormat="1" applyFont="1" applyFill="1" applyBorder="1"/>
    <xf numFmtId="2" fontId="2" fillId="4" borderId="0" xfId="0" applyNumberFormat="1" applyFont="1" applyFill="1" applyBorder="1"/>
    <xf numFmtId="166" fontId="2" fillId="4" borderId="18" xfId="2" applyNumberFormat="1" applyFont="1" applyFill="1" applyBorder="1"/>
    <xf numFmtId="2" fontId="2" fillId="4" borderId="18" xfId="0" applyNumberFormat="1" applyFont="1" applyFill="1" applyBorder="1"/>
    <xf numFmtId="2" fontId="2" fillId="4" borderId="19" xfId="0" applyNumberFormat="1" applyFont="1" applyFill="1" applyBorder="1"/>
    <xf numFmtId="0" fontId="2" fillId="4" borderId="1" xfId="0" applyFont="1" applyFill="1" applyBorder="1"/>
    <xf numFmtId="2" fontId="2" fillId="4" borderId="2" xfId="0" applyNumberFormat="1" applyFont="1" applyFill="1" applyBorder="1"/>
    <xf numFmtId="166" fontId="0" fillId="0" borderId="18" xfId="2" applyNumberFormat="1" applyFont="1" applyBorder="1"/>
    <xf numFmtId="2" fontId="2" fillId="4" borderId="17" xfId="0" applyNumberFormat="1" applyFont="1" applyFill="1" applyBorder="1"/>
    <xf numFmtId="2" fontId="2" fillId="4" borderId="1" xfId="0" applyNumberFormat="1" applyFont="1" applyFill="1" applyBorder="1"/>
    <xf numFmtId="165" fontId="0" fillId="0" borderId="0" xfId="2" applyNumberFormat="1" applyFont="1" applyBorder="1"/>
    <xf numFmtId="165" fontId="0" fillId="0" borderId="1" xfId="2" applyNumberFormat="1" applyFont="1" applyBorder="1"/>
    <xf numFmtId="165" fontId="0" fillId="0" borderId="16" xfId="2" applyNumberFormat="1" applyFont="1" applyBorder="1"/>
    <xf numFmtId="165" fontId="0" fillId="5" borderId="9" xfId="2" applyNumberFormat="1" applyFont="1" applyFill="1" applyBorder="1"/>
    <xf numFmtId="165" fontId="0" fillId="5" borderId="10" xfId="2" applyNumberFormat="1" applyFont="1" applyFill="1" applyBorder="1"/>
    <xf numFmtId="165" fontId="0" fillId="5" borderId="21" xfId="2" applyNumberFormat="1" applyFont="1" applyFill="1" applyBorder="1"/>
    <xf numFmtId="165" fontId="0" fillId="6" borderId="9" xfId="2" applyNumberFormat="1" applyFont="1" applyFill="1" applyBorder="1"/>
    <xf numFmtId="165" fontId="0" fillId="6" borderId="10" xfId="2" applyNumberFormat="1" applyFont="1" applyFill="1" applyBorder="1"/>
    <xf numFmtId="165" fontId="0" fillId="6" borderId="21" xfId="2" applyNumberFormat="1" applyFont="1" applyFill="1" applyBorder="1"/>
    <xf numFmtId="43" fontId="0" fillId="5" borderId="23" xfId="2" applyFont="1" applyFill="1" applyBorder="1"/>
    <xf numFmtId="43" fontId="0" fillId="5" borderId="24" xfId="2" applyFont="1" applyFill="1" applyBorder="1"/>
    <xf numFmtId="43" fontId="0" fillId="5" borderId="22" xfId="2" applyFont="1" applyFill="1" applyBorder="1"/>
    <xf numFmtId="43" fontId="0" fillId="0" borderId="23" xfId="2" applyFont="1" applyBorder="1"/>
    <xf numFmtId="43" fontId="0" fillId="0" borderId="24" xfId="2" applyFont="1" applyBorder="1"/>
    <xf numFmtId="43" fontId="0" fillId="0" borderId="22" xfId="2" applyFont="1" applyBorder="1"/>
    <xf numFmtId="43" fontId="0" fillId="6" borderId="23" xfId="2" applyFont="1" applyFill="1" applyBorder="1"/>
    <xf numFmtId="43" fontId="0" fillId="6" borderId="24" xfId="2" applyFont="1" applyFill="1" applyBorder="1"/>
    <xf numFmtId="43" fontId="0" fillId="6" borderId="22" xfId="2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3">
    <cellStyle name="Milliers" xfId="2" builtinId="3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19"/>
    </sheetView>
  </sheetViews>
  <sheetFormatPr baseColWidth="10" defaultRowHeight="15" x14ac:dyDescent="0.25"/>
  <sheetData>
    <row r="1" spans="1:7" ht="26.25" x14ac:dyDescent="0.4">
      <c r="A1" s="85" t="s">
        <v>4</v>
      </c>
      <c r="B1" s="85"/>
      <c r="C1" s="85"/>
      <c r="D1" s="85"/>
      <c r="E1" s="85"/>
      <c r="F1" s="85"/>
      <c r="G1" s="85"/>
    </row>
    <row r="2" spans="1:7" ht="15.75" thickBot="1" x14ac:dyDescent="0.3"/>
    <row r="3" spans="1:7" ht="15.75" thickBot="1" x14ac:dyDescent="0.3">
      <c r="D3" s="82" t="s">
        <v>4</v>
      </c>
      <c r="E3" s="83"/>
      <c r="F3" s="83"/>
      <c r="G3" s="84"/>
    </row>
    <row r="4" spans="1:7" ht="15.75" thickBot="1" x14ac:dyDescent="0.3">
      <c r="A4" s="8" t="s">
        <v>0</v>
      </c>
      <c r="B4" s="10" t="s">
        <v>9</v>
      </c>
      <c r="C4" s="9" t="s">
        <v>2</v>
      </c>
      <c r="D4" s="8" t="s">
        <v>1</v>
      </c>
      <c r="E4" s="10" t="s">
        <v>5</v>
      </c>
      <c r="F4" s="10" t="s">
        <v>3</v>
      </c>
      <c r="G4" s="9" t="s">
        <v>6</v>
      </c>
    </row>
    <row r="5" spans="1:7" x14ac:dyDescent="0.25">
      <c r="A5" s="1">
        <v>1</v>
      </c>
      <c r="B5" s="2">
        <v>39</v>
      </c>
      <c r="C5" s="3">
        <f t="shared" ref="C5:C18" si="0">12+30*(A5-1)+10*(A5-1)*(A5-2)</f>
        <v>12</v>
      </c>
      <c r="D5" s="14">
        <v>0.1</v>
      </c>
      <c r="E5" s="7">
        <f>IF(D5&lt;&gt;"",$C5/D5,"")</f>
        <v>120</v>
      </c>
      <c r="F5" s="4">
        <f>D5/(60*60*24)</f>
        <v>1.1574074074074074E-6</v>
      </c>
      <c r="G5" s="5">
        <f>C5/(E$19*60*60*24)</f>
        <v>2.2572343680663126E-7</v>
      </c>
    </row>
    <row r="6" spans="1:7" x14ac:dyDescent="0.25">
      <c r="A6" s="1">
        <v>5</v>
      </c>
      <c r="B6" s="2">
        <v>40</v>
      </c>
      <c r="C6" s="3">
        <f t="shared" si="0"/>
        <v>252</v>
      </c>
      <c r="D6" s="15">
        <v>0.4</v>
      </c>
      <c r="E6" s="7">
        <f t="shared" ref="E6:E18" si="1">IF(D6&lt;&gt;"",$C6/D6,"")</f>
        <v>630</v>
      </c>
      <c r="F6" s="4">
        <f t="shared" ref="F6:F18" si="2">D6/(60*60*24)</f>
        <v>4.6296296296296296E-6</v>
      </c>
      <c r="G6" s="5">
        <f t="shared" ref="G6:G18" si="3">C6/(E$19*60*60*24)</f>
        <v>4.7401921729392561E-6</v>
      </c>
    </row>
    <row r="7" spans="1:7" x14ac:dyDescent="0.25">
      <c r="A7" s="1">
        <v>10</v>
      </c>
      <c r="B7" s="2">
        <v>41</v>
      </c>
      <c r="C7" s="3">
        <f t="shared" si="0"/>
        <v>1002</v>
      </c>
      <c r="D7" s="15">
        <v>1.5</v>
      </c>
      <c r="E7" s="7">
        <f t="shared" si="1"/>
        <v>668</v>
      </c>
      <c r="F7" s="4">
        <f t="shared" si="2"/>
        <v>1.7361111111111111E-5</v>
      </c>
      <c r="G7" s="5">
        <f t="shared" si="3"/>
        <v>1.8847906973353711E-5</v>
      </c>
    </row>
    <row r="8" spans="1:7" x14ac:dyDescent="0.25">
      <c r="A8" s="1">
        <v>15</v>
      </c>
      <c r="B8" s="6">
        <v>42</v>
      </c>
      <c r="C8" s="3">
        <f t="shared" si="0"/>
        <v>2252</v>
      </c>
      <c r="D8" s="15">
        <v>3.1</v>
      </c>
      <c r="E8" s="7">
        <f t="shared" si="1"/>
        <v>726.45161290322574</v>
      </c>
      <c r="F8" s="4">
        <f t="shared" si="2"/>
        <v>3.5879629629629629E-5</v>
      </c>
      <c r="G8" s="5">
        <f t="shared" si="3"/>
        <v>4.2360764974044465E-5</v>
      </c>
    </row>
    <row r="9" spans="1:7" x14ac:dyDescent="0.25">
      <c r="A9" s="1">
        <v>20</v>
      </c>
      <c r="B9" s="6">
        <v>43</v>
      </c>
      <c r="C9" s="3">
        <f t="shared" si="0"/>
        <v>4002</v>
      </c>
      <c r="D9" s="15">
        <v>6.8</v>
      </c>
      <c r="E9" s="7">
        <f t="shared" si="1"/>
        <v>588.52941176470586</v>
      </c>
      <c r="F9" s="4">
        <f t="shared" si="2"/>
        <v>7.8703703703703702E-5</v>
      </c>
      <c r="G9" s="5">
        <f t="shared" si="3"/>
        <v>7.5278766175011517E-5</v>
      </c>
    </row>
    <row r="10" spans="1:7" x14ac:dyDescent="0.25">
      <c r="A10" s="1">
        <v>25</v>
      </c>
      <c r="B10" s="6">
        <v>44</v>
      </c>
      <c r="C10" s="3">
        <f t="shared" si="0"/>
        <v>6252</v>
      </c>
      <c r="D10" s="15">
        <v>12.1</v>
      </c>
      <c r="E10" s="7">
        <f t="shared" si="1"/>
        <v>516.69421487603313</v>
      </c>
      <c r="F10" s="4">
        <f t="shared" si="2"/>
        <v>1.4004629629629629E-4</v>
      </c>
      <c r="G10" s="5">
        <f t="shared" si="3"/>
        <v>1.1760191057625489E-4</v>
      </c>
    </row>
    <row r="11" spans="1:7" x14ac:dyDescent="0.25">
      <c r="A11" s="1">
        <v>30</v>
      </c>
      <c r="B11" s="6">
        <v>45</v>
      </c>
      <c r="C11" s="3">
        <f t="shared" si="0"/>
        <v>9002</v>
      </c>
      <c r="D11" s="15">
        <v>13.2</v>
      </c>
      <c r="E11" s="7">
        <f t="shared" si="1"/>
        <v>681.969696969697</v>
      </c>
      <c r="F11" s="4">
        <f t="shared" si="2"/>
        <v>1.5277777777777777E-4</v>
      </c>
      <c r="G11" s="5">
        <f t="shared" si="3"/>
        <v>1.6933019817777454E-4</v>
      </c>
    </row>
    <row r="12" spans="1:7" x14ac:dyDescent="0.25">
      <c r="A12" s="1">
        <v>35</v>
      </c>
      <c r="B12" s="6">
        <v>46</v>
      </c>
      <c r="C12" s="3">
        <f t="shared" si="0"/>
        <v>12252</v>
      </c>
      <c r="D12" s="15">
        <v>17.899999999999999</v>
      </c>
      <c r="E12" s="7">
        <f t="shared" si="1"/>
        <v>684.46927374301686</v>
      </c>
      <c r="F12" s="4">
        <f t="shared" si="2"/>
        <v>2.0717592592592592E-4</v>
      </c>
      <c r="G12" s="5">
        <f t="shared" si="3"/>
        <v>2.304636289795705E-4</v>
      </c>
    </row>
    <row r="13" spans="1:7" x14ac:dyDescent="0.25">
      <c r="A13" s="1">
        <v>40</v>
      </c>
      <c r="B13" s="6">
        <v>47</v>
      </c>
      <c r="C13" s="3">
        <f t="shared" si="0"/>
        <v>16002</v>
      </c>
      <c r="D13" s="15">
        <v>24</v>
      </c>
      <c r="E13" s="7">
        <f t="shared" si="1"/>
        <v>666.75</v>
      </c>
      <c r="F13" s="4">
        <f t="shared" si="2"/>
        <v>2.7777777777777778E-4</v>
      </c>
      <c r="G13" s="5">
        <f t="shared" si="3"/>
        <v>3.0100220298164275E-4</v>
      </c>
    </row>
    <row r="14" spans="1:7" x14ac:dyDescent="0.25">
      <c r="A14" s="1">
        <v>45</v>
      </c>
      <c r="B14" s="6">
        <v>48</v>
      </c>
      <c r="C14" s="3">
        <f t="shared" si="0"/>
        <v>20252</v>
      </c>
      <c r="D14" s="15">
        <v>28.6</v>
      </c>
      <c r="E14" s="7">
        <f t="shared" si="1"/>
        <v>708.11188811188811</v>
      </c>
      <c r="F14" s="4">
        <f t="shared" si="2"/>
        <v>3.3101851851851852E-4</v>
      </c>
      <c r="G14" s="5">
        <f t="shared" si="3"/>
        <v>3.8094592018399133E-4</v>
      </c>
    </row>
    <row r="15" spans="1:7" x14ac:dyDescent="0.25">
      <c r="A15" s="1">
        <v>50</v>
      </c>
      <c r="B15" s="6">
        <v>49</v>
      </c>
      <c r="C15" s="3">
        <f t="shared" si="0"/>
        <v>25002</v>
      </c>
      <c r="D15" s="15">
        <v>34.4</v>
      </c>
      <c r="E15" s="7">
        <f t="shared" si="1"/>
        <v>726.80232558139539</v>
      </c>
      <c r="F15" s="4">
        <f t="shared" si="2"/>
        <v>3.9814814814814812E-4</v>
      </c>
      <c r="G15" s="5">
        <f t="shared" si="3"/>
        <v>4.7029478058661624E-4</v>
      </c>
    </row>
    <row r="16" spans="1:7" x14ac:dyDescent="0.25">
      <c r="A16" s="1">
        <v>55</v>
      </c>
      <c r="B16" s="6">
        <v>50</v>
      </c>
      <c r="C16" s="3">
        <f t="shared" si="0"/>
        <v>30252</v>
      </c>
      <c r="D16" s="15">
        <v>39.9</v>
      </c>
      <c r="E16" s="7">
        <f t="shared" si="1"/>
        <v>758.19548872180451</v>
      </c>
      <c r="F16" s="4">
        <f t="shared" si="2"/>
        <v>4.6180555555555553E-4</v>
      </c>
      <c r="G16" s="5">
        <f t="shared" si="3"/>
        <v>5.6904878418951742E-4</v>
      </c>
    </row>
    <row r="17" spans="1:7" x14ac:dyDescent="0.25">
      <c r="A17" s="1">
        <v>200</v>
      </c>
      <c r="B17" s="6">
        <v>51</v>
      </c>
      <c r="C17" s="3">
        <f t="shared" si="0"/>
        <v>400002</v>
      </c>
      <c r="D17" s="15">
        <v>654</v>
      </c>
      <c r="E17" s="7">
        <f t="shared" si="1"/>
        <v>611.62385321100919</v>
      </c>
      <c r="F17" s="4">
        <f t="shared" si="2"/>
        <v>7.5694444444444446E-3</v>
      </c>
      <c r="G17" s="5">
        <f t="shared" si="3"/>
        <v>7.5241521807938427E-3</v>
      </c>
    </row>
    <row r="18" spans="1:7" ht="15.75" thickBot="1" x14ac:dyDescent="0.3">
      <c r="A18" s="1">
        <v>400</v>
      </c>
      <c r="B18" s="6">
        <v>52</v>
      </c>
      <c r="C18" s="3">
        <f t="shared" si="0"/>
        <v>1600002</v>
      </c>
      <c r="D18" s="16">
        <v>3037.9</v>
      </c>
      <c r="E18" s="7">
        <f t="shared" si="1"/>
        <v>526.68027255670029</v>
      </c>
      <c r="F18" s="4">
        <f t="shared" si="2"/>
        <v>3.5160879629629632E-2</v>
      </c>
      <c r="G18" s="5">
        <f t="shared" si="3"/>
        <v>3.0096495861456969E-2</v>
      </c>
    </row>
    <row r="19" spans="1:7" ht="15.75" thickBot="1" x14ac:dyDescent="0.3">
      <c r="A19" s="8" t="s">
        <v>8</v>
      </c>
      <c r="B19" s="10"/>
      <c r="C19" s="10"/>
      <c r="D19" s="8">
        <f>SUM(D5:D18)</f>
        <v>3873.9</v>
      </c>
      <c r="E19" s="11">
        <f>AVERAGE(E5:E18)</f>
        <v>615.30557417424825</v>
      </c>
      <c r="F19" s="12">
        <f>SUM(F5:F18)</f>
        <v>4.483680555555556E-2</v>
      </c>
      <c r="G19" s="13">
        <f>SUM(G5:G18)</f>
        <v>4.0000788821658334E-2</v>
      </c>
    </row>
  </sheetData>
  <mergeCells count="2">
    <mergeCell ref="D3:G3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4" activeCellId="1" sqref="A4:A18 E4:E18"/>
    </sheetView>
  </sheetViews>
  <sheetFormatPr baseColWidth="10" defaultRowHeight="15" x14ac:dyDescent="0.25"/>
  <sheetData>
    <row r="1" spans="1:7" ht="26.25" x14ac:dyDescent="0.4">
      <c r="A1" s="85" t="s">
        <v>7</v>
      </c>
      <c r="B1" s="85"/>
      <c r="C1" s="85"/>
      <c r="D1" s="85"/>
      <c r="E1" s="85"/>
      <c r="F1" s="85"/>
      <c r="G1" s="85"/>
    </row>
    <row r="2" spans="1:7" ht="15.75" thickBot="1" x14ac:dyDescent="0.3"/>
    <row r="3" spans="1:7" ht="15.75" thickBot="1" x14ac:dyDescent="0.3">
      <c r="D3" s="82" t="s">
        <v>4</v>
      </c>
      <c r="E3" s="83"/>
      <c r="F3" s="83"/>
      <c r="G3" s="84"/>
    </row>
    <row r="4" spans="1:7" ht="15.75" thickBot="1" x14ac:dyDescent="0.3">
      <c r="A4" s="8" t="s">
        <v>0</v>
      </c>
      <c r="B4" s="10" t="s">
        <v>9</v>
      </c>
      <c r="C4" s="9" t="s">
        <v>2</v>
      </c>
      <c r="D4" s="8" t="s">
        <v>1</v>
      </c>
      <c r="E4" s="10" t="s">
        <v>5</v>
      </c>
      <c r="F4" s="10" t="s">
        <v>3</v>
      </c>
      <c r="G4" s="9" t="s">
        <v>6</v>
      </c>
    </row>
    <row r="5" spans="1:7" x14ac:dyDescent="0.25">
      <c r="A5" s="1">
        <v>1</v>
      </c>
      <c r="B5" s="2">
        <v>39</v>
      </c>
      <c r="C5" s="3">
        <f t="shared" ref="C5:C18" si="0">12+30*(A5-1)+10*(A5-1)*(A5-2)</f>
        <v>12</v>
      </c>
      <c r="D5" s="14">
        <v>0.1</v>
      </c>
      <c r="E5" s="7">
        <f>IF(D5&lt;&gt;"",$C5/D5,"")</f>
        <v>120</v>
      </c>
      <c r="F5" s="4">
        <f>D5/(60*60*24)</f>
        <v>1.1574074074074074E-6</v>
      </c>
      <c r="G5" s="5">
        <f>C5/(E$19*60*60*24)</f>
        <v>1.4446779821076961E-6</v>
      </c>
    </row>
    <row r="6" spans="1:7" x14ac:dyDescent="0.25">
      <c r="A6" s="1">
        <v>5</v>
      </c>
      <c r="B6" s="2">
        <v>40</v>
      </c>
      <c r="C6" s="3">
        <f t="shared" si="0"/>
        <v>252</v>
      </c>
      <c r="D6" s="15">
        <v>2.5</v>
      </c>
      <c r="E6" s="7">
        <f t="shared" ref="E6:E18" si="1">IF(D6&lt;&gt;"",$C6/D6,"")</f>
        <v>100.8</v>
      </c>
      <c r="F6" s="4">
        <f t="shared" ref="F6:F18" si="2">D6/(60*60*24)</f>
        <v>2.8935185185185186E-5</v>
      </c>
      <c r="G6" s="5">
        <f t="shared" ref="G6:G18" si="3">C6/(E$19*60*60*24)</f>
        <v>3.0338237624261617E-5</v>
      </c>
    </row>
    <row r="7" spans="1:7" x14ac:dyDescent="0.25">
      <c r="A7" s="1">
        <v>10</v>
      </c>
      <c r="B7" s="2">
        <v>41</v>
      </c>
      <c r="C7" s="3">
        <f t="shared" si="0"/>
        <v>1002</v>
      </c>
      <c r="D7" s="15">
        <v>9.6</v>
      </c>
      <c r="E7" s="7">
        <f t="shared" si="1"/>
        <v>104.375</v>
      </c>
      <c r="F7" s="4">
        <f t="shared" si="2"/>
        <v>1.111111111111111E-4</v>
      </c>
      <c r="G7" s="5">
        <f t="shared" si="3"/>
        <v>1.2063061150599263E-4</v>
      </c>
    </row>
    <row r="8" spans="1:7" x14ac:dyDescent="0.25">
      <c r="A8" s="1">
        <v>15</v>
      </c>
      <c r="B8" s="6">
        <v>42</v>
      </c>
      <c r="C8" s="3">
        <f t="shared" si="0"/>
        <v>2252</v>
      </c>
      <c r="D8" s="15">
        <v>26</v>
      </c>
      <c r="E8" s="7">
        <f t="shared" si="1"/>
        <v>86.615384615384613</v>
      </c>
      <c r="F8" s="4">
        <f t="shared" si="2"/>
        <v>3.0092592592592595E-4</v>
      </c>
      <c r="G8" s="5">
        <f t="shared" si="3"/>
        <v>2.7111790130887766E-4</v>
      </c>
    </row>
    <row r="9" spans="1:7" x14ac:dyDescent="0.25">
      <c r="A9" s="1">
        <v>20</v>
      </c>
      <c r="B9" s="6">
        <v>43</v>
      </c>
      <c r="C9" s="3">
        <f t="shared" si="0"/>
        <v>4002</v>
      </c>
      <c r="D9" s="15">
        <v>47.6</v>
      </c>
      <c r="E9" s="7">
        <f t="shared" si="1"/>
        <v>84.075630252100837</v>
      </c>
      <c r="F9" s="4">
        <f t="shared" si="2"/>
        <v>5.5092592592592595E-4</v>
      </c>
      <c r="G9" s="5">
        <f t="shared" si="3"/>
        <v>4.8180010703291666E-4</v>
      </c>
    </row>
    <row r="10" spans="1:7" x14ac:dyDescent="0.25">
      <c r="A10" s="1">
        <v>25</v>
      </c>
      <c r="B10" s="6">
        <v>44</v>
      </c>
      <c r="C10" s="3">
        <f t="shared" si="0"/>
        <v>6252</v>
      </c>
      <c r="D10" s="15">
        <v>76.400000000000006</v>
      </c>
      <c r="E10" s="7">
        <f t="shared" si="1"/>
        <v>81.832460732984288</v>
      </c>
      <c r="F10" s="4">
        <f t="shared" si="2"/>
        <v>8.8425925925925933E-4</v>
      </c>
      <c r="G10" s="5">
        <f t="shared" si="3"/>
        <v>7.5267722867810964E-4</v>
      </c>
    </row>
    <row r="11" spans="1:7" x14ac:dyDescent="0.25">
      <c r="A11" s="1">
        <v>30</v>
      </c>
      <c r="B11" s="6">
        <v>45</v>
      </c>
      <c r="C11" s="3">
        <f t="shared" si="0"/>
        <v>9002</v>
      </c>
      <c r="D11" s="15">
        <v>106.1</v>
      </c>
      <c r="E11" s="7">
        <f t="shared" si="1"/>
        <v>84.844486333647509</v>
      </c>
      <c r="F11" s="4">
        <f t="shared" si="2"/>
        <v>1.2280092592592592E-3</v>
      </c>
      <c r="G11" s="5">
        <f t="shared" si="3"/>
        <v>1.0837492662444568E-3</v>
      </c>
    </row>
    <row r="12" spans="1:7" x14ac:dyDescent="0.25">
      <c r="A12" s="1">
        <v>35</v>
      </c>
      <c r="B12" s="6">
        <v>46</v>
      </c>
      <c r="C12" s="3">
        <f t="shared" si="0"/>
        <v>12252</v>
      </c>
      <c r="D12" s="15">
        <v>121.7</v>
      </c>
      <c r="E12" s="7">
        <f t="shared" si="1"/>
        <v>100.67378800328677</v>
      </c>
      <c r="F12" s="4">
        <f t="shared" si="2"/>
        <v>1.4085648148148147E-3</v>
      </c>
      <c r="G12" s="5">
        <f t="shared" si="3"/>
        <v>1.4750162197319577E-3</v>
      </c>
    </row>
    <row r="13" spans="1:7" x14ac:dyDescent="0.25">
      <c r="A13" s="1">
        <v>40</v>
      </c>
      <c r="B13" s="6">
        <v>47</v>
      </c>
      <c r="C13" s="3">
        <f t="shared" si="0"/>
        <v>16002</v>
      </c>
      <c r="D13" s="15">
        <v>148.80000000000001</v>
      </c>
      <c r="E13" s="7">
        <f t="shared" si="1"/>
        <v>107.54032258064515</v>
      </c>
      <c r="F13" s="4">
        <f t="shared" si="2"/>
        <v>1.7222222222222224E-3</v>
      </c>
      <c r="G13" s="5">
        <f t="shared" si="3"/>
        <v>1.9264780891406128E-3</v>
      </c>
    </row>
    <row r="14" spans="1:7" x14ac:dyDescent="0.25">
      <c r="A14" s="1">
        <v>45</v>
      </c>
      <c r="B14" s="6">
        <v>48</v>
      </c>
      <c r="C14" s="3">
        <f t="shared" si="0"/>
        <v>20252</v>
      </c>
      <c r="D14" s="15">
        <v>201</v>
      </c>
      <c r="E14" s="7">
        <f t="shared" si="1"/>
        <v>100.75621890547264</v>
      </c>
      <c r="F14" s="4">
        <f t="shared" si="2"/>
        <v>2.3263888888888887E-3</v>
      </c>
      <c r="G14" s="5">
        <f t="shared" si="3"/>
        <v>2.4381348744704216E-3</v>
      </c>
    </row>
    <row r="15" spans="1:7" x14ac:dyDescent="0.25">
      <c r="A15" s="1">
        <v>50</v>
      </c>
      <c r="B15" s="6">
        <v>49</v>
      </c>
      <c r="C15" s="3">
        <f t="shared" si="0"/>
        <v>25002</v>
      </c>
      <c r="D15" s="15">
        <v>253.24</v>
      </c>
      <c r="E15" s="7">
        <f t="shared" si="1"/>
        <v>98.728478913283837</v>
      </c>
      <c r="F15" s="4">
        <f t="shared" si="2"/>
        <v>2.9310185185185186E-3</v>
      </c>
      <c r="G15" s="5">
        <f t="shared" si="3"/>
        <v>3.0099865757213847E-3</v>
      </c>
    </row>
    <row r="16" spans="1:7" x14ac:dyDescent="0.25">
      <c r="A16" s="1">
        <v>55</v>
      </c>
      <c r="B16" s="6">
        <v>50</v>
      </c>
      <c r="C16" s="3">
        <f t="shared" si="0"/>
        <v>30252</v>
      </c>
      <c r="D16" s="15">
        <v>249</v>
      </c>
      <c r="E16" s="7">
        <f t="shared" si="1"/>
        <v>121.49397590361446</v>
      </c>
      <c r="F16" s="4">
        <f t="shared" si="2"/>
        <v>2.8819444444444444E-3</v>
      </c>
      <c r="G16" s="5">
        <f t="shared" si="3"/>
        <v>3.6420331928935018E-3</v>
      </c>
    </row>
    <row r="17" spans="1:7" x14ac:dyDescent="0.25">
      <c r="A17" s="1">
        <v>200</v>
      </c>
      <c r="B17" s="6">
        <v>51</v>
      </c>
      <c r="C17" s="3">
        <f t="shared" si="0"/>
        <v>400002</v>
      </c>
      <c r="D17" s="15">
        <v>3390.6</v>
      </c>
      <c r="E17" s="7">
        <f t="shared" si="1"/>
        <v>117.97380994514245</v>
      </c>
      <c r="F17" s="4">
        <f t="shared" si="2"/>
        <v>3.9243055555555552E-2</v>
      </c>
      <c r="G17" s="5">
        <f t="shared" si="3"/>
        <v>4.8156173516586888E-2</v>
      </c>
    </row>
    <row r="18" spans="1:7" ht="15.75" thickBot="1" x14ac:dyDescent="0.3">
      <c r="A18" s="1">
        <v>400</v>
      </c>
      <c r="B18" s="6">
        <v>52</v>
      </c>
      <c r="C18" s="3">
        <f t="shared" si="0"/>
        <v>1600002</v>
      </c>
      <c r="D18" s="16">
        <v>44166.400000000001</v>
      </c>
      <c r="E18" s="7">
        <f t="shared" si="1"/>
        <v>36.226679104477611</v>
      </c>
      <c r="F18" s="4">
        <f t="shared" si="2"/>
        <v>0.51118518518518519</v>
      </c>
      <c r="G18" s="5">
        <f t="shared" si="3"/>
        <v>0.19262397172735649</v>
      </c>
    </row>
    <row r="19" spans="1:7" ht="15.75" thickBot="1" x14ac:dyDescent="0.3">
      <c r="A19" s="8" t="s">
        <v>8</v>
      </c>
      <c r="B19" s="10"/>
      <c r="C19" s="10"/>
      <c r="D19" s="8">
        <f>SUM(D5:D18)</f>
        <v>48799.040000000001</v>
      </c>
      <c r="E19" s="11">
        <f>AVERAGE(E5:E18)</f>
        <v>96.138302520717147</v>
      </c>
      <c r="F19" s="12">
        <f>SUM(F5:F18)</f>
        <v>0.5648037037037037</v>
      </c>
      <c r="G19" s="13">
        <f>SUM(G5:G18)</f>
        <v>0.25601355222627797</v>
      </c>
    </row>
  </sheetData>
  <mergeCells count="2">
    <mergeCell ref="D3:G3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11" sqref="F11:F12"/>
    </sheetView>
  </sheetViews>
  <sheetFormatPr baseColWidth="10" defaultRowHeight="15" x14ac:dyDescent="0.25"/>
  <sheetData>
    <row r="1" spans="1:7" ht="26.25" x14ac:dyDescent="0.4">
      <c r="A1" s="85" t="s">
        <v>10</v>
      </c>
      <c r="B1" s="85"/>
      <c r="C1" s="85"/>
      <c r="D1" s="85"/>
      <c r="E1" s="85"/>
      <c r="F1" s="85"/>
      <c r="G1" s="85"/>
    </row>
    <row r="2" spans="1:7" ht="15.75" thickBot="1" x14ac:dyDescent="0.3"/>
    <row r="3" spans="1:7" ht="15.75" thickBot="1" x14ac:dyDescent="0.3">
      <c r="D3" s="82" t="s">
        <v>4</v>
      </c>
      <c r="E3" s="83"/>
      <c r="F3" s="83"/>
      <c r="G3" s="84"/>
    </row>
    <row r="4" spans="1:7" ht="15.75" thickBot="1" x14ac:dyDescent="0.3">
      <c r="A4" s="8" t="s">
        <v>0</v>
      </c>
      <c r="B4" s="10" t="s">
        <v>9</v>
      </c>
      <c r="C4" s="9" t="s">
        <v>2</v>
      </c>
      <c r="D4" s="8" t="s">
        <v>1</v>
      </c>
      <c r="E4" s="10" t="s">
        <v>5</v>
      </c>
      <c r="F4" s="10" t="s">
        <v>3</v>
      </c>
      <c r="G4" s="9" t="s">
        <v>6</v>
      </c>
    </row>
    <row r="5" spans="1:7" x14ac:dyDescent="0.25">
      <c r="A5" s="1">
        <v>1</v>
      </c>
      <c r="B5" s="2">
        <v>39</v>
      </c>
      <c r="C5" s="3">
        <f t="shared" ref="C5:C18" si="0">12+30*(A5-1)+10*(A5-1)*(A5-2)</f>
        <v>12</v>
      </c>
      <c r="D5" s="14">
        <v>0.3</v>
      </c>
      <c r="E5" s="7">
        <f>IF(D5&lt;&gt;"",$C5/D5,"")</f>
        <v>40</v>
      </c>
      <c r="F5" s="4">
        <f>D5/(60*60*24)</f>
        <v>3.472222222222222E-6</v>
      </c>
      <c r="G5" s="5">
        <f>C5/(E$19*60*60*24)</f>
        <v>3.901528483758429E-6</v>
      </c>
    </row>
    <row r="6" spans="1:7" x14ac:dyDescent="0.25">
      <c r="A6" s="1">
        <v>5</v>
      </c>
      <c r="B6" s="2">
        <v>40</v>
      </c>
      <c r="C6" s="3">
        <f t="shared" si="0"/>
        <v>252</v>
      </c>
      <c r="D6" s="15">
        <v>7</v>
      </c>
      <c r="E6" s="7">
        <f t="shared" ref="E6:E18" si="1">IF(D6&lt;&gt;"",$C6/D6,"")</f>
        <v>36</v>
      </c>
      <c r="F6" s="4">
        <f t="shared" ref="F6:F18" si="2">D6/(60*60*24)</f>
        <v>8.1018518518518516E-5</v>
      </c>
      <c r="G6" s="5">
        <f t="shared" ref="G6:G18" si="3">C6/(E$19*60*60*24)</f>
        <v>8.1932098158927005E-5</v>
      </c>
    </row>
    <row r="7" spans="1:7" x14ac:dyDescent="0.25">
      <c r="A7" s="1">
        <v>10</v>
      </c>
      <c r="B7" s="2">
        <v>41</v>
      </c>
      <c r="C7" s="3">
        <f t="shared" si="0"/>
        <v>1002</v>
      </c>
      <c r="D7" s="15">
        <v>28</v>
      </c>
      <c r="E7" s="7">
        <f t="shared" si="1"/>
        <v>35.785714285714285</v>
      </c>
      <c r="F7" s="4">
        <f t="shared" si="2"/>
        <v>3.2407407407407406E-4</v>
      </c>
      <c r="G7" s="5">
        <f t="shared" si="3"/>
        <v>3.257776283938288E-4</v>
      </c>
    </row>
    <row r="8" spans="1:7" x14ac:dyDescent="0.25">
      <c r="A8" s="1">
        <v>15</v>
      </c>
      <c r="B8" s="6">
        <v>42</v>
      </c>
      <c r="C8" s="3">
        <f t="shared" si="0"/>
        <v>2252</v>
      </c>
      <c r="D8" s="15">
        <v>63</v>
      </c>
      <c r="E8" s="7">
        <f t="shared" si="1"/>
        <v>35.746031746031747</v>
      </c>
      <c r="F8" s="4">
        <f t="shared" si="2"/>
        <v>7.291666666666667E-4</v>
      </c>
      <c r="G8" s="5">
        <f t="shared" si="3"/>
        <v>7.3218684545199846E-4</v>
      </c>
    </row>
    <row r="9" spans="1:7" x14ac:dyDescent="0.25">
      <c r="A9" s="1">
        <v>20</v>
      </c>
      <c r="B9" s="6">
        <v>43</v>
      </c>
      <c r="C9" s="3">
        <f t="shared" si="0"/>
        <v>4002</v>
      </c>
      <c r="D9" s="15">
        <v>106</v>
      </c>
      <c r="E9" s="7">
        <f t="shared" si="1"/>
        <v>37.754716981132077</v>
      </c>
      <c r="F9" s="4">
        <f t="shared" si="2"/>
        <v>1.2268518518518518E-3</v>
      </c>
      <c r="G9" s="5">
        <f t="shared" si="3"/>
        <v>1.3011597493334359E-3</v>
      </c>
    </row>
    <row r="10" spans="1:7" x14ac:dyDescent="0.25">
      <c r="A10" s="1">
        <v>25</v>
      </c>
      <c r="B10" s="6">
        <v>44</v>
      </c>
      <c r="C10" s="3">
        <f t="shared" si="0"/>
        <v>6252</v>
      </c>
      <c r="D10" s="15">
        <v>170</v>
      </c>
      <c r="E10" s="7">
        <f t="shared" si="1"/>
        <v>36.776470588235291</v>
      </c>
      <c r="F10" s="4">
        <f t="shared" si="2"/>
        <v>1.9675925925925924E-3</v>
      </c>
      <c r="G10" s="5">
        <f t="shared" si="3"/>
        <v>2.0326963400381414E-3</v>
      </c>
    </row>
    <row r="11" spans="1:7" x14ac:dyDescent="0.25">
      <c r="A11" s="1">
        <v>30</v>
      </c>
      <c r="B11" s="6">
        <v>45</v>
      </c>
      <c r="C11" s="3">
        <f t="shared" si="0"/>
        <v>9002</v>
      </c>
      <c r="D11" s="15">
        <v>271</v>
      </c>
      <c r="E11" s="7">
        <f t="shared" si="1"/>
        <v>33.217712177121768</v>
      </c>
      <c r="F11" s="4">
        <f t="shared" si="2"/>
        <v>3.1365740740740742E-3</v>
      </c>
      <c r="G11" s="5">
        <f t="shared" si="3"/>
        <v>2.9267966175661147E-3</v>
      </c>
    </row>
    <row r="12" spans="1:7" x14ac:dyDescent="0.25">
      <c r="A12" s="1">
        <v>35</v>
      </c>
      <c r="B12" s="6">
        <v>46</v>
      </c>
      <c r="C12" s="3">
        <f t="shared" si="0"/>
        <v>12252</v>
      </c>
      <c r="D12" s="15">
        <v>362</v>
      </c>
      <c r="E12" s="7">
        <f t="shared" si="1"/>
        <v>33.845303867403317</v>
      </c>
      <c r="F12" s="4">
        <f t="shared" si="2"/>
        <v>4.1898148148148146E-3</v>
      </c>
      <c r="G12" s="5">
        <f t="shared" si="3"/>
        <v>3.9834605819173557E-3</v>
      </c>
    </row>
    <row r="13" spans="1:7" x14ac:dyDescent="0.25">
      <c r="A13" s="1">
        <v>40</v>
      </c>
      <c r="B13" s="6">
        <v>47</v>
      </c>
      <c r="C13" s="3">
        <f t="shared" si="0"/>
        <v>16002</v>
      </c>
      <c r="D13" s="15">
        <v>490</v>
      </c>
      <c r="E13" s="7">
        <f t="shared" si="1"/>
        <v>32.657142857142858</v>
      </c>
      <c r="F13" s="4">
        <f t="shared" si="2"/>
        <v>5.6712962962962967E-3</v>
      </c>
      <c r="G13" s="5">
        <f t="shared" si="3"/>
        <v>5.2026882330918648E-3</v>
      </c>
    </row>
    <row r="14" spans="1:7" x14ac:dyDescent="0.25">
      <c r="A14" s="1">
        <v>45</v>
      </c>
      <c r="B14" s="6">
        <v>48</v>
      </c>
      <c r="C14" s="3">
        <f t="shared" si="0"/>
        <v>20252</v>
      </c>
      <c r="D14" s="15">
        <v>618</v>
      </c>
      <c r="E14" s="7">
        <f t="shared" si="1"/>
        <v>32.770226537216828</v>
      </c>
      <c r="F14" s="4">
        <f t="shared" si="2"/>
        <v>7.1527777777777779E-3</v>
      </c>
      <c r="G14" s="5">
        <f t="shared" si="3"/>
        <v>6.5844795710896416E-3</v>
      </c>
    </row>
    <row r="15" spans="1:7" x14ac:dyDescent="0.25">
      <c r="A15" s="1">
        <v>50</v>
      </c>
      <c r="B15" s="6">
        <v>49</v>
      </c>
      <c r="C15" s="3">
        <f t="shared" si="0"/>
        <v>25002</v>
      </c>
      <c r="D15" s="15">
        <v>709</v>
      </c>
      <c r="E15" s="7">
        <f t="shared" si="1"/>
        <v>35.263751763046542</v>
      </c>
      <c r="F15" s="4">
        <f t="shared" si="2"/>
        <v>8.2060185185185187E-3</v>
      </c>
      <c r="G15" s="5">
        <f t="shared" si="3"/>
        <v>8.1288345959106868E-3</v>
      </c>
    </row>
    <row r="16" spans="1:7" x14ac:dyDescent="0.25">
      <c r="A16" s="1">
        <v>55</v>
      </c>
      <c r="B16" s="6">
        <v>50</v>
      </c>
      <c r="C16" s="3">
        <f t="shared" si="0"/>
        <v>30252</v>
      </c>
      <c r="D16" s="15">
        <v>908</v>
      </c>
      <c r="E16" s="7">
        <f t="shared" si="1"/>
        <v>33.317180616740089</v>
      </c>
      <c r="F16" s="4">
        <f t="shared" si="2"/>
        <v>1.050925925925926E-2</v>
      </c>
      <c r="G16" s="5">
        <f t="shared" si="3"/>
        <v>9.835753307554998E-3</v>
      </c>
    </row>
    <row r="17" spans="1:7" x14ac:dyDescent="0.25">
      <c r="A17" s="1">
        <v>200</v>
      </c>
      <c r="B17" s="6">
        <v>51</v>
      </c>
      <c r="C17" s="3">
        <f t="shared" si="0"/>
        <v>400002</v>
      </c>
      <c r="D17" s="15">
        <v>10089</v>
      </c>
      <c r="E17" s="7">
        <f t="shared" si="1"/>
        <v>39.647338685697292</v>
      </c>
      <c r="F17" s="4">
        <f t="shared" si="2"/>
        <v>0.11677083333333334</v>
      </c>
      <c r="G17" s="5">
        <f t="shared" si="3"/>
        <v>0.13005159971336158</v>
      </c>
    </row>
    <row r="18" spans="1:7" ht="15.75" thickBot="1" x14ac:dyDescent="0.3">
      <c r="A18" s="1">
        <v>400</v>
      </c>
      <c r="B18" s="6">
        <v>52</v>
      </c>
      <c r="C18" s="3">
        <f t="shared" si="0"/>
        <v>1600002</v>
      </c>
      <c r="D18" s="16"/>
      <c r="E18" s="7" t="str">
        <f t="shared" si="1"/>
        <v/>
      </c>
      <c r="F18" s="4">
        <f t="shared" si="2"/>
        <v>0</v>
      </c>
      <c r="G18" s="5">
        <f t="shared" si="3"/>
        <v>0.52020444808920441</v>
      </c>
    </row>
    <row r="19" spans="1:7" ht="15.75" thickBot="1" x14ac:dyDescent="0.3">
      <c r="A19" s="8" t="s">
        <v>8</v>
      </c>
      <c r="B19" s="10"/>
      <c r="C19" s="10"/>
      <c r="D19" s="8">
        <f>SUM(D5:D18)</f>
        <v>13821.3</v>
      </c>
      <c r="E19" s="11">
        <f>AVERAGE(E5:E18)</f>
        <v>35.598583854267844</v>
      </c>
      <c r="F19" s="12">
        <f>SUM(F5:F18)</f>
        <v>0.15996874999999999</v>
      </c>
      <c r="G19" s="13">
        <f>SUM(G5:G18)</f>
        <v>0.69139571489955676</v>
      </c>
    </row>
  </sheetData>
  <mergeCells count="2">
    <mergeCell ref="D3:G3"/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3" sqref="A3:G19"/>
    </sheetView>
  </sheetViews>
  <sheetFormatPr baseColWidth="10" defaultRowHeight="15" x14ac:dyDescent="0.25"/>
  <cols>
    <col min="1" max="1" width="12.42578125" customWidth="1"/>
    <col min="2" max="2" width="13.85546875" customWidth="1"/>
    <col min="3" max="3" width="12.140625" customWidth="1"/>
    <col min="4" max="4" width="12.5703125" customWidth="1"/>
    <col min="5" max="5" width="9.85546875" customWidth="1"/>
    <col min="6" max="6" width="10.7109375" customWidth="1"/>
    <col min="7" max="7" width="12.5703125" bestFit="1" customWidth="1"/>
  </cols>
  <sheetData>
    <row r="1" spans="1:7" ht="26.25" x14ac:dyDescent="0.4">
      <c r="A1" s="85" t="s">
        <v>10</v>
      </c>
      <c r="B1" s="85"/>
      <c r="C1" s="85"/>
      <c r="D1" s="85"/>
      <c r="E1" s="85"/>
      <c r="F1" s="85"/>
      <c r="G1" s="85"/>
    </row>
    <row r="2" spans="1:7" ht="15.75" thickBot="1" x14ac:dyDescent="0.3"/>
    <row r="3" spans="1:7" ht="15.75" thickBot="1" x14ac:dyDescent="0.3">
      <c r="D3" s="82" t="s">
        <v>4</v>
      </c>
      <c r="E3" s="83"/>
      <c r="F3" s="83"/>
      <c r="G3" s="84"/>
    </row>
    <row r="4" spans="1:7" ht="15.75" thickBot="1" x14ac:dyDescent="0.3">
      <c r="A4" s="8" t="s">
        <v>0</v>
      </c>
      <c r="B4" s="10" t="s">
        <v>9</v>
      </c>
      <c r="C4" s="9" t="s">
        <v>2</v>
      </c>
      <c r="D4" s="8" t="s">
        <v>1</v>
      </c>
      <c r="E4" s="10" t="s">
        <v>5</v>
      </c>
      <c r="F4" s="10" t="s">
        <v>3</v>
      </c>
      <c r="G4" s="9" t="s">
        <v>6</v>
      </c>
    </row>
    <row r="5" spans="1:7" x14ac:dyDescent="0.25">
      <c r="A5" s="1">
        <v>1</v>
      </c>
      <c r="B5" s="2">
        <v>39</v>
      </c>
      <c r="C5" s="3">
        <f t="shared" ref="C5:C18" si="0">12+30*(A5-1)+10*(A5-1)*(A5-2)</f>
        <v>12</v>
      </c>
      <c r="D5" s="14"/>
      <c r="E5" s="7" t="str">
        <f>IF(D5&lt;&gt;"",$C5/D5,"")</f>
        <v/>
      </c>
      <c r="F5" s="4">
        <f>D5/(60*60*24)</f>
        <v>0</v>
      </c>
      <c r="G5" s="5">
        <f>C5/(E$19*60*60*24)</f>
        <v>2.2216344382603457E-7</v>
      </c>
    </row>
    <row r="6" spans="1:7" x14ac:dyDescent="0.25">
      <c r="A6" s="1">
        <v>5</v>
      </c>
      <c r="B6" s="2">
        <v>40</v>
      </c>
      <c r="C6" s="3">
        <f t="shared" si="0"/>
        <v>252</v>
      </c>
      <c r="D6" s="15"/>
      <c r="E6" s="7" t="str">
        <f t="shared" ref="E6:E18" si="1">IF(D6&lt;&gt;"",$C6/D6,"")</f>
        <v/>
      </c>
      <c r="F6" s="4">
        <f t="shared" ref="F6:F18" si="2">D6/(60*60*24)</f>
        <v>0</v>
      </c>
      <c r="G6" s="5">
        <f t="shared" ref="G6:G18" si="3">C6/(E$19*60*60*24)</f>
        <v>4.6654323203467259E-6</v>
      </c>
    </row>
    <row r="7" spans="1:7" x14ac:dyDescent="0.25">
      <c r="A7" s="1">
        <v>10</v>
      </c>
      <c r="B7" s="2">
        <v>41</v>
      </c>
      <c r="C7" s="3">
        <f t="shared" si="0"/>
        <v>1002</v>
      </c>
      <c r="D7" s="15">
        <v>2</v>
      </c>
      <c r="E7" s="7">
        <f t="shared" si="1"/>
        <v>501</v>
      </c>
      <c r="F7" s="4">
        <f t="shared" si="2"/>
        <v>2.3148148148148147E-5</v>
      </c>
      <c r="G7" s="5">
        <f t="shared" si="3"/>
        <v>1.8550647559473888E-5</v>
      </c>
    </row>
    <row r="8" spans="1:7" x14ac:dyDescent="0.25">
      <c r="A8" s="1">
        <v>15</v>
      </c>
      <c r="B8" s="6">
        <v>42</v>
      </c>
      <c r="C8" s="3">
        <f t="shared" si="0"/>
        <v>2252</v>
      </c>
      <c r="D8" s="15">
        <v>3</v>
      </c>
      <c r="E8" s="7">
        <f t="shared" si="1"/>
        <v>750.66666666666663</v>
      </c>
      <c r="F8" s="4">
        <f t="shared" si="2"/>
        <v>3.4722222222222222E-5</v>
      </c>
      <c r="G8" s="5">
        <f t="shared" si="3"/>
        <v>4.1692672958019158E-5</v>
      </c>
    </row>
    <row r="9" spans="1:7" x14ac:dyDescent="0.25">
      <c r="A9" s="1">
        <v>20</v>
      </c>
      <c r="B9" s="6">
        <v>43</v>
      </c>
      <c r="C9" s="3">
        <f t="shared" si="0"/>
        <v>4002</v>
      </c>
      <c r="D9" s="15">
        <v>7</v>
      </c>
      <c r="E9" s="7">
        <f t="shared" si="1"/>
        <v>571.71428571428567</v>
      </c>
      <c r="F9" s="4">
        <f t="shared" si="2"/>
        <v>8.1018518518518516E-5</v>
      </c>
      <c r="G9" s="5">
        <f t="shared" si="3"/>
        <v>7.4091508515982529E-5</v>
      </c>
    </row>
    <row r="10" spans="1:7" x14ac:dyDescent="0.25">
      <c r="A10" s="1">
        <v>25</v>
      </c>
      <c r="B10" s="6">
        <v>44</v>
      </c>
      <c r="C10" s="3">
        <f t="shared" si="0"/>
        <v>6252</v>
      </c>
      <c r="D10" s="15">
        <v>10</v>
      </c>
      <c r="E10" s="7">
        <f t="shared" si="1"/>
        <v>625.20000000000005</v>
      </c>
      <c r="F10" s="4">
        <f t="shared" si="2"/>
        <v>1.1574074074074075E-4</v>
      </c>
      <c r="G10" s="5">
        <f t="shared" si="3"/>
        <v>1.1574715423336401E-4</v>
      </c>
    </row>
    <row r="11" spans="1:7" x14ac:dyDescent="0.25">
      <c r="A11" s="1">
        <v>30</v>
      </c>
      <c r="B11" s="6">
        <v>45</v>
      </c>
      <c r="C11" s="3">
        <f t="shared" si="0"/>
        <v>9002</v>
      </c>
      <c r="D11" s="15">
        <v>14</v>
      </c>
      <c r="E11" s="7">
        <f t="shared" si="1"/>
        <v>643</v>
      </c>
      <c r="F11" s="4">
        <f t="shared" si="2"/>
        <v>1.6203703703703703E-4</v>
      </c>
      <c r="G11" s="5">
        <f t="shared" si="3"/>
        <v>1.6665961011016361E-4</v>
      </c>
    </row>
    <row r="12" spans="1:7" x14ac:dyDescent="0.25">
      <c r="A12" s="1">
        <v>35</v>
      </c>
      <c r="B12" s="6">
        <v>46</v>
      </c>
      <c r="C12" s="3">
        <f t="shared" si="0"/>
        <v>12252</v>
      </c>
      <c r="D12" s="15">
        <v>19</v>
      </c>
      <c r="E12" s="7">
        <f t="shared" si="1"/>
        <v>644.84210526315792</v>
      </c>
      <c r="F12" s="4">
        <f t="shared" si="2"/>
        <v>2.199074074074074E-4</v>
      </c>
      <c r="G12" s="5">
        <f t="shared" si="3"/>
        <v>2.2682887614638129E-4</v>
      </c>
    </row>
    <row r="13" spans="1:7" x14ac:dyDescent="0.25">
      <c r="A13" s="1">
        <v>40</v>
      </c>
      <c r="B13" s="6">
        <v>47</v>
      </c>
      <c r="C13" s="3">
        <f t="shared" si="0"/>
        <v>16002</v>
      </c>
      <c r="D13" s="15">
        <v>25</v>
      </c>
      <c r="E13" s="7">
        <f t="shared" si="1"/>
        <v>640.08000000000004</v>
      </c>
      <c r="F13" s="4">
        <f t="shared" si="2"/>
        <v>2.8935185185185184E-4</v>
      </c>
      <c r="G13" s="5">
        <f t="shared" si="3"/>
        <v>2.9625495234201712E-4</v>
      </c>
    </row>
    <row r="14" spans="1:7" x14ac:dyDescent="0.25">
      <c r="A14" s="1">
        <v>45</v>
      </c>
      <c r="B14" s="6">
        <v>48</v>
      </c>
      <c r="C14" s="3">
        <f t="shared" si="0"/>
        <v>20252</v>
      </c>
      <c r="D14" s="15">
        <v>32</v>
      </c>
      <c r="E14" s="7">
        <f t="shared" si="1"/>
        <v>632.875</v>
      </c>
      <c r="F14" s="4">
        <f t="shared" si="2"/>
        <v>3.7037037037037035E-4</v>
      </c>
      <c r="G14" s="5">
        <f t="shared" si="3"/>
        <v>3.7493783869707099E-4</v>
      </c>
    </row>
    <row r="15" spans="1:7" x14ac:dyDescent="0.25">
      <c r="A15" s="1">
        <v>50</v>
      </c>
      <c r="B15" s="6">
        <v>49</v>
      </c>
      <c r="C15" s="3">
        <f t="shared" si="0"/>
        <v>25002</v>
      </c>
      <c r="D15" s="15">
        <v>40</v>
      </c>
      <c r="E15" s="7">
        <f t="shared" si="1"/>
        <v>625.04999999999995</v>
      </c>
      <c r="F15" s="4">
        <f t="shared" si="2"/>
        <v>4.6296296296296298E-4</v>
      </c>
      <c r="G15" s="5">
        <f t="shared" si="3"/>
        <v>4.6287753521154305E-4</v>
      </c>
    </row>
    <row r="16" spans="1:7" x14ac:dyDescent="0.25">
      <c r="A16" s="1">
        <v>55</v>
      </c>
      <c r="B16" s="6">
        <v>50</v>
      </c>
      <c r="C16" s="3">
        <f t="shared" si="0"/>
        <v>30252</v>
      </c>
      <c r="D16" s="15">
        <v>49</v>
      </c>
      <c r="E16" s="7">
        <f t="shared" si="1"/>
        <v>617.38775510204084</v>
      </c>
      <c r="F16" s="4">
        <f t="shared" si="2"/>
        <v>5.6712962962962967E-4</v>
      </c>
      <c r="G16" s="5">
        <f t="shared" si="3"/>
        <v>5.600740418854332E-4</v>
      </c>
    </row>
    <row r="17" spans="1:7" x14ac:dyDescent="0.25">
      <c r="A17" s="1">
        <v>200</v>
      </c>
      <c r="B17" s="6">
        <v>51</v>
      </c>
      <c r="C17" s="3">
        <f t="shared" si="0"/>
        <v>400002</v>
      </c>
      <c r="D17" s="15">
        <v>640</v>
      </c>
      <c r="E17" s="7">
        <f t="shared" si="1"/>
        <v>625.00312499999995</v>
      </c>
      <c r="F17" s="4">
        <f t="shared" si="2"/>
        <v>7.4074074074074077E-3</v>
      </c>
      <c r="G17" s="5">
        <f t="shared" si="3"/>
        <v>7.4054851547751231E-3</v>
      </c>
    </row>
    <row r="18" spans="1:7" ht="15.75" thickBot="1" x14ac:dyDescent="0.3">
      <c r="A18" s="1">
        <v>400</v>
      </c>
      <c r="B18" s="6">
        <v>52</v>
      </c>
      <c r="C18" s="3">
        <f t="shared" si="0"/>
        <v>1600002</v>
      </c>
      <c r="D18" s="16"/>
      <c r="E18" s="7" t="str">
        <f t="shared" si="1"/>
        <v/>
      </c>
      <c r="F18" s="4">
        <f t="shared" si="2"/>
        <v>0</v>
      </c>
      <c r="G18" s="5">
        <f t="shared" si="3"/>
        <v>2.9621829537378581E-2</v>
      </c>
    </row>
    <row r="19" spans="1:7" ht="15.75" thickBot="1" x14ac:dyDescent="0.3">
      <c r="A19" s="8" t="s">
        <v>8</v>
      </c>
      <c r="B19" s="10"/>
      <c r="C19" s="10"/>
      <c r="D19" s="8">
        <f>SUM(D5:D18)</f>
        <v>841</v>
      </c>
      <c r="E19" s="11">
        <f>AVERAGE(E5:E18)</f>
        <v>625.16535797692279</v>
      </c>
      <c r="F19" s="12">
        <f>SUM(F5:F18)</f>
        <v>9.7337962962962959E-3</v>
      </c>
      <c r="G19" s="13">
        <f>SUM(G5:G18)</f>
        <v>3.9369917125577331E-2</v>
      </c>
    </row>
    <row r="21" spans="1:7" ht="26.25" x14ac:dyDescent="0.4">
      <c r="A21" s="85" t="s">
        <v>22</v>
      </c>
      <c r="B21" s="85"/>
      <c r="C21" s="85"/>
      <c r="D21" s="85"/>
      <c r="E21" s="85"/>
      <c r="F21" s="85"/>
      <c r="G21" s="85"/>
    </row>
    <row r="22" spans="1:7" ht="15.75" thickBot="1" x14ac:dyDescent="0.3"/>
    <row r="23" spans="1:7" ht="15.75" thickBot="1" x14ac:dyDescent="0.3">
      <c r="A23" s="8" t="s">
        <v>11</v>
      </c>
      <c r="B23" s="10" t="s">
        <v>17</v>
      </c>
      <c r="C23" s="10" t="s">
        <v>18</v>
      </c>
      <c r="D23" s="10" t="s">
        <v>19</v>
      </c>
      <c r="E23" s="9" t="s">
        <v>23</v>
      </c>
    </row>
    <row r="24" spans="1:7" x14ac:dyDescent="0.25">
      <c r="A24" s="1">
        <v>1</v>
      </c>
      <c r="B24" s="2" t="s">
        <v>12</v>
      </c>
      <c r="C24" s="2" t="s">
        <v>20</v>
      </c>
      <c r="D24" s="23">
        <v>1530</v>
      </c>
      <c r="E24" s="21">
        <f>D24/D$34</f>
        <v>1.2091611740717909E-2</v>
      </c>
    </row>
    <row r="25" spans="1:7" x14ac:dyDescent="0.25">
      <c r="A25" s="1">
        <v>2</v>
      </c>
      <c r="B25" s="2" t="s">
        <v>12</v>
      </c>
      <c r="C25" s="2" t="s">
        <v>21</v>
      </c>
      <c r="D25" s="24">
        <v>1811</v>
      </c>
      <c r="E25" s="21">
        <f t="shared" ref="E25:E33" si="4">D25/D$34</f>
        <v>1.4312358733621003E-2</v>
      </c>
    </row>
    <row r="26" spans="1:7" x14ac:dyDescent="0.25">
      <c r="A26" s="1">
        <v>3</v>
      </c>
      <c r="B26" s="2" t="s">
        <v>13</v>
      </c>
      <c r="C26" s="2" t="s">
        <v>20</v>
      </c>
      <c r="D26" s="24">
        <v>11779</v>
      </c>
      <c r="E26" s="21">
        <f t="shared" si="4"/>
        <v>9.3089604375108673E-2</v>
      </c>
    </row>
    <row r="27" spans="1:7" x14ac:dyDescent="0.25">
      <c r="A27" s="1">
        <v>4</v>
      </c>
      <c r="B27" s="2" t="s">
        <v>13</v>
      </c>
      <c r="C27" s="2" t="s">
        <v>21</v>
      </c>
      <c r="D27" s="24">
        <v>10449</v>
      </c>
      <c r="E27" s="21">
        <f t="shared" si="4"/>
        <v>8.2578595476314673E-2</v>
      </c>
    </row>
    <row r="28" spans="1:7" x14ac:dyDescent="0.25">
      <c r="A28" s="1">
        <v>5</v>
      </c>
      <c r="B28" s="2" t="s">
        <v>14</v>
      </c>
      <c r="C28" s="2" t="s">
        <v>20</v>
      </c>
      <c r="D28" s="24">
        <v>30687</v>
      </c>
      <c r="E28" s="21">
        <f t="shared" si="4"/>
        <v>0.24251979705059509</v>
      </c>
    </row>
    <row r="29" spans="1:7" x14ac:dyDescent="0.25">
      <c r="A29" s="1">
        <v>6</v>
      </c>
      <c r="B29" s="2" t="s">
        <v>14</v>
      </c>
      <c r="C29" s="2" t="s">
        <v>21</v>
      </c>
      <c r="D29" s="24">
        <v>20062</v>
      </c>
      <c r="E29" s="21">
        <f t="shared" si="4"/>
        <v>0.1585502710733874</v>
      </c>
    </row>
    <row r="30" spans="1:7" x14ac:dyDescent="0.25">
      <c r="A30" s="1">
        <v>7</v>
      </c>
      <c r="B30" s="2" t="s">
        <v>15</v>
      </c>
      <c r="C30" s="2" t="s">
        <v>20</v>
      </c>
      <c r="D30" s="24">
        <v>20438</v>
      </c>
      <c r="E30" s="21">
        <f t="shared" si="4"/>
        <v>0.16152180441620434</v>
      </c>
    </row>
    <row r="31" spans="1:7" x14ac:dyDescent="0.25">
      <c r="A31" s="1">
        <v>8</v>
      </c>
      <c r="B31" s="2" t="s">
        <v>15</v>
      </c>
      <c r="C31" s="2" t="s">
        <v>21</v>
      </c>
      <c r="D31" s="24">
        <v>21840</v>
      </c>
      <c r="E31" s="21">
        <f t="shared" si="4"/>
        <v>0.17260183033809096</v>
      </c>
    </row>
    <row r="32" spans="1:7" x14ac:dyDescent="0.25">
      <c r="A32" s="1">
        <v>9</v>
      </c>
      <c r="B32" s="2" t="s">
        <v>16</v>
      </c>
      <c r="C32" s="2" t="s">
        <v>20</v>
      </c>
      <c r="D32" s="24">
        <v>3409</v>
      </c>
      <c r="E32" s="21">
        <f t="shared" si="4"/>
        <v>2.6941375440593041E-2</v>
      </c>
    </row>
    <row r="33" spans="1:5" ht="15.75" thickBot="1" x14ac:dyDescent="0.3">
      <c r="A33" s="17">
        <v>10</v>
      </c>
      <c r="B33" s="18" t="s">
        <v>16</v>
      </c>
      <c r="C33" s="18" t="s">
        <v>21</v>
      </c>
      <c r="D33" s="25">
        <v>4529</v>
      </c>
      <c r="E33" s="22">
        <f t="shared" si="4"/>
        <v>3.5792751355366935E-2</v>
      </c>
    </row>
    <row r="34" spans="1:5" ht="15.75" thickBot="1" x14ac:dyDescent="0.3">
      <c r="A34" s="8" t="s">
        <v>24</v>
      </c>
      <c r="B34" s="10"/>
      <c r="C34" s="10"/>
      <c r="D34" s="10">
        <f>SUM(D24:D33)</f>
        <v>126534</v>
      </c>
      <c r="E34" s="9">
        <f>SUM(E24:E33)</f>
        <v>1</v>
      </c>
    </row>
    <row r="37" spans="1:5" x14ac:dyDescent="0.25">
      <c r="A37" s="19"/>
      <c r="B37" s="20"/>
      <c r="C37" s="20"/>
      <c r="D37" s="20"/>
    </row>
    <row r="38" spans="1:5" x14ac:dyDescent="0.25">
      <c r="A38" s="19"/>
      <c r="B38" s="20"/>
      <c r="C38" s="20"/>
      <c r="D38" s="20"/>
    </row>
    <row r="39" spans="1:5" x14ac:dyDescent="0.25">
      <c r="A39" s="19"/>
      <c r="B39" s="20"/>
      <c r="C39" s="20"/>
      <c r="D39" s="20"/>
    </row>
    <row r="40" spans="1:5" x14ac:dyDescent="0.25">
      <c r="A40" s="19"/>
      <c r="B40" s="20"/>
      <c r="C40" s="20"/>
      <c r="D40" s="20"/>
    </row>
    <row r="41" spans="1:5" x14ac:dyDescent="0.25">
      <c r="A41" s="19"/>
      <c r="B41" s="20"/>
      <c r="C41" s="20"/>
      <c r="D41" s="20"/>
    </row>
    <row r="42" spans="1:5" x14ac:dyDescent="0.25">
      <c r="A42" s="19"/>
      <c r="B42" s="20"/>
      <c r="C42" s="20"/>
      <c r="D42" s="20"/>
    </row>
    <row r="43" spans="1:5" x14ac:dyDescent="0.25">
      <c r="D43" s="20"/>
    </row>
  </sheetData>
  <dataConsolidate/>
  <mergeCells count="3">
    <mergeCell ref="A1:G1"/>
    <mergeCell ref="D3:G3"/>
    <mergeCell ref="A21:G2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I13" sqref="I13:K14"/>
    </sheetView>
  </sheetViews>
  <sheetFormatPr baseColWidth="10" defaultRowHeight="15" x14ac:dyDescent="0.25"/>
  <sheetData>
    <row r="1" spans="1:7" ht="26.25" x14ac:dyDescent="0.4">
      <c r="A1" s="85" t="s">
        <v>25</v>
      </c>
      <c r="B1" s="85"/>
      <c r="C1" s="85"/>
      <c r="D1" s="85"/>
      <c r="E1" s="85"/>
      <c r="F1" s="85"/>
      <c r="G1" s="85"/>
    </row>
    <row r="2" spans="1:7" ht="27" thickBot="1" x14ac:dyDescent="0.45">
      <c r="A2" s="26"/>
      <c r="B2" s="26"/>
      <c r="C2" s="26"/>
      <c r="D2" s="26"/>
      <c r="E2" s="26"/>
      <c r="F2" s="26"/>
    </row>
    <row r="3" spans="1:7" ht="15.75" thickBot="1" x14ac:dyDescent="0.3">
      <c r="A3" s="8" t="s">
        <v>0</v>
      </c>
      <c r="B3" s="10" t="s">
        <v>9</v>
      </c>
      <c r="C3" s="10" t="s">
        <v>2</v>
      </c>
      <c r="D3" s="8" t="s">
        <v>26</v>
      </c>
      <c r="E3" s="10" t="s">
        <v>27</v>
      </c>
      <c r="F3" s="10" t="s">
        <v>28</v>
      </c>
      <c r="G3" s="9" t="s">
        <v>29</v>
      </c>
    </row>
    <row r="4" spans="1:7" x14ac:dyDescent="0.25">
      <c r="A4" s="1">
        <v>1</v>
      </c>
      <c r="B4" s="2">
        <v>39</v>
      </c>
      <c r="C4" s="2">
        <f t="shared" ref="C4:C11" si="0">12+30*(A4-1)+10*(A4-1)*(A4-2)</f>
        <v>12</v>
      </c>
      <c r="D4" s="1">
        <v>1488.46</v>
      </c>
      <c r="E4" s="2">
        <v>1437.48</v>
      </c>
      <c r="F4" s="2">
        <v>1380.43</v>
      </c>
      <c r="G4" s="3">
        <v>2101.63</v>
      </c>
    </row>
    <row r="5" spans="1:7" x14ac:dyDescent="0.25">
      <c r="A5" s="1">
        <v>5</v>
      </c>
      <c r="B5" s="2">
        <v>40</v>
      </c>
      <c r="C5" s="2">
        <f t="shared" si="0"/>
        <v>252</v>
      </c>
      <c r="D5" s="1">
        <v>893.92</v>
      </c>
      <c r="E5" s="2">
        <v>839.92</v>
      </c>
      <c r="F5" s="2">
        <v>1478.29</v>
      </c>
      <c r="G5" s="3">
        <v>1296.75</v>
      </c>
    </row>
    <row r="6" spans="1:7" x14ac:dyDescent="0.25">
      <c r="A6" s="1">
        <v>10</v>
      </c>
      <c r="B6" s="2">
        <v>41</v>
      </c>
      <c r="C6" s="2">
        <f t="shared" si="0"/>
        <v>1002</v>
      </c>
      <c r="D6" s="1">
        <v>501.74</v>
      </c>
      <c r="E6" s="2">
        <v>639.80999999999995</v>
      </c>
      <c r="F6" s="2">
        <v>1354.58</v>
      </c>
      <c r="G6" s="3">
        <v>997.96</v>
      </c>
    </row>
    <row r="7" spans="1:7" x14ac:dyDescent="0.25">
      <c r="A7" s="1">
        <v>15</v>
      </c>
      <c r="B7" s="6">
        <v>42</v>
      </c>
      <c r="C7" s="2">
        <f t="shared" si="0"/>
        <v>2252</v>
      </c>
      <c r="D7" s="1">
        <v>258.70999999999998</v>
      </c>
      <c r="E7" s="2">
        <v>432.04</v>
      </c>
      <c r="F7" s="2">
        <v>1491.84</v>
      </c>
      <c r="G7" s="3">
        <v>887.09</v>
      </c>
    </row>
    <row r="8" spans="1:7" x14ac:dyDescent="0.25">
      <c r="A8" s="1">
        <v>20</v>
      </c>
      <c r="B8" s="6">
        <v>43</v>
      </c>
      <c r="C8" s="2">
        <f t="shared" si="0"/>
        <v>4002</v>
      </c>
      <c r="D8" s="1">
        <v>156.9</v>
      </c>
      <c r="E8" s="6">
        <v>275.81</v>
      </c>
      <c r="F8" s="6">
        <v>1338.9</v>
      </c>
      <c r="G8" s="28">
        <v>709.83</v>
      </c>
    </row>
    <row r="9" spans="1:7" x14ac:dyDescent="0.25">
      <c r="A9" s="1">
        <v>25</v>
      </c>
      <c r="B9" s="6">
        <v>44</v>
      </c>
      <c r="C9" s="2">
        <f t="shared" si="0"/>
        <v>6252</v>
      </c>
      <c r="D9" s="1">
        <v>104.45</v>
      </c>
      <c r="E9" s="6">
        <v>191.64</v>
      </c>
      <c r="F9" s="6">
        <v>1093.53</v>
      </c>
      <c r="G9" s="28">
        <v>586.16</v>
      </c>
    </row>
    <row r="10" spans="1:7" x14ac:dyDescent="0.25">
      <c r="A10" s="1">
        <v>30</v>
      </c>
      <c r="B10" s="6">
        <v>45</v>
      </c>
      <c r="C10" s="2">
        <f t="shared" si="0"/>
        <v>9002</v>
      </c>
      <c r="D10" s="1">
        <v>66.040000000000006</v>
      </c>
      <c r="E10" s="6">
        <v>118.83</v>
      </c>
      <c r="F10" s="6">
        <v>928.87</v>
      </c>
      <c r="G10" s="28">
        <v>506.44</v>
      </c>
    </row>
    <row r="11" spans="1:7" ht="15.75" thickBot="1" x14ac:dyDescent="0.3">
      <c r="A11" s="17">
        <v>35</v>
      </c>
      <c r="B11" s="27">
        <v>46</v>
      </c>
      <c r="C11" s="18">
        <f t="shared" si="0"/>
        <v>12252</v>
      </c>
      <c r="D11" s="17">
        <v>49.13</v>
      </c>
      <c r="E11" s="27">
        <v>90.64</v>
      </c>
      <c r="F11" s="27">
        <v>797.6</v>
      </c>
      <c r="G11" s="29">
        <v>481.22</v>
      </c>
    </row>
    <row r="15" spans="1:7" x14ac:dyDescent="0.25">
      <c r="A15" t="s">
        <v>31</v>
      </c>
      <c r="B15" t="s">
        <v>0</v>
      </c>
      <c r="C15" t="s">
        <v>30</v>
      </c>
    </row>
    <row r="16" spans="1:7" x14ac:dyDescent="0.25">
      <c r="A16">
        <v>39</v>
      </c>
      <c r="B16">
        <v>1</v>
      </c>
      <c r="C16">
        <v>46</v>
      </c>
    </row>
    <row r="17" spans="1:3" x14ac:dyDescent="0.25">
      <c r="A17">
        <v>40</v>
      </c>
      <c r="B17">
        <v>5</v>
      </c>
      <c r="C17">
        <v>47</v>
      </c>
    </row>
    <row r="18" spans="1:3" x14ac:dyDescent="0.25">
      <c r="A18">
        <v>41</v>
      </c>
      <c r="B18">
        <v>10</v>
      </c>
      <c r="C18">
        <v>45</v>
      </c>
    </row>
    <row r="19" spans="1:3" x14ac:dyDescent="0.25">
      <c r="A19">
        <v>42</v>
      </c>
      <c r="B19">
        <v>15</v>
      </c>
      <c r="C19">
        <v>48</v>
      </c>
    </row>
    <row r="20" spans="1:3" x14ac:dyDescent="0.25">
      <c r="A20">
        <v>43</v>
      </c>
      <c r="B20">
        <v>20</v>
      </c>
      <c r="C20">
        <v>49</v>
      </c>
    </row>
    <row r="21" spans="1:3" x14ac:dyDescent="0.25">
      <c r="A21">
        <v>44</v>
      </c>
      <c r="B21">
        <v>25</v>
      </c>
      <c r="C21">
        <v>46</v>
      </c>
    </row>
    <row r="22" spans="1:3" x14ac:dyDescent="0.25">
      <c r="A22">
        <v>45</v>
      </c>
      <c r="B22">
        <v>30</v>
      </c>
      <c r="C22">
        <v>49</v>
      </c>
    </row>
    <row r="23" spans="1:3" x14ac:dyDescent="0.25">
      <c r="A23">
        <v>46</v>
      </c>
      <c r="B23">
        <v>35</v>
      </c>
      <c r="C23">
        <v>54</v>
      </c>
    </row>
    <row r="24" spans="1:3" x14ac:dyDescent="0.25">
      <c r="A24">
        <v>47</v>
      </c>
      <c r="B24">
        <v>40</v>
      </c>
      <c r="C24">
        <v>56</v>
      </c>
    </row>
    <row r="25" spans="1:3" x14ac:dyDescent="0.25">
      <c r="A25">
        <v>48</v>
      </c>
      <c r="B25">
        <v>45</v>
      </c>
      <c r="C25">
        <v>68</v>
      </c>
    </row>
    <row r="26" spans="1:3" x14ac:dyDescent="0.25">
      <c r="A26">
        <v>49</v>
      </c>
      <c r="B26">
        <v>50</v>
      </c>
      <c r="C26">
        <v>125</v>
      </c>
    </row>
    <row r="27" spans="1:3" x14ac:dyDescent="0.25">
      <c r="A27">
        <v>50</v>
      </c>
      <c r="B27">
        <v>55</v>
      </c>
      <c r="C27">
        <v>96</v>
      </c>
    </row>
    <row r="28" spans="1:3" x14ac:dyDescent="0.25">
      <c r="A28">
        <v>49</v>
      </c>
      <c r="B28">
        <v>50</v>
      </c>
      <c r="C28">
        <v>76</v>
      </c>
    </row>
    <row r="29" spans="1:3" x14ac:dyDescent="0.25">
      <c r="A29">
        <v>50</v>
      </c>
      <c r="B29">
        <v>55</v>
      </c>
      <c r="C29">
        <v>77</v>
      </c>
    </row>
    <row r="30" spans="1:3" x14ac:dyDescent="0.25">
      <c r="A30">
        <v>49</v>
      </c>
      <c r="B30">
        <v>50</v>
      </c>
      <c r="C30">
        <v>70</v>
      </c>
    </row>
    <row r="31" spans="1:3" x14ac:dyDescent="0.25">
      <c r="A31">
        <v>50</v>
      </c>
      <c r="B31">
        <v>55</v>
      </c>
      <c r="C31">
        <v>74</v>
      </c>
    </row>
    <row r="32" spans="1:3" x14ac:dyDescent="0.25">
      <c r="A32">
        <v>51</v>
      </c>
      <c r="B32">
        <v>200</v>
      </c>
      <c r="C32">
        <v>1896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3" workbookViewId="0">
      <selection activeCell="F17" sqref="F17"/>
    </sheetView>
  </sheetViews>
  <sheetFormatPr baseColWidth="10" defaultRowHeight="15" x14ac:dyDescent="0.25"/>
  <cols>
    <col min="3" max="3" width="12.85546875" bestFit="1" customWidth="1"/>
    <col min="4" max="7" width="11.5703125" bestFit="1" customWidth="1"/>
    <col min="8" max="8" width="11.85546875" bestFit="1" customWidth="1"/>
    <col min="9" max="9" width="13.28515625" customWidth="1"/>
  </cols>
  <sheetData>
    <row r="1" spans="1:9" ht="26.25" x14ac:dyDescent="0.4">
      <c r="A1" s="85" t="s">
        <v>37</v>
      </c>
      <c r="B1" s="85"/>
      <c r="C1" s="85"/>
      <c r="D1" s="85"/>
      <c r="E1" s="85"/>
      <c r="F1" s="85"/>
      <c r="G1" s="85"/>
      <c r="H1" s="85"/>
      <c r="I1" s="85"/>
    </row>
    <row r="2" spans="1:9" ht="15.75" thickBot="1" x14ac:dyDescent="0.3"/>
    <row r="3" spans="1:9" ht="15.75" thickBot="1" x14ac:dyDescent="0.3">
      <c r="A3" s="8" t="s">
        <v>0</v>
      </c>
      <c r="B3" s="10" t="s">
        <v>9</v>
      </c>
      <c r="C3" s="10" t="s">
        <v>2</v>
      </c>
      <c r="D3" s="8" t="s">
        <v>4</v>
      </c>
      <c r="E3" s="10" t="s">
        <v>32</v>
      </c>
      <c r="F3" s="10" t="s">
        <v>33</v>
      </c>
      <c r="G3" s="10" t="s">
        <v>34</v>
      </c>
      <c r="H3" s="9" t="s">
        <v>35</v>
      </c>
      <c r="I3" s="32" t="s">
        <v>36</v>
      </c>
    </row>
    <row r="4" spans="1:9" x14ac:dyDescent="0.25">
      <c r="A4" s="1">
        <v>5</v>
      </c>
      <c r="B4" s="2">
        <v>64</v>
      </c>
      <c r="C4" s="45">
        <f t="shared" ref="C4:C14" si="0">IF(B4="","",12+30*(A4-1)+10*(A4-1)*(A4-2))</f>
        <v>252</v>
      </c>
      <c r="D4" s="47">
        <v>0.59</v>
      </c>
      <c r="E4" s="44">
        <v>2.19</v>
      </c>
      <c r="F4" s="44">
        <v>6.73</v>
      </c>
      <c r="G4" s="44">
        <v>0.43</v>
      </c>
      <c r="H4" s="48">
        <v>1588.81</v>
      </c>
      <c r="I4" s="51">
        <f>SUM(D4:G4)</f>
        <v>9.94</v>
      </c>
    </row>
    <row r="5" spans="1:9" x14ac:dyDescent="0.25">
      <c r="A5" s="1">
        <v>10</v>
      </c>
      <c r="B5" s="2">
        <v>65</v>
      </c>
      <c r="C5" s="45">
        <f t="shared" si="0"/>
        <v>1002</v>
      </c>
      <c r="D5" s="47">
        <v>2.4500000000000002</v>
      </c>
      <c r="E5" s="44">
        <v>9</v>
      </c>
      <c r="F5" s="44">
        <v>25.61</v>
      </c>
      <c r="G5" s="44">
        <v>1.72</v>
      </c>
      <c r="H5" s="48">
        <v>1706</v>
      </c>
      <c r="I5" s="51">
        <f t="shared" ref="I5:I17" si="1">SUM(D5:G5)</f>
        <v>38.78</v>
      </c>
    </row>
    <row r="6" spans="1:9" x14ac:dyDescent="0.25">
      <c r="A6" s="1">
        <v>15</v>
      </c>
      <c r="B6" s="2">
        <v>66</v>
      </c>
      <c r="C6" s="45">
        <f t="shared" si="0"/>
        <v>2252</v>
      </c>
      <c r="D6" s="47">
        <v>4.59</v>
      </c>
      <c r="E6" s="44">
        <v>19.010000000000002</v>
      </c>
      <c r="F6" s="44">
        <v>48.97</v>
      </c>
      <c r="G6" s="44">
        <v>3.4</v>
      </c>
      <c r="H6" s="48">
        <v>1947</v>
      </c>
      <c r="I6" s="51">
        <f t="shared" si="1"/>
        <v>75.97</v>
      </c>
    </row>
    <row r="7" spans="1:9" x14ac:dyDescent="0.25">
      <c r="A7" s="1">
        <v>20</v>
      </c>
      <c r="B7" s="6">
        <v>67</v>
      </c>
      <c r="C7" s="45">
        <f t="shared" si="0"/>
        <v>4002</v>
      </c>
      <c r="D7" s="47">
        <v>7.96</v>
      </c>
      <c r="E7" s="44">
        <v>32.28</v>
      </c>
      <c r="F7" s="44">
        <v>99.07</v>
      </c>
      <c r="G7" s="44">
        <v>5.89</v>
      </c>
      <c r="H7" s="48">
        <v>1674</v>
      </c>
      <c r="I7" s="51">
        <f t="shared" si="1"/>
        <v>145.19999999999999</v>
      </c>
    </row>
    <row r="8" spans="1:9" x14ac:dyDescent="0.25">
      <c r="A8" s="1">
        <v>25</v>
      </c>
      <c r="B8" s="6">
        <v>68</v>
      </c>
      <c r="C8" s="45">
        <f t="shared" si="0"/>
        <v>6252</v>
      </c>
      <c r="D8" s="47">
        <v>15.68</v>
      </c>
      <c r="E8" s="44">
        <v>52.55</v>
      </c>
      <c r="F8" s="44">
        <v>163.36000000000001</v>
      </c>
      <c r="G8" s="44">
        <v>10.73</v>
      </c>
      <c r="H8" s="48">
        <v>1669.26</v>
      </c>
      <c r="I8" s="51">
        <f t="shared" si="1"/>
        <v>242.32</v>
      </c>
    </row>
    <row r="9" spans="1:9" x14ac:dyDescent="0.25">
      <c r="A9" s="1">
        <v>30</v>
      </c>
      <c r="B9" s="6">
        <v>69</v>
      </c>
      <c r="C9" s="45">
        <f t="shared" si="0"/>
        <v>9002</v>
      </c>
      <c r="D9" s="47">
        <v>14.62</v>
      </c>
      <c r="E9" s="44">
        <v>71.98</v>
      </c>
      <c r="F9" s="44">
        <v>246.73</v>
      </c>
      <c r="G9" s="44">
        <v>19.84</v>
      </c>
      <c r="H9" s="48">
        <v>1803.38</v>
      </c>
      <c r="I9" s="51">
        <f t="shared" si="1"/>
        <v>353.16999999999996</v>
      </c>
    </row>
    <row r="10" spans="1:9" x14ac:dyDescent="0.25">
      <c r="A10" s="1">
        <v>35</v>
      </c>
      <c r="B10" s="6">
        <v>70</v>
      </c>
      <c r="C10" s="45">
        <f t="shared" si="0"/>
        <v>12252</v>
      </c>
      <c r="D10" s="47">
        <v>27.81</v>
      </c>
      <c r="E10" s="44">
        <v>110.91</v>
      </c>
      <c r="F10" s="44">
        <v>346.56</v>
      </c>
      <c r="G10" s="44">
        <v>19.059999999999999</v>
      </c>
      <c r="H10" s="48">
        <v>1992.62</v>
      </c>
      <c r="I10" s="51">
        <f t="shared" si="1"/>
        <v>504.34</v>
      </c>
    </row>
    <row r="11" spans="1:9" x14ac:dyDescent="0.25">
      <c r="A11" s="1">
        <v>40</v>
      </c>
      <c r="B11" s="6">
        <v>71</v>
      </c>
      <c r="C11" s="45">
        <f t="shared" si="0"/>
        <v>16002</v>
      </c>
      <c r="D11" s="47">
        <v>24.6</v>
      </c>
      <c r="E11" s="44">
        <v>130.19</v>
      </c>
      <c r="F11" s="44">
        <v>437.73</v>
      </c>
      <c r="G11" s="44">
        <v>25.53</v>
      </c>
      <c r="H11" s="48">
        <v>1910.25</v>
      </c>
      <c r="I11" s="51">
        <f t="shared" si="1"/>
        <v>618.04999999999995</v>
      </c>
    </row>
    <row r="12" spans="1:9" x14ac:dyDescent="0.25">
      <c r="A12" s="1">
        <v>45</v>
      </c>
      <c r="B12" s="6">
        <v>72</v>
      </c>
      <c r="C12" s="45">
        <f t="shared" si="0"/>
        <v>20252</v>
      </c>
      <c r="D12" s="47">
        <v>43.34</v>
      </c>
      <c r="E12" s="44">
        <v>191.72</v>
      </c>
      <c r="F12" s="44">
        <v>614.77</v>
      </c>
      <c r="G12" s="44">
        <v>64.430000000000007</v>
      </c>
      <c r="H12" s="48">
        <v>1709.15</v>
      </c>
      <c r="I12" s="51">
        <f t="shared" si="1"/>
        <v>914.26</v>
      </c>
    </row>
    <row r="13" spans="1:9" x14ac:dyDescent="0.25">
      <c r="A13" s="1">
        <v>50</v>
      </c>
      <c r="B13" s="6">
        <v>73</v>
      </c>
      <c r="C13" s="45">
        <f t="shared" si="0"/>
        <v>25002</v>
      </c>
      <c r="D13" s="47">
        <v>64.47</v>
      </c>
      <c r="E13" s="44">
        <v>264.17</v>
      </c>
      <c r="F13" s="44">
        <v>681.24</v>
      </c>
      <c r="G13" s="44">
        <v>112.97</v>
      </c>
      <c r="H13" s="48">
        <v>2731.02</v>
      </c>
      <c r="I13" s="51">
        <f t="shared" si="1"/>
        <v>1122.8499999999999</v>
      </c>
    </row>
    <row r="14" spans="1:9" x14ac:dyDescent="0.25">
      <c r="A14" s="1">
        <v>55</v>
      </c>
      <c r="B14" s="6">
        <v>75</v>
      </c>
      <c r="C14" s="45">
        <f t="shared" si="0"/>
        <v>30252</v>
      </c>
      <c r="D14" s="47">
        <v>66.38</v>
      </c>
      <c r="E14" s="44">
        <v>359.3</v>
      </c>
      <c r="F14" s="44">
        <v>867.54</v>
      </c>
      <c r="G14" s="44">
        <v>61.88</v>
      </c>
      <c r="H14" s="48">
        <v>2803</v>
      </c>
      <c r="I14" s="51">
        <f t="shared" si="1"/>
        <v>1355.1000000000001</v>
      </c>
    </row>
    <row r="15" spans="1:9" x14ac:dyDescent="0.25">
      <c r="A15" s="1">
        <v>60</v>
      </c>
      <c r="B15" s="6">
        <v>76</v>
      </c>
      <c r="C15" s="45">
        <f>IF(B15="","",12+30*(A15-1)+10*(A15-1)*(A15-2))</f>
        <v>36002</v>
      </c>
      <c r="D15" s="47">
        <v>82.09</v>
      </c>
      <c r="E15" s="44">
        <v>439.53</v>
      </c>
      <c r="F15" s="44">
        <v>1060.1099999999999</v>
      </c>
      <c r="G15" s="44">
        <v>82.07</v>
      </c>
      <c r="H15" s="48">
        <v>2886.84</v>
      </c>
      <c r="I15" s="51">
        <f>SUM(D15:H15)</f>
        <v>4550.6400000000003</v>
      </c>
    </row>
    <row r="16" spans="1:9" x14ac:dyDescent="0.25">
      <c r="A16" s="1">
        <v>128</v>
      </c>
      <c r="B16" s="6">
        <v>2</v>
      </c>
      <c r="C16" s="45">
        <f t="shared" ref="C16:C17" si="2">IF(B16="","",12+30*(A16-1)+10*(A16-1)*(A16-2))</f>
        <v>163842</v>
      </c>
      <c r="D16" s="47">
        <v>500</v>
      </c>
      <c r="E16" s="44">
        <v>1300</v>
      </c>
      <c r="F16" s="44">
        <v>3450</v>
      </c>
      <c r="G16" s="44">
        <v>231.25</v>
      </c>
      <c r="H16" s="48"/>
      <c r="I16" s="51">
        <f t="shared" si="1"/>
        <v>5481.25</v>
      </c>
    </row>
    <row r="17" spans="1:10" ht="15.75" thickBot="1" x14ac:dyDescent="0.3">
      <c r="A17" s="1">
        <v>400</v>
      </c>
      <c r="B17" s="2"/>
      <c r="C17" s="45" t="str">
        <f t="shared" si="2"/>
        <v/>
      </c>
      <c r="D17" s="47"/>
      <c r="E17" s="44"/>
      <c r="F17" s="44"/>
      <c r="G17" s="44"/>
      <c r="H17" s="48"/>
      <c r="I17" s="51">
        <f t="shared" si="1"/>
        <v>0</v>
      </c>
    </row>
    <row r="18" spans="1:10" ht="15.75" thickBot="1" x14ac:dyDescent="0.3">
      <c r="A18" s="8" t="s">
        <v>8</v>
      </c>
      <c r="B18" s="10"/>
      <c r="C18" s="46">
        <f t="shared" ref="C18:I18" si="3">SUM(C4:C17)</f>
        <v>326366</v>
      </c>
      <c r="D18" s="49">
        <f t="shared" si="3"/>
        <v>854.58</v>
      </c>
      <c r="E18" s="43">
        <f t="shared" si="3"/>
        <v>2982.83</v>
      </c>
      <c r="F18" s="43">
        <f t="shared" si="3"/>
        <v>8048.42</v>
      </c>
      <c r="G18" s="43">
        <f t="shared" si="3"/>
        <v>639.20000000000005</v>
      </c>
      <c r="H18" s="50">
        <f t="shared" si="3"/>
        <v>24421.329999999998</v>
      </c>
      <c r="I18" s="52">
        <f t="shared" si="3"/>
        <v>15411.869999999999</v>
      </c>
    </row>
    <row r="20" spans="1:10" ht="26.25" x14ac:dyDescent="0.4">
      <c r="A20" s="85" t="s">
        <v>39</v>
      </c>
      <c r="B20" s="85"/>
      <c r="C20" s="85"/>
      <c r="D20" s="85"/>
      <c r="E20" s="85"/>
      <c r="F20" s="85"/>
      <c r="G20" s="85"/>
      <c r="H20" s="85"/>
      <c r="I20" s="85"/>
    </row>
    <row r="21" spans="1:10" ht="15.75" thickBot="1" x14ac:dyDescent="0.3"/>
    <row r="22" spans="1:10" ht="15.75" thickBot="1" x14ac:dyDescent="0.3">
      <c r="A22" s="8" t="s">
        <v>0</v>
      </c>
      <c r="B22" s="10" t="s">
        <v>9</v>
      </c>
      <c r="C22" s="10" t="s">
        <v>2</v>
      </c>
      <c r="D22" s="10" t="s">
        <v>4</v>
      </c>
      <c r="E22" s="10" t="s">
        <v>32</v>
      </c>
      <c r="F22" s="10" t="s">
        <v>33</v>
      </c>
      <c r="G22" s="10" t="s">
        <v>34</v>
      </c>
      <c r="H22" s="10" t="s">
        <v>35</v>
      </c>
      <c r="I22" s="32" t="s">
        <v>36</v>
      </c>
    </row>
    <row r="23" spans="1:10" x14ac:dyDescent="0.25">
      <c r="A23" s="92">
        <v>100</v>
      </c>
      <c r="B23" s="94">
        <f>MAX(B4:B17)+1</f>
        <v>77</v>
      </c>
      <c r="C23" s="94">
        <f>12+30*(A23-1)+10*(A23-1)*(A23-2)</f>
        <v>100002</v>
      </c>
      <c r="D23" s="73">
        <f>($C$23/D$47)</f>
        <v>305.17815944629581</v>
      </c>
      <c r="E23" s="74">
        <f t="shared" ref="E23:G23" si="4">($C$23/E$47)</f>
        <v>1220.8732587078493</v>
      </c>
      <c r="F23" s="74">
        <f t="shared" si="4"/>
        <v>3035.6621341102114</v>
      </c>
      <c r="G23" s="74">
        <f t="shared" si="4"/>
        <v>451.85288936885047</v>
      </c>
      <c r="H23" s="74">
        <f>(2160*1080/H$47)</f>
        <v>2886.84</v>
      </c>
      <c r="I23" s="75">
        <f>SUM(D23:G23)</f>
        <v>5013.5664416332074</v>
      </c>
      <c r="J23" s="86" t="s">
        <v>43</v>
      </c>
    </row>
    <row r="24" spans="1:10" ht="15.75" thickBot="1" x14ac:dyDescent="0.3">
      <c r="A24" s="92"/>
      <c r="B24" s="94"/>
      <c r="C24" s="94"/>
      <c r="D24" s="67">
        <f>D23/(60*60*24)</f>
        <v>3.5321546232210165E-3</v>
      </c>
      <c r="E24" s="68">
        <f t="shared" ref="E24:H24" si="5">E23/(60*60*24)</f>
        <v>1.4130477531340849E-2</v>
      </c>
      <c r="F24" s="68">
        <f t="shared" si="5"/>
        <v>3.5134978404053371E-2</v>
      </c>
      <c r="G24" s="68">
        <f t="shared" si="5"/>
        <v>5.2297788121394729E-3</v>
      </c>
      <c r="H24" s="68">
        <f t="shared" si="5"/>
        <v>3.3412500000000005E-2</v>
      </c>
      <c r="I24" s="69">
        <f t="shared" ref="I24:I28" si="6">SUM(D24:G24)</f>
        <v>5.8027389370754703E-2</v>
      </c>
      <c r="J24" s="87"/>
    </row>
    <row r="25" spans="1:10" x14ac:dyDescent="0.25">
      <c r="A25" s="92"/>
      <c r="B25" s="94"/>
      <c r="C25" s="94"/>
      <c r="D25" s="76">
        <f>($C$23/D$48)</f>
        <v>216.23563378549275</v>
      </c>
      <c r="E25" s="77">
        <f t="shared" ref="E25:G25" si="7">($C$23/E$48)</f>
        <v>903.62703134437493</v>
      </c>
      <c r="F25" s="77">
        <f t="shared" si="7"/>
        <v>2623.2185022656658</v>
      </c>
      <c r="G25" s="77">
        <f t="shared" si="7"/>
        <v>186.03381323534592</v>
      </c>
      <c r="H25" s="77">
        <f>(2160*1080/H$48)</f>
        <v>1948.0879617699757</v>
      </c>
      <c r="I25" s="78">
        <f t="shared" si="6"/>
        <v>3929.1149806308795</v>
      </c>
      <c r="J25" s="88" t="s">
        <v>42</v>
      </c>
    </row>
    <row r="26" spans="1:10" ht="15.75" thickBot="1" x14ac:dyDescent="0.3">
      <c r="A26" s="92"/>
      <c r="B26" s="94"/>
      <c r="C26" s="94"/>
      <c r="D26" s="65">
        <f>D25/(60*60*24)</f>
        <v>2.5027272428876477E-3</v>
      </c>
      <c r="E26" s="64">
        <f t="shared" ref="E26:H26" si="8">E25/(60*60*24)</f>
        <v>1.0458646196115451E-2</v>
      </c>
      <c r="F26" s="64">
        <f t="shared" si="8"/>
        <v>3.0361325257704467E-2</v>
      </c>
      <c r="G26" s="64">
        <f t="shared" si="8"/>
        <v>2.1531691346683554E-3</v>
      </c>
      <c r="H26" s="64">
        <f t="shared" si="8"/>
        <v>2.254731437233768E-2</v>
      </c>
      <c r="I26" s="66">
        <f t="shared" si="6"/>
        <v>4.5475867831375923E-2</v>
      </c>
      <c r="J26" s="89"/>
    </row>
    <row r="27" spans="1:10" x14ac:dyDescent="0.25">
      <c r="A27" s="92"/>
      <c r="B27" s="94"/>
      <c r="C27" s="94"/>
      <c r="D27" s="79">
        <f>$C$23/D$49</f>
        <v>153.73385826771653</v>
      </c>
      <c r="E27" s="80">
        <f t="shared" ref="E27:G27" si="9">$C$23/E$49</f>
        <v>793.46321456036912</v>
      </c>
      <c r="F27" s="80">
        <f t="shared" si="9"/>
        <v>2105.729300179441</v>
      </c>
      <c r="G27" s="80">
        <f t="shared" si="9"/>
        <v>141.1448987439118</v>
      </c>
      <c r="H27" s="80">
        <f>(2160*1080/H$49)</f>
        <v>1588.81</v>
      </c>
      <c r="I27" s="81">
        <f t="shared" si="6"/>
        <v>3194.0712717514384</v>
      </c>
      <c r="J27" s="90" t="s">
        <v>44</v>
      </c>
    </row>
    <row r="28" spans="1:10" ht="15.75" thickBot="1" x14ac:dyDescent="0.3">
      <c r="A28" s="93"/>
      <c r="B28" s="95"/>
      <c r="C28" s="95"/>
      <c r="D28" s="70">
        <f>D27/(60*60*24)</f>
        <v>1.7793270632837561E-3</v>
      </c>
      <c r="E28" s="71">
        <f t="shared" ref="E28:H28" si="10">E27/(60*60*24)</f>
        <v>9.183602020374642E-3</v>
      </c>
      <c r="F28" s="71">
        <f t="shared" si="10"/>
        <v>2.4371866900225012E-2</v>
      </c>
      <c r="G28" s="71">
        <f t="shared" si="10"/>
        <v>1.6336215132397199E-3</v>
      </c>
      <c r="H28" s="71">
        <f t="shared" si="10"/>
        <v>1.838900462962963E-2</v>
      </c>
      <c r="I28" s="72">
        <f t="shared" si="6"/>
        <v>3.6968417497123124E-2</v>
      </c>
      <c r="J28" s="91"/>
    </row>
    <row r="30" spans="1:10" ht="26.25" x14ac:dyDescent="0.4">
      <c r="A30" s="85" t="s">
        <v>38</v>
      </c>
      <c r="B30" s="85"/>
      <c r="C30" s="85"/>
      <c r="D30" s="85"/>
      <c r="E30" s="85"/>
      <c r="F30" s="85"/>
      <c r="G30" s="85"/>
      <c r="H30" s="85"/>
      <c r="I30" s="85"/>
    </row>
    <row r="31" spans="1:10" ht="15.75" thickBot="1" x14ac:dyDescent="0.3"/>
    <row r="32" spans="1:10" ht="15.75" thickBot="1" x14ac:dyDescent="0.3">
      <c r="A32" s="33" t="s">
        <v>0</v>
      </c>
      <c r="B32" s="34" t="s">
        <v>9</v>
      </c>
      <c r="C32" s="34" t="s">
        <v>2</v>
      </c>
      <c r="D32" s="8" t="s">
        <v>4</v>
      </c>
      <c r="E32" s="10" t="s">
        <v>32</v>
      </c>
      <c r="F32" s="10" t="s">
        <v>33</v>
      </c>
      <c r="G32" s="10" t="s">
        <v>34</v>
      </c>
      <c r="H32" s="9" t="s">
        <v>35</v>
      </c>
      <c r="I32" s="9" t="s">
        <v>36</v>
      </c>
    </row>
    <row r="33" spans="1:9" x14ac:dyDescent="0.25">
      <c r="A33" s="40">
        <f>A4</f>
        <v>5</v>
      </c>
      <c r="B33" s="41">
        <f t="shared" ref="B33:C33" si="11">B4</f>
        <v>64</v>
      </c>
      <c r="C33" s="61">
        <f t="shared" si="11"/>
        <v>252</v>
      </c>
      <c r="D33" s="30">
        <f t="shared" ref="D33:G33" si="12">IF(D4=0,"",$C4/D4)</f>
        <v>427.11864406779665</v>
      </c>
      <c r="E33" s="7">
        <f t="shared" si="12"/>
        <v>115.06849315068493</v>
      </c>
      <c r="F33" s="7">
        <f t="shared" si="12"/>
        <v>37.44427934621099</v>
      </c>
      <c r="G33" s="7">
        <f t="shared" si="12"/>
        <v>586.04651162790697</v>
      </c>
      <c r="H33" s="31">
        <f t="shared" ref="H33:H46" si="13">IF(H4=0,"",(2160*1080)/H4)</f>
        <v>1468.268704250351</v>
      </c>
      <c r="I33" s="31">
        <f t="shared" ref="I33:I46" si="14">IF(I4=0,"",C33/I4)</f>
        <v>25.35211267605634</v>
      </c>
    </row>
    <row r="34" spans="1:9" x14ac:dyDescent="0.25">
      <c r="A34" s="1">
        <f t="shared" ref="A34:C34" si="15">A5</f>
        <v>10</v>
      </c>
      <c r="B34" s="2">
        <f t="shared" si="15"/>
        <v>65</v>
      </c>
      <c r="C34" s="45">
        <f t="shared" si="15"/>
        <v>1002</v>
      </c>
      <c r="D34" s="30">
        <f t="shared" ref="D34:G34" si="16">IF(D5=0,"",$C5/D5)</f>
        <v>408.97959183673464</v>
      </c>
      <c r="E34" s="7">
        <f t="shared" si="16"/>
        <v>111.33333333333333</v>
      </c>
      <c r="F34" s="7">
        <f t="shared" si="16"/>
        <v>39.125341663412733</v>
      </c>
      <c r="G34" s="7">
        <f t="shared" si="16"/>
        <v>582.55813953488371</v>
      </c>
      <c r="H34" s="31">
        <f t="shared" si="13"/>
        <v>1367.409144196952</v>
      </c>
      <c r="I34" s="31">
        <f t="shared" si="14"/>
        <v>25.838060856111397</v>
      </c>
    </row>
    <row r="35" spans="1:9" x14ac:dyDescent="0.25">
      <c r="A35" s="1">
        <f t="shared" ref="A35:C35" si="17">A6</f>
        <v>15</v>
      </c>
      <c r="B35" s="2">
        <f t="shared" si="17"/>
        <v>66</v>
      </c>
      <c r="C35" s="45">
        <f t="shared" si="17"/>
        <v>2252</v>
      </c>
      <c r="D35" s="30">
        <f>IF(D6=0,"",$C6/D6)</f>
        <v>490.63180827886714</v>
      </c>
      <c r="E35" s="7">
        <f t="shared" ref="E35:G35" si="18">IF(E6=0,"",$C6/E6)</f>
        <v>118.46396633350867</v>
      </c>
      <c r="F35" s="7">
        <f t="shared" si="18"/>
        <v>45.987339187257504</v>
      </c>
      <c r="G35" s="7">
        <f t="shared" si="18"/>
        <v>662.35294117647061</v>
      </c>
      <c r="H35" s="31">
        <f t="shared" si="13"/>
        <v>1198.1510015408321</v>
      </c>
      <c r="I35" s="31">
        <f t="shared" si="14"/>
        <v>29.64328024220087</v>
      </c>
    </row>
    <row r="36" spans="1:9" x14ac:dyDescent="0.25">
      <c r="A36" s="1">
        <f t="shared" ref="A36:C36" si="19">A7</f>
        <v>20</v>
      </c>
      <c r="B36" s="2">
        <f t="shared" si="19"/>
        <v>67</v>
      </c>
      <c r="C36" s="45">
        <f t="shared" si="19"/>
        <v>4002</v>
      </c>
      <c r="D36" s="30">
        <f t="shared" ref="D36:G36" si="20">IF(D7=0,"",$C7/D7)</f>
        <v>502.7638190954774</v>
      </c>
      <c r="E36" s="7">
        <f t="shared" si="20"/>
        <v>123.97769516728624</v>
      </c>
      <c r="F36" s="7">
        <f t="shared" si="20"/>
        <v>40.395679822347837</v>
      </c>
      <c r="G36" s="7">
        <f t="shared" si="20"/>
        <v>679.4567062818337</v>
      </c>
      <c r="H36" s="31">
        <f t="shared" si="13"/>
        <v>1393.5483870967741</v>
      </c>
      <c r="I36" s="31">
        <f t="shared" si="14"/>
        <v>27.561983471074381</v>
      </c>
    </row>
    <row r="37" spans="1:9" x14ac:dyDescent="0.25">
      <c r="A37" s="1">
        <f t="shared" ref="A37:C37" si="21">A8</f>
        <v>25</v>
      </c>
      <c r="B37" s="2">
        <f t="shared" si="21"/>
        <v>68</v>
      </c>
      <c r="C37" s="45">
        <f t="shared" si="21"/>
        <v>6252</v>
      </c>
      <c r="D37" s="30">
        <f t="shared" ref="D37:G37" si="22">IF(D8=0,"",$C8/D8)</f>
        <v>398.72448979591837</v>
      </c>
      <c r="E37" s="7">
        <f t="shared" si="22"/>
        <v>118.97240723120838</v>
      </c>
      <c r="F37" s="7">
        <f t="shared" si="22"/>
        <v>38.271302644466203</v>
      </c>
      <c r="G37" s="7">
        <f t="shared" si="22"/>
        <v>582.66542404473432</v>
      </c>
      <c r="H37" s="31">
        <f t="shared" si="13"/>
        <v>1397.5054814708315</v>
      </c>
      <c r="I37" s="31">
        <f t="shared" si="14"/>
        <v>25.80059425552988</v>
      </c>
    </row>
    <row r="38" spans="1:9" x14ac:dyDescent="0.25">
      <c r="A38" s="1">
        <f t="shared" ref="A38:C38" si="23">A9</f>
        <v>30</v>
      </c>
      <c r="B38" s="2">
        <f t="shared" si="23"/>
        <v>69</v>
      </c>
      <c r="C38" s="45">
        <f t="shared" si="23"/>
        <v>9002</v>
      </c>
      <c r="D38" s="30">
        <f t="shared" ref="D38:G38" si="24">IF(D9=0,"",$C9/D9)</f>
        <v>615.73187414500683</v>
      </c>
      <c r="E38" s="7">
        <f t="shared" si="24"/>
        <v>125.06251736593498</v>
      </c>
      <c r="F38" s="7">
        <f t="shared" si="24"/>
        <v>36.485226766100595</v>
      </c>
      <c r="G38" s="7">
        <f t="shared" si="24"/>
        <v>453.72983870967744</v>
      </c>
      <c r="H38" s="31">
        <f t="shared" si="13"/>
        <v>1293.5709611950892</v>
      </c>
      <c r="I38" s="31">
        <f t="shared" si="14"/>
        <v>25.489141206784272</v>
      </c>
    </row>
    <row r="39" spans="1:9" x14ac:dyDescent="0.25">
      <c r="A39" s="1">
        <f t="shared" ref="A39:C39" si="25">A10</f>
        <v>35</v>
      </c>
      <c r="B39" s="2">
        <f t="shared" si="25"/>
        <v>70</v>
      </c>
      <c r="C39" s="45">
        <f t="shared" si="25"/>
        <v>12252</v>
      </c>
      <c r="D39" s="30">
        <f t="shared" ref="D39:G39" si="26">IF(D10=0,"",$C10/D10)</f>
        <v>440.5609492988134</v>
      </c>
      <c r="E39" s="7">
        <f t="shared" si="26"/>
        <v>110.46794698404112</v>
      </c>
      <c r="F39" s="7">
        <f t="shared" si="26"/>
        <v>35.353185595567865</v>
      </c>
      <c r="G39" s="7">
        <f t="shared" si="26"/>
        <v>642.8121720881428</v>
      </c>
      <c r="H39" s="31">
        <f t="shared" si="13"/>
        <v>1170.7199566400018</v>
      </c>
      <c r="I39" s="31">
        <f t="shared" si="14"/>
        <v>24.293135583138362</v>
      </c>
    </row>
    <row r="40" spans="1:9" x14ac:dyDescent="0.25">
      <c r="A40" s="1">
        <f t="shared" ref="A40:C40" si="27">A11</f>
        <v>40</v>
      </c>
      <c r="B40" s="2">
        <f t="shared" si="27"/>
        <v>71</v>
      </c>
      <c r="C40" s="45">
        <f t="shared" si="27"/>
        <v>16002</v>
      </c>
      <c r="D40" s="30">
        <f>IF(D11=0,"",$C11/D11)</f>
        <v>650.48780487804879</v>
      </c>
      <c r="E40" s="7">
        <f>IF(E11=0,"",$C11/E11)</f>
        <v>122.91266610338737</v>
      </c>
      <c r="F40" s="7">
        <f>IF(F11=0,"",$C11/F11)</f>
        <v>36.556781577684873</v>
      </c>
      <c r="G40" s="7">
        <f>IF(G11=0,"",$C11/G11)</f>
        <v>626.79200940070507</v>
      </c>
      <c r="H40" s="31">
        <f t="shared" si="13"/>
        <v>1221.2014134275619</v>
      </c>
      <c r="I40" s="31">
        <f t="shared" si="14"/>
        <v>25.891109133565248</v>
      </c>
    </row>
    <row r="41" spans="1:9" x14ac:dyDescent="0.25">
      <c r="A41" s="1">
        <f t="shared" ref="A41:C41" si="28">A12</f>
        <v>45</v>
      </c>
      <c r="B41" s="2">
        <f t="shared" si="28"/>
        <v>72</v>
      </c>
      <c r="C41" s="45">
        <f t="shared" si="28"/>
        <v>20252</v>
      </c>
      <c r="D41" s="30">
        <f t="shared" ref="D41:E41" si="29">IF(D12=0,"",$C12/D12)</f>
        <v>467.28195662205809</v>
      </c>
      <c r="E41" s="7">
        <f t="shared" si="29"/>
        <v>105.63321510536198</v>
      </c>
      <c r="F41" s="7">
        <f>IF(F12=0,"",$C12/F12)</f>
        <v>32.942401223221694</v>
      </c>
      <c r="G41" s="7">
        <f>IF(G12=0,"",$C12/G12)</f>
        <v>314.32562470898648</v>
      </c>
      <c r="H41" s="31">
        <f t="shared" si="13"/>
        <v>1364.8889799022904</v>
      </c>
      <c r="I41" s="31">
        <f t="shared" si="14"/>
        <v>22.15124800385011</v>
      </c>
    </row>
    <row r="42" spans="1:9" x14ac:dyDescent="0.25">
      <c r="A42" s="1">
        <f t="shared" ref="A42:C42" si="30">A13</f>
        <v>50</v>
      </c>
      <c r="B42" s="2">
        <f t="shared" si="30"/>
        <v>73</v>
      </c>
      <c r="C42" s="45">
        <f t="shared" si="30"/>
        <v>25002</v>
      </c>
      <c r="D42" s="30">
        <f t="shared" ref="D42:G42" si="31">IF(D13=0,"",$C13/D13)</f>
        <v>387.80828292228944</v>
      </c>
      <c r="E42" s="7">
        <f t="shared" si="31"/>
        <v>94.643600711662941</v>
      </c>
      <c r="F42" s="7">
        <f t="shared" si="31"/>
        <v>36.700722212436148</v>
      </c>
      <c r="G42" s="7">
        <f t="shared" si="31"/>
        <v>221.31539346729221</v>
      </c>
      <c r="H42" s="31">
        <f t="shared" si="13"/>
        <v>854.18634795790581</v>
      </c>
      <c r="I42" s="31">
        <f t="shared" si="14"/>
        <v>22.266553858485107</v>
      </c>
    </row>
    <row r="43" spans="1:9" x14ac:dyDescent="0.25">
      <c r="A43" s="1">
        <f t="shared" ref="A43:C43" si="32">A14</f>
        <v>55</v>
      </c>
      <c r="B43" s="2">
        <f t="shared" si="32"/>
        <v>75</v>
      </c>
      <c r="C43" s="45">
        <f t="shared" si="32"/>
        <v>30252</v>
      </c>
      <c r="D43" s="30">
        <f t="shared" ref="D43:G43" si="33">IF(D14=0,"",$C14/D14)</f>
        <v>455.73968062669479</v>
      </c>
      <c r="E43" s="7">
        <f t="shared" si="33"/>
        <v>84.197049819092683</v>
      </c>
      <c r="F43" s="7">
        <f t="shared" si="33"/>
        <v>34.871014592987066</v>
      </c>
      <c r="G43" s="7">
        <f t="shared" si="33"/>
        <v>488.88170652876533</v>
      </c>
      <c r="H43" s="31">
        <f t="shared" si="13"/>
        <v>832.25115947199424</v>
      </c>
      <c r="I43" s="31">
        <f t="shared" si="14"/>
        <v>22.324551693601947</v>
      </c>
    </row>
    <row r="44" spans="1:9" x14ac:dyDescent="0.25">
      <c r="A44" s="1">
        <f t="shared" ref="A44:C44" si="34">A15</f>
        <v>60</v>
      </c>
      <c r="B44" s="2">
        <f t="shared" si="34"/>
        <v>76</v>
      </c>
      <c r="C44" s="45">
        <f t="shared" si="34"/>
        <v>36002</v>
      </c>
      <c r="D44" s="30">
        <f t="shared" ref="D44:G44" si="35">IF(D15=0,"",$C15/D15)</f>
        <v>438.56742599585817</v>
      </c>
      <c r="E44" s="7">
        <f t="shared" si="35"/>
        <v>81.910222282893102</v>
      </c>
      <c r="F44" s="7">
        <f t="shared" si="35"/>
        <v>33.960626727415082</v>
      </c>
      <c r="G44" s="7">
        <f t="shared" si="35"/>
        <v>438.67430242475939</v>
      </c>
      <c r="H44" s="31">
        <f t="shared" si="13"/>
        <v>808.08080808080808</v>
      </c>
      <c r="I44" s="31">
        <f t="shared" si="14"/>
        <v>7.9114146581579732</v>
      </c>
    </row>
    <row r="45" spans="1:9" x14ac:dyDescent="0.25">
      <c r="A45" s="1">
        <f t="shared" ref="A45:C45" si="36">A16</f>
        <v>128</v>
      </c>
      <c r="B45" s="2">
        <f t="shared" si="36"/>
        <v>2</v>
      </c>
      <c r="C45" s="45">
        <f t="shared" si="36"/>
        <v>163842</v>
      </c>
      <c r="D45" s="30">
        <f t="shared" ref="D45:G45" si="37">IF(D16=0,"",$C16/D16)</f>
        <v>327.68400000000003</v>
      </c>
      <c r="E45" s="7">
        <f t="shared" si="37"/>
        <v>126.0323076923077</v>
      </c>
      <c r="F45" s="7">
        <f t="shared" si="37"/>
        <v>47.490434782608695</v>
      </c>
      <c r="G45" s="7">
        <f t="shared" si="37"/>
        <v>708.505945945946</v>
      </c>
      <c r="H45" s="31" t="str">
        <f t="shared" si="13"/>
        <v/>
      </c>
      <c r="I45" s="31">
        <f t="shared" si="14"/>
        <v>29.891356898517675</v>
      </c>
    </row>
    <row r="46" spans="1:9" ht="15.75" thickBot="1" x14ac:dyDescent="0.3">
      <c r="A46" s="1">
        <f t="shared" ref="A46:C46" si="38">A17</f>
        <v>400</v>
      </c>
      <c r="B46" s="2">
        <f t="shared" si="38"/>
        <v>0</v>
      </c>
      <c r="C46" s="45" t="str">
        <f t="shared" si="38"/>
        <v/>
      </c>
      <c r="D46" s="30" t="str">
        <f t="shared" ref="D46:G46" si="39">IF(D17=0,"",$C17/D17)</f>
        <v/>
      </c>
      <c r="E46" s="7" t="str">
        <f t="shared" si="39"/>
        <v/>
      </c>
      <c r="F46" s="7" t="str">
        <f t="shared" si="39"/>
        <v/>
      </c>
      <c r="G46" s="7" t="str">
        <f t="shared" si="39"/>
        <v/>
      </c>
      <c r="H46" s="31" t="str">
        <f t="shared" si="13"/>
        <v/>
      </c>
      <c r="I46" s="31" t="str">
        <f t="shared" si="14"/>
        <v/>
      </c>
    </row>
    <row r="47" spans="1:9" x14ac:dyDescent="0.25">
      <c r="A47" s="33" t="s">
        <v>40</v>
      </c>
      <c r="B47" s="34"/>
      <c r="C47" s="56">
        <f>SUM(C32:C45)</f>
        <v>326366</v>
      </c>
      <c r="D47" s="62">
        <f>MIN(D32:D45)</f>
        <v>327.68400000000003</v>
      </c>
      <c r="E47" s="57">
        <f t="shared" ref="E47:H47" si="40">MIN(E32:E45)</f>
        <v>81.910222282893102</v>
      </c>
      <c r="F47" s="57">
        <f t="shared" si="40"/>
        <v>32.942401223221694</v>
      </c>
      <c r="G47" s="57">
        <f t="shared" si="40"/>
        <v>221.31539346729221</v>
      </c>
      <c r="H47" s="58">
        <f t="shared" si="40"/>
        <v>808.08080808080808</v>
      </c>
      <c r="I47" s="58">
        <f>MIN(I33:I46)</f>
        <v>7.9114146581579732</v>
      </c>
    </row>
    <row r="48" spans="1:9" x14ac:dyDescent="0.25">
      <c r="A48" s="59" t="s">
        <v>42</v>
      </c>
      <c r="B48" s="42"/>
      <c r="C48" s="54">
        <f>SUM(C33:C46)</f>
        <v>326366</v>
      </c>
      <c r="D48" s="63">
        <f>AVERAGE(D33:D46)</f>
        <v>462.46771750488949</v>
      </c>
      <c r="E48" s="55">
        <f t="shared" ref="E48:H48" si="41">AVERAGE(E33:E46)</f>
        <v>110.66734009851565</v>
      </c>
      <c r="F48" s="55">
        <f t="shared" si="41"/>
        <v>38.121872010901335</v>
      </c>
      <c r="G48" s="55">
        <f t="shared" si="41"/>
        <v>537.54743968770026</v>
      </c>
      <c r="H48" s="60">
        <f t="shared" si="41"/>
        <v>1197.4818621026159</v>
      </c>
      <c r="I48" s="60">
        <f>AVERAGE(I33:I46)</f>
        <v>24.185734041313353</v>
      </c>
    </row>
    <row r="49" spans="1:9" ht="15.75" thickBot="1" x14ac:dyDescent="0.3">
      <c r="A49" s="38" t="s">
        <v>41</v>
      </c>
      <c r="B49" s="39"/>
      <c r="C49" s="53">
        <f>SUM(C33:C46)</f>
        <v>326366</v>
      </c>
      <c r="D49" s="35">
        <f>MAX(D33:D46)</f>
        <v>650.48780487804879</v>
      </c>
      <c r="E49" s="36">
        <f t="shared" ref="E49:H49" si="42">MAX(E33:E46)</f>
        <v>126.0323076923077</v>
      </c>
      <c r="F49" s="36">
        <f t="shared" si="42"/>
        <v>47.490434782608695</v>
      </c>
      <c r="G49" s="36">
        <f t="shared" si="42"/>
        <v>708.505945945946</v>
      </c>
      <c r="H49" s="37">
        <f t="shared" si="42"/>
        <v>1468.268704250351</v>
      </c>
      <c r="I49" s="37">
        <f>MAX(I33:I46)</f>
        <v>29.891356898517675</v>
      </c>
    </row>
  </sheetData>
  <mergeCells count="9">
    <mergeCell ref="J23:J24"/>
    <mergeCell ref="J25:J26"/>
    <mergeCell ref="J27:J28"/>
    <mergeCell ref="A1:I1"/>
    <mergeCell ref="A30:I30"/>
    <mergeCell ref="A23:A28"/>
    <mergeCell ref="B23:B28"/>
    <mergeCell ref="C23:C28"/>
    <mergeCell ref="A20:I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Creation</vt:lpstr>
      <vt:lpstr>Liaison</vt:lpstr>
      <vt:lpstr>Albedo &amp; altitude</vt:lpstr>
      <vt:lpstr>Biome</vt:lpstr>
      <vt:lpstr>Images</vt:lpstr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Henin</dc:creator>
  <cp:lastModifiedBy>Thibaut Henin</cp:lastModifiedBy>
  <cp:lastPrinted>2014-05-22T14:16:35Z</cp:lastPrinted>
  <dcterms:created xsi:type="dcterms:W3CDTF">2014-05-14T15:58:38Z</dcterms:created>
  <dcterms:modified xsi:type="dcterms:W3CDTF">2014-07-28T11:36:22Z</dcterms:modified>
</cp:coreProperties>
</file>