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P\Science\GENETICS\Common\1 DNA\Projects - current\Chinook - Kalama run type ID\analysis\"/>
    </mc:Choice>
  </mc:AlternateContent>
  <xr:revisionPtr revIDLastSave="0" documentId="13_ncr:1_{53AB6332-FB0A-459D-BE83-28F8AFC260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enotyping report" sheetId="1" r:id="rId1"/>
    <sheet name="with biodata" sheetId="2" r:id="rId2"/>
    <sheet name="pivot table" sheetId="4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7" i="2" l="1"/>
  <c r="AG106" i="2"/>
  <c r="AG105" i="2"/>
  <c r="AG104" i="2"/>
  <c r="AG103" i="2"/>
  <c r="AG102" i="2"/>
  <c r="AF107" i="2"/>
  <c r="AE107" i="2"/>
  <c r="AD107" i="2"/>
  <c r="AC107" i="2"/>
  <c r="AF106" i="2"/>
  <c r="AE106" i="2"/>
  <c r="AD106" i="2"/>
  <c r="AC106" i="2"/>
  <c r="AF105" i="2"/>
  <c r="AE105" i="2"/>
  <c r="AD105" i="2"/>
  <c r="AC105" i="2"/>
  <c r="AF104" i="2"/>
  <c r="AE104" i="2"/>
  <c r="AD104" i="2"/>
  <c r="AC104" i="2"/>
  <c r="AF103" i="2"/>
  <c r="AE103" i="2"/>
  <c r="AD103" i="2"/>
  <c r="AC103" i="2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8" i="4"/>
  <c r="F66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AH16" i="2"/>
  <c r="AH47" i="2"/>
  <c r="AH18" i="2"/>
  <c r="AH8" i="2"/>
  <c r="AH9" i="2"/>
  <c r="AH55" i="2"/>
  <c r="AH15" i="2"/>
  <c r="AH75" i="2"/>
  <c r="AH51" i="2"/>
  <c r="AH33" i="2"/>
  <c r="AH26" i="2"/>
  <c r="AH19" i="2"/>
  <c r="AH13" i="2"/>
  <c r="AH72" i="2"/>
  <c r="AH43" i="2"/>
  <c r="AH32" i="2"/>
  <c r="AH29" i="2"/>
  <c r="AH25" i="2"/>
  <c r="AH24" i="2"/>
  <c r="AH20" i="2"/>
  <c r="AH28" i="2"/>
  <c r="AH10" i="2"/>
  <c r="AH14" i="2"/>
  <c r="AH54" i="2"/>
  <c r="AH57" i="2"/>
  <c r="AH11" i="2"/>
  <c r="AH35" i="2"/>
  <c r="AH21" i="2"/>
  <c r="AH98" i="2"/>
  <c r="AH89" i="2"/>
  <c r="AH84" i="2"/>
  <c r="AH65" i="2"/>
  <c r="AH93" i="2"/>
  <c r="AH94" i="2"/>
  <c r="AH85" i="2"/>
  <c r="AH68" i="2"/>
  <c r="AH91" i="2"/>
  <c r="AH69" i="2"/>
  <c r="AH49" i="2"/>
  <c r="AH37" i="2"/>
  <c r="AH42" i="2"/>
  <c r="AH70" i="2"/>
  <c r="AH62" i="2"/>
  <c r="AH53" i="2"/>
  <c r="AH48" i="2"/>
  <c r="AH44" i="2"/>
  <c r="AH41" i="2"/>
  <c r="AH40" i="2"/>
  <c r="AH66" i="2"/>
  <c r="AH45" i="2"/>
  <c r="AH38" i="2"/>
  <c r="AH63" i="2"/>
  <c r="AH60" i="2"/>
  <c r="AH61" i="2"/>
  <c r="AF9" i="2"/>
  <c r="AE9" i="2"/>
  <c r="AD9" i="2"/>
  <c r="AC9" i="2"/>
  <c r="AF102" i="2"/>
  <c r="AE102" i="2"/>
  <c r="AD102" i="2"/>
  <c r="AC102" i="2"/>
  <c r="AF99" i="2"/>
  <c r="AE99" i="2"/>
  <c r="AD99" i="2"/>
  <c r="AC99" i="2"/>
  <c r="AF95" i="2"/>
  <c r="AE95" i="2"/>
  <c r="AD95" i="2"/>
  <c r="AC95" i="2"/>
  <c r="AF79" i="2"/>
  <c r="AE79" i="2"/>
  <c r="AD79" i="2"/>
  <c r="AC79" i="2"/>
  <c r="AF34" i="2"/>
  <c r="AE34" i="2"/>
  <c r="AD34" i="2"/>
  <c r="AC34" i="2"/>
  <c r="AF16" i="2"/>
  <c r="AE16" i="2"/>
  <c r="AD16" i="2"/>
  <c r="AC16" i="2"/>
  <c r="AF59" i="2"/>
  <c r="AE59" i="2"/>
  <c r="AD59" i="2"/>
  <c r="AC59" i="2"/>
  <c r="AF48" i="2"/>
  <c r="AE48" i="2"/>
  <c r="AD48" i="2"/>
  <c r="AC48" i="2"/>
  <c r="AF97" i="2"/>
  <c r="AE97" i="2"/>
  <c r="AD97" i="2"/>
  <c r="AC97" i="2"/>
  <c r="AF94" i="2"/>
  <c r="AE94" i="2"/>
  <c r="AD94" i="2"/>
  <c r="AC94" i="2"/>
  <c r="AF75" i="2"/>
  <c r="AE75" i="2"/>
  <c r="AD75" i="2"/>
  <c r="AC75" i="2"/>
  <c r="AF72" i="2"/>
  <c r="AE72" i="2"/>
  <c r="AD72" i="2"/>
  <c r="AC72" i="2"/>
  <c r="AF57" i="2"/>
  <c r="AE57" i="2"/>
  <c r="AD57" i="2"/>
  <c r="AC57" i="2"/>
  <c r="AF54" i="2"/>
  <c r="AE54" i="2"/>
  <c r="AD54" i="2"/>
  <c r="AC54" i="2"/>
  <c r="AF55" i="2"/>
  <c r="AE55" i="2"/>
  <c r="AD55" i="2"/>
  <c r="AC55" i="2"/>
  <c r="AF51" i="2"/>
  <c r="AE51" i="2"/>
  <c r="AD51" i="2"/>
  <c r="AC51" i="2"/>
  <c r="AF47" i="2"/>
  <c r="AE47" i="2"/>
  <c r="AD47" i="2"/>
  <c r="AC47" i="2"/>
  <c r="AF43" i="2"/>
  <c r="AE43" i="2"/>
  <c r="AD43" i="2"/>
  <c r="AC43" i="2"/>
  <c r="AF39" i="2"/>
  <c r="AE39" i="2"/>
  <c r="AD39" i="2"/>
  <c r="AC39" i="2"/>
  <c r="AF36" i="2"/>
  <c r="AE36" i="2"/>
  <c r="AD36" i="2"/>
  <c r="AC36" i="2"/>
  <c r="AF35" i="2"/>
  <c r="AE35" i="2"/>
  <c r="AD35" i="2"/>
  <c r="AC35" i="2"/>
  <c r="AF33" i="2"/>
  <c r="AE33" i="2"/>
  <c r="AD33" i="2"/>
  <c r="AC33" i="2"/>
  <c r="AF32" i="2"/>
  <c r="AE32" i="2"/>
  <c r="AD32" i="2"/>
  <c r="AC32" i="2"/>
  <c r="AF31" i="2"/>
  <c r="AE31" i="2"/>
  <c r="AD31" i="2"/>
  <c r="AC31" i="2"/>
  <c r="AF29" i="2"/>
  <c r="AE29" i="2"/>
  <c r="AD29" i="2"/>
  <c r="AC29" i="2"/>
  <c r="AF28" i="2"/>
  <c r="AE28" i="2"/>
  <c r="AD28" i="2"/>
  <c r="AC28" i="2"/>
  <c r="AF30" i="2"/>
  <c r="AE30" i="2"/>
  <c r="AD30" i="2"/>
  <c r="AC30" i="2"/>
  <c r="AF26" i="2"/>
  <c r="AE26" i="2"/>
  <c r="AD26" i="2"/>
  <c r="AC26" i="2"/>
  <c r="AF27" i="2"/>
  <c r="AE27" i="2"/>
  <c r="AD27" i="2"/>
  <c r="AC27" i="2"/>
  <c r="AF25" i="2"/>
  <c r="AE25" i="2"/>
  <c r="AD25" i="2"/>
  <c r="AC25" i="2"/>
  <c r="AF24" i="2"/>
  <c r="AE24" i="2"/>
  <c r="AD24" i="2"/>
  <c r="AC24" i="2"/>
  <c r="AF23" i="2"/>
  <c r="AE23" i="2"/>
  <c r="AD23" i="2"/>
  <c r="AC23" i="2"/>
  <c r="AF22" i="2"/>
  <c r="AE22" i="2"/>
  <c r="AD22" i="2"/>
  <c r="AC22" i="2"/>
  <c r="AF21" i="2"/>
  <c r="AE21" i="2"/>
  <c r="AD21" i="2"/>
  <c r="AC21" i="2"/>
  <c r="AF20" i="2"/>
  <c r="AE20" i="2"/>
  <c r="AD20" i="2"/>
  <c r="AC20" i="2"/>
  <c r="AF19" i="2"/>
  <c r="AE19" i="2"/>
  <c r="AD19" i="2"/>
  <c r="AC19" i="2"/>
  <c r="AF18" i="2"/>
  <c r="AE18" i="2"/>
  <c r="AD18" i="2"/>
  <c r="AC18" i="2"/>
  <c r="AF17" i="2"/>
  <c r="AE17" i="2"/>
  <c r="AD17" i="2"/>
  <c r="AC17" i="2"/>
  <c r="AF15" i="2"/>
  <c r="AE15" i="2"/>
  <c r="AD15" i="2"/>
  <c r="AC15" i="2"/>
  <c r="AF14" i="2"/>
  <c r="AE14" i="2"/>
  <c r="AD14" i="2"/>
  <c r="AC14" i="2"/>
  <c r="AF13" i="2"/>
  <c r="AE13" i="2"/>
  <c r="AD13" i="2"/>
  <c r="AC13" i="2"/>
  <c r="AF12" i="2"/>
  <c r="AE12" i="2"/>
  <c r="AD12" i="2"/>
  <c r="AC12" i="2"/>
  <c r="AF11" i="2"/>
  <c r="AE11" i="2"/>
  <c r="AD11" i="2"/>
  <c r="AC11" i="2"/>
  <c r="AF10" i="2"/>
  <c r="AE10" i="2"/>
  <c r="AD10" i="2"/>
  <c r="AC10" i="2"/>
  <c r="AF8" i="2"/>
  <c r="AE8" i="2"/>
  <c r="AD8" i="2"/>
  <c r="AC8" i="2"/>
  <c r="AF101" i="2"/>
  <c r="AE101" i="2"/>
  <c r="AD101" i="2"/>
  <c r="AC101" i="2"/>
  <c r="AF100" i="2"/>
  <c r="AE100" i="2"/>
  <c r="AD100" i="2"/>
  <c r="AC100" i="2"/>
  <c r="AF98" i="2"/>
  <c r="AE98" i="2"/>
  <c r="AD98" i="2"/>
  <c r="AC98" i="2"/>
  <c r="AF96" i="2"/>
  <c r="AE96" i="2"/>
  <c r="AD96" i="2"/>
  <c r="AC96" i="2"/>
  <c r="AF93" i="2"/>
  <c r="AE93" i="2"/>
  <c r="AD93" i="2"/>
  <c r="AC93" i="2"/>
  <c r="AF92" i="2"/>
  <c r="AE92" i="2"/>
  <c r="AD92" i="2"/>
  <c r="AC92" i="2"/>
  <c r="AF90" i="2"/>
  <c r="AE90" i="2"/>
  <c r="AD90" i="2"/>
  <c r="AC90" i="2"/>
  <c r="AF91" i="2"/>
  <c r="AE91" i="2"/>
  <c r="AD91" i="2"/>
  <c r="AC91" i="2"/>
  <c r="AF88" i="2"/>
  <c r="AE88" i="2"/>
  <c r="AD88" i="2"/>
  <c r="AC88" i="2"/>
  <c r="AF89" i="2"/>
  <c r="AE89" i="2"/>
  <c r="AD89" i="2"/>
  <c r="AC89" i="2"/>
  <c r="AF87" i="2"/>
  <c r="AE87" i="2"/>
  <c r="AD87" i="2"/>
  <c r="AC87" i="2"/>
  <c r="AF86" i="2"/>
  <c r="AE86" i="2"/>
  <c r="AD86" i="2"/>
  <c r="AC86" i="2"/>
  <c r="AF84" i="2"/>
  <c r="AE84" i="2"/>
  <c r="AD84" i="2"/>
  <c r="AC84" i="2"/>
  <c r="AF85" i="2"/>
  <c r="AE85" i="2"/>
  <c r="AD85" i="2"/>
  <c r="AC85" i="2"/>
  <c r="AF82" i="2"/>
  <c r="AE82" i="2"/>
  <c r="AD82" i="2"/>
  <c r="AC82" i="2"/>
  <c r="AF81" i="2"/>
  <c r="AE81" i="2"/>
  <c r="AD81" i="2"/>
  <c r="AC81" i="2"/>
  <c r="AF80" i="2"/>
  <c r="AE80" i="2"/>
  <c r="AD80" i="2"/>
  <c r="AC80" i="2"/>
  <c r="AF78" i="2"/>
  <c r="AE78" i="2"/>
  <c r="AD78" i="2"/>
  <c r="AC78" i="2"/>
  <c r="AF77" i="2"/>
  <c r="AE77" i="2"/>
  <c r="AD77" i="2"/>
  <c r="AC77" i="2"/>
  <c r="AF76" i="2"/>
  <c r="AE76" i="2"/>
  <c r="AD76" i="2"/>
  <c r="AC76" i="2"/>
  <c r="AF74" i="2"/>
  <c r="AE74" i="2"/>
  <c r="AD74" i="2"/>
  <c r="AC74" i="2"/>
  <c r="AF73" i="2"/>
  <c r="AE73" i="2"/>
  <c r="AD73" i="2"/>
  <c r="AC73" i="2"/>
  <c r="AF68" i="2"/>
  <c r="AE68" i="2"/>
  <c r="AD68" i="2"/>
  <c r="AC68" i="2"/>
  <c r="AF65" i="2"/>
  <c r="AE65" i="2"/>
  <c r="AD65" i="2"/>
  <c r="AC65" i="2"/>
  <c r="AF64" i="2"/>
  <c r="AE64" i="2"/>
  <c r="AD64" i="2"/>
  <c r="AC64" i="2"/>
  <c r="AF83" i="2"/>
  <c r="AE83" i="2"/>
  <c r="AD83" i="2"/>
  <c r="AC83" i="2"/>
  <c r="AF71" i="2"/>
  <c r="AE71" i="2"/>
  <c r="AD71" i="2"/>
  <c r="AC71" i="2"/>
  <c r="AF70" i="2"/>
  <c r="AE70" i="2"/>
  <c r="AD70" i="2"/>
  <c r="AC70" i="2"/>
  <c r="AF69" i="2"/>
  <c r="AE69" i="2"/>
  <c r="AD69" i="2"/>
  <c r="AC69" i="2"/>
  <c r="AF66" i="2"/>
  <c r="AE66" i="2"/>
  <c r="AD66" i="2"/>
  <c r="AC66" i="2"/>
  <c r="AF67" i="2"/>
  <c r="AE67" i="2"/>
  <c r="AD67" i="2"/>
  <c r="AC67" i="2"/>
  <c r="AF63" i="2"/>
  <c r="AE63" i="2"/>
  <c r="AD63" i="2"/>
  <c r="AC63" i="2"/>
  <c r="AF62" i="2"/>
  <c r="AE62" i="2"/>
  <c r="AD62" i="2"/>
  <c r="AC62" i="2"/>
  <c r="AF60" i="2"/>
  <c r="AE60" i="2"/>
  <c r="AD60" i="2"/>
  <c r="AC60" i="2"/>
  <c r="AF61" i="2"/>
  <c r="AE61" i="2"/>
  <c r="AD61" i="2"/>
  <c r="AC61" i="2"/>
  <c r="AF58" i="2"/>
  <c r="AE58" i="2"/>
  <c r="AD58" i="2"/>
  <c r="AC58" i="2"/>
  <c r="AF56" i="2"/>
  <c r="AE56" i="2"/>
  <c r="AD56" i="2"/>
  <c r="AC56" i="2"/>
  <c r="AF53" i="2"/>
  <c r="AE53" i="2"/>
  <c r="AD53" i="2"/>
  <c r="AC53" i="2"/>
  <c r="AF52" i="2"/>
  <c r="AE52" i="2"/>
  <c r="AD52" i="2"/>
  <c r="AC52" i="2"/>
  <c r="AF49" i="2"/>
  <c r="AE49" i="2"/>
  <c r="AD49" i="2"/>
  <c r="AC49" i="2"/>
  <c r="AF50" i="2"/>
  <c r="AE50" i="2"/>
  <c r="AD50" i="2"/>
  <c r="AC50" i="2"/>
  <c r="AF45" i="2"/>
  <c r="AE45" i="2"/>
  <c r="AD45" i="2"/>
  <c r="AC45" i="2"/>
  <c r="AF46" i="2"/>
  <c r="AE46" i="2"/>
  <c r="AD46" i="2"/>
  <c r="AC46" i="2"/>
  <c r="AF44" i="2"/>
  <c r="AE44" i="2"/>
  <c r="AD44" i="2"/>
  <c r="AC44" i="2"/>
  <c r="AF42" i="2"/>
  <c r="AE42" i="2"/>
  <c r="AD42" i="2"/>
  <c r="AC42" i="2"/>
  <c r="AF41" i="2"/>
  <c r="AE41" i="2"/>
  <c r="AD41" i="2"/>
  <c r="AC41" i="2"/>
  <c r="AF40" i="2"/>
  <c r="AE40" i="2"/>
  <c r="AD40" i="2"/>
  <c r="AC40" i="2"/>
  <c r="AF38" i="2"/>
  <c r="AE38" i="2"/>
  <c r="AD38" i="2"/>
  <c r="AC38" i="2"/>
  <c r="AF37" i="2"/>
  <c r="AE37" i="2"/>
  <c r="AD37" i="2"/>
  <c r="AC37" i="2"/>
  <c r="BI4" i="2"/>
  <c r="BH4" i="2"/>
  <c r="BO4" i="2"/>
  <c r="BN4" i="2"/>
  <c r="BK4" i="2"/>
  <c r="BM4" i="2"/>
  <c r="BJ4" i="2"/>
  <c r="BL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BI3" i="2"/>
  <c r="BH3" i="2"/>
  <c r="BO3" i="2"/>
  <c r="BN3" i="2"/>
  <c r="BK3" i="2"/>
  <c r="BM3" i="2"/>
  <c r="BJ3" i="2"/>
  <c r="BL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BI2" i="2"/>
  <c r="BH2" i="2"/>
  <c r="BO2" i="2"/>
  <c r="BN2" i="2"/>
  <c r="BK2" i="2"/>
  <c r="BM2" i="2"/>
  <c r="BJ2" i="2"/>
  <c r="BL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BI1" i="2"/>
  <c r="BI5" i="2" s="1"/>
  <c r="BH1" i="2"/>
  <c r="BH5" i="2" s="1"/>
  <c r="BO1" i="2"/>
  <c r="BO5" i="2" s="1"/>
  <c r="BN1" i="2"/>
  <c r="BN5" i="2" s="1"/>
  <c r="BK1" i="2"/>
  <c r="BK5" i="2" s="1"/>
  <c r="BM1" i="2"/>
  <c r="BM5" i="2" s="1"/>
  <c r="BJ1" i="2"/>
  <c r="BL1" i="2"/>
  <c r="BL5" i="2" s="1"/>
  <c r="BG1" i="2"/>
  <c r="BG5" i="2" s="1"/>
  <c r="BF1" i="2"/>
  <c r="BF5" i="2" s="1"/>
  <c r="BE1" i="2"/>
  <c r="BE5" i="2" s="1"/>
  <c r="BD1" i="2"/>
  <c r="BD5" i="2" s="1"/>
  <c r="BC1" i="2"/>
  <c r="BC5" i="2" s="1"/>
  <c r="BB1" i="2"/>
  <c r="BA1" i="2"/>
  <c r="AZ1" i="2"/>
  <c r="AZ5" i="2" s="1"/>
  <c r="AY1" i="2"/>
  <c r="AY5" i="2" s="1"/>
  <c r="AX1" i="2"/>
  <c r="AW1" i="2"/>
  <c r="AW5" i="2" s="1"/>
  <c r="AV1" i="2"/>
  <c r="AV5" i="2" s="1"/>
  <c r="AU1" i="2"/>
  <c r="AU5" i="2" s="1"/>
  <c r="AT1" i="2"/>
  <c r="AT5" i="2" s="1"/>
  <c r="AS1" i="2"/>
  <c r="AR1" i="2"/>
  <c r="AR5" i="2" s="1"/>
  <c r="AQ1" i="2"/>
  <c r="AQ5" i="2" s="1"/>
  <c r="AP1" i="2"/>
  <c r="AP5" i="2" s="1"/>
  <c r="AO1" i="2"/>
  <c r="AO5" i="2" s="1"/>
  <c r="AN1" i="2"/>
  <c r="AN5" i="2" s="1"/>
  <c r="AM1" i="2"/>
  <c r="AM5" i="2" s="1"/>
  <c r="AL1" i="2"/>
  <c r="AK1" i="2"/>
  <c r="AK5" i="2" s="1"/>
  <c r="AJ1" i="2"/>
  <c r="AI4" i="2"/>
  <c r="AI3" i="2"/>
  <c r="AI2" i="2"/>
  <c r="AI1" i="2"/>
  <c r="AX5" i="2" l="1"/>
  <c r="BB5" i="2"/>
  <c r="AL5" i="2"/>
  <c r="AG41" i="2"/>
  <c r="AG53" i="2"/>
  <c r="AG73" i="2"/>
  <c r="AG76" i="2"/>
  <c r="AG78" i="2"/>
  <c r="AG81" i="2"/>
  <c r="AG85" i="2"/>
  <c r="AG92" i="2"/>
  <c r="AG96" i="2"/>
  <c r="AG100" i="2"/>
  <c r="AG8" i="2"/>
  <c r="AG11" i="2"/>
  <c r="AG20" i="2"/>
  <c r="AG22" i="2"/>
  <c r="AG24" i="2"/>
  <c r="AG30" i="2"/>
  <c r="AG39" i="2"/>
  <c r="AG95" i="2"/>
  <c r="AG66" i="2"/>
  <c r="AG37" i="2"/>
  <c r="AG40" i="2"/>
  <c r="AG75" i="2"/>
  <c r="AG61" i="2"/>
  <c r="AG67" i="2"/>
  <c r="AG74" i="2"/>
  <c r="AG80" i="2"/>
  <c r="AG23" i="2"/>
  <c r="AG26" i="2"/>
  <c r="AG43" i="2"/>
  <c r="AG51" i="2"/>
  <c r="AG54" i="2"/>
  <c r="AG72" i="2"/>
  <c r="AG9" i="2"/>
  <c r="AG56" i="2"/>
  <c r="AG62" i="2"/>
  <c r="AG69" i="2"/>
  <c r="AG77" i="2"/>
  <c r="AG21" i="2"/>
  <c r="AG25" i="2"/>
  <c r="AS5" i="2"/>
  <c r="BJ5" i="2"/>
  <c r="AG42" i="2"/>
  <c r="AG46" i="2"/>
  <c r="AG50" i="2"/>
  <c r="AG52" i="2"/>
  <c r="AG86" i="2"/>
  <c r="AG89" i="2"/>
  <c r="AG91" i="2"/>
  <c r="AG28" i="2"/>
  <c r="AG31" i="2"/>
  <c r="AG33" i="2"/>
  <c r="AG36" i="2"/>
  <c r="AG71" i="2"/>
  <c r="AG64" i="2"/>
  <c r="AG68" i="2"/>
  <c r="AG13" i="2"/>
  <c r="AG15" i="2"/>
  <c r="AG18" i="2"/>
  <c r="AG94" i="2"/>
  <c r="AG48" i="2"/>
  <c r="AG16" i="2"/>
  <c r="AG79" i="2"/>
  <c r="AG38" i="2"/>
  <c r="AG82" i="2"/>
  <c r="AG27" i="2"/>
  <c r="AG44" i="2"/>
  <c r="AG45" i="2"/>
  <c r="AG49" i="2"/>
  <c r="AG84" i="2"/>
  <c r="AG87" i="2"/>
  <c r="AG88" i="2"/>
  <c r="AG90" i="2"/>
  <c r="AG29" i="2"/>
  <c r="AG32" i="2"/>
  <c r="AG35" i="2"/>
  <c r="AG58" i="2"/>
  <c r="AG60" i="2"/>
  <c r="AG63" i="2"/>
  <c r="AG93" i="2"/>
  <c r="AG98" i="2"/>
  <c r="AG101" i="2"/>
  <c r="AG10" i="2"/>
  <c r="AG47" i="2"/>
  <c r="AG55" i="2"/>
  <c r="AG57" i="2"/>
  <c r="AG70" i="2"/>
  <c r="AG83" i="2"/>
  <c r="AG65" i="2"/>
  <c r="AG12" i="2"/>
  <c r="AG14" i="2"/>
  <c r="AG17" i="2"/>
  <c r="AG19" i="2"/>
  <c r="AG97" i="2"/>
  <c r="AG59" i="2"/>
  <c r="AI5" i="2"/>
  <c r="AJ5" i="2"/>
  <c r="BA5" i="2"/>
</calcChain>
</file>

<file path=xl/sharedStrings.xml><?xml version="1.0" encoding="utf-8"?>
<sst xmlns="http://schemas.openxmlformats.org/spreadsheetml/2006/main" count="5248" uniqueCount="301">
  <si>
    <t>sample_name</t>
  </si>
  <si>
    <t>Ots28_11023212</t>
  </si>
  <si>
    <t>Ots28_11025336</t>
  </si>
  <si>
    <t>Ots28_11033282</t>
  </si>
  <si>
    <t>Ots28_11062192</t>
  </si>
  <si>
    <t>Ots28_11070757</t>
  </si>
  <si>
    <t>Ots28_11071377</t>
  </si>
  <si>
    <t>Ots28_11072994</t>
  </si>
  <si>
    <t>Ots28_11073102</t>
  </si>
  <si>
    <t>Ots28_11073668</t>
  </si>
  <si>
    <t>Ots28_11075348</t>
  </si>
  <si>
    <t>Ots28_11075712</t>
  </si>
  <si>
    <t>Ots28_11077016</t>
  </si>
  <si>
    <t>Ots28_11077172</t>
  </si>
  <si>
    <t>Ots28_11077576</t>
  </si>
  <si>
    <t>Ots28_11095755</t>
  </si>
  <si>
    <t>Ots28_11143508</t>
  </si>
  <si>
    <t>Ots28_11160599</t>
  </si>
  <si>
    <t>Ots28_11164637</t>
  </si>
  <si>
    <t>Ots28_11186543</t>
  </si>
  <si>
    <t>Ots28_11201129</t>
  </si>
  <si>
    <t>Ots28_11202190</t>
  </si>
  <si>
    <t>Ots28_11202400</t>
  </si>
  <si>
    <t>Ots28_11202863</t>
  </si>
  <si>
    <t>Ots28_11205423</t>
  </si>
  <si>
    <t>Ots28_11205993</t>
  </si>
  <si>
    <t>Ots28_11206740</t>
  </si>
  <si>
    <t>Ots28_11207428</t>
  </si>
  <si>
    <t>Ots28_11210919</t>
  </si>
  <si>
    <t>Ots37124-12267397</t>
  </si>
  <si>
    <t>Ots37124-12272852</t>
  </si>
  <si>
    <t>Ots37124-12277401</t>
  </si>
  <si>
    <t>Ots37124-12281207</t>
  </si>
  <si>
    <t>Ots37124-12310649</t>
  </si>
  <si>
    <t>22GR0001</t>
  </si>
  <si>
    <t>AA</t>
  </si>
  <si>
    <t>GA</t>
  </si>
  <si>
    <t>CG</t>
  </si>
  <si>
    <t>TT</t>
  </si>
  <si>
    <t>CC</t>
  </si>
  <si>
    <t>GG</t>
  </si>
  <si>
    <t>CT</t>
  </si>
  <si>
    <t>TG</t>
  </si>
  <si>
    <t>AG</t>
  </si>
  <si>
    <t>TC</t>
  </si>
  <si>
    <t>TA</t>
  </si>
  <si>
    <t>GT</t>
  </si>
  <si>
    <t>AT</t>
  </si>
  <si>
    <t>CA</t>
  </si>
  <si>
    <t>AC</t>
  </si>
  <si>
    <t>--</t>
  </si>
  <si>
    <t>22GR0002</t>
  </si>
  <si>
    <t>22GR0003</t>
  </si>
  <si>
    <t>22GR0005</t>
  </si>
  <si>
    <t>22GR0007</t>
  </si>
  <si>
    <t>22GR0008</t>
  </si>
  <si>
    <t>22GR0010</t>
  </si>
  <si>
    <t>22GR0011</t>
  </si>
  <si>
    <t>22GR0013</t>
  </si>
  <si>
    <t>22GR0014</t>
  </si>
  <si>
    <t>22GR0017</t>
  </si>
  <si>
    <t>22GR0020</t>
  </si>
  <si>
    <t>22GR0024</t>
  </si>
  <si>
    <t>22GR0031</t>
  </si>
  <si>
    <t>22GR0032</t>
  </si>
  <si>
    <t>22GR0037</t>
  </si>
  <si>
    <t>22GR0048</t>
  </si>
  <si>
    <t>22GR0065</t>
  </si>
  <si>
    <t>22GR0066</t>
  </si>
  <si>
    <t>22GR0067</t>
  </si>
  <si>
    <t>22GR0076</t>
  </si>
  <si>
    <t>22GR0078</t>
  </si>
  <si>
    <t>22GR0083</t>
  </si>
  <si>
    <t>22GR0084</t>
  </si>
  <si>
    <t>22GR0093</t>
  </si>
  <si>
    <t>22GR0094</t>
  </si>
  <si>
    <t>22GR0096</t>
  </si>
  <si>
    <t>22GR0097</t>
  </si>
  <si>
    <t>22GR0098</t>
  </si>
  <si>
    <t>22GR0099</t>
  </si>
  <si>
    <t>22GR0100</t>
  </si>
  <si>
    <t>22GR0108</t>
  </si>
  <si>
    <t>22GR0120</t>
  </si>
  <si>
    <t>22GR0123</t>
  </si>
  <si>
    <t>22GR0127</t>
  </si>
  <si>
    <t>22GR0129</t>
  </si>
  <si>
    <t>22GR0132</t>
  </si>
  <si>
    <t>22GR0133</t>
  </si>
  <si>
    <t>22GR0134</t>
  </si>
  <si>
    <t>22GR0142</t>
  </si>
  <si>
    <t>22GR0145</t>
  </si>
  <si>
    <t>22GR0153</t>
  </si>
  <si>
    <t>22GR0156</t>
  </si>
  <si>
    <t>22GR0158</t>
  </si>
  <si>
    <t>22GR0166</t>
  </si>
  <si>
    <t>22GR0168</t>
  </si>
  <si>
    <t>22GR0171</t>
  </si>
  <si>
    <t>22GR0173</t>
  </si>
  <si>
    <t>22GR0176</t>
  </si>
  <si>
    <t>22GR0177</t>
  </si>
  <si>
    <t>22GR0179</t>
  </si>
  <si>
    <t>22GR0180</t>
  </si>
  <si>
    <t>22GR0184</t>
  </si>
  <si>
    <t>22GR0185</t>
  </si>
  <si>
    <t>22GR0186</t>
  </si>
  <si>
    <t>22GR0187</t>
  </si>
  <si>
    <t>22GR0192</t>
  </si>
  <si>
    <t>22GR0194</t>
  </si>
  <si>
    <t>22GR0199</t>
  </si>
  <si>
    <t>22GR0202</t>
  </si>
  <si>
    <t>22GR0204</t>
  </si>
  <si>
    <t>22GR0207</t>
  </si>
  <si>
    <t>22GR0208</t>
  </si>
  <si>
    <t>22GR0211</t>
  </si>
  <si>
    <t>22GR0220</t>
  </si>
  <si>
    <t>22GR0223</t>
  </si>
  <si>
    <t>22GR0225</t>
  </si>
  <si>
    <t>22GR0228</t>
  </si>
  <si>
    <t>22GR0239</t>
  </si>
  <si>
    <t>22GR0243</t>
  </si>
  <si>
    <t>22GR0245</t>
  </si>
  <si>
    <t>22GR0246</t>
  </si>
  <si>
    <t>22GR0251</t>
  </si>
  <si>
    <t>22GR0257</t>
  </si>
  <si>
    <t>22GR0261</t>
  </si>
  <si>
    <t>22GR0262</t>
  </si>
  <si>
    <t>22GR0278</t>
  </si>
  <si>
    <t>22GR0279</t>
  </si>
  <si>
    <t>22GR0283</t>
  </si>
  <si>
    <t>22GR0291</t>
  </si>
  <si>
    <t>22GR0301</t>
  </si>
  <si>
    <t>22GR0303</t>
  </si>
  <si>
    <t>22GR0313</t>
  </si>
  <si>
    <t>22GR0314</t>
  </si>
  <si>
    <t>22GR0320</t>
  </si>
  <si>
    <t>22GR0323</t>
  </si>
  <si>
    <t>22GR0325</t>
  </si>
  <si>
    <t>22GR0332</t>
  </si>
  <si>
    <t>22GR0334</t>
  </si>
  <si>
    <t>22GR0335</t>
  </si>
  <si>
    <t>22GR0336</t>
  </si>
  <si>
    <t>22GR0338</t>
  </si>
  <si>
    <t>22GR0344</t>
  </si>
  <si>
    <t>22GR0348</t>
  </si>
  <si>
    <t>22GR0351</t>
  </si>
  <si>
    <t>Library</t>
  </si>
  <si>
    <t>L0226</t>
  </si>
  <si>
    <t>Plate</t>
  </si>
  <si>
    <t>Well</t>
  </si>
  <si>
    <t>IFI</t>
  </si>
  <si>
    <t>Ots.4290</t>
  </si>
  <si>
    <t>A01</t>
  </si>
  <si>
    <t>B01</t>
  </si>
  <si>
    <t>C01</t>
  </si>
  <si>
    <t>E01</t>
  </si>
  <si>
    <t>F01</t>
  </si>
  <si>
    <t>D01</t>
  </si>
  <si>
    <t>G01</t>
  </si>
  <si>
    <t>H01</t>
  </si>
  <si>
    <t>B02</t>
  </si>
  <si>
    <t>A02</t>
  </si>
  <si>
    <t>C02</t>
  </si>
  <si>
    <t>D02</t>
  </si>
  <si>
    <t>H02</t>
  </si>
  <si>
    <t>G02</t>
  </si>
  <si>
    <t>E02</t>
  </si>
  <si>
    <t>F02</t>
  </si>
  <si>
    <t>D03</t>
  </si>
  <si>
    <t>C03</t>
  </si>
  <si>
    <t>A03</t>
  </si>
  <si>
    <t>B03</t>
  </si>
  <si>
    <t>H03</t>
  </si>
  <si>
    <t>F03</t>
  </si>
  <si>
    <t>E03</t>
  </si>
  <si>
    <t>G03</t>
  </si>
  <si>
    <t>C04</t>
  </si>
  <si>
    <t>B04</t>
  </si>
  <si>
    <t>D04</t>
  </si>
  <si>
    <t>A04</t>
  </si>
  <si>
    <t>G04</t>
  </si>
  <si>
    <t>F04</t>
  </si>
  <si>
    <t>E04</t>
  </si>
  <si>
    <t>H04</t>
  </si>
  <si>
    <t>A05</t>
  </si>
  <si>
    <t>C05</t>
  </si>
  <si>
    <t>D05</t>
  </si>
  <si>
    <t>B05</t>
  </si>
  <si>
    <t>E05</t>
  </si>
  <si>
    <t>H05</t>
  </si>
  <si>
    <t>G05</t>
  </si>
  <si>
    <t>F05</t>
  </si>
  <si>
    <t>B06</t>
  </si>
  <si>
    <t>D06</t>
  </si>
  <si>
    <t>A06</t>
  </si>
  <si>
    <t>C06</t>
  </si>
  <si>
    <t>H06</t>
  </si>
  <si>
    <t>E06</t>
  </si>
  <si>
    <t>F06</t>
  </si>
  <si>
    <t>G06</t>
  </si>
  <si>
    <t>C07</t>
  </si>
  <si>
    <t>D07</t>
  </si>
  <si>
    <t>B07</t>
  </si>
  <si>
    <t>A07</t>
  </si>
  <si>
    <t>E07</t>
  </si>
  <si>
    <t>H07</t>
  </si>
  <si>
    <t>F07</t>
  </si>
  <si>
    <t>G07</t>
  </si>
  <si>
    <t>B08</t>
  </si>
  <si>
    <t>D08</t>
  </si>
  <si>
    <t>A08</t>
  </si>
  <si>
    <t>C08</t>
  </si>
  <si>
    <t>H08</t>
  </si>
  <si>
    <t>E08</t>
  </si>
  <si>
    <t>G08</t>
  </si>
  <si>
    <t>F08</t>
  </si>
  <si>
    <t>D09</t>
  </si>
  <si>
    <t>B09</t>
  </si>
  <si>
    <t>A09</t>
  </si>
  <si>
    <t>C09</t>
  </si>
  <si>
    <t>H09</t>
  </si>
  <si>
    <t>G09</t>
  </si>
  <si>
    <t>E09</t>
  </si>
  <si>
    <t>F09</t>
  </si>
  <si>
    <t>D10</t>
  </si>
  <si>
    <t>C10</t>
  </si>
  <si>
    <t>B10</t>
  </si>
  <si>
    <t>A10</t>
  </si>
  <si>
    <t>G10</t>
  </si>
  <si>
    <t>F10</t>
  </si>
  <si>
    <t>H10</t>
  </si>
  <si>
    <t>E10</t>
  </si>
  <si>
    <t>A11</t>
  </si>
  <si>
    <t>B11</t>
  </si>
  <si>
    <t>D11</t>
  </si>
  <si>
    <t>C11</t>
  </si>
  <si>
    <t>H11</t>
  </si>
  <si>
    <t>G11</t>
  </si>
  <si>
    <t>E11</t>
  </si>
  <si>
    <t>F11</t>
  </si>
  <si>
    <t>D12</t>
  </si>
  <si>
    <t>C12</t>
  </si>
  <si>
    <t>A12</t>
  </si>
  <si>
    <t>B12</t>
  </si>
  <si>
    <t>G12</t>
  </si>
  <si>
    <t>F12</t>
  </si>
  <si>
    <t>E12</t>
  </si>
  <si>
    <t>sex ID</t>
  </si>
  <si>
    <t>count</t>
  </si>
  <si>
    <t>homozygosity</t>
  </si>
  <si>
    <t>species ID</t>
  </si>
  <si>
    <t>%</t>
  </si>
  <si>
    <t>no data</t>
  </si>
  <si>
    <t>F</t>
  </si>
  <si>
    <t>M</t>
  </si>
  <si>
    <t>Chinook</t>
  </si>
  <si>
    <t>DNA Code</t>
  </si>
  <si>
    <t>Date</t>
  </si>
  <si>
    <t>Week</t>
  </si>
  <si>
    <t>Species</t>
  </si>
  <si>
    <t xml:space="preserve">Phenotypic Run </t>
  </si>
  <si>
    <t>Chinook salmon</t>
  </si>
  <si>
    <t>Spring</t>
  </si>
  <si>
    <t>Fall</t>
  </si>
  <si>
    <t>22GR0356</t>
  </si>
  <si>
    <t>22GR0361</t>
  </si>
  <si>
    <t>22GR0368</t>
  </si>
  <si>
    <t>22GR0364</t>
  </si>
  <si>
    <t>22GR0370</t>
  </si>
  <si>
    <t>run timing genotype</t>
  </si>
  <si>
    <t>Thompson et al call</t>
  </si>
  <si>
    <t>homozygous spring</t>
  </si>
  <si>
    <t>partial heterozygote</t>
  </si>
  <si>
    <t>heterozygote</t>
  </si>
  <si>
    <t>likely heterozygote</t>
  </si>
  <si>
    <t>homozygous fall</t>
  </si>
  <si>
    <t>likely fall</t>
  </si>
  <si>
    <t>recombinant</t>
  </si>
  <si>
    <t>highly heterozygous</t>
  </si>
  <si>
    <t>highly homozygous spring</t>
  </si>
  <si>
    <t>uniformative</t>
  </si>
  <si>
    <t>homozygous in falls, variable in hets and springs</t>
  </si>
  <si>
    <t>homozygous in springs, variable in hets and falls</t>
  </si>
  <si>
    <t>informative, mostly consistent</t>
  </si>
  <si>
    <t>mostly consistent, but some variability</t>
  </si>
  <si>
    <t>informative</t>
  </si>
  <si>
    <t>informative, but lower genotyping success</t>
  </si>
  <si>
    <t>informative, one recombinant individual maybe</t>
  </si>
  <si>
    <t>highly homozygous fall</t>
  </si>
  <si>
    <t>spring allele proportion</t>
  </si>
  <si>
    <t>Row Labels</t>
  </si>
  <si>
    <t>Grand Total</t>
  </si>
  <si>
    <t>Average of spring allele proportion</t>
  </si>
  <si>
    <t>Max of spring allele proportion</t>
  </si>
  <si>
    <t>Min of spring allele proportion</t>
  </si>
  <si>
    <t>upper</t>
  </si>
  <si>
    <t>lower</t>
  </si>
  <si>
    <t>genotypic run</t>
  </si>
  <si>
    <t>Heterozygote</t>
  </si>
  <si>
    <t>Count of genotypic run</t>
  </si>
  <si>
    <t>Column Labels</t>
  </si>
  <si>
    <t>Ots.4289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</si>
</sst>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5" fontId="0" fillId="0" borderId="0" xfId="0" applyNumberFormat="1"/>
    <xf numFmtId="0" fontId="0" fillId="33" borderId="0" xfId="0" applyFill="1"/>
    <xf numFmtId="166" fontId="0" fillId="0" borderId="0" xfId="0" applyNumberFormat="1"/>
    <xf numFmtId="0" fontId="0" fillId="0" borderId="11" xfId="0" applyBorder="1"/>
    <xf numFmtId="0" fontId="0" fillId="33" borderId="11" xfId="0" applyFill="1" applyBorder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6" fillId="35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'with biodata'!$AH$7</c:f>
              <c:strCache>
                <c:ptCount val="1"/>
                <c:pt idx="0">
                  <c:v>spring allele proportion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biodata'!$W$8:$W$102</c:f>
              <c:numCache>
                <c:formatCode>[$-409]d\-mmm\-yy;@</c:formatCode>
                <c:ptCount val="95"/>
                <c:pt idx="0">
                  <c:v>44655</c:v>
                </c:pt>
                <c:pt idx="1">
                  <c:v>44671</c:v>
                </c:pt>
                <c:pt idx="2">
                  <c:v>44683</c:v>
                </c:pt>
                <c:pt idx="3">
                  <c:v>44685</c:v>
                </c:pt>
                <c:pt idx="4">
                  <c:v>44685</c:v>
                </c:pt>
                <c:pt idx="5">
                  <c:v>44687</c:v>
                </c:pt>
                <c:pt idx="6">
                  <c:v>44690</c:v>
                </c:pt>
                <c:pt idx="7">
                  <c:v>44694</c:v>
                </c:pt>
                <c:pt idx="8">
                  <c:v>44697</c:v>
                </c:pt>
                <c:pt idx="9">
                  <c:v>44697</c:v>
                </c:pt>
                <c:pt idx="10">
                  <c:v>44699</c:v>
                </c:pt>
                <c:pt idx="11">
                  <c:v>44699</c:v>
                </c:pt>
                <c:pt idx="12">
                  <c:v>44704</c:v>
                </c:pt>
                <c:pt idx="13">
                  <c:v>44706</c:v>
                </c:pt>
                <c:pt idx="14">
                  <c:v>44706</c:v>
                </c:pt>
                <c:pt idx="15">
                  <c:v>44706</c:v>
                </c:pt>
                <c:pt idx="16">
                  <c:v>44712</c:v>
                </c:pt>
                <c:pt idx="17">
                  <c:v>44715</c:v>
                </c:pt>
                <c:pt idx="18">
                  <c:v>44715</c:v>
                </c:pt>
                <c:pt idx="19">
                  <c:v>44715</c:v>
                </c:pt>
                <c:pt idx="20">
                  <c:v>44718</c:v>
                </c:pt>
                <c:pt idx="21">
                  <c:v>44718</c:v>
                </c:pt>
                <c:pt idx="22">
                  <c:v>44718</c:v>
                </c:pt>
                <c:pt idx="23">
                  <c:v>44718</c:v>
                </c:pt>
                <c:pt idx="24">
                  <c:v>44725</c:v>
                </c:pt>
                <c:pt idx="25">
                  <c:v>44725</c:v>
                </c:pt>
                <c:pt idx="26">
                  <c:v>44725</c:v>
                </c:pt>
                <c:pt idx="27">
                  <c:v>44729</c:v>
                </c:pt>
                <c:pt idx="28">
                  <c:v>44733</c:v>
                </c:pt>
                <c:pt idx="29">
                  <c:v>44736</c:v>
                </c:pt>
                <c:pt idx="30">
                  <c:v>44736</c:v>
                </c:pt>
                <c:pt idx="31">
                  <c:v>44736</c:v>
                </c:pt>
                <c:pt idx="32">
                  <c:v>44741</c:v>
                </c:pt>
                <c:pt idx="33">
                  <c:v>44741</c:v>
                </c:pt>
                <c:pt idx="34">
                  <c:v>44743</c:v>
                </c:pt>
                <c:pt idx="35">
                  <c:v>44743</c:v>
                </c:pt>
                <c:pt idx="36">
                  <c:v>44747</c:v>
                </c:pt>
                <c:pt idx="37">
                  <c:v>44747</c:v>
                </c:pt>
                <c:pt idx="38">
                  <c:v>44747</c:v>
                </c:pt>
                <c:pt idx="39">
                  <c:v>44750</c:v>
                </c:pt>
                <c:pt idx="40">
                  <c:v>44753</c:v>
                </c:pt>
                <c:pt idx="41">
                  <c:v>44755</c:v>
                </c:pt>
                <c:pt idx="42">
                  <c:v>44755</c:v>
                </c:pt>
                <c:pt idx="43">
                  <c:v>44757</c:v>
                </c:pt>
                <c:pt idx="44">
                  <c:v>44762</c:v>
                </c:pt>
                <c:pt idx="45">
                  <c:v>44764</c:v>
                </c:pt>
                <c:pt idx="46">
                  <c:v>44764</c:v>
                </c:pt>
                <c:pt idx="47">
                  <c:v>44764</c:v>
                </c:pt>
                <c:pt idx="48">
                  <c:v>44769</c:v>
                </c:pt>
                <c:pt idx="49">
                  <c:v>44769</c:v>
                </c:pt>
                <c:pt idx="50">
                  <c:v>44771</c:v>
                </c:pt>
                <c:pt idx="51">
                  <c:v>44771</c:v>
                </c:pt>
                <c:pt idx="52">
                  <c:v>44774</c:v>
                </c:pt>
                <c:pt idx="53">
                  <c:v>44774</c:v>
                </c:pt>
                <c:pt idx="54">
                  <c:v>44776</c:v>
                </c:pt>
                <c:pt idx="55">
                  <c:v>44776</c:v>
                </c:pt>
                <c:pt idx="56">
                  <c:v>44781</c:v>
                </c:pt>
                <c:pt idx="57">
                  <c:v>44783</c:v>
                </c:pt>
                <c:pt idx="58">
                  <c:v>44785</c:v>
                </c:pt>
                <c:pt idx="59">
                  <c:v>44785</c:v>
                </c:pt>
                <c:pt idx="60">
                  <c:v>44788</c:v>
                </c:pt>
                <c:pt idx="61">
                  <c:v>44788</c:v>
                </c:pt>
                <c:pt idx="62">
                  <c:v>44788</c:v>
                </c:pt>
                <c:pt idx="63">
                  <c:v>44790</c:v>
                </c:pt>
                <c:pt idx="64">
                  <c:v>44797</c:v>
                </c:pt>
                <c:pt idx="65">
                  <c:v>44799</c:v>
                </c:pt>
                <c:pt idx="66">
                  <c:v>44799</c:v>
                </c:pt>
                <c:pt idx="67">
                  <c:v>44799</c:v>
                </c:pt>
                <c:pt idx="68">
                  <c:v>44802</c:v>
                </c:pt>
                <c:pt idx="69">
                  <c:v>44805</c:v>
                </c:pt>
                <c:pt idx="70">
                  <c:v>44805</c:v>
                </c:pt>
                <c:pt idx="71">
                  <c:v>44805</c:v>
                </c:pt>
                <c:pt idx="72">
                  <c:v>44810</c:v>
                </c:pt>
                <c:pt idx="73">
                  <c:v>44810</c:v>
                </c:pt>
                <c:pt idx="74">
                  <c:v>44810</c:v>
                </c:pt>
                <c:pt idx="75">
                  <c:v>44810</c:v>
                </c:pt>
                <c:pt idx="76">
                  <c:v>44816</c:v>
                </c:pt>
                <c:pt idx="77">
                  <c:v>44816</c:v>
                </c:pt>
                <c:pt idx="78">
                  <c:v>44818</c:v>
                </c:pt>
                <c:pt idx="79">
                  <c:v>44820</c:v>
                </c:pt>
                <c:pt idx="80">
                  <c:v>44823</c:v>
                </c:pt>
                <c:pt idx="81">
                  <c:v>44823</c:v>
                </c:pt>
                <c:pt idx="82">
                  <c:v>44825</c:v>
                </c:pt>
                <c:pt idx="83">
                  <c:v>44825</c:v>
                </c:pt>
                <c:pt idx="84">
                  <c:v>44830</c:v>
                </c:pt>
                <c:pt idx="85">
                  <c:v>44830</c:v>
                </c:pt>
                <c:pt idx="86">
                  <c:v>44830</c:v>
                </c:pt>
                <c:pt idx="87">
                  <c:v>44832</c:v>
                </c:pt>
                <c:pt idx="88">
                  <c:v>44841</c:v>
                </c:pt>
                <c:pt idx="89">
                  <c:v>44841</c:v>
                </c:pt>
                <c:pt idx="90">
                  <c:v>44841</c:v>
                </c:pt>
                <c:pt idx="91">
                  <c:v>44841</c:v>
                </c:pt>
                <c:pt idx="92">
                  <c:v>44844</c:v>
                </c:pt>
                <c:pt idx="93">
                  <c:v>44846</c:v>
                </c:pt>
                <c:pt idx="94">
                  <c:v>44846</c:v>
                </c:pt>
              </c:numCache>
            </c:numRef>
          </c:xVal>
          <c:yVal>
            <c:numRef>
              <c:f>'with biodata'!$AH$8:$AH$102</c:f>
              <c:numCache>
                <c:formatCode>0.00</c:formatCode>
                <c:ptCount val="95"/>
                <c:pt idx="0">
                  <c:v>0.8928571428571429</c:v>
                </c:pt>
                <c:pt idx="1">
                  <c:v>0.8571428571428571</c:v>
                </c:pt>
                <c:pt idx="2">
                  <c:v>0.96296296296296291</c:v>
                </c:pt>
                <c:pt idx="3">
                  <c:v>0.92592592592592593</c:v>
                </c:pt>
                <c:pt idx="4">
                  <c:v>1</c:v>
                </c:pt>
                <c:pt idx="5">
                  <c:v>0.98076923076923073</c:v>
                </c:pt>
                <c:pt idx="6">
                  <c:v>0.96</c:v>
                </c:pt>
                <c:pt idx="7">
                  <c:v>0.8035714285714286</c:v>
                </c:pt>
                <c:pt idx="8">
                  <c:v>0.89583333333333337</c:v>
                </c:pt>
                <c:pt idx="9">
                  <c:v>1</c:v>
                </c:pt>
                <c:pt idx="10">
                  <c:v>0.8571428571428571</c:v>
                </c:pt>
                <c:pt idx="11">
                  <c:v>0.98148148148148151</c:v>
                </c:pt>
                <c:pt idx="12">
                  <c:v>0.9642857142857143</c:v>
                </c:pt>
                <c:pt idx="13">
                  <c:v>0.8392857142857143</c:v>
                </c:pt>
                <c:pt idx="14">
                  <c:v>1</c:v>
                </c:pt>
                <c:pt idx="15">
                  <c:v>1</c:v>
                </c:pt>
                <c:pt idx="16">
                  <c:v>0.9642857142857143</c:v>
                </c:pt>
                <c:pt idx="17">
                  <c:v>0.9642857142857143</c:v>
                </c:pt>
                <c:pt idx="18">
                  <c:v>0.9821428571428571</c:v>
                </c:pt>
                <c:pt idx="19">
                  <c:v>1</c:v>
                </c:pt>
                <c:pt idx="20">
                  <c:v>0.96296296296296291</c:v>
                </c:pt>
                <c:pt idx="21">
                  <c:v>0.9642857142857143</c:v>
                </c:pt>
                <c:pt idx="22">
                  <c:v>1</c:v>
                </c:pt>
                <c:pt idx="23">
                  <c:v>1</c:v>
                </c:pt>
                <c:pt idx="24">
                  <c:v>0.9642857142857143</c:v>
                </c:pt>
                <c:pt idx="25">
                  <c:v>0.9821428571428571</c:v>
                </c:pt>
                <c:pt idx="27">
                  <c:v>0.84615384615384615</c:v>
                </c:pt>
                <c:pt idx="28">
                  <c:v>1</c:v>
                </c:pt>
                <c:pt idx="29">
                  <c:v>0.42857142857142855</c:v>
                </c:pt>
                <c:pt idx="30">
                  <c:v>0.46296296296296297</c:v>
                </c:pt>
                <c:pt idx="31">
                  <c:v>1</c:v>
                </c:pt>
                <c:pt idx="32">
                  <c:v>0.46153846153846156</c:v>
                </c:pt>
                <c:pt idx="33">
                  <c:v>0.46153846153846156</c:v>
                </c:pt>
                <c:pt idx="34">
                  <c:v>0.51923076923076927</c:v>
                </c:pt>
                <c:pt idx="35">
                  <c:v>0.9642857142857143</c:v>
                </c:pt>
                <c:pt idx="36">
                  <c:v>0.46153846153846156</c:v>
                </c:pt>
                <c:pt idx="37">
                  <c:v>0.46296296296296297</c:v>
                </c:pt>
                <c:pt idx="38">
                  <c:v>0.5</c:v>
                </c:pt>
                <c:pt idx="39">
                  <c:v>0.8928571428571429</c:v>
                </c:pt>
                <c:pt idx="40">
                  <c:v>0.45652173913043476</c:v>
                </c:pt>
                <c:pt idx="41">
                  <c:v>0.40740740740740738</c:v>
                </c:pt>
                <c:pt idx="42">
                  <c:v>0.5</c:v>
                </c:pt>
                <c:pt idx="43">
                  <c:v>0.9821428571428571</c:v>
                </c:pt>
                <c:pt idx="44">
                  <c:v>0.5</c:v>
                </c:pt>
                <c:pt idx="45">
                  <c:v>0.5</c:v>
                </c:pt>
                <c:pt idx="46">
                  <c:v>0.8035714285714286</c:v>
                </c:pt>
                <c:pt idx="47">
                  <c:v>0.8392857142857143</c:v>
                </c:pt>
                <c:pt idx="48">
                  <c:v>0.5</c:v>
                </c:pt>
                <c:pt idx="49">
                  <c:v>0.9285714285714286</c:v>
                </c:pt>
                <c:pt idx="50">
                  <c:v>0.5</c:v>
                </c:pt>
                <c:pt idx="51">
                  <c:v>0.5</c:v>
                </c:pt>
                <c:pt idx="52">
                  <c:v>0.46153846153846156</c:v>
                </c:pt>
                <c:pt idx="53">
                  <c:v>0.48214285714285715</c:v>
                </c:pt>
                <c:pt idx="54">
                  <c:v>0.42857142857142855</c:v>
                </c:pt>
                <c:pt idx="55">
                  <c:v>0.4642857142857143</c:v>
                </c:pt>
                <c:pt idx="56">
                  <c:v>0</c:v>
                </c:pt>
                <c:pt idx="57">
                  <c:v>1.7857142857142856E-2</c:v>
                </c:pt>
                <c:pt idx="58">
                  <c:v>0.46296296296296297</c:v>
                </c:pt>
                <c:pt idx="59">
                  <c:v>0.5</c:v>
                </c:pt>
                <c:pt idx="60">
                  <c:v>3.5714285714285712E-2</c:v>
                </c:pt>
                <c:pt idx="61">
                  <c:v>0.40740740740740738</c:v>
                </c:pt>
                <c:pt idx="62">
                  <c:v>0.44444444444444442</c:v>
                </c:pt>
                <c:pt idx="63">
                  <c:v>0.5</c:v>
                </c:pt>
                <c:pt idx="64">
                  <c:v>0.9642857142857143</c:v>
                </c:pt>
                <c:pt idx="65">
                  <c:v>0</c:v>
                </c:pt>
                <c:pt idx="66">
                  <c:v>0</c:v>
                </c:pt>
                <c:pt idx="67">
                  <c:v>0.9821428571428571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0.5</c:v>
                </c:pt>
                <c:pt idx="76">
                  <c:v>1.7857142857142856E-2</c:v>
                </c:pt>
                <c:pt idx="77">
                  <c:v>3.5714285714285712E-2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1.7857142857142856E-2</c:v>
                </c:pt>
                <c:pt idx="82">
                  <c:v>0</c:v>
                </c:pt>
                <c:pt idx="83">
                  <c:v>3.5714285714285712E-2</c:v>
                </c:pt>
                <c:pt idx="84">
                  <c:v>0</c:v>
                </c:pt>
                <c:pt idx="85">
                  <c:v>1.9230769230769232E-2</c:v>
                </c:pt>
                <c:pt idx="86">
                  <c:v>0.02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1.7857142857142856E-2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B-4EFD-9FBD-FB8E38B1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11264"/>
        <c:axId val="2039054192"/>
      </c:scatterChart>
      <c:valAx>
        <c:axId val="1592011264"/>
        <c:scaling>
          <c:orientation val="minMax"/>
          <c:max val="44850"/>
          <c:min val="44650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54192"/>
        <c:crosses val="autoZero"/>
        <c:crossBetween val="midCat"/>
      </c:valAx>
      <c:valAx>
        <c:axId val="2039054192"/>
        <c:scaling>
          <c:orientation val="minMax"/>
          <c:max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'with biodata'!$AH$7</c:f>
              <c:strCache>
                <c:ptCount val="1"/>
                <c:pt idx="0">
                  <c:v>spring allele proportion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'with biodata'!$Y$8:$Y$102</c:f>
              <c:strCache>
                <c:ptCount val="95"/>
                <c:pt idx="0">
                  <c:v>Spring</c:v>
                </c:pt>
                <c:pt idx="1">
                  <c:v>Spring</c:v>
                </c:pt>
                <c:pt idx="2">
                  <c:v>Spring</c:v>
                </c:pt>
                <c:pt idx="3">
                  <c:v>Spring</c:v>
                </c:pt>
                <c:pt idx="4">
                  <c:v>Spring</c:v>
                </c:pt>
                <c:pt idx="5">
                  <c:v>Spring</c:v>
                </c:pt>
                <c:pt idx="6">
                  <c:v>Spring</c:v>
                </c:pt>
                <c:pt idx="7">
                  <c:v>Spring</c:v>
                </c:pt>
                <c:pt idx="8">
                  <c:v>Spring</c:v>
                </c:pt>
                <c:pt idx="9">
                  <c:v>Spring</c:v>
                </c:pt>
                <c:pt idx="10">
                  <c:v>Spring</c:v>
                </c:pt>
                <c:pt idx="11">
                  <c:v>Spring</c:v>
                </c:pt>
                <c:pt idx="12">
                  <c:v>Spring</c:v>
                </c:pt>
                <c:pt idx="13">
                  <c:v>Spring</c:v>
                </c:pt>
                <c:pt idx="14">
                  <c:v>Spring</c:v>
                </c:pt>
                <c:pt idx="15">
                  <c:v>Spring</c:v>
                </c:pt>
                <c:pt idx="16">
                  <c:v>Spring</c:v>
                </c:pt>
                <c:pt idx="17">
                  <c:v>Spring</c:v>
                </c:pt>
                <c:pt idx="18">
                  <c:v>Spring</c:v>
                </c:pt>
                <c:pt idx="19">
                  <c:v>Spring</c:v>
                </c:pt>
                <c:pt idx="20">
                  <c:v>Spring</c:v>
                </c:pt>
                <c:pt idx="21">
                  <c:v>Spring</c:v>
                </c:pt>
                <c:pt idx="22">
                  <c:v>Spring</c:v>
                </c:pt>
                <c:pt idx="23">
                  <c:v>Spring</c:v>
                </c:pt>
                <c:pt idx="24">
                  <c:v>Spring</c:v>
                </c:pt>
                <c:pt idx="25">
                  <c:v>Spring</c:v>
                </c:pt>
                <c:pt idx="26">
                  <c:v>Spring</c:v>
                </c:pt>
                <c:pt idx="27">
                  <c:v>Spring</c:v>
                </c:pt>
                <c:pt idx="28">
                  <c:v>Spring</c:v>
                </c:pt>
                <c:pt idx="29">
                  <c:v>Spring</c:v>
                </c:pt>
                <c:pt idx="30">
                  <c:v>Spring</c:v>
                </c:pt>
                <c:pt idx="31">
                  <c:v>Spring</c:v>
                </c:pt>
                <c:pt idx="32">
                  <c:v>Spring</c:v>
                </c:pt>
                <c:pt idx="33">
                  <c:v>Spring</c:v>
                </c:pt>
                <c:pt idx="34">
                  <c:v>Spring</c:v>
                </c:pt>
                <c:pt idx="35">
                  <c:v>Spring</c:v>
                </c:pt>
                <c:pt idx="36">
                  <c:v>Spring</c:v>
                </c:pt>
                <c:pt idx="37">
                  <c:v>Spring</c:v>
                </c:pt>
                <c:pt idx="38">
                  <c:v>Spring</c:v>
                </c:pt>
                <c:pt idx="39">
                  <c:v>Spring</c:v>
                </c:pt>
                <c:pt idx="40">
                  <c:v>Spring</c:v>
                </c:pt>
                <c:pt idx="41">
                  <c:v>Spring</c:v>
                </c:pt>
                <c:pt idx="42">
                  <c:v>Spring</c:v>
                </c:pt>
                <c:pt idx="43">
                  <c:v>Spring</c:v>
                </c:pt>
                <c:pt idx="44">
                  <c:v>Fall</c:v>
                </c:pt>
                <c:pt idx="45">
                  <c:v>Spring</c:v>
                </c:pt>
                <c:pt idx="46">
                  <c:v>Spring</c:v>
                </c:pt>
                <c:pt idx="47">
                  <c:v>Spring</c:v>
                </c:pt>
                <c:pt idx="48">
                  <c:v>Fall</c:v>
                </c:pt>
                <c:pt idx="49">
                  <c:v>Spring</c:v>
                </c:pt>
                <c:pt idx="50">
                  <c:v>Fall</c:v>
                </c:pt>
                <c:pt idx="51">
                  <c:v>Fall</c:v>
                </c:pt>
                <c:pt idx="52">
                  <c:v>Fall</c:v>
                </c:pt>
                <c:pt idx="53">
                  <c:v>Fall</c:v>
                </c:pt>
                <c:pt idx="54">
                  <c:v>Fall</c:v>
                </c:pt>
                <c:pt idx="55">
                  <c:v>Spring</c:v>
                </c:pt>
                <c:pt idx="56">
                  <c:v>Fall</c:v>
                </c:pt>
                <c:pt idx="57">
                  <c:v>Fall</c:v>
                </c:pt>
                <c:pt idx="58">
                  <c:v>Spring</c:v>
                </c:pt>
                <c:pt idx="59">
                  <c:v>Fall</c:v>
                </c:pt>
                <c:pt idx="60">
                  <c:v>Fall</c:v>
                </c:pt>
                <c:pt idx="61">
                  <c:v>Fall</c:v>
                </c:pt>
                <c:pt idx="62">
                  <c:v>Fall</c:v>
                </c:pt>
                <c:pt idx="63">
                  <c:v>Fall</c:v>
                </c:pt>
                <c:pt idx="64">
                  <c:v>Spring</c:v>
                </c:pt>
                <c:pt idx="65">
                  <c:v>Fall</c:v>
                </c:pt>
                <c:pt idx="66">
                  <c:v>Fall</c:v>
                </c:pt>
                <c:pt idx="67">
                  <c:v>Spring</c:v>
                </c:pt>
                <c:pt idx="68">
                  <c:v>Fall</c:v>
                </c:pt>
                <c:pt idx="69">
                  <c:v>Fall</c:v>
                </c:pt>
                <c:pt idx="70">
                  <c:v>Fall</c:v>
                </c:pt>
                <c:pt idx="71">
                  <c:v>Fall</c:v>
                </c:pt>
                <c:pt idx="72">
                  <c:v>Fall</c:v>
                </c:pt>
                <c:pt idx="73">
                  <c:v>Fall</c:v>
                </c:pt>
                <c:pt idx="74">
                  <c:v>Fall</c:v>
                </c:pt>
                <c:pt idx="75">
                  <c:v>Spring</c:v>
                </c:pt>
                <c:pt idx="76">
                  <c:v>Fall</c:v>
                </c:pt>
                <c:pt idx="77">
                  <c:v>Fall</c:v>
                </c:pt>
                <c:pt idx="78">
                  <c:v>Fall</c:v>
                </c:pt>
                <c:pt idx="79">
                  <c:v>Fall</c:v>
                </c:pt>
                <c:pt idx="80">
                  <c:v>Fall</c:v>
                </c:pt>
                <c:pt idx="81">
                  <c:v>Fall</c:v>
                </c:pt>
                <c:pt idx="82">
                  <c:v>Fall</c:v>
                </c:pt>
                <c:pt idx="83">
                  <c:v>Fall</c:v>
                </c:pt>
                <c:pt idx="84">
                  <c:v>Fall</c:v>
                </c:pt>
                <c:pt idx="85">
                  <c:v>Fall</c:v>
                </c:pt>
                <c:pt idx="86">
                  <c:v>Fall</c:v>
                </c:pt>
                <c:pt idx="87">
                  <c:v>Fall</c:v>
                </c:pt>
                <c:pt idx="88">
                  <c:v>Fall</c:v>
                </c:pt>
                <c:pt idx="89">
                  <c:v>Fall</c:v>
                </c:pt>
                <c:pt idx="90">
                  <c:v>Fall</c:v>
                </c:pt>
                <c:pt idx="91">
                  <c:v>Fall</c:v>
                </c:pt>
                <c:pt idx="92">
                  <c:v>Fall</c:v>
                </c:pt>
                <c:pt idx="93">
                  <c:v>Fall</c:v>
                </c:pt>
                <c:pt idx="94">
                  <c:v>Fall</c:v>
                </c:pt>
              </c:strCache>
            </c:strRef>
          </c:cat>
          <c:val>
            <c:numRef>
              <c:f>'with biodata'!$AH$8:$AH$102</c:f>
              <c:numCache>
                <c:formatCode>0.00</c:formatCode>
                <c:ptCount val="95"/>
                <c:pt idx="0">
                  <c:v>0.8928571428571429</c:v>
                </c:pt>
                <c:pt idx="1">
                  <c:v>0.8571428571428571</c:v>
                </c:pt>
                <c:pt idx="2">
                  <c:v>0.96296296296296291</c:v>
                </c:pt>
                <c:pt idx="3">
                  <c:v>0.92592592592592593</c:v>
                </c:pt>
                <c:pt idx="4">
                  <c:v>1</c:v>
                </c:pt>
                <c:pt idx="5">
                  <c:v>0.98076923076923073</c:v>
                </c:pt>
                <c:pt idx="6">
                  <c:v>0.96</c:v>
                </c:pt>
                <c:pt idx="7">
                  <c:v>0.8035714285714286</c:v>
                </c:pt>
                <c:pt idx="8">
                  <c:v>0.89583333333333337</c:v>
                </c:pt>
                <c:pt idx="9">
                  <c:v>1</c:v>
                </c:pt>
                <c:pt idx="10">
                  <c:v>0.8571428571428571</c:v>
                </c:pt>
                <c:pt idx="11">
                  <c:v>0.98148148148148151</c:v>
                </c:pt>
                <c:pt idx="12">
                  <c:v>0.9642857142857143</c:v>
                </c:pt>
                <c:pt idx="13">
                  <c:v>0.8392857142857143</c:v>
                </c:pt>
                <c:pt idx="14">
                  <c:v>1</c:v>
                </c:pt>
                <c:pt idx="15">
                  <c:v>1</c:v>
                </c:pt>
                <c:pt idx="16">
                  <c:v>0.9642857142857143</c:v>
                </c:pt>
                <c:pt idx="17">
                  <c:v>0.9642857142857143</c:v>
                </c:pt>
                <c:pt idx="18">
                  <c:v>0.9821428571428571</c:v>
                </c:pt>
                <c:pt idx="19">
                  <c:v>1</c:v>
                </c:pt>
                <c:pt idx="20">
                  <c:v>0.96296296296296291</c:v>
                </c:pt>
                <c:pt idx="21">
                  <c:v>0.9642857142857143</c:v>
                </c:pt>
                <c:pt idx="22">
                  <c:v>1</c:v>
                </c:pt>
                <c:pt idx="23">
                  <c:v>1</c:v>
                </c:pt>
                <c:pt idx="24">
                  <c:v>0.9642857142857143</c:v>
                </c:pt>
                <c:pt idx="25">
                  <c:v>0.9821428571428571</c:v>
                </c:pt>
                <c:pt idx="27">
                  <c:v>0.84615384615384615</c:v>
                </c:pt>
                <c:pt idx="28">
                  <c:v>1</c:v>
                </c:pt>
                <c:pt idx="29">
                  <c:v>0.42857142857142855</c:v>
                </c:pt>
                <c:pt idx="30">
                  <c:v>0.46296296296296297</c:v>
                </c:pt>
                <c:pt idx="31">
                  <c:v>1</c:v>
                </c:pt>
                <c:pt idx="32">
                  <c:v>0.46153846153846156</c:v>
                </c:pt>
                <c:pt idx="33">
                  <c:v>0.46153846153846156</c:v>
                </c:pt>
                <c:pt idx="34">
                  <c:v>0.51923076923076927</c:v>
                </c:pt>
                <c:pt idx="35">
                  <c:v>0.9642857142857143</c:v>
                </c:pt>
                <c:pt idx="36">
                  <c:v>0.46153846153846156</c:v>
                </c:pt>
                <c:pt idx="37">
                  <c:v>0.46296296296296297</c:v>
                </c:pt>
                <c:pt idx="38">
                  <c:v>0.5</c:v>
                </c:pt>
                <c:pt idx="39">
                  <c:v>0.8928571428571429</c:v>
                </c:pt>
                <c:pt idx="40">
                  <c:v>0.45652173913043476</c:v>
                </c:pt>
                <c:pt idx="41">
                  <c:v>0.40740740740740738</c:v>
                </c:pt>
                <c:pt idx="42">
                  <c:v>0.5</c:v>
                </c:pt>
                <c:pt idx="43">
                  <c:v>0.9821428571428571</c:v>
                </c:pt>
                <c:pt idx="44">
                  <c:v>0.5</c:v>
                </c:pt>
                <c:pt idx="45">
                  <c:v>0.5</c:v>
                </c:pt>
                <c:pt idx="46">
                  <c:v>0.8035714285714286</c:v>
                </c:pt>
                <c:pt idx="47">
                  <c:v>0.8392857142857143</c:v>
                </c:pt>
                <c:pt idx="48">
                  <c:v>0.5</c:v>
                </c:pt>
                <c:pt idx="49">
                  <c:v>0.9285714285714286</c:v>
                </c:pt>
                <c:pt idx="50">
                  <c:v>0.5</c:v>
                </c:pt>
                <c:pt idx="51">
                  <c:v>0.5</c:v>
                </c:pt>
                <c:pt idx="52">
                  <c:v>0.46153846153846156</c:v>
                </c:pt>
                <c:pt idx="53">
                  <c:v>0.48214285714285715</c:v>
                </c:pt>
                <c:pt idx="54">
                  <c:v>0.42857142857142855</c:v>
                </c:pt>
                <c:pt idx="55">
                  <c:v>0.4642857142857143</c:v>
                </c:pt>
                <c:pt idx="56">
                  <c:v>0</c:v>
                </c:pt>
                <c:pt idx="57">
                  <c:v>1.7857142857142856E-2</c:v>
                </c:pt>
                <c:pt idx="58">
                  <c:v>0.46296296296296297</c:v>
                </c:pt>
                <c:pt idx="59">
                  <c:v>0.5</c:v>
                </c:pt>
                <c:pt idx="60">
                  <c:v>3.5714285714285712E-2</c:v>
                </c:pt>
                <c:pt idx="61">
                  <c:v>0.40740740740740738</c:v>
                </c:pt>
                <c:pt idx="62">
                  <c:v>0.44444444444444442</c:v>
                </c:pt>
                <c:pt idx="63">
                  <c:v>0.5</c:v>
                </c:pt>
                <c:pt idx="64">
                  <c:v>0.9642857142857143</c:v>
                </c:pt>
                <c:pt idx="65">
                  <c:v>0</c:v>
                </c:pt>
                <c:pt idx="66">
                  <c:v>0</c:v>
                </c:pt>
                <c:pt idx="67">
                  <c:v>0.9821428571428571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0.5</c:v>
                </c:pt>
                <c:pt idx="76">
                  <c:v>1.7857142857142856E-2</c:v>
                </c:pt>
                <c:pt idx="77">
                  <c:v>3.5714285714285712E-2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1.7857142857142856E-2</c:v>
                </c:pt>
                <c:pt idx="82">
                  <c:v>0</c:v>
                </c:pt>
                <c:pt idx="83">
                  <c:v>3.5714285714285712E-2</c:v>
                </c:pt>
                <c:pt idx="84">
                  <c:v>0</c:v>
                </c:pt>
                <c:pt idx="85">
                  <c:v>1.9230769230769232E-2</c:v>
                </c:pt>
                <c:pt idx="86">
                  <c:v>0.02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1.7857142857142856E-2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F-4F30-9BDC-8710B304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738080"/>
        <c:axId val="1848925856"/>
      </c:areaChart>
      <c:catAx>
        <c:axId val="16747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25856"/>
        <c:crosses val="autoZero"/>
        <c:auto val="1"/>
        <c:lblAlgn val="ctr"/>
        <c:lblOffset val="100"/>
        <c:noMultiLvlLbl val="0"/>
      </c:catAx>
      <c:valAx>
        <c:axId val="1848925856"/>
        <c:scaling>
          <c:orientation val="minMax"/>
          <c:max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table'!$B$35</c:f>
              <c:strCache>
                <c:ptCount val="1"/>
                <c:pt idx="0">
                  <c:v>Average of spring allele proportion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'pivot table'!$E$36:$E$61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3.2585470085470081E-2</c:v>
                  </c:pt>
                  <c:pt idx="3">
                    <c:v>7.8214285714285681E-2</c:v>
                  </c:pt>
                  <c:pt idx="4">
                    <c:v>6.6385582010581978E-2</c:v>
                  </c:pt>
                  <c:pt idx="5">
                    <c:v>4.9107142857142794E-2</c:v>
                  </c:pt>
                  <c:pt idx="6">
                    <c:v>2.2321428571428492E-2</c:v>
                  </c:pt>
                  <c:pt idx="7">
                    <c:v>1.8187830687830697E-2</c:v>
                  </c:pt>
                  <c:pt idx="8">
                    <c:v>5.1282051282051322E-2</c:v>
                  </c:pt>
                  <c:pt idx="9">
                    <c:v>0.27711640211640209</c:v>
                  </c:pt>
                  <c:pt idx="10">
                    <c:v>0.36263736263736257</c:v>
                  </c:pt>
                  <c:pt idx="11">
                    <c:v>0.31351750101750109</c:v>
                  </c:pt>
                  <c:pt idx="12">
                    <c:v>0.39562485622268229</c:v>
                  </c:pt>
                  <c:pt idx="13">
                    <c:v>0.17857142857142849</c:v>
                  </c:pt>
                  <c:pt idx="14">
                    <c:v>0.3214285714285714</c:v>
                  </c:pt>
                  <c:pt idx="15">
                    <c:v>2.3008241758241732E-2</c:v>
                  </c:pt>
                  <c:pt idx="16">
                    <c:v>0.25479497354497355</c:v>
                  </c:pt>
                  <c:pt idx="17">
                    <c:v>0.15310846560846564</c:v>
                  </c:pt>
                  <c:pt idx="18">
                    <c:v>0.49553571428571425</c:v>
                  </c:pt>
                  <c:pt idx="19">
                    <c:v>0</c:v>
                  </c:pt>
                  <c:pt idx="20">
                    <c:v>0.375</c:v>
                  </c:pt>
                  <c:pt idx="21">
                    <c:v>2.2321428571428568E-2</c:v>
                  </c:pt>
                  <c:pt idx="22">
                    <c:v>2.2321428571428568E-2</c:v>
                  </c:pt>
                  <c:pt idx="23">
                    <c:v>1.0192307692307691E-2</c:v>
                  </c:pt>
                  <c:pt idx="24">
                    <c:v>1.1904761904761904E-2</c:v>
                  </c:pt>
                  <c:pt idx="25">
                    <c:v>0</c:v>
                  </c:pt>
                </c:numCache>
              </c:numRef>
            </c:plus>
            <c:minus>
              <c:numRef>
                <c:f>'pivot table'!$F$36:$F$61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4.1488603988603989E-2</c:v>
                  </c:pt>
                  <c:pt idx="3">
                    <c:v>7.8214285714285681E-2</c:v>
                  </c:pt>
                  <c:pt idx="4">
                    <c:v>7.6471560846560926E-2</c:v>
                  </c:pt>
                  <c:pt idx="5">
                    <c:v>0.1116071428571429</c:v>
                  </c:pt>
                  <c:pt idx="6">
                    <c:v>1.3392857142857206E-2</c:v>
                  </c:pt>
                  <c:pt idx="7">
                    <c:v>1.8849206349206393E-2</c:v>
                  </c:pt>
                  <c:pt idx="8">
                    <c:v>8.4706959706959628E-2</c:v>
                  </c:pt>
                  <c:pt idx="9">
                    <c:v>0.29431216931216936</c:v>
                  </c:pt>
                  <c:pt idx="10">
                    <c:v>0.14010989010989017</c:v>
                  </c:pt>
                  <c:pt idx="11">
                    <c:v>0.11780118030118025</c:v>
                  </c:pt>
                  <c:pt idx="12">
                    <c:v>0.17911059351276742</c:v>
                  </c:pt>
                  <c:pt idx="13">
                    <c:v>0.16071428571428581</c:v>
                  </c:pt>
                  <c:pt idx="14">
                    <c:v>0.10714285714285721</c:v>
                  </c:pt>
                  <c:pt idx="15">
                    <c:v>3.0563186813186871E-2</c:v>
                  </c:pt>
                  <c:pt idx="16">
                    <c:v>0.24520502645502645</c:v>
                  </c:pt>
                  <c:pt idx="17">
                    <c:v>0.31117724867724866</c:v>
                  </c:pt>
                  <c:pt idx="18">
                    <c:v>0.48660714285714285</c:v>
                  </c:pt>
                  <c:pt idx="19">
                    <c:v>0</c:v>
                  </c:pt>
                  <c:pt idx="20">
                    <c:v>0.125</c:v>
                  </c:pt>
                  <c:pt idx="21">
                    <c:v>1.3392857142857142E-2</c:v>
                  </c:pt>
                  <c:pt idx="22">
                    <c:v>1.3392857142857142E-2</c:v>
                  </c:pt>
                  <c:pt idx="23">
                    <c:v>9.8076923076923089E-3</c:v>
                  </c:pt>
                  <c:pt idx="24">
                    <c:v>5.9523809523809521E-3</c:v>
                  </c:pt>
                  <c:pt idx="2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'pivot table'!$A$36:$A$61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'pivot table'!$B$36:$B$61</c:f>
              <c:numCache>
                <c:formatCode>General</c:formatCode>
                <c:ptCount val="26"/>
                <c:pt idx="0">
                  <c:v>0.8928571428571429</c:v>
                </c:pt>
                <c:pt idx="1">
                  <c:v>0.8571428571428571</c:v>
                </c:pt>
                <c:pt idx="2">
                  <c:v>0.96741452991452992</c:v>
                </c:pt>
                <c:pt idx="3">
                  <c:v>0.88178571428571428</c:v>
                </c:pt>
                <c:pt idx="4">
                  <c:v>0.93361441798941802</c:v>
                </c:pt>
                <c:pt idx="5">
                  <c:v>0.95089285714285721</c:v>
                </c:pt>
                <c:pt idx="6">
                  <c:v>0.97767857142857151</c:v>
                </c:pt>
                <c:pt idx="7">
                  <c:v>0.9818121693121693</c:v>
                </c:pt>
                <c:pt idx="8">
                  <c:v>0.93086080586080577</c:v>
                </c:pt>
                <c:pt idx="9">
                  <c:v>0.72288359788359791</c:v>
                </c:pt>
                <c:pt idx="10">
                  <c:v>0.60164835164835173</c:v>
                </c:pt>
                <c:pt idx="11">
                  <c:v>0.57933964183964182</c:v>
                </c:pt>
                <c:pt idx="12">
                  <c:v>0.58651800092017481</c:v>
                </c:pt>
                <c:pt idx="13">
                  <c:v>0.66071428571428581</c:v>
                </c:pt>
                <c:pt idx="14">
                  <c:v>0.60714285714285721</c:v>
                </c:pt>
                <c:pt idx="15">
                  <c:v>0.45913461538461542</c:v>
                </c:pt>
                <c:pt idx="16">
                  <c:v>0.24520502645502645</c:v>
                </c:pt>
                <c:pt idx="17">
                  <c:v>0.34689153439153436</c:v>
                </c:pt>
                <c:pt idx="18">
                  <c:v>0.48660714285714285</c:v>
                </c:pt>
                <c:pt idx="19">
                  <c:v>0</c:v>
                </c:pt>
                <c:pt idx="20">
                  <c:v>0.125</c:v>
                </c:pt>
                <c:pt idx="21">
                  <c:v>1.3392857142857142E-2</c:v>
                </c:pt>
                <c:pt idx="22">
                  <c:v>1.3392857142857142E-2</c:v>
                </c:pt>
                <c:pt idx="23">
                  <c:v>9.8076923076923089E-3</c:v>
                </c:pt>
                <c:pt idx="24">
                  <c:v>5.9523809523809521E-3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5-4EC6-B5CF-33C534AD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735200"/>
        <c:axId val="1855023152"/>
      </c:scatterChart>
      <c:valAx>
        <c:axId val="16747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23152"/>
        <c:crosses val="autoZero"/>
        <c:crossBetween val="midCat"/>
      </c:valAx>
      <c:valAx>
        <c:axId val="185502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57274121422"/>
          <c:y val="3.8343846140472024E-2"/>
          <c:w val="0.83369700718670392"/>
          <c:h val="0.70708966951193797"/>
        </c:manualLayout>
      </c:layout>
      <c:areaChart>
        <c:grouping val="stacked"/>
        <c:varyColors val="0"/>
        <c:ser>
          <c:idx val="3"/>
          <c:order val="0"/>
          <c:tx>
            <c:strRef>
              <c:f>'pivot table'!$E$65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'pivot table'!$A$66:$A$94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'pivot table'!$E$66:$E$94</c:f>
              <c:numCache>
                <c:formatCode>General</c:formatCode>
                <c:ptCount val="29"/>
                <c:pt idx="0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7-4A00-B16C-BE3D4E54CB8C}"/>
            </c:ext>
          </c:extLst>
        </c:ser>
        <c:ser>
          <c:idx val="1"/>
          <c:order val="1"/>
          <c:tx>
            <c:strRef>
              <c:f>'pivot table'!$C$65</c:f>
              <c:strCache>
                <c:ptCount val="1"/>
                <c:pt idx="0">
                  <c:v>Heterozygote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'pivot table'!$A$66:$A$94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'pivot table'!$C$66:$C$94</c:f>
              <c:numCache>
                <c:formatCode>General</c:formatCode>
                <c:ptCount val="29"/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A00-B16C-BE3D4E54CB8C}"/>
            </c:ext>
          </c:extLst>
        </c:ser>
        <c:ser>
          <c:idx val="0"/>
          <c:order val="2"/>
          <c:tx>
            <c:strRef>
              <c:f>'pivot table'!$B$65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'pivot table'!$A$66:$A$94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'pivot table'!$B$66:$B$94</c:f>
              <c:numCache>
                <c:formatCode>General</c:formatCode>
                <c:ptCount val="29"/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A00-B16C-BE3D4E54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72176"/>
        <c:axId val="1684446912"/>
        <c:extLst>
          <c:ext xmlns:c15="http://schemas.microsoft.com/office/drawing/2012/chart" uri="{02D57815-91ED-43cb-92C2-25804820EDAC}">
            <c15:filteredArea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'pivot table'!$D$65</c15:sqref>
                        </c15:formulaRef>
                      </c:ext>
                    </c:extLst>
                    <c:strCache>
                      <c:ptCount val="1"/>
                      <c:pt idx="0">
                        <c:v>no data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'pivot table'!$A$66:$A$94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'pivot table'!$D$66:$D$95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10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4E7-4A00-B16C-BE3D4E54CB8C}"/>
                  </c:ext>
                </c:extLst>
              </c15:ser>
            </c15:filteredAreaSeries>
          </c:ext>
        </c:extLst>
      </c:areaChart>
      <c:catAx>
        <c:axId val="18502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Week</a:t>
                </a:r>
              </a:p>
            </c:rich>
          </c:tx>
          <c:layout>
            <c:manualLayout>
              <c:xMode val="edge"/>
              <c:yMode val="edge"/>
              <c:x val="0.50628933249137642"/>
              <c:y val="0.82283010288932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46912"/>
        <c:crosses val="autoZero"/>
        <c:auto val="1"/>
        <c:lblAlgn val="ctr"/>
        <c:lblOffset val="100"/>
        <c:noMultiLvlLbl val="0"/>
      </c:catAx>
      <c:valAx>
        <c:axId val="1684446912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genotypic run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721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6757477737539"/>
          <c:y val="0.9082021235709693"/>
          <c:w val="0.46781911671842985"/>
          <c:h val="6.4880343911227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171450</xdr:colOff>
      <xdr:row>7</xdr:row>
      <xdr:rowOff>133356</xdr:rowOff>
    </xdr:from>
    <xdr:to>
      <xdr:col>51</xdr:col>
      <xdr:colOff>19050</xdr:colOff>
      <xdr:row>22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74C7E-8A46-BFD0-7FBC-DC7B8823E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104775</xdr:colOff>
      <xdr:row>22</xdr:row>
      <xdr:rowOff>133356</xdr:rowOff>
    </xdr:from>
    <xdr:to>
      <xdr:col>51</xdr:col>
      <xdr:colOff>247650</xdr:colOff>
      <xdr:row>37</xdr:row>
      <xdr:rowOff>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35A60-CBAC-DEAA-E580-8B2DEFD2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38</xdr:row>
      <xdr:rowOff>100012</xdr:rowOff>
    </xdr:from>
    <xdr:to>
      <xdr:col>17</xdr:col>
      <xdr:colOff>342900</xdr:colOff>
      <xdr:row>52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F2EAD-35AE-C47E-5B63-479279A75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65</xdr:row>
      <xdr:rowOff>38101</xdr:rowOff>
    </xdr:from>
    <xdr:to>
      <xdr:col>18</xdr:col>
      <xdr:colOff>38099</xdr:colOff>
      <xdr:row>88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DB493-8DCA-7A70-9AF7-5AD4E6BC6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mons, Todd R (DFW)" refreshedDate="45231.614885532406" createdVersion="8" refreshedVersion="8" minRefreshableVersion="3" recordCount="100" xr:uid="{D1646432-C6B9-49B6-B306-EBBE9EA041CA}">
  <cacheSource type="worksheet">
    <worksheetSource ref="W7:AH107" sheet="with biodata"/>
  </cacheSource>
  <cacheFields count="12">
    <cacheField name="Date" numFmtId="165">
      <sharedItems containsSemiMixedTypes="0" containsNonDate="0" containsDate="1" containsString="0" minDate="2022-04-04T00:00:00" maxDate="2022-10-22T00:00:00"/>
    </cacheField>
    <cacheField name="Week" numFmtId="0">
      <sharedItems containsSemiMixedTypes="0" containsString="0" containsNumber="1" containsInteger="1" minValue="1" maxValue="29" count="27">
        <n v="1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Phenotypic Run " numFmtId="0">
      <sharedItems/>
    </cacheField>
    <cacheField name="genotypic run" numFmtId="0">
      <sharedItems count="4">
        <s v="Spring"/>
        <s v="no data"/>
        <s v="Heterozygote"/>
        <s v="Fall"/>
      </sharedItems>
    </cacheField>
    <cacheField name="run timing genotype" numFmtId="0">
      <sharedItems/>
    </cacheField>
    <cacheField name="Thompson et al call" numFmtId="0">
      <sharedItems/>
    </cacheField>
    <cacheField name="AA" numFmtId="0">
      <sharedItems containsSemiMixedTypes="0" containsString="0" containsNumber="1" containsInteger="1" minValue="0" maxValue="9"/>
    </cacheField>
    <cacheField name="CC" numFmtId="0">
      <sharedItems containsSemiMixedTypes="0" containsString="0" containsNumber="1" containsInteger="1" minValue="0" maxValue="7"/>
    </cacheField>
    <cacheField name="GG" numFmtId="0">
      <sharedItems containsSemiMixedTypes="0" containsString="0" containsNumber="1" containsInteger="1" minValue="0" maxValue="6"/>
    </cacheField>
    <cacheField name="TT" numFmtId="0">
      <sharedItems containsSemiMixedTypes="0" containsString="0" containsNumber="1" containsInteger="1" minValue="0" maxValue="12"/>
    </cacheField>
    <cacheField name="homozygosity" numFmtId="166">
      <sharedItems containsString="0" containsBlank="1" containsNumber="1" minValue="0" maxValue="1"/>
    </cacheField>
    <cacheField name="spring allele proportion" numFmtId="2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2-04-04T00:00:00"/>
    <x v="0"/>
    <s v="Spring"/>
    <x v="0"/>
    <s v="recombinant"/>
    <s v="homozygous spring"/>
    <n v="7"/>
    <n v="3"/>
    <n v="3"/>
    <n v="9"/>
    <n v="0.7857142857142857"/>
    <n v="0.8928571428571429"/>
  </r>
  <r>
    <d v="2022-04-20T00:00:00"/>
    <x v="1"/>
    <s v="Spring"/>
    <x v="0"/>
    <s v="recombinant"/>
    <s v="partial heterozygote"/>
    <n v="6"/>
    <n v="3"/>
    <n v="3"/>
    <n v="8"/>
    <n v="0.7142857142857143"/>
    <n v="0.8571428571428571"/>
  </r>
  <r>
    <d v="2022-05-02T00:00:00"/>
    <x v="2"/>
    <s v="Spring"/>
    <x v="0"/>
    <s v="highly homozygous spring"/>
    <s v="homozygous spring"/>
    <n v="7"/>
    <n v="4"/>
    <n v="4"/>
    <n v="10"/>
    <n v="0.92592592592592593"/>
    <n v="0.96296296296296291"/>
  </r>
  <r>
    <d v="2022-05-04T00:00:00"/>
    <x v="2"/>
    <s v="Spring"/>
    <x v="0"/>
    <s v="highly homozygous spring"/>
    <s v="homozygous spring"/>
    <n v="7"/>
    <n v="4"/>
    <n v="4"/>
    <n v="8"/>
    <n v="0.85185185185185186"/>
    <n v="0.92592592592592593"/>
  </r>
  <r>
    <d v="2022-05-04T00:00:00"/>
    <x v="2"/>
    <s v="Spring"/>
    <x v="0"/>
    <s v="homozygous spring"/>
    <s v="homozygous spring"/>
    <n v="7"/>
    <n v="4"/>
    <n v="5"/>
    <n v="11"/>
    <n v="1"/>
    <n v="1"/>
  </r>
  <r>
    <d v="2022-05-06T00:00:00"/>
    <x v="2"/>
    <s v="Spring"/>
    <x v="0"/>
    <s v="highly homozygous spring"/>
    <s v="homozygous spring"/>
    <n v="7"/>
    <n v="4"/>
    <n v="4"/>
    <n v="10"/>
    <n v="0.96153846153846156"/>
    <n v="0.98076923076923073"/>
  </r>
  <r>
    <d v="2022-05-09T00:00:00"/>
    <x v="3"/>
    <s v="Spring"/>
    <x v="0"/>
    <s v="highly homozygous spring"/>
    <s v="homozygous spring"/>
    <n v="5"/>
    <n v="4"/>
    <n v="4"/>
    <n v="10"/>
    <n v="0.92"/>
    <n v="0.96"/>
  </r>
  <r>
    <d v="2022-05-13T00:00:00"/>
    <x v="3"/>
    <s v="Spring"/>
    <x v="0"/>
    <s v="recombinant"/>
    <s v="homozygous spring"/>
    <n v="4"/>
    <n v="3"/>
    <n v="3"/>
    <n v="9"/>
    <n v="0.6785714285714286"/>
    <n v="0.8035714285714286"/>
  </r>
  <r>
    <d v="2022-05-16T00:00:00"/>
    <x v="4"/>
    <s v="Spring"/>
    <x v="0"/>
    <s v="recombinant"/>
    <s v="no data"/>
    <n v="6"/>
    <n v="3"/>
    <n v="3"/>
    <n v="7"/>
    <n v="0.79166666666666663"/>
    <n v="0.89583333333333337"/>
  </r>
  <r>
    <d v="2022-05-16T00:00:00"/>
    <x v="4"/>
    <s v="Spring"/>
    <x v="0"/>
    <s v="homozygous spring"/>
    <s v="homozygous spring"/>
    <n v="7"/>
    <n v="4"/>
    <n v="5"/>
    <n v="12"/>
    <n v="1"/>
    <n v="1"/>
  </r>
  <r>
    <d v="2022-05-18T00:00:00"/>
    <x v="4"/>
    <s v="Spring"/>
    <x v="0"/>
    <s v="recombinant"/>
    <s v="homozygous spring"/>
    <n v="7"/>
    <n v="3"/>
    <n v="3"/>
    <n v="9"/>
    <n v="0.7857142857142857"/>
    <n v="0.8571428571428571"/>
  </r>
  <r>
    <d v="2022-05-18T00:00:00"/>
    <x v="4"/>
    <s v="Spring"/>
    <x v="0"/>
    <s v="highly homozygous spring"/>
    <s v="homozygous spring"/>
    <n v="7"/>
    <n v="4"/>
    <n v="4"/>
    <n v="11"/>
    <n v="0.96296296296296291"/>
    <n v="0.98148148148148151"/>
  </r>
  <r>
    <d v="2022-05-23T00:00:00"/>
    <x v="5"/>
    <s v="Spring"/>
    <x v="0"/>
    <s v="highly homozygous spring"/>
    <s v="homozygous spring"/>
    <n v="7"/>
    <n v="4"/>
    <n v="4"/>
    <n v="11"/>
    <n v="0.9285714285714286"/>
    <n v="0.9642857142857143"/>
  </r>
  <r>
    <d v="2022-05-25T00:00:00"/>
    <x v="5"/>
    <s v="Spring"/>
    <x v="0"/>
    <s v="highly homozygous spring"/>
    <s v="homozygous spring"/>
    <n v="7"/>
    <n v="4"/>
    <n v="3"/>
    <n v="9"/>
    <n v="0.8214285714285714"/>
    <n v="0.8392857142857143"/>
  </r>
  <r>
    <d v="2022-05-25T00:00:00"/>
    <x v="5"/>
    <s v="Spring"/>
    <x v="0"/>
    <s v="homozygous spring"/>
    <s v="homozygous spring"/>
    <n v="7"/>
    <n v="4"/>
    <n v="5"/>
    <n v="12"/>
    <n v="1"/>
    <n v="1"/>
  </r>
  <r>
    <d v="2022-05-25T00:00:00"/>
    <x v="5"/>
    <s v="Spring"/>
    <x v="0"/>
    <s v="homozygous spring"/>
    <s v="homozygous spring"/>
    <n v="7"/>
    <n v="5"/>
    <n v="4"/>
    <n v="12"/>
    <n v="1"/>
    <n v="1"/>
  </r>
  <r>
    <d v="2022-05-31T00:00:00"/>
    <x v="6"/>
    <s v="Spring"/>
    <x v="0"/>
    <s v="highly homozygous spring"/>
    <s v="homozygous spring"/>
    <n v="7"/>
    <n v="4"/>
    <n v="4"/>
    <n v="11"/>
    <n v="0.9285714285714286"/>
    <n v="0.9642857142857143"/>
  </r>
  <r>
    <d v="2022-06-03T00:00:00"/>
    <x v="6"/>
    <s v="Spring"/>
    <x v="0"/>
    <s v="highly homozygous spring"/>
    <s v="homozygous spring"/>
    <n v="7"/>
    <n v="4"/>
    <n v="4"/>
    <n v="11"/>
    <n v="0.9285714285714286"/>
    <n v="0.9642857142857143"/>
  </r>
  <r>
    <d v="2022-06-03T00:00:00"/>
    <x v="6"/>
    <s v="Spring"/>
    <x v="0"/>
    <s v="highly homozygous spring"/>
    <s v="homozygous spring"/>
    <n v="7"/>
    <n v="4"/>
    <n v="4"/>
    <n v="12"/>
    <n v="0.9642857142857143"/>
    <n v="0.9821428571428571"/>
  </r>
  <r>
    <d v="2022-06-03T00:00:00"/>
    <x v="6"/>
    <s v="Spring"/>
    <x v="0"/>
    <s v="homozygous spring"/>
    <s v="homozygous spring"/>
    <n v="7"/>
    <n v="4"/>
    <n v="5"/>
    <n v="11"/>
    <n v="1"/>
    <n v="1"/>
  </r>
  <r>
    <d v="2022-06-06T00:00:00"/>
    <x v="7"/>
    <s v="Spring"/>
    <x v="0"/>
    <s v="highly homozygous spring"/>
    <s v="homozygous spring"/>
    <n v="7"/>
    <n v="4"/>
    <n v="4"/>
    <n v="10"/>
    <n v="0.92592592592592593"/>
    <n v="0.96296296296296291"/>
  </r>
  <r>
    <d v="2022-06-06T00:00:00"/>
    <x v="7"/>
    <s v="Spring"/>
    <x v="0"/>
    <s v="highly homozygous spring"/>
    <s v="homozygous spring"/>
    <n v="7"/>
    <n v="4"/>
    <n v="4"/>
    <n v="11"/>
    <n v="0.9285714285714286"/>
    <n v="0.9642857142857143"/>
  </r>
  <r>
    <d v="2022-06-06T00:00:00"/>
    <x v="7"/>
    <s v="Spring"/>
    <x v="0"/>
    <s v="homozygous spring"/>
    <s v="homozygous spring"/>
    <n v="7"/>
    <n v="5"/>
    <n v="4"/>
    <n v="11"/>
    <n v="1"/>
    <n v="1"/>
  </r>
  <r>
    <d v="2022-06-06T00:00:00"/>
    <x v="7"/>
    <s v="Spring"/>
    <x v="0"/>
    <s v="homozygous spring"/>
    <s v="homozygous spring"/>
    <n v="7"/>
    <n v="5"/>
    <n v="4"/>
    <n v="12"/>
    <n v="1"/>
    <n v="1"/>
  </r>
  <r>
    <d v="2022-06-13T00:00:00"/>
    <x v="8"/>
    <s v="Spring"/>
    <x v="0"/>
    <s v="highly homozygous spring"/>
    <s v="homozygous spring"/>
    <n v="7"/>
    <n v="4"/>
    <n v="4"/>
    <n v="11"/>
    <n v="0.9285714285714286"/>
    <n v="0.9642857142857143"/>
  </r>
  <r>
    <d v="2022-06-13T00:00:00"/>
    <x v="8"/>
    <s v="Spring"/>
    <x v="0"/>
    <s v="highly homozygous spring"/>
    <s v="homozygous spring"/>
    <n v="7"/>
    <n v="4"/>
    <n v="4"/>
    <n v="12"/>
    <n v="0.9642857142857143"/>
    <n v="0.9821428571428571"/>
  </r>
  <r>
    <d v="2022-06-13T00:00:00"/>
    <x v="8"/>
    <s v="Spring"/>
    <x v="1"/>
    <s v="no data"/>
    <s v="no data"/>
    <n v="0"/>
    <n v="0"/>
    <n v="0"/>
    <n v="0"/>
    <m/>
    <m/>
  </r>
  <r>
    <d v="2022-06-17T00:00:00"/>
    <x v="8"/>
    <s v="Spring"/>
    <x v="0"/>
    <s v="highly homozygous spring"/>
    <s v="homozygous spring"/>
    <n v="7"/>
    <n v="4"/>
    <n v="3"/>
    <n v="8"/>
    <n v="0.84615384615384615"/>
    <n v="0.84615384615384615"/>
  </r>
  <r>
    <d v="2022-06-21T00:00:00"/>
    <x v="9"/>
    <s v="Spring"/>
    <x v="0"/>
    <s v="homozygous spring"/>
    <s v="homozygous spring"/>
    <n v="7"/>
    <n v="5"/>
    <n v="4"/>
    <n v="12"/>
    <n v="1"/>
    <n v="1"/>
  </r>
  <r>
    <d v="2022-06-24T00:00:00"/>
    <x v="9"/>
    <s v="Spring"/>
    <x v="2"/>
    <s v="highly heterozygous"/>
    <s v="heterozygote"/>
    <n v="1"/>
    <n v="3"/>
    <n v="1"/>
    <n v="1"/>
    <n v="0.21428571428571427"/>
    <n v="0.42857142857142855"/>
  </r>
  <r>
    <d v="2022-06-24T00:00:00"/>
    <x v="9"/>
    <s v="Spring"/>
    <x v="2"/>
    <s v="highly heterozygous"/>
    <s v="heterozygote"/>
    <n v="0"/>
    <n v="1"/>
    <n v="0"/>
    <n v="1"/>
    <n v="7.407407407407407E-2"/>
    <n v="0.46296296296296297"/>
  </r>
  <r>
    <d v="2022-06-24T00:00:00"/>
    <x v="9"/>
    <s v="Spring"/>
    <x v="0"/>
    <s v="homozygous spring"/>
    <s v="homozygous spring"/>
    <n v="7"/>
    <n v="5"/>
    <n v="4"/>
    <n v="12"/>
    <n v="1"/>
    <n v="1"/>
  </r>
  <r>
    <d v="2022-06-29T00:00:00"/>
    <x v="10"/>
    <s v="Spring"/>
    <x v="2"/>
    <s v="highly heterozygous"/>
    <s v="heterozygote"/>
    <n v="0"/>
    <n v="1"/>
    <n v="0"/>
    <n v="1"/>
    <n v="7.6923076923076927E-2"/>
    <n v="0.46153846153846156"/>
  </r>
  <r>
    <d v="2022-06-29T00:00:00"/>
    <x v="10"/>
    <s v="Spring"/>
    <x v="2"/>
    <s v="highly heterozygous"/>
    <s v="heterozygote"/>
    <n v="0"/>
    <n v="1"/>
    <n v="0"/>
    <n v="1"/>
    <n v="7.6923076923076927E-2"/>
    <n v="0.46153846153846156"/>
  </r>
  <r>
    <d v="2022-07-01T00:00:00"/>
    <x v="10"/>
    <s v="Spring"/>
    <x v="2"/>
    <s v="highly heterozygous"/>
    <s v="heterozygote"/>
    <n v="3"/>
    <n v="1"/>
    <n v="0"/>
    <n v="1"/>
    <n v="0.19230769230769232"/>
    <n v="0.51923076923076927"/>
  </r>
  <r>
    <d v="2022-07-01T00:00:00"/>
    <x v="10"/>
    <s v="Spring"/>
    <x v="0"/>
    <s v="highly homozygous spring"/>
    <s v="homozygous spring"/>
    <n v="7"/>
    <n v="4"/>
    <n v="4"/>
    <n v="11"/>
    <n v="0.9285714285714286"/>
    <n v="0.9642857142857143"/>
  </r>
  <r>
    <d v="2022-07-05T00:00:00"/>
    <x v="11"/>
    <s v="Spring"/>
    <x v="2"/>
    <s v="highly heterozygous"/>
    <s v="heterozygote"/>
    <n v="0"/>
    <n v="1"/>
    <n v="0"/>
    <n v="1"/>
    <n v="7.6923076923076927E-2"/>
    <n v="0.46153846153846156"/>
  </r>
  <r>
    <d v="2022-07-05T00:00:00"/>
    <x v="11"/>
    <s v="Spring"/>
    <x v="2"/>
    <s v="highly heterozygous"/>
    <s v="heterozygote"/>
    <n v="0"/>
    <n v="1"/>
    <n v="0"/>
    <n v="1"/>
    <n v="7.407407407407407E-2"/>
    <n v="0.46296296296296297"/>
  </r>
  <r>
    <d v="2022-07-05T00:00:00"/>
    <x v="11"/>
    <s v="Spring"/>
    <x v="2"/>
    <s v="heterozygote"/>
    <s v="heterozygote"/>
    <n v="0"/>
    <n v="0"/>
    <n v="0"/>
    <n v="0"/>
    <n v="0"/>
    <n v="0.5"/>
  </r>
  <r>
    <d v="2022-07-08T00:00:00"/>
    <x v="11"/>
    <s v="Spring"/>
    <x v="0"/>
    <s v="recombinant"/>
    <s v="homozygous spring"/>
    <n v="7"/>
    <n v="3"/>
    <n v="3"/>
    <n v="9"/>
    <n v="0.7857142857142857"/>
    <n v="0.8928571428571429"/>
  </r>
  <r>
    <d v="2022-07-11T00:00:00"/>
    <x v="12"/>
    <s v="Spring"/>
    <x v="2"/>
    <s v="highly heterozygous"/>
    <s v="likely heterozygote"/>
    <n v="0"/>
    <n v="1"/>
    <n v="0"/>
    <n v="1"/>
    <n v="8.6956521739130432E-2"/>
    <n v="0.45652173913043476"/>
  </r>
  <r>
    <d v="2022-07-13T00:00:00"/>
    <x v="12"/>
    <s v="Spring"/>
    <x v="2"/>
    <s v="highly heterozygous"/>
    <s v="heterozygote"/>
    <n v="1"/>
    <n v="3"/>
    <n v="1"/>
    <n v="1"/>
    <n v="0.22222222222222221"/>
    <n v="0.40740740740740738"/>
  </r>
  <r>
    <d v="2022-07-13T00:00:00"/>
    <x v="12"/>
    <s v="Spring"/>
    <x v="2"/>
    <s v="heterozygote"/>
    <s v="heterozygote"/>
    <n v="0"/>
    <n v="0"/>
    <n v="0"/>
    <n v="0"/>
    <n v="0"/>
    <n v="0.5"/>
  </r>
  <r>
    <d v="2022-07-15T00:00:00"/>
    <x v="12"/>
    <s v="Spring"/>
    <x v="0"/>
    <s v="highly homozygous spring"/>
    <s v="homozygous spring"/>
    <n v="7"/>
    <n v="4"/>
    <n v="4"/>
    <n v="12"/>
    <n v="0.9642857142857143"/>
    <n v="0.9821428571428571"/>
  </r>
  <r>
    <d v="2022-07-20T00:00:00"/>
    <x v="13"/>
    <s v="Fall"/>
    <x v="2"/>
    <s v="heterozygote"/>
    <s v="heterozygote"/>
    <n v="0"/>
    <n v="0"/>
    <n v="0"/>
    <n v="0"/>
    <n v="0"/>
    <n v="0.5"/>
  </r>
  <r>
    <d v="2022-07-22T00:00:00"/>
    <x v="13"/>
    <s v="Spring"/>
    <x v="2"/>
    <s v="highly heterozygous"/>
    <s v="heterozygote"/>
    <n v="1"/>
    <n v="1"/>
    <n v="0"/>
    <n v="1"/>
    <n v="0.10714285714285714"/>
    <n v="0.5"/>
  </r>
  <r>
    <d v="2022-07-22T00:00:00"/>
    <x v="13"/>
    <s v="Spring"/>
    <x v="0"/>
    <s v="highly homozygous spring"/>
    <s v="homozygous spring"/>
    <n v="5"/>
    <n v="5"/>
    <n v="5"/>
    <n v="10"/>
    <n v="0.8928571428571429"/>
    <n v="0.8035714285714286"/>
  </r>
  <r>
    <d v="2022-07-22T00:00:00"/>
    <x v="13"/>
    <s v="Spring"/>
    <x v="0"/>
    <s v="recombinant"/>
    <s v="homozygous spring"/>
    <n v="4"/>
    <n v="3"/>
    <n v="3"/>
    <n v="9"/>
    <n v="0.6785714285714286"/>
    <n v="0.8392857142857143"/>
  </r>
  <r>
    <d v="2022-07-27T00:00:00"/>
    <x v="14"/>
    <s v="Fall"/>
    <x v="2"/>
    <s v="heterozygote"/>
    <s v="heterozygote"/>
    <n v="0"/>
    <n v="0"/>
    <n v="0"/>
    <n v="0"/>
    <n v="0"/>
    <n v="0.5"/>
  </r>
  <r>
    <d v="2022-07-27T00:00:00"/>
    <x v="14"/>
    <s v="Spring"/>
    <x v="0"/>
    <s v="highly homozygous spring"/>
    <s v="homozygous spring"/>
    <n v="7"/>
    <n v="3"/>
    <n v="4"/>
    <n v="10"/>
    <n v="0.8571428571428571"/>
    <n v="0.9285714285714286"/>
  </r>
  <r>
    <d v="2022-07-29T00:00:00"/>
    <x v="14"/>
    <s v="Fall"/>
    <x v="2"/>
    <s v="heterozygote"/>
    <s v="heterozygote"/>
    <n v="0"/>
    <n v="0"/>
    <n v="0"/>
    <n v="0"/>
    <n v="0"/>
    <n v="0.5"/>
  </r>
  <r>
    <d v="2022-07-29T00:00:00"/>
    <x v="14"/>
    <s v="Fall"/>
    <x v="2"/>
    <s v="heterozygote"/>
    <s v="likely heterozygote"/>
    <n v="0"/>
    <n v="0"/>
    <n v="0"/>
    <n v="0"/>
    <n v="0"/>
    <n v="0.5"/>
  </r>
  <r>
    <d v="2022-08-01T00:00:00"/>
    <x v="15"/>
    <s v="Fall"/>
    <x v="2"/>
    <s v="highly heterozygous"/>
    <s v="heterozygote"/>
    <n v="0"/>
    <n v="1"/>
    <n v="0"/>
    <n v="1"/>
    <n v="7.6923076923076927E-2"/>
    <n v="0.46153846153846156"/>
  </r>
  <r>
    <d v="2022-08-01T00:00:00"/>
    <x v="15"/>
    <s v="Fall"/>
    <x v="2"/>
    <s v="highly heterozygous"/>
    <s v="heterozygote"/>
    <n v="0"/>
    <n v="0"/>
    <n v="0"/>
    <n v="1"/>
    <n v="3.5714285714285712E-2"/>
    <n v="0.48214285714285715"/>
  </r>
  <r>
    <d v="2022-08-03T00:00:00"/>
    <x v="15"/>
    <s v="Fall"/>
    <x v="2"/>
    <s v="highly heterozygous"/>
    <s v="heterozygote"/>
    <n v="1"/>
    <n v="2"/>
    <n v="0"/>
    <n v="1"/>
    <n v="0.14285714285714285"/>
    <n v="0.42857142857142855"/>
  </r>
  <r>
    <d v="2022-08-03T00:00:00"/>
    <x v="15"/>
    <s v="Spring"/>
    <x v="2"/>
    <s v="highly heterozygous"/>
    <s v="heterozygote"/>
    <n v="0"/>
    <n v="1"/>
    <n v="0"/>
    <n v="1"/>
    <n v="7.1428571428571425E-2"/>
    <n v="0.4642857142857143"/>
  </r>
  <r>
    <d v="2022-08-08T00:00:00"/>
    <x v="16"/>
    <s v="Fall"/>
    <x v="3"/>
    <s v="homozygous fall"/>
    <s v="homozygous fall"/>
    <n v="9"/>
    <n v="7"/>
    <n v="6"/>
    <n v="6"/>
    <n v="1"/>
    <n v="0"/>
  </r>
  <r>
    <d v="2022-08-10T00:00:00"/>
    <x v="16"/>
    <s v="Fall"/>
    <x v="3"/>
    <s v="highly homozygous fall"/>
    <s v="homozygous fall"/>
    <n v="9"/>
    <n v="7"/>
    <n v="6"/>
    <n v="5"/>
    <n v="0.9642857142857143"/>
    <n v="1.7857142857142856E-2"/>
  </r>
  <r>
    <d v="2022-08-12T00:00:00"/>
    <x v="16"/>
    <s v="Spring"/>
    <x v="2"/>
    <s v="highly heterozygous"/>
    <s v="heterozygote"/>
    <n v="0"/>
    <n v="1"/>
    <n v="0"/>
    <n v="1"/>
    <n v="7.407407407407407E-2"/>
    <n v="0.46296296296296297"/>
  </r>
  <r>
    <d v="2022-08-12T00:00:00"/>
    <x v="16"/>
    <s v="Fall"/>
    <x v="2"/>
    <s v="heterozygote"/>
    <s v="heterozygote"/>
    <n v="0"/>
    <n v="0"/>
    <n v="0"/>
    <n v="0"/>
    <n v="0"/>
    <n v="0.5"/>
  </r>
  <r>
    <d v="2022-08-15T00:00:00"/>
    <x v="17"/>
    <s v="Fall"/>
    <x v="3"/>
    <s v="highly homozygous fall"/>
    <s v="homozygous fall"/>
    <n v="9"/>
    <n v="6"/>
    <n v="5"/>
    <n v="6"/>
    <n v="0.9285714285714286"/>
    <n v="3.5714285714285712E-2"/>
  </r>
  <r>
    <d v="2022-08-15T00:00:00"/>
    <x v="17"/>
    <s v="Fall"/>
    <x v="2"/>
    <s v="highly heterozygous"/>
    <s v="heterozygote"/>
    <n v="1"/>
    <n v="3"/>
    <n v="1"/>
    <n v="1"/>
    <n v="0.22222222222222221"/>
    <n v="0.40740740740740738"/>
  </r>
  <r>
    <d v="2022-08-15T00:00:00"/>
    <x v="17"/>
    <s v="Fall"/>
    <x v="2"/>
    <s v="highly heterozygous"/>
    <s v="heterozygote"/>
    <n v="1"/>
    <n v="2"/>
    <n v="1"/>
    <n v="0"/>
    <n v="0.14814814814814814"/>
    <n v="0.44444444444444442"/>
  </r>
  <r>
    <d v="2022-08-17T00:00:00"/>
    <x v="17"/>
    <s v="Fall"/>
    <x v="2"/>
    <s v="heterozygote"/>
    <s v="heterozygote"/>
    <n v="0"/>
    <n v="0"/>
    <n v="0"/>
    <n v="0"/>
    <n v="0"/>
    <n v="0.5"/>
  </r>
  <r>
    <d v="2022-08-24T00:00:00"/>
    <x v="18"/>
    <s v="Spring"/>
    <x v="0"/>
    <s v="highly homozygous spring"/>
    <s v="homozygous spring"/>
    <n v="7"/>
    <n v="4"/>
    <n v="4"/>
    <n v="11"/>
    <n v="0.9285714285714286"/>
    <n v="0.9642857142857143"/>
  </r>
  <r>
    <d v="2022-08-26T00:00:00"/>
    <x v="18"/>
    <s v="Fall"/>
    <x v="3"/>
    <s v="homozygous fall"/>
    <s v="homozygous fall"/>
    <n v="9"/>
    <n v="7"/>
    <n v="6"/>
    <n v="6"/>
    <n v="1"/>
    <n v="0"/>
  </r>
  <r>
    <d v="2022-08-26T00:00:00"/>
    <x v="18"/>
    <s v="Fall"/>
    <x v="3"/>
    <s v="homozygous fall"/>
    <s v="homozygous fall"/>
    <n v="9"/>
    <n v="7"/>
    <n v="6"/>
    <n v="6"/>
    <n v="1"/>
    <n v="0"/>
  </r>
  <r>
    <d v="2022-08-26T00:00:00"/>
    <x v="18"/>
    <s v="Spring"/>
    <x v="0"/>
    <s v="highly homozygous spring"/>
    <s v="homozygous spring"/>
    <n v="7"/>
    <n v="4"/>
    <n v="4"/>
    <n v="12"/>
    <n v="0.9642857142857143"/>
    <n v="0.9821428571428571"/>
  </r>
  <r>
    <d v="2022-08-29T00:00:00"/>
    <x v="19"/>
    <s v="Fall"/>
    <x v="3"/>
    <s v="homozygous fall"/>
    <s v="homozygous fall"/>
    <n v="9"/>
    <n v="7"/>
    <n v="6"/>
    <n v="6"/>
    <n v="1"/>
    <n v="0"/>
  </r>
  <r>
    <d v="2022-09-01T00:00:00"/>
    <x v="19"/>
    <s v="Fall"/>
    <x v="3"/>
    <s v="highly homozygous fall"/>
    <s v="homozygous fall"/>
    <n v="9"/>
    <n v="7"/>
    <n v="6"/>
    <n v="6"/>
    <n v="1"/>
    <n v="0"/>
  </r>
  <r>
    <d v="2022-09-01T00:00:00"/>
    <x v="19"/>
    <s v="Fall"/>
    <x v="3"/>
    <s v="homozygous fall"/>
    <s v="homozygous fall"/>
    <n v="9"/>
    <n v="7"/>
    <n v="6"/>
    <n v="6"/>
    <n v="1"/>
    <n v="0"/>
  </r>
  <r>
    <d v="2022-09-01T00:00:00"/>
    <x v="19"/>
    <s v="Fall"/>
    <x v="3"/>
    <s v="highly homozygous fall"/>
    <s v="no data"/>
    <n v="6"/>
    <n v="6"/>
    <n v="6"/>
    <n v="5"/>
    <n v="1"/>
    <n v="0"/>
  </r>
  <r>
    <d v="2022-09-06T00:00:00"/>
    <x v="20"/>
    <s v="Fall"/>
    <x v="3"/>
    <s v="homozygous fall"/>
    <s v="homozygous fall"/>
    <n v="9"/>
    <n v="7"/>
    <n v="6"/>
    <n v="6"/>
    <n v="1"/>
    <n v="0"/>
  </r>
  <r>
    <d v="2022-09-06T00:00:00"/>
    <x v="20"/>
    <s v="Fall"/>
    <x v="3"/>
    <s v="homozygous fall"/>
    <s v="homozygous fall"/>
    <n v="9"/>
    <n v="7"/>
    <n v="6"/>
    <n v="6"/>
    <n v="1"/>
    <n v="0"/>
  </r>
  <r>
    <d v="2022-09-06T00:00:00"/>
    <x v="20"/>
    <s v="Fall"/>
    <x v="3"/>
    <s v="homozygous fall"/>
    <s v="homozygous fall"/>
    <n v="9"/>
    <n v="7"/>
    <n v="6"/>
    <n v="6"/>
    <n v="1"/>
    <n v="0"/>
  </r>
  <r>
    <d v="2022-09-06T00:00:00"/>
    <x v="20"/>
    <s v="Spring"/>
    <x v="2"/>
    <s v="heterozygote"/>
    <s v="heterozygote"/>
    <n v="0"/>
    <n v="0"/>
    <n v="0"/>
    <n v="0"/>
    <n v="0"/>
    <n v="0.5"/>
  </r>
  <r>
    <d v="2022-09-12T00:00:00"/>
    <x v="21"/>
    <s v="Fall"/>
    <x v="3"/>
    <s v="highly homozygous fall"/>
    <s v="homozygous fall"/>
    <n v="9"/>
    <n v="7"/>
    <n v="6"/>
    <n v="5"/>
    <n v="0.9642857142857143"/>
    <n v="1.7857142857142856E-2"/>
  </r>
  <r>
    <d v="2022-09-12T00:00:00"/>
    <x v="21"/>
    <s v="Fall"/>
    <x v="3"/>
    <s v="highly homozygous fall"/>
    <s v="homozygous fall"/>
    <n v="9"/>
    <n v="6"/>
    <n v="5"/>
    <n v="6"/>
    <n v="0.9285714285714286"/>
    <n v="3.5714285714285712E-2"/>
  </r>
  <r>
    <d v="2022-09-14T00:00:00"/>
    <x v="21"/>
    <s v="Fall"/>
    <x v="3"/>
    <s v="homozygous fall"/>
    <s v="homozygous fall"/>
    <n v="9"/>
    <n v="7"/>
    <n v="6"/>
    <n v="6"/>
    <n v="1"/>
    <n v="0"/>
  </r>
  <r>
    <d v="2022-09-16T00:00:00"/>
    <x v="21"/>
    <s v="Fall"/>
    <x v="3"/>
    <s v="homozygous fall"/>
    <s v="homozygous fall"/>
    <n v="8"/>
    <n v="7"/>
    <n v="6"/>
    <n v="6"/>
    <n v="1"/>
    <n v="0"/>
  </r>
  <r>
    <d v="2022-09-19T00:00:00"/>
    <x v="22"/>
    <s v="Fall"/>
    <x v="3"/>
    <s v="homozygous fall"/>
    <s v="homozygous fall"/>
    <n v="9"/>
    <n v="7"/>
    <n v="6"/>
    <n v="6"/>
    <n v="1"/>
    <n v="0"/>
  </r>
  <r>
    <d v="2022-09-19T00:00:00"/>
    <x v="22"/>
    <s v="Fall"/>
    <x v="3"/>
    <s v="highly homozygous fall"/>
    <s v="homozygous fall"/>
    <n v="9"/>
    <n v="7"/>
    <n v="6"/>
    <n v="5"/>
    <n v="0.9642857142857143"/>
    <n v="1.7857142857142856E-2"/>
  </r>
  <r>
    <d v="2022-09-21T00:00:00"/>
    <x v="22"/>
    <s v="Fall"/>
    <x v="3"/>
    <s v="homozygous fall"/>
    <s v="homozygous fall"/>
    <n v="9"/>
    <n v="7"/>
    <n v="6"/>
    <n v="6"/>
    <n v="1"/>
    <n v="0"/>
  </r>
  <r>
    <d v="2022-09-21T00:00:00"/>
    <x v="22"/>
    <s v="Fall"/>
    <x v="3"/>
    <s v="highly homozygous fall"/>
    <s v="homozygous fall"/>
    <n v="8"/>
    <n v="6"/>
    <n v="5"/>
    <n v="6"/>
    <n v="0.8928571428571429"/>
    <n v="3.5714285714285712E-2"/>
  </r>
  <r>
    <d v="2022-09-26T00:00:00"/>
    <x v="23"/>
    <s v="Fall"/>
    <x v="3"/>
    <s v="highly homozygous fall"/>
    <s v="homozygous fall"/>
    <n v="8"/>
    <n v="6"/>
    <n v="6"/>
    <n v="6"/>
    <n v="1"/>
    <n v="0"/>
  </r>
  <r>
    <d v="2022-09-26T00:00:00"/>
    <x v="23"/>
    <s v="Fall"/>
    <x v="3"/>
    <s v="highly homozygous fall"/>
    <s v="homozygous fall"/>
    <n v="8"/>
    <n v="6"/>
    <n v="6"/>
    <n v="5"/>
    <n v="0.96153846153846156"/>
    <n v="1.9230769230769232E-2"/>
  </r>
  <r>
    <d v="2022-09-26T00:00:00"/>
    <x v="23"/>
    <s v="Fall"/>
    <x v="3"/>
    <s v="highly homozygous fall"/>
    <s v="likely fall"/>
    <n v="8"/>
    <n v="5"/>
    <n v="6"/>
    <n v="5"/>
    <n v="0.96"/>
    <n v="0.02"/>
  </r>
  <r>
    <d v="2022-09-28T00:00:00"/>
    <x v="23"/>
    <s v="Fall"/>
    <x v="3"/>
    <s v="homozygous fall"/>
    <s v="no data"/>
    <n v="5"/>
    <n v="6"/>
    <n v="6"/>
    <n v="5"/>
    <n v="1"/>
    <n v="0"/>
  </r>
  <r>
    <d v="2022-10-07T00:00:00"/>
    <x v="24"/>
    <s v="Fall"/>
    <x v="3"/>
    <s v="highly homozygous fall"/>
    <s v="homozygous fall"/>
    <n v="8"/>
    <n v="7"/>
    <n v="6"/>
    <n v="6"/>
    <n v="1"/>
    <n v="0"/>
  </r>
  <r>
    <d v="2022-10-07T00:00:00"/>
    <x v="24"/>
    <s v="Fall"/>
    <x v="3"/>
    <s v="homozygous fall"/>
    <s v="likely fall"/>
    <n v="8"/>
    <n v="7"/>
    <n v="6"/>
    <n v="5"/>
    <n v="1"/>
    <n v="0"/>
  </r>
  <r>
    <d v="2022-10-07T00:00:00"/>
    <x v="24"/>
    <s v="Fall"/>
    <x v="3"/>
    <s v="highly homozygous fall"/>
    <s v="homozygous fall"/>
    <n v="9"/>
    <n v="7"/>
    <n v="6"/>
    <n v="5"/>
    <n v="0.9642857142857143"/>
    <n v="1.7857142857142856E-2"/>
  </r>
  <r>
    <d v="2022-10-07T00:00:00"/>
    <x v="24"/>
    <s v="Fall"/>
    <x v="1"/>
    <s v="no data"/>
    <s v="no data"/>
    <n v="0"/>
    <n v="0"/>
    <n v="0"/>
    <n v="0"/>
    <m/>
    <m/>
  </r>
  <r>
    <d v="2022-10-10T00:00:00"/>
    <x v="25"/>
    <s v="Fall"/>
    <x v="3"/>
    <s v="homozygous fall"/>
    <s v="homozygous fall"/>
    <n v="8"/>
    <n v="6"/>
    <n v="6"/>
    <n v="6"/>
    <n v="1"/>
    <n v="0"/>
  </r>
  <r>
    <d v="2022-10-12T00:00:00"/>
    <x v="25"/>
    <s v="Fall"/>
    <x v="3"/>
    <s v="homozygous fall"/>
    <s v="homozygous fall"/>
    <n v="9"/>
    <n v="7"/>
    <n v="6"/>
    <n v="6"/>
    <n v="1"/>
    <n v="0"/>
  </r>
  <r>
    <d v="2022-10-12T00:00:00"/>
    <x v="25"/>
    <s v="Fall"/>
    <x v="1"/>
    <s v="no data"/>
    <s v="no data"/>
    <n v="0"/>
    <n v="1"/>
    <n v="1"/>
    <n v="0"/>
    <n v="1"/>
    <n v="0"/>
  </r>
  <r>
    <d v="2022-10-14T00:00:00"/>
    <x v="25"/>
    <s v="Fall"/>
    <x v="3"/>
    <s v="homozygous fall"/>
    <s v="homozygous fall"/>
    <n v="9"/>
    <n v="7"/>
    <n v="6"/>
    <n v="6"/>
    <n v="1"/>
    <n v="0"/>
  </r>
  <r>
    <d v="2022-10-17T00:00:00"/>
    <x v="26"/>
    <s v="Fall"/>
    <x v="3"/>
    <s v="homozygous fall"/>
    <s v="homozygous fall"/>
    <n v="9"/>
    <n v="7"/>
    <n v="6"/>
    <n v="6"/>
    <n v="1"/>
    <n v="0"/>
  </r>
  <r>
    <d v="2022-10-19T00:00:00"/>
    <x v="26"/>
    <s v="Fall"/>
    <x v="3"/>
    <s v="homozygous fall"/>
    <s v="homozygous fall"/>
    <n v="9"/>
    <n v="7"/>
    <n v="6"/>
    <n v="6"/>
    <n v="1"/>
    <n v="0"/>
  </r>
  <r>
    <d v="2022-10-17T00:00:00"/>
    <x v="26"/>
    <s v="Fall"/>
    <x v="3"/>
    <s v="homozygous fall"/>
    <s v="homozygous fall"/>
    <n v="9"/>
    <n v="7"/>
    <n v="6"/>
    <n v="6"/>
    <n v="1"/>
    <n v="0"/>
  </r>
  <r>
    <d v="2022-10-21T00:00:00"/>
    <x v="26"/>
    <s v="Fall"/>
    <x v="3"/>
    <s v="highly homozygous fall"/>
    <s v="homozygous fall"/>
    <n v="9"/>
    <n v="7"/>
    <n v="6"/>
    <n v="5"/>
    <n v="0.964285714285714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007E6-05F7-4F49-BAEE-4DC4D39462D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2" firstHeaderRow="1" firstDataRow="2" firstDataCol="1"/>
  <pivotFields count="12">
    <pivotField numFmtId="165"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Col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otypic ru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5703125" bestFit="1" customWidth="1"/>
    <col min="2" max="2" width="7" bestFit="1" customWidth="1"/>
    <col min="3" max="3" width="8.5703125" bestFit="1" customWidth="1"/>
    <col min="4" max="4" width="5.140625" bestFit="1" customWidth="1"/>
    <col min="5" max="5" width="5" bestFit="1" customWidth="1"/>
    <col min="6" max="6" width="9.85546875" bestFit="1" customWidth="1"/>
    <col min="7" max="7" width="7.5703125" bestFit="1" customWidth="1"/>
    <col min="8" max="8" width="6" bestFit="1" customWidth="1"/>
    <col min="9" max="9" width="5.5703125" bestFit="1" customWidth="1"/>
  </cols>
  <sheetData>
    <row r="1" spans="1:9" x14ac:dyDescent="0.25">
      <c r="A1" t="s">
        <v>0</v>
      </c>
      <c r="B1" t="s">
        <v>145</v>
      </c>
      <c r="C1" t="s">
        <v>147</v>
      </c>
      <c r="D1" t="s">
        <v>148</v>
      </c>
      <c r="E1" t="s">
        <v>149</v>
      </c>
      <c r="F1" t="s">
        <v>249</v>
      </c>
      <c r="G1" t="s">
        <v>246</v>
      </c>
      <c r="H1" t="s">
        <v>247</v>
      </c>
      <c r="I1" t="s">
        <v>250</v>
      </c>
    </row>
    <row r="2" spans="1:9" x14ac:dyDescent="0.25">
      <c r="A2" t="s">
        <v>34</v>
      </c>
      <c r="B2" t="s">
        <v>146</v>
      </c>
      <c r="C2" t="s">
        <v>150</v>
      </c>
      <c r="D2" t="s">
        <v>151</v>
      </c>
      <c r="E2">
        <v>0.54</v>
      </c>
      <c r="F2" t="s">
        <v>254</v>
      </c>
      <c r="G2" t="s">
        <v>252</v>
      </c>
      <c r="H2">
        <v>329</v>
      </c>
      <c r="I2" s="2">
        <v>99.096385542168676</v>
      </c>
    </row>
    <row r="3" spans="1:9" x14ac:dyDescent="0.25">
      <c r="A3" t="s">
        <v>51</v>
      </c>
      <c r="B3" t="s">
        <v>146</v>
      </c>
      <c r="C3" t="s">
        <v>150</v>
      </c>
      <c r="D3" t="s">
        <v>152</v>
      </c>
      <c r="E3">
        <v>0.35</v>
      </c>
      <c r="F3" t="s">
        <v>254</v>
      </c>
      <c r="G3" t="s">
        <v>253</v>
      </c>
      <c r="H3">
        <v>331</v>
      </c>
      <c r="I3" s="2">
        <v>99.698795180722882</v>
      </c>
    </row>
    <row r="4" spans="1:9" x14ac:dyDescent="0.25">
      <c r="A4" t="s">
        <v>52</v>
      </c>
      <c r="B4" t="s">
        <v>146</v>
      </c>
      <c r="C4" t="s">
        <v>150</v>
      </c>
      <c r="D4" t="s">
        <v>153</v>
      </c>
      <c r="E4">
        <v>0.25</v>
      </c>
      <c r="F4" t="s">
        <v>254</v>
      </c>
      <c r="G4" t="s">
        <v>252</v>
      </c>
      <c r="H4">
        <v>325</v>
      </c>
      <c r="I4" s="2">
        <v>97.891566265060234</v>
      </c>
    </row>
    <row r="5" spans="1:9" x14ac:dyDescent="0.25">
      <c r="A5" t="s">
        <v>53</v>
      </c>
      <c r="B5" t="s">
        <v>146</v>
      </c>
      <c r="C5" t="s">
        <v>150</v>
      </c>
      <c r="D5" t="s">
        <v>154</v>
      </c>
      <c r="E5">
        <v>0.13</v>
      </c>
      <c r="F5" t="s">
        <v>254</v>
      </c>
      <c r="G5" t="s">
        <v>253</v>
      </c>
      <c r="H5">
        <v>327</v>
      </c>
      <c r="I5" s="2">
        <v>98.493975903614455</v>
      </c>
    </row>
    <row r="6" spans="1:9" x14ac:dyDescent="0.25">
      <c r="A6" t="s">
        <v>54</v>
      </c>
      <c r="B6" t="s">
        <v>146</v>
      </c>
      <c r="C6" t="s">
        <v>150</v>
      </c>
      <c r="D6" t="s">
        <v>155</v>
      </c>
      <c r="E6">
        <v>0.25</v>
      </c>
      <c r="F6" t="s">
        <v>254</v>
      </c>
      <c r="G6" t="s">
        <v>252</v>
      </c>
      <c r="H6">
        <v>326</v>
      </c>
      <c r="I6" s="2">
        <v>98.192771084337352</v>
      </c>
    </row>
    <row r="7" spans="1:9" x14ac:dyDescent="0.25">
      <c r="A7" t="s">
        <v>55</v>
      </c>
      <c r="B7" t="s">
        <v>146</v>
      </c>
      <c r="C7" t="s">
        <v>150</v>
      </c>
      <c r="D7" t="s">
        <v>156</v>
      </c>
      <c r="E7">
        <v>1.18</v>
      </c>
      <c r="F7" t="s">
        <v>254</v>
      </c>
      <c r="G7" t="s">
        <v>253</v>
      </c>
      <c r="H7">
        <v>307</v>
      </c>
      <c r="I7" s="2">
        <v>92.46987951807229</v>
      </c>
    </row>
    <row r="8" spans="1:9" x14ac:dyDescent="0.25">
      <c r="A8" t="s">
        <v>56</v>
      </c>
      <c r="B8" t="s">
        <v>146</v>
      </c>
      <c r="C8" t="s">
        <v>150</v>
      </c>
      <c r="D8" t="s">
        <v>157</v>
      </c>
      <c r="E8">
        <v>1.61</v>
      </c>
      <c r="F8" t="s">
        <v>254</v>
      </c>
      <c r="G8" t="s">
        <v>252</v>
      </c>
      <c r="H8">
        <v>272</v>
      </c>
      <c r="I8" s="2">
        <v>81.92771084337349</v>
      </c>
    </row>
    <row r="9" spans="1:9" x14ac:dyDescent="0.25">
      <c r="A9" t="s">
        <v>57</v>
      </c>
      <c r="B9" t="s">
        <v>146</v>
      </c>
      <c r="C9" t="s">
        <v>150</v>
      </c>
      <c r="D9" t="s">
        <v>158</v>
      </c>
      <c r="E9">
        <v>0.24</v>
      </c>
      <c r="F9" t="s">
        <v>254</v>
      </c>
      <c r="G9" t="s">
        <v>252</v>
      </c>
      <c r="H9">
        <v>331</v>
      </c>
      <c r="I9" s="2">
        <v>99.698795180722882</v>
      </c>
    </row>
    <row r="10" spans="1:9" x14ac:dyDescent="0.25">
      <c r="A10" t="s">
        <v>58</v>
      </c>
      <c r="B10" t="s">
        <v>146</v>
      </c>
      <c r="C10" t="s">
        <v>150</v>
      </c>
      <c r="D10" t="s">
        <v>159</v>
      </c>
      <c r="E10">
        <v>0.46</v>
      </c>
      <c r="F10" t="s">
        <v>254</v>
      </c>
      <c r="G10" t="s">
        <v>252</v>
      </c>
      <c r="H10">
        <v>318</v>
      </c>
      <c r="I10" s="2">
        <v>95.783132530120483</v>
      </c>
    </row>
    <row r="11" spans="1:9" x14ac:dyDescent="0.25">
      <c r="A11" t="s">
        <v>59</v>
      </c>
      <c r="B11" t="s">
        <v>146</v>
      </c>
      <c r="C11" t="s">
        <v>150</v>
      </c>
      <c r="D11" t="s">
        <v>160</v>
      </c>
      <c r="E11">
        <v>0.34</v>
      </c>
      <c r="F11" t="s">
        <v>254</v>
      </c>
      <c r="G11" t="s">
        <v>252</v>
      </c>
      <c r="H11">
        <v>323</v>
      </c>
      <c r="I11" s="2">
        <v>97.289156626506028</v>
      </c>
    </row>
    <row r="12" spans="1:9" x14ac:dyDescent="0.25">
      <c r="A12" t="s">
        <v>60</v>
      </c>
      <c r="B12" t="s">
        <v>146</v>
      </c>
      <c r="C12" t="s">
        <v>150</v>
      </c>
      <c r="D12" t="s">
        <v>161</v>
      </c>
      <c r="E12">
        <v>0.45</v>
      </c>
      <c r="F12" t="s">
        <v>254</v>
      </c>
      <c r="G12" t="s">
        <v>253</v>
      </c>
      <c r="H12">
        <v>328</v>
      </c>
      <c r="I12" s="2">
        <v>98.795180722891558</v>
      </c>
    </row>
    <row r="13" spans="1:9" x14ac:dyDescent="0.25">
      <c r="A13" t="s">
        <v>61</v>
      </c>
      <c r="B13" t="s">
        <v>146</v>
      </c>
      <c r="C13" t="s">
        <v>150</v>
      </c>
      <c r="D13" t="s">
        <v>162</v>
      </c>
      <c r="E13">
        <v>0.5</v>
      </c>
      <c r="F13" t="s">
        <v>254</v>
      </c>
      <c r="G13" t="s">
        <v>252</v>
      </c>
      <c r="H13">
        <v>327</v>
      </c>
      <c r="I13" s="2">
        <v>98.493975903614455</v>
      </c>
    </row>
    <row r="14" spans="1:9" x14ac:dyDescent="0.25">
      <c r="A14" t="s">
        <v>62</v>
      </c>
      <c r="B14" t="s">
        <v>146</v>
      </c>
      <c r="C14" t="s">
        <v>150</v>
      </c>
      <c r="D14" t="s">
        <v>163</v>
      </c>
      <c r="E14">
        <v>0.34</v>
      </c>
      <c r="F14" t="s">
        <v>254</v>
      </c>
      <c r="G14" t="s">
        <v>252</v>
      </c>
      <c r="H14">
        <v>329</v>
      </c>
      <c r="I14" s="2">
        <v>99.096385542168676</v>
      </c>
    </row>
    <row r="15" spans="1:9" x14ac:dyDescent="0.25">
      <c r="A15" t="s">
        <v>63</v>
      </c>
      <c r="B15" t="s">
        <v>146</v>
      </c>
      <c r="C15" t="s">
        <v>150</v>
      </c>
      <c r="D15" t="s">
        <v>164</v>
      </c>
      <c r="E15">
        <v>0.32</v>
      </c>
      <c r="F15" t="s">
        <v>254</v>
      </c>
      <c r="G15" t="s">
        <v>253</v>
      </c>
      <c r="H15">
        <v>328</v>
      </c>
      <c r="I15" s="2">
        <v>98.795180722891558</v>
      </c>
    </row>
    <row r="16" spans="1:9" x14ac:dyDescent="0.25">
      <c r="A16" t="s">
        <v>64</v>
      </c>
      <c r="B16" t="s">
        <v>146</v>
      </c>
      <c r="C16" t="s">
        <v>150</v>
      </c>
      <c r="D16" t="s">
        <v>165</v>
      </c>
      <c r="E16">
        <v>0.21</v>
      </c>
      <c r="F16" t="s">
        <v>254</v>
      </c>
      <c r="G16" t="s">
        <v>252</v>
      </c>
      <c r="H16">
        <v>330</v>
      </c>
      <c r="I16" s="2">
        <v>99.397590361445793</v>
      </c>
    </row>
    <row r="17" spans="1:9" x14ac:dyDescent="0.25">
      <c r="A17" t="s">
        <v>65</v>
      </c>
      <c r="B17" t="s">
        <v>146</v>
      </c>
      <c r="C17" t="s">
        <v>150</v>
      </c>
      <c r="D17" t="s">
        <v>166</v>
      </c>
      <c r="E17">
        <v>0.23</v>
      </c>
      <c r="F17" t="s">
        <v>254</v>
      </c>
      <c r="G17" t="s">
        <v>252</v>
      </c>
      <c r="H17">
        <v>329</v>
      </c>
      <c r="I17" s="2">
        <v>99.096385542168676</v>
      </c>
    </row>
    <row r="18" spans="1:9" x14ac:dyDescent="0.25">
      <c r="A18" t="s">
        <v>66</v>
      </c>
      <c r="B18" t="s">
        <v>146</v>
      </c>
      <c r="C18" t="s">
        <v>150</v>
      </c>
      <c r="D18" t="s">
        <v>167</v>
      </c>
      <c r="E18">
        <v>0.28000000000000003</v>
      </c>
      <c r="F18" t="s">
        <v>254</v>
      </c>
      <c r="G18" t="s">
        <v>253</v>
      </c>
      <c r="H18">
        <v>330</v>
      </c>
      <c r="I18" s="2">
        <v>99.397590361445793</v>
      </c>
    </row>
    <row r="19" spans="1:9" x14ac:dyDescent="0.25">
      <c r="A19" t="s">
        <v>67</v>
      </c>
      <c r="B19" t="s">
        <v>146</v>
      </c>
      <c r="C19" t="s">
        <v>150</v>
      </c>
      <c r="D19" t="s">
        <v>168</v>
      </c>
      <c r="E19">
        <v>0.15</v>
      </c>
      <c r="F19" t="s">
        <v>254</v>
      </c>
      <c r="G19" t="s">
        <v>253</v>
      </c>
      <c r="H19">
        <v>331</v>
      </c>
      <c r="I19" s="2">
        <v>99.698795180722882</v>
      </c>
    </row>
    <row r="20" spans="1:9" x14ac:dyDescent="0.25">
      <c r="A20" t="s">
        <v>68</v>
      </c>
      <c r="B20" t="s">
        <v>146</v>
      </c>
      <c r="C20" t="s">
        <v>150</v>
      </c>
      <c r="D20" t="s">
        <v>169</v>
      </c>
      <c r="E20">
        <v>0.82</v>
      </c>
      <c r="F20" t="s">
        <v>254</v>
      </c>
      <c r="G20" t="s">
        <v>253</v>
      </c>
      <c r="H20">
        <v>327</v>
      </c>
      <c r="I20" s="2">
        <v>98.493975903614455</v>
      </c>
    </row>
    <row r="21" spans="1:9" x14ac:dyDescent="0.25">
      <c r="A21" t="s">
        <v>69</v>
      </c>
      <c r="B21" t="s">
        <v>146</v>
      </c>
      <c r="C21" t="s">
        <v>150</v>
      </c>
      <c r="D21" t="s">
        <v>170</v>
      </c>
      <c r="E21">
        <v>0.15</v>
      </c>
      <c r="F21" t="s">
        <v>254</v>
      </c>
      <c r="G21" t="s">
        <v>253</v>
      </c>
      <c r="H21">
        <v>331</v>
      </c>
      <c r="I21" s="2">
        <v>99.698795180722882</v>
      </c>
    </row>
    <row r="22" spans="1:9" x14ac:dyDescent="0.25">
      <c r="A22" t="s">
        <v>70</v>
      </c>
      <c r="B22" t="s">
        <v>146</v>
      </c>
      <c r="C22" t="s">
        <v>150</v>
      </c>
      <c r="D22" t="s">
        <v>171</v>
      </c>
      <c r="E22">
        <v>0.23</v>
      </c>
      <c r="F22" t="s">
        <v>254</v>
      </c>
      <c r="G22" t="s">
        <v>253</v>
      </c>
      <c r="H22">
        <v>330</v>
      </c>
      <c r="I22" s="2">
        <v>99.397590361445793</v>
      </c>
    </row>
    <row r="23" spans="1:9" x14ac:dyDescent="0.25">
      <c r="A23" t="s">
        <v>71</v>
      </c>
      <c r="B23" t="s">
        <v>146</v>
      </c>
      <c r="C23" t="s">
        <v>150</v>
      </c>
      <c r="D23" t="s">
        <v>172</v>
      </c>
      <c r="E23">
        <v>0.14000000000000001</v>
      </c>
      <c r="F23" t="s">
        <v>254</v>
      </c>
      <c r="G23" t="s">
        <v>252</v>
      </c>
      <c r="H23">
        <v>328</v>
      </c>
      <c r="I23" s="2">
        <v>98.795180722891558</v>
      </c>
    </row>
    <row r="24" spans="1:9" x14ac:dyDescent="0.25">
      <c r="A24" t="s">
        <v>72</v>
      </c>
      <c r="B24" t="s">
        <v>146</v>
      </c>
      <c r="C24" t="s">
        <v>150</v>
      </c>
      <c r="D24" t="s">
        <v>173</v>
      </c>
      <c r="E24">
        <v>0.16</v>
      </c>
      <c r="F24" t="s">
        <v>254</v>
      </c>
      <c r="G24" t="s">
        <v>252</v>
      </c>
      <c r="H24">
        <v>331</v>
      </c>
      <c r="I24" s="2">
        <v>99.698795180722882</v>
      </c>
    </row>
    <row r="25" spans="1:9" x14ac:dyDescent="0.25">
      <c r="A25" t="s">
        <v>73</v>
      </c>
      <c r="B25" t="s">
        <v>146</v>
      </c>
      <c r="C25" t="s">
        <v>150</v>
      </c>
      <c r="D25" t="s">
        <v>174</v>
      </c>
      <c r="E25">
        <v>0.21</v>
      </c>
      <c r="F25" t="s">
        <v>254</v>
      </c>
      <c r="G25" t="s">
        <v>253</v>
      </c>
      <c r="H25">
        <v>331</v>
      </c>
      <c r="I25" s="2">
        <v>99.698795180722882</v>
      </c>
    </row>
    <row r="26" spans="1:9" x14ac:dyDescent="0.25">
      <c r="A26" t="s">
        <v>74</v>
      </c>
      <c r="B26" t="s">
        <v>146</v>
      </c>
      <c r="C26" t="s">
        <v>150</v>
      </c>
      <c r="D26" t="s">
        <v>175</v>
      </c>
      <c r="E26">
        <v>0.24</v>
      </c>
      <c r="F26" t="s">
        <v>254</v>
      </c>
      <c r="G26" t="s">
        <v>252</v>
      </c>
      <c r="H26">
        <v>328</v>
      </c>
      <c r="I26" s="2">
        <v>98.795180722891558</v>
      </c>
    </row>
    <row r="27" spans="1:9" x14ac:dyDescent="0.25">
      <c r="A27" t="s">
        <v>75</v>
      </c>
      <c r="B27" t="s">
        <v>146</v>
      </c>
      <c r="C27" t="s">
        <v>150</v>
      </c>
      <c r="D27" t="s">
        <v>176</v>
      </c>
      <c r="E27">
        <v>0</v>
      </c>
      <c r="F27" t="s">
        <v>251</v>
      </c>
      <c r="G27" t="s">
        <v>251</v>
      </c>
      <c r="H27">
        <v>0</v>
      </c>
      <c r="I27" s="2">
        <v>0</v>
      </c>
    </row>
    <row r="28" spans="1:9" x14ac:dyDescent="0.25">
      <c r="A28" t="s">
        <v>76</v>
      </c>
      <c r="B28" t="s">
        <v>146</v>
      </c>
      <c r="C28" t="s">
        <v>150</v>
      </c>
      <c r="D28" t="s">
        <v>177</v>
      </c>
      <c r="E28">
        <v>0.28999999999999998</v>
      </c>
      <c r="F28" t="s">
        <v>254</v>
      </c>
      <c r="G28" t="s">
        <v>253</v>
      </c>
      <c r="H28">
        <v>331</v>
      </c>
      <c r="I28" s="2">
        <v>99.698795180722882</v>
      </c>
    </row>
    <row r="29" spans="1:9" x14ac:dyDescent="0.25">
      <c r="A29" t="s">
        <v>77</v>
      </c>
      <c r="B29" t="s">
        <v>146</v>
      </c>
      <c r="C29" t="s">
        <v>150</v>
      </c>
      <c r="D29" t="s">
        <v>178</v>
      </c>
      <c r="E29">
        <v>0.63</v>
      </c>
      <c r="F29" t="s">
        <v>254</v>
      </c>
      <c r="G29" t="s">
        <v>252</v>
      </c>
      <c r="H29">
        <v>321</v>
      </c>
      <c r="I29" s="2">
        <v>96.686746987951807</v>
      </c>
    </row>
    <row r="30" spans="1:9" x14ac:dyDescent="0.25">
      <c r="A30" t="s">
        <v>78</v>
      </c>
      <c r="B30" t="s">
        <v>146</v>
      </c>
      <c r="C30" t="s">
        <v>150</v>
      </c>
      <c r="D30" t="s">
        <v>179</v>
      </c>
      <c r="E30">
        <v>0.2</v>
      </c>
      <c r="F30" t="s">
        <v>254</v>
      </c>
      <c r="G30" t="s">
        <v>252</v>
      </c>
      <c r="H30">
        <v>330</v>
      </c>
      <c r="I30" s="2">
        <v>99.397590361445793</v>
      </c>
    </row>
    <row r="31" spans="1:9" x14ac:dyDescent="0.25">
      <c r="A31" t="s">
        <v>79</v>
      </c>
      <c r="B31" t="s">
        <v>146</v>
      </c>
      <c r="C31" t="s">
        <v>150</v>
      </c>
      <c r="D31" t="s">
        <v>180</v>
      </c>
      <c r="E31">
        <v>0.44</v>
      </c>
      <c r="F31" t="s">
        <v>254</v>
      </c>
      <c r="G31" t="s">
        <v>252</v>
      </c>
      <c r="H31">
        <v>327</v>
      </c>
      <c r="I31" s="2">
        <v>98.493975903614455</v>
      </c>
    </row>
    <row r="32" spans="1:9" x14ac:dyDescent="0.25">
      <c r="A32" t="s">
        <v>80</v>
      </c>
      <c r="B32" t="s">
        <v>146</v>
      </c>
      <c r="C32" t="s">
        <v>150</v>
      </c>
      <c r="D32" t="s">
        <v>181</v>
      </c>
      <c r="E32">
        <v>0.35</v>
      </c>
      <c r="F32" t="s">
        <v>254</v>
      </c>
      <c r="G32" t="s">
        <v>253</v>
      </c>
      <c r="H32">
        <v>327</v>
      </c>
      <c r="I32" s="2">
        <v>98.493975903614455</v>
      </c>
    </row>
    <row r="33" spans="1:9" x14ac:dyDescent="0.25">
      <c r="A33" t="s">
        <v>81</v>
      </c>
      <c r="B33" t="s">
        <v>146</v>
      </c>
      <c r="C33" t="s">
        <v>150</v>
      </c>
      <c r="D33" t="s">
        <v>182</v>
      </c>
      <c r="E33">
        <v>0.21</v>
      </c>
      <c r="F33" t="s">
        <v>254</v>
      </c>
      <c r="G33" t="s">
        <v>253</v>
      </c>
      <c r="H33">
        <v>328</v>
      </c>
      <c r="I33" s="2">
        <v>98.795180722891558</v>
      </c>
    </row>
    <row r="34" spans="1:9" x14ac:dyDescent="0.25">
      <c r="A34" t="s">
        <v>82</v>
      </c>
      <c r="B34" t="s">
        <v>146</v>
      </c>
      <c r="C34" t="s">
        <v>150</v>
      </c>
      <c r="D34" t="s">
        <v>183</v>
      </c>
      <c r="E34">
        <v>0.28000000000000003</v>
      </c>
      <c r="F34" t="s">
        <v>254</v>
      </c>
      <c r="G34" t="s">
        <v>253</v>
      </c>
      <c r="H34">
        <v>325</v>
      </c>
      <c r="I34" s="2">
        <v>97.891566265060234</v>
      </c>
    </row>
    <row r="35" spans="1:9" x14ac:dyDescent="0.25">
      <c r="A35" t="s">
        <v>83</v>
      </c>
      <c r="B35" t="s">
        <v>146</v>
      </c>
      <c r="C35" t="s">
        <v>150</v>
      </c>
      <c r="D35" t="s">
        <v>184</v>
      </c>
      <c r="E35">
        <v>1.93</v>
      </c>
      <c r="F35" t="s">
        <v>254</v>
      </c>
      <c r="G35" t="s">
        <v>253</v>
      </c>
      <c r="H35">
        <v>318</v>
      </c>
      <c r="I35" s="2">
        <v>95.783132530120483</v>
      </c>
    </row>
    <row r="36" spans="1:9" x14ac:dyDescent="0.25">
      <c r="A36" t="s">
        <v>84</v>
      </c>
      <c r="B36" t="s">
        <v>146</v>
      </c>
      <c r="C36" t="s">
        <v>150</v>
      </c>
      <c r="D36" t="s">
        <v>185</v>
      </c>
      <c r="E36">
        <v>0.31</v>
      </c>
      <c r="F36" t="s">
        <v>254</v>
      </c>
      <c r="G36" t="s">
        <v>253</v>
      </c>
      <c r="H36">
        <v>328</v>
      </c>
      <c r="I36" s="2">
        <v>98.795180722891558</v>
      </c>
    </row>
    <row r="37" spans="1:9" x14ac:dyDescent="0.25">
      <c r="A37" t="s">
        <v>85</v>
      </c>
      <c r="B37" t="s">
        <v>146</v>
      </c>
      <c r="C37" t="s">
        <v>150</v>
      </c>
      <c r="D37" t="s">
        <v>186</v>
      </c>
      <c r="E37">
        <v>0.17</v>
      </c>
      <c r="F37" t="s">
        <v>254</v>
      </c>
      <c r="G37" t="s">
        <v>252</v>
      </c>
      <c r="H37">
        <v>325</v>
      </c>
      <c r="I37" s="2">
        <v>97.891566265060234</v>
      </c>
    </row>
    <row r="38" spans="1:9" x14ac:dyDescent="0.25">
      <c r="A38" t="s">
        <v>86</v>
      </c>
      <c r="B38" t="s">
        <v>146</v>
      </c>
      <c r="C38" t="s">
        <v>150</v>
      </c>
      <c r="D38" t="s">
        <v>187</v>
      </c>
      <c r="E38">
        <v>0.37</v>
      </c>
      <c r="F38" t="s">
        <v>254</v>
      </c>
      <c r="G38" t="s">
        <v>253</v>
      </c>
      <c r="H38">
        <v>323</v>
      </c>
      <c r="I38" s="2">
        <v>97.289156626506028</v>
      </c>
    </row>
    <row r="39" spans="1:9" x14ac:dyDescent="0.25">
      <c r="A39" t="s">
        <v>87</v>
      </c>
      <c r="B39" t="s">
        <v>146</v>
      </c>
      <c r="C39" t="s">
        <v>150</v>
      </c>
      <c r="D39" t="s">
        <v>188</v>
      </c>
      <c r="E39">
        <v>0.21</v>
      </c>
      <c r="F39" t="s">
        <v>254</v>
      </c>
      <c r="G39" t="s">
        <v>252</v>
      </c>
      <c r="H39">
        <v>331</v>
      </c>
      <c r="I39" s="2">
        <v>99.698795180722882</v>
      </c>
    </row>
    <row r="40" spans="1:9" x14ac:dyDescent="0.25">
      <c r="A40" t="s">
        <v>88</v>
      </c>
      <c r="B40" t="s">
        <v>146</v>
      </c>
      <c r="C40" t="s">
        <v>150</v>
      </c>
      <c r="D40" t="s">
        <v>189</v>
      </c>
      <c r="E40">
        <v>0.28000000000000003</v>
      </c>
      <c r="F40" t="s">
        <v>254</v>
      </c>
      <c r="G40" t="s">
        <v>253</v>
      </c>
      <c r="H40">
        <v>326</v>
      </c>
      <c r="I40" s="2">
        <v>98.192771084337352</v>
      </c>
    </row>
    <row r="41" spans="1:9" x14ac:dyDescent="0.25">
      <c r="A41" t="s">
        <v>89</v>
      </c>
      <c r="B41" t="s">
        <v>146</v>
      </c>
      <c r="C41" t="s">
        <v>150</v>
      </c>
      <c r="D41" t="s">
        <v>190</v>
      </c>
      <c r="E41">
        <v>0.21</v>
      </c>
      <c r="F41" t="s">
        <v>254</v>
      </c>
      <c r="G41" t="s">
        <v>252</v>
      </c>
      <c r="H41">
        <v>330</v>
      </c>
      <c r="I41" s="2">
        <v>99.397590361445793</v>
      </c>
    </row>
    <row r="42" spans="1:9" x14ac:dyDescent="0.25">
      <c r="A42" t="s">
        <v>90</v>
      </c>
      <c r="B42" t="s">
        <v>146</v>
      </c>
      <c r="C42" t="s">
        <v>150</v>
      </c>
      <c r="D42" t="s">
        <v>191</v>
      </c>
      <c r="E42">
        <v>1.22</v>
      </c>
      <c r="F42" t="s">
        <v>254</v>
      </c>
      <c r="G42" t="s">
        <v>252</v>
      </c>
      <c r="H42">
        <v>309</v>
      </c>
      <c r="I42" s="2">
        <v>93.07228915662651</v>
      </c>
    </row>
    <row r="43" spans="1:9" x14ac:dyDescent="0.25">
      <c r="A43" t="s">
        <v>91</v>
      </c>
      <c r="B43" t="s">
        <v>146</v>
      </c>
      <c r="C43" t="s">
        <v>150</v>
      </c>
      <c r="D43" t="s">
        <v>192</v>
      </c>
      <c r="E43">
        <v>0.95</v>
      </c>
      <c r="F43" t="s">
        <v>254</v>
      </c>
      <c r="G43" t="s">
        <v>253</v>
      </c>
      <c r="H43">
        <v>308</v>
      </c>
      <c r="I43" s="2">
        <v>92.771084337349393</v>
      </c>
    </row>
    <row r="44" spans="1:9" x14ac:dyDescent="0.25">
      <c r="A44" t="s">
        <v>92</v>
      </c>
      <c r="B44" t="s">
        <v>146</v>
      </c>
      <c r="C44" t="s">
        <v>150</v>
      </c>
      <c r="D44" t="s">
        <v>193</v>
      </c>
      <c r="E44">
        <v>0.33</v>
      </c>
      <c r="F44" t="s">
        <v>254</v>
      </c>
      <c r="G44" t="s">
        <v>253</v>
      </c>
      <c r="H44">
        <v>328</v>
      </c>
      <c r="I44" s="2">
        <v>98.795180722891558</v>
      </c>
    </row>
    <row r="45" spans="1:9" x14ac:dyDescent="0.25">
      <c r="A45" t="s">
        <v>93</v>
      </c>
      <c r="B45" t="s">
        <v>146</v>
      </c>
      <c r="C45" t="s">
        <v>150</v>
      </c>
      <c r="D45" t="s">
        <v>194</v>
      </c>
      <c r="E45">
        <v>0.41</v>
      </c>
      <c r="F45" t="s">
        <v>254</v>
      </c>
      <c r="G45" t="s">
        <v>252</v>
      </c>
      <c r="H45">
        <v>332</v>
      </c>
      <c r="I45" s="2">
        <v>100</v>
      </c>
    </row>
    <row r="46" spans="1:9" x14ac:dyDescent="0.25">
      <c r="A46" t="s">
        <v>94</v>
      </c>
      <c r="B46" t="s">
        <v>146</v>
      </c>
      <c r="C46" t="s">
        <v>150</v>
      </c>
      <c r="D46" t="s">
        <v>195</v>
      </c>
      <c r="E46">
        <v>0.2</v>
      </c>
      <c r="F46" t="s">
        <v>254</v>
      </c>
      <c r="G46" t="s">
        <v>252</v>
      </c>
      <c r="H46">
        <v>329</v>
      </c>
      <c r="I46" s="2">
        <v>99.096385542168676</v>
      </c>
    </row>
    <row r="47" spans="1:9" x14ac:dyDescent="0.25">
      <c r="A47" t="s">
        <v>95</v>
      </c>
      <c r="B47" t="s">
        <v>146</v>
      </c>
      <c r="C47" t="s">
        <v>150</v>
      </c>
      <c r="D47" t="s">
        <v>196</v>
      </c>
      <c r="E47">
        <v>0.22</v>
      </c>
      <c r="F47" t="s">
        <v>254</v>
      </c>
      <c r="G47" t="s">
        <v>252</v>
      </c>
      <c r="H47">
        <v>323</v>
      </c>
      <c r="I47" s="2">
        <v>97.289156626506028</v>
      </c>
    </row>
    <row r="48" spans="1:9" x14ac:dyDescent="0.25">
      <c r="A48" t="s">
        <v>96</v>
      </c>
      <c r="B48" t="s">
        <v>146</v>
      </c>
      <c r="C48" t="s">
        <v>150</v>
      </c>
      <c r="D48" t="s">
        <v>197</v>
      </c>
      <c r="E48">
        <v>0.14000000000000001</v>
      </c>
      <c r="F48" t="s">
        <v>254</v>
      </c>
      <c r="G48" t="s">
        <v>253</v>
      </c>
      <c r="H48">
        <v>331</v>
      </c>
      <c r="I48" s="2">
        <v>99.698795180722882</v>
      </c>
    </row>
    <row r="49" spans="1:9" x14ac:dyDescent="0.25">
      <c r="A49" t="s">
        <v>97</v>
      </c>
      <c r="B49" t="s">
        <v>146</v>
      </c>
      <c r="C49" t="s">
        <v>150</v>
      </c>
      <c r="D49" t="s">
        <v>198</v>
      </c>
      <c r="E49">
        <v>0.17</v>
      </c>
      <c r="F49" t="s">
        <v>254</v>
      </c>
      <c r="G49" t="s">
        <v>253</v>
      </c>
      <c r="H49">
        <v>332</v>
      </c>
      <c r="I49" s="2">
        <v>100</v>
      </c>
    </row>
    <row r="50" spans="1:9" x14ac:dyDescent="0.25">
      <c r="A50" t="s">
        <v>98</v>
      </c>
      <c r="B50" t="s">
        <v>146</v>
      </c>
      <c r="C50" t="s">
        <v>150</v>
      </c>
      <c r="D50" t="s">
        <v>199</v>
      </c>
      <c r="E50">
        <v>0.61</v>
      </c>
      <c r="F50" t="s">
        <v>254</v>
      </c>
      <c r="G50" t="s">
        <v>252</v>
      </c>
      <c r="H50">
        <v>326</v>
      </c>
      <c r="I50" s="2">
        <v>98.192771084337352</v>
      </c>
    </row>
    <row r="51" spans="1:9" x14ac:dyDescent="0.25">
      <c r="A51" t="s">
        <v>99</v>
      </c>
      <c r="B51" t="s">
        <v>146</v>
      </c>
      <c r="C51" t="s">
        <v>150</v>
      </c>
      <c r="D51" t="s">
        <v>200</v>
      </c>
      <c r="E51">
        <v>0.6</v>
      </c>
      <c r="F51" t="s">
        <v>254</v>
      </c>
      <c r="G51" t="s">
        <v>252</v>
      </c>
      <c r="H51">
        <v>323</v>
      </c>
      <c r="I51" s="2">
        <v>97.289156626506028</v>
      </c>
    </row>
    <row r="52" spans="1:9" x14ac:dyDescent="0.25">
      <c r="A52" t="s">
        <v>100</v>
      </c>
      <c r="B52" t="s">
        <v>146</v>
      </c>
      <c r="C52" t="s">
        <v>150</v>
      </c>
      <c r="D52" t="s">
        <v>201</v>
      </c>
      <c r="E52">
        <v>0.17</v>
      </c>
      <c r="F52" t="s">
        <v>254</v>
      </c>
      <c r="G52" t="s">
        <v>253</v>
      </c>
      <c r="H52">
        <v>327</v>
      </c>
      <c r="I52" s="2">
        <v>98.493975903614455</v>
      </c>
    </row>
    <row r="53" spans="1:9" x14ac:dyDescent="0.25">
      <c r="A53" t="s">
        <v>101</v>
      </c>
      <c r="B53" t="s">
        <v>146</v>
      </c>
      <c r="C53" t="s">
        <v>150</v>
      </c>
      <c r="D53" t="s">
        <v>202</v>
      </c>
      <c r="E53">
        <v>0.46</v>
      </c>
      <c r="F53" t="s">
        <v>254</v>
      </c>
      <c r="G53" t="s">
        <v>253</v>
      </c>
      <c r="H53">
        <v>320</v>
      </c>
      <c r="I53" s="2">
        <v>96.385542168674704</v>
      </c>
    </row>
    <row r="54" spans="1:9" x14ac:dyDescent="0.25">
      <c r="A54" t="s">
        <v>102</v>
      </c>
      <c r="B54" t="s">
        <v>146</v>
      </c>
      <c r="C54" t="s">
        <v>150</v>
      </c>
      <c r="D54" t="s">
        <v>203</v>
      </c>
      <c r="E54">
        <v>0.18</v>
      </c>
      <c r="F54" t="s">
        <v>254</v>
      </c>
      <c r="G54" t="s">
        <v>253</v>
      </c>
      <c r="H54">
        <v>330</v>
      </c>
      <c r="I54" s="2">
        <v>99.397590361445793</v>
      </c>
    </row>
    <row r="55" spans="1:9" x14ac:dyDescent="0.25">
      <c r="A55" t="s">
        <v>103</v>
      </c>
      <c r="B55" t="s">
        <v>146</v>
      </c>
      <c r="C55" t="s">
        <v>150</v>
      </c>
      <c r="D55" t="s">
        <v>204</v>
      </c>
      <c r="E55">
        <v>0.25</v>
      </c>
      <c r="F55" t="s">
        <v>254</v>
      </c>
      <c r="G55" t="s">
        <v>253</v>
      </c>
      <c r="H55">
        <v>326</v>
      </c>
      <c r="I55" s="2">
        <v>98.192771084337352</v>
      </c>
    </row>
    <row r="56" spans="1:9" x14ac:dyDescent="0.25">
      <c r="A56" t="s">
        <v>104</v>
      </c>
      <c r="B56" t="s">
        <v>146</v>
      </c>
      <c r="C56" t="s">
        <v>150</v>
      </c>
      <c r="D56" t="s">
        <v>205</v>
      </c>
      <c r="E56">
        <v>0.22</v>
      </c>
      <c r="F56" t="s">
        <v>254</v>
      </c>
      <c r="G56" t="s">
        <v>253</v>
      </c>
      <c r="H56">
        <v>330</v>
      </c>
      <c r="I56" s="2">
        <v>99.397590361445793</v>
      </c>
    </row>
    <row r="57" spans="1:9" x14ac:dyDescent="0.25">
      <c r="A57" t="s">
        <v>105</v>
      </c>
      <c r="B57" t="s">
        <v>146</v>
      </c>
      <c r="C57" t="s">
        <v>150</v>
      </c>
      <c r="D57" t="s">
        <v>206</v>
      </c>
      <c r="E57">
        <v>0.42</v>
      </c>
      <c r="F57" t="s">
        <v>254</v>
      </c>
      <c r="G57" t="s">
        <v>252</v>
      </c>
      <c r="H57">
        <v>329</v>
      </c>
      <c r="I57" s="2">
        <v>99.096385542168676</v>
      </c>
    </row>
    <row r="58" spans="1:9" x14ac:dyDescent="0.25">
      <c r="A58" t="s">
        <v>106</v>
      </c>
      <c r="B58" t="s">
        <v>146</v>
      </c>
      <c r="C58" t="s">
        <v>150</v>
      </c>
      <c r="D58" t="s">
        <v>207</v>
      </c>
      <c r="E58">
        <v>0.22</v>
      </c>
      <c r="F58" t="s">
        <v>254</v>
      </c>
      <c r="G58" t="s">
        <v>252</v>
      </c>
      <c r="H58">
        <v>329</v>
      </c>
      <c r="I58" s="2">
        <v>99.096385542168676</v>
      </c>
    </row>
    <row r="59" spans="1:9" x14ac:dyDescent="0.25">
      <c r="A59" t="s">
        <v>107</v>
      </c>
      <c r="B59" t="s">
        <v>146</v>
      </c>
      <c r="C59" t="s">
        <v>150</v>
      </c>
      <c r="D59" t="s">
        <v>208</v>
      </c>
      <c r="E59">
        <v>0.27</v>
      </c>
      <c r="F59" t="s">
        <v>254</v>
      </c>
      <c r="G59" t="s">
        <v>253</v>
      </c>
      <c r="H59">
        <v>330</v>
      </c>
      <c r="I59" s="2">
        <v>99.397590361445793</v>
      </c>
    </row>
    <row r="60" spans="1:9" x14ac:dyDescent="0.25">
      <c r="A60" t="s">
        <v>108</v>
      </c>
      <c r="B60" t="s">
        <v>146</v>
      </c>
      <c r="C60" t="s">
        <v>150</v>
      </c>
      <c r="D60" t="s">
        <v>209</v>
      </c>
      <c r="E60">
        <v>0.26</v>
      </c>
      <c r="F60" t="s">
        <v>254</v>
      </c>
      <c r="G60" t="s">
        <v>252</v>
      </c>
      <c r="H60">
        <v>326</v>
      </c>
      <c r="I60" s="2">
        <v>98.192771084337352</v>
      </c>
    </row>
    <row r="61" spans="1:9" x14ac:dyDescent="0.25">
      <c r="A61" t="s">
        <v>109</v>
      </c>
      <c r="B61" t="s">
        <v>146</v>
      </c>
      <c r="C61" t="s">
        <v>150</v>
      </c>
      <c r="D61" t="s">
        <v>210</v>
      </c>
      <c r="E61">
        <v>0.19</v>
      </c>
      <c r="F61" t="s">
        <v>254</v>
      </c>
      <c r="G61" t="s">
        <v>253</v>
      </c>
      <c r="H61">
        <v>328</v>
      </c>
      <c r="I61" s="2">
        <v>98.795180722891558</v>
      </c>
    </row>
    <row r="62" spans="1:9" x14ac:dyDescent="0.25">
      <c r="A62" t="s">
        <v>110</v>
      </c>
      <c r="B62" t="s">
        <v>146</v>
      </c>
      <c r="C62" t="s">
        <v>150</v>
      </c>
      <c r="D62" t="s">
        <v>211</v>
      </c>
      <c r="E62">
        <v>0.19</v>
      </c>
      <c r="F62" t="s">
        <v>254</v>
      </c>
      <c r="G62" t="s">
        <v>252</v>
      </c>
      <c r="H62">
        <v>328</v>
      </c>
      <c r="I62" s="2">
        <v>98.795180722891558</v>
      </c>
    </row>
    <row r="63" spans="1:9" x14ac:dyDescent="0.25">
      <c r="A63" t="s">
        <v>111</v>
      </c>
      <c r="B63" t="s">
        <v>146</v>
      </c>
      <c r="C63" t="s">
        <v>150</v>
      </c>
      <c r="D63" t="s">
        <v>212</v>
      </c>
      <c r="E63">
        <v>0.12</v>
      </c>
      <c r="F63" t="s">
        <v>254</v>
      </c>
      <c r="G63" t="s">
        <v>253</v>
      </c>
      <c r="H63">
        <v>331</v>
      </c>
      <c r="I63" s="2">
        <v>99.698795180722882</v>
      </c>
    </row>
    <row r="64" spans="1:9" x14ac:dyDescent="0.25">
      <c r="A64" t="s">
        <v>112</v>
      </c>
      <c r="B64" t="s">
        <v>146</v>
      </c>
      <c r="C64" t="s">
        <v>150</v>
      </c>
      <c r="D64" t="s">
        <v>213</v>
      </c>
      <c r="E64">
        <v>0.15</v>
      </c>
      <c r="F64" t="s">
        <v>254</v>
      </c>
      <c r="G64" t="s">
        <v>253</v>
      </c>
      <c r="H64">
        <v>330</v>
      </c>
      <c r="I64" s="2">
        <v>99.397590361445793</v>
      </c>
    </row>
    <row r="65" spans="1:9" x14ac:dyDescent="0.25">
      <c r="A65" t="s">
        <v>113</v>
      </c>
      <c r="B65" t="s">
        <v>146</v>
      </c>
      <c r="C65" t="s">
        <v>150</v>
      </c>
      <c r="D65" t="s">
        <v>214</v>
      </c>
      <c r="E65">
        <v>0.25</v>
      </c>
      <c r="F65" t="s">
        <v>254</v>
      </c>
      <c r="G65" t="s">
        <v>253</v>
      </c>
      <c r="H65">
        <v>329</v>
      </c>
      <c r="I65" s="2">
        <v>99.096385542168676</v>
      </c>
    </row>
    <row r="66" spans="1:9" x14ac:dyDescent="0.25">
      <c r="A66" t="s">
        <v>114</v>
      </c>
      <c r="B66" t="s">
        <v>146</v>
      </c>
      <c r="C66" t="s">
        <v>150</v>
      </c>
      <c r="D66" t="s">
        <v>215</v>
      </c>
      <c r="E66">
        <v>0.54</v>
      </c>
      <c r="F66" t="s">
        <v>254</v>
      </c>
      <c r="G66" t="s">
        <v>252</v>
      </c>
      <c r="H66">
        <v>329</v>
      </c>
      <c r="I66" s="2">
        <v>99.096385542168676</v>
      </c>
    </row>
    <row r="67" spans="1:9" x14ac:dyDescent="0.25">
      <c r="A67" t="s">
        <v>115</v>
      </c>
      <c r="B67" t="s">
        <v>146</v>
      </c>
      <c r="C67" t="s">
        <v>150</v>
      </c>
      <c r="D67" t="s">
        <v>216</v>
      </c>
      <c r="E67">
        <v>0.26</v>
      </c>
      <c r="F67" t="s">
        <v>254</v>
      </c>
      <c r="G67" t="s">
        <v>253</v>
      </c>
      <c r="H67">
        <v>329</v>
      </c>
      <c r="I67" s="2">
        <v>99.096385542168676</v>
      </c>
    </row>
    <row r="68" spans="1:9" x14ac:dyDescent="0.25">
      <c r="A68" t="s">
        <v>116</v>
      </c>
      <c r="B68" t="s">
        <v>146</v>
      </c>
      <c r="C68" t="s">
        <v>150</v>
      </c>
      <c r="D68" t="s">
        <v>217</v>
      </c>
      <c r="E68">
        <v>0.36</v>
      </c>
      <c r="F68" t="s">
        <v>254</v>
      </c>
      <c r="G68" t="s">
        <v>253</v>
      </c>
      <c r="H68">
        <v>328</v>
      </c>
      <c r="I68" s="2">
        <v>98.795180722891558</v>
      </c>
    </row>
    <row r="69" spans="1:9" x14ac:dyDescent="0.25">
      <c r="A69" t="s">
        <v>117</v>
      </c>
      <c r="B69" t="s">
        <v>146</v>
      </c>
      <c r="C69" t="s">
        <v>150</v>
      </c>
      <c r="D69" t="s">
        <v>218</v>
      </c>
      <c r="E69">
        <v>0.34</v>
      </c>
      <c r="F69" t="s">
        <v>254</v>
      </c>
      <c r="G69" t="s">
        <v>253</v>
      </c>
      <c r="H69">
        <v>328</v>
      </c>
      <c r="I69" s="2">
        <v>98.795180722891558</v>
      </c>
    </row>
    <row r="70" spans="1:9" x14ac:dyDescent="0.25">
      <c r="A70" t="s">
        <v>118</v>
      </c>
      <c r="B70" t="s">
        <v>146</v>
      </c>
      <c r="C70" t="s">
        <v>150</v>
      </c>
      <c r="D70" t="s">
        <v>219</v>
      </c>
      <c r="E70">
        <v>0.2</v>
      </c>
      <c r="F70" t="s">
        <v>254</v>
      </c>
      <c r="G70" t="s">
        <v>252</v>
      </c>
      <c r="H70">
        <v>328</v>
      </c>
      <c r="I70" s="2">
        <v>98.795180722891558</v>
      </c>
    </row>
    <row r="71" spans="1:9" x14ac:dyDescent="0.25">
      <c r="A71" t="s">
        <v>119</v>
      </c>
      <c r="B71" t="s">
        <v>146</v>
      </c>
      <c r="C71" t="s">
        <v>150</v>
      </c>
      <c r="D71" t="s">
        <v>220</v>
      </c>
      <c r="E71">
        <v>0.2</v>
      </c>
      <c r="F71" t="s">
        <v>254</v>
      </c>
      <c r="G71" t="s">
        <v>252</v>
      </c>
      <c r="H71">
        <v>327</v>
      </c>
      <c r="I71" s="2">
        <v>98.493975903614455</v>
      </c>
    </row>
    <row r="72" spans="1:9" x14ac:dyDescent="0.25">
      <c r="A72" t="s">
        <v>120</v>
      </c>
      <c r="B72" t="s">
        <v>146</v>
      </c>
      <c r="C72" t="s">
        <v>150</v>
      </c>
      <c r="D72" t="s">
        <v>221</v>
      </c>
      <c r="E72">
        <v>0.25</v>
      </c>
      <c r="F72" t="s">
        <v>254</v>
      </c>
      <c r="G72" t="s">
        <v>252</v>
      </c>
      <c r="H72">
        <v>328</v>
      </c>
      <c r="I72" s="2">
        <v>98.795180722891558</v>
      </c>
    </row>
    <row r="73" spans="1:9" x14ac:dyDescent="0.25">
      <c r="A73" t="s">
        <v>121</v>
      </c>
      <c r="B73" t="s">
        <v>146</v>
      </c>
      <c r="C73" t="s">
        <v>150</v>
      </c>
      <c r="D73" t="s">
        <v>222</v>
      </c>
      <c r="E73">
        <v>0.73</v>
      </c>
      <c r="F73" t="s">
        <v>254</v>
      </c>
      <c r="G73" t="s">
        <v>253</v>
      </c>
      <c r="H73">
        <v>292</v>
      </c>
      <c r="I73" s="2">
        <v>87.951807228915655</v>
      </c>
    </row>
    <row r="74" spans="1:9" x14ac:dyDescent="0.25">
      <c r="A74" t="s">
        <v>122</v>
      </c>
      <c r="B74" t="s">
        <v>146</v>
      </c>
      <c r="C74" t="s">
        <v>150</v>
      </c>
      <c r="D74" t="s">
        <v>223</v>
      </c>
      <c r="E74">
        <v>0.52</v>
      </c>
      <c r="F74" t="s">
        <v>254</v>
      </c>
      <c r="G74" t="s">
        <v>253</v>
      </c>
      <c r="H74">
        <v>329</v>
      </c>
      <c r="I74" s="2">
        <v>99.096385542168676</v>
      </c>
    </row>
    <row r="75" spans="1:9" x14ac:dyDescent="0.25">
      <c r="A75" t="s">
        <v>123</v>
      </c>
      <c r="B75" t="s">
        <v>146</v>
      </c>
      <c r="C75" t="s">
        <v>150</v>
      </c>
      <c r="D75" t="s">
        <v>224</v>
      </c>
      <c r="E75">
        <v>0.19</v>
      </c>
      <c r="F75" t="s">
        <v>254</v>
      </c>
      <c r="G75" t="s">
        <v>253</v>
      </c>
      <c r="H75">
        <v>331</v>
      </c>
      <c r="I75" s="2">
        <v>99.698795180722882</v>
      </c>
    </row>
    <row r="76" spans="1:9" x14ac:dyDescent="0.25">
      <c r="A76" t="s">
        <v>124</v>
      </c>
      <c r="B76" t="s">
        <v>146</v>
      </c>
      <c r="C76" t="s">
        <v>150</v>
      </c>
      <c r="D76" t="s">
        <v>225</v>
      </c>
      <c r="E76">
        <v>0.34</v>
      </c>
      <c r="F76" t="s">
        <v>254</v>
      </c>
      <c r="G76" t="s">
        <v>252</v>
      </c>
      <c r="H76">
        <v>330</v>
      </c>
      <c r="I76" s="2">
        <v>99.397590361445793</v>
      </c>
    </row>
    <row r="77" spans="1:9" x14ac:dyDescent="0.25">
      <c r="A77" t="s">
        <v>125</v>
      </c>
      <c r="B77" t="s">
        <v>146</v>
      </c>
      <c r="C77" t="s">
        <v>150</v>
      </c>
      <c r="D77" t="s">
        <v>226</v>
      </c>
      <c r="E77">
        <v>0.16</v>
      </c>
      <c r="F77" t="s">
        <v>254</v>
      </c>
      <c r="G77" t="s">
        <v>253</v>
      </c>
      <c r="H77">
        <v>330</v>
      </c>
      <c r="I77" s="2">
        <v>99.397590361445793</v>
      </c>
    </row>
    <row r="78" spans="1:9" x14ac:dyDescent="0.25">
      <c r="A78" t="s">
        <v>126</v>
      </c>
      <c r="B78" t="s">
        <v>146</v>
      </c>
      <c r="C78" t="s">
        <v>150</v>
      </c>
      <c r="D78" t="s">
        <v>227</v>
      </c>
      <c r="E78">
        <v>0.19</v>
      </c>
      <c r="F78" t="s">
        <v>254</v>
      </c>
      <c r="G78" t="s">
        <v>252</v>
      </c>
      <c r="H78">
        <v>327</v>
      </c>
      <c r="I78" s="2">
        <v>98.493975903614455</v>
      </c>
    </row>
    <row r="79" spans="1:9" x14ac:dyDescent="0.25">
      <c r="A79" t="s">
        <v>127</v>
      </c>
      <c r="B79" t="s">
        <v>146</v>
      </c>
      <c r="C79" t="s">
        <v>150</v>
      </c>
      <c r="D79" t="s">
        <v>228</v>
      </c>
      <c r="E79">
        <v>0.22</v>
      </c>
      <c r="F79" t="s">
        <v>254</v>
      </c>
      <c r="G79" t="s">
        <v>253</v>
      </c>
      <c r="H79">
        <v>326</v>
      </c>
      <c r="I79" s="2">
        <v>98.192771084337352</v>
      </c>
    </row>
    <row r="80" spans="1:9" x14ac:dyDescent="0.25">
      <c r="A80" t="s">
        <v>128</v>
      </c>
      <c r="B80" t="s">
        <v>146</v>
      </c>
      <c r="C80" t="s">
        <v>150</v>
      </c>
      <c r="D80" t="s">
        <v>229</v>
      </c>
      <c r="E80">
        <v>0.23</v>
      </c>
      <c r="F80" t="s">
        <v>254</v>
      </c>
      <c r="G80" t="s">
        <v>252</v>
      </c>
      <c r="H80">
        <v>328</v>
      </c>
      <c r="I80" s="2">
        <v>98.795180722891558</v>
      </c>
    </row>
    <row r="81" spans="1:9" x14ac:dyDescent="0.25">
      <c r="A81" t="s">
        <v>129</v>
      </c>
      <c r="B81" t="s">
        <v>146</v>
      </c>
      <c r="C81" t="s">
        <v>150</v>
      </c>
      <c r="D81" t="s">
        <v>230</v>
      </c>
      <c r="E81">
        <v>0.16</v>
      </c>
      <c r="F81" t="s">
        <v>254</v>
      </c>
      <c r="G81" t="s">
        <v>253</v>
      </c>
      <c r="H81">
        <v>326</v>
      </c>
      <c r="I81" s="2">
        <v>98.192771084337352</v>
      </c>
    </row>
    <row r="82" spans="1:9" x14ac:dyDescent="0.25">
      <c r="A82" t="s">
        <v>130</v>
      </c>
      <c r="B82" t="s">
        <v>146</v>
      </c>
      <c r="C82" t="s">
        <v>150</v>
      </c>
      <c r="D82" t="s">
        <v>231</v>
      </c>
      <c r="E82">
        <v>0.37</v>
      </c>
      <c r="F82" t="s">
        <v>254</v>
      </c>
      <c r="G82" t="s">
        <v>253</v>
      </c>
      <c r="H82">
        <v>329</v>
      </c>
      <c r="I82" s="2">
        <v>99.096385542168676</v>
      </c>
    </row>
    <row r="83" spans="1:9" x14ac:dyDescent="0.25">
      <c r="A83" t="s">
        <v>131</v>
      </c>
      <c r="B83" t="s">
        <v>146</v>
      </c>
      <c r="C83" t="s">
        <v>150</v>
      </c>
      <c r="D83" t="s">
        <v>232</v>
      </c>
      <c r="E83">
        <v>0.12</v>
      </c>
      <c r="F83" t="s">
        <v>254</v>
      </c>
      <c r="G83" t="s">
        <v>253</v>
      </c>
      <c r="H83">
        <v>329</v>
      </c>
      <c r="I83" s="2">
        <v>99.096385542168676</v>
      </c>
    </row>
    <row r="84" spans="1:9" x14ac:dyDescent="0.25">
      <c r="A84" t="s">
        <v>132</v>
      </c>
      <c r="B84" t="s">
        <v>146</v>
      </c>
      <c r="C84" t="s">
        <v>150</v>
      </c>
      <c r="D84" t="s">
        <v>233</v>
      </c>
      <c r="E84">
        <v>0.81</v>
      </c>
      <c r="F84" t="s">
        <v>254</v>
      </c>
      <c r="G84" t="s">
        <v>253</v>
      </c>
      <c r="H84">
        <v>329</v>
      </c>
      <c r="I84" s="2">
        <v>99.096385542168676</v>
      </c>
    </row>
    <row r="85" spans="1:9" x14ac:dyDescent="0.25">
      <c r="A85" t="s">
        <v>133</v>
      </c>
      <c r="B85" t="s">
        <v>146</v>
      </c>
      <c r="C85" t="s">
        <v>150</v>
      </c>
      <c r="D85" t="s">
        <v>234</v>
      </c>
      <c r="E85">
        <v>0.14000000000000001</v>
      </c>
      <c r="F85" t="s">
        <v>254</v>
      </c>
      <c r="G85" t="s">
        <v>253</v>
      </c>
      <c r="H85">
        <v>330</v>
      </c>
      <c r="I85" s="2">
        <v>99.397590361445793</v>
      </c>
    </row>
    <row r="86" spans="1:9" x14ac:dyDescent="0.25">
      <c r="A86" t="s">
        <v>134</v>
      </c>
      <c r="B86" t="s">
        <v>146</v>
      </c>
      <c r="C86" t="s">
        <v>150</v>
      </c>
      <c r="D86" t="s">
        <v>235</v>
      </c>
      <c r="E86">
        <v>0.25</v>
      </c>
      <c r="F86" t="s">
        <v>254</v>
      </c>
      <c r="G86" t="s">
        <v>252</v>
      </c>
      <c r="H86">
        <v>320</v>
      </c>
      <c r="I86" s="2">
        <v>96.385542168674704</v>
      </c>
    </row>
    <row r="87" spans="1:9" x14ac:dyDescent="0.25">
      <c r="A87" t="s">
        <v>135</v>
      </c>
      <c r="B87" t="s">
        <v>146</v>
      </c>
      <c r="C87" t="s">
        <v>150</v>
      </c>
      <c r="D87" t="s">
        <v>236</v>
      </c>
      <c r="E87">
        <v>0.15</v>
      </c>
      <c r="F87" t="s">
        <v>254</v>
      </c>
      <c r="G87" t="s">
        <v>253</v>
      </c>
      <c r="H87">
        <v>323</v>
      </c>
      <c r="I87" s="2">
        <v>97.289156626506028</v>
      </c>
    </row>
    <row r="88" spans="1:9" x14ac:dyDescent="0.25">
      <c r="A88" t="s">
        <v>136</v>
      </c>
      <c r="B88" t="s">
        <v>146</v>
      </c>
      <c r="C88" t="s">
        <v>150</v>
      </c>
      <c r="D88" t="s">
        <v>237</v>
      </c>
      <c r="E88">
        <v>0.18</v>
      </c>
      <c r="F88" t="s">
        <v>254</v>
      </c>
      <c r="G88" t="s">
        <v>252</v>
      </c>
      <c r="H88">
        <v>310</v>
      </c>
      <c r="I88" s="2">
        <v>93.373493975903614</v>
      </c>
    </row>
    <row r="89" spans="1:9" x14ac:dyDescent="0.25">
      <c r="A89" t="s">
        <v>137</v>
      </c>
      <c r="B89" t="s">
        <v>146</v>
      </c>
      <c r="C89" t="s">
        <v>150</v>
      </c>
      <c r="D89" t="s">
        <v>238</v>
      </c>
      <c r="E89">
        <v>0.28999999999999998</v>
      </c>
      <c r="F89" t="s">
        <v>254</v>
      </c>
      <c r="G89" t="s">
        <v>252</v>
      </c>
      <c r="H89">
        <v>292</v>
      </c>
      <c r="I89" s="2">
        <v>87.951807228915655</v>
      </c>
    </row>
    <row r="90" spans="1:9" x14ac:dyDescent="0.25">
      <c r="A90" t="s">
        <v>138</v>
      </c>
      <c r="B90" t="s">
        <v>146</v>
      </c>
      <c r="C90" t="s">
        <v>150</v>
      </c>
      <c r="D90" t="s">
        <v>239</v>
      </c>
      <c r="E90">
        <v>0.19</v>
      </c>
      <c r="F90" t="s">
        <v>254</v>
      </c>
      <c r="G90" t="s">
        <v>253</v>
      </c>
      <c r="H90">
        <v>323</v>
      </c>
      <c r="I90" s="2">
        <v>97.289156626506028</v>
      </c>
    </row>
    <row r="91" spans="1:9" x14ac:dyDescent="0.25">
      <c r="A91" t="s">
        <v>139</v>
      </c>
      <c r="B91" t="s">
        <v>146</v>
      </c>
      <c r="C91" t="s">
        <v>150</v>
      </c>
      <c r="D91" t="s">
        <v>240</v>
      </c>
      <c r="E91">
        <v>0.25</v>
      </c>
      <c r="F91" t="s">
        <v>254</v>
      </c>
      <c r="G91" t="s">
        <v>253</v>
      </c>
      <c r="H91">
        <v>317</v>
      </c>
      <c r="I91" s="2">
        <v>95.481927710843379</v>
      </c>
    </row>
    <row r="92" spans="1:9" x14ac:dyDescent="0.25">
      <c r="A92" t="s">
        <v>140</v>
      </c>
      <c r="B92" t="s">
        <v>146</v>
      </c>
      <c r="C92" t="s">
        <v>150</v>
      </c>
      <c r="D92" t="s">
        <v>241</v>
      </c>
      <c r="E92">
        <v>0.25</v>
      </c>
      <c r="F92" t="s">
        <v>254</v>
      </c>
      <c r="G92" t="s">
        <v>253</v>
      </c>
      <c r="H92">
        <v>328</v>
      </c>
      <c r="I92" s="2">
        <v>98.795180722891558</v>
      </c>
    </row>
    <row r="93" spans="1:9" x14ac:dyDescent="0.25">
      <c r="A93" t="s">
        <v>141</v>
      </c>
      <c r="B93" t="s">
        <v>146</v>
      </c>
      <c r="C93" t="s">
        <v>150</v>
      </c>
      <c r="D93" t="s">
        <v>242</v>
      </c>
      <c r="E93">
        <v>0</v>
      </c>
      <c r="F93" t="s">
        <v>251</v>
      </c>
      <c r="G93" t="s">
        <v>251</v>
      </c>
      <c r="H93">
        <v>0</v>
      </c>
      <c r="I93" s="2">
        <v>0</v>
      </c>
    </row>
    <row r="94" spans="1:9" x14ac:dyDescent="0.25">
      <c r="A94" t="s">
        <v>142</v>
      </c>
      <c r="B94" t="s">
        <v>146</v>
      </c>
      <c r="C94" t="s">
        <v>150</v>
      </c>
      <c r="D94" t="s">
        <v>243</v>
      </c>
      <c r="E94">
        <v>0.14000000000000001</v>
      </c>
      <c r="F94" t="s">
        <v>254</v>
      </c>
      <c r="G94" t="s">
        <v>252</v>
      </c>
      <c r="H94">
        <v>321</v>
      </c>
      <c r="I94" s="2">
        <v>96.686746987951807</v>
      </c>
    </row>
    <row r="95" spans="1:9" x14ac:dyDescent="0.25">
      <c r="A95" t="s">
        <v>143</v>
      </c>
      <c r="B95" t="s">
        <v>146</v>
      </c>
      <c r="C95" t="s">
        <v>150</v>
      </c>
      <c r="D95" t="s">
        <v>244</v>
      </c>
      <c r="E95">
        <v>3.78</v>
      </c>
      <c r="F95" t="s">
        <v>251</v>
      </c>
      <c r="G95" t="s">
        <v>251</v>
      </c>
      <c r="H95">
        <v>15</v>
      </c>
      <c r="I95" s="2">
        <v>4.5180722891566267</v>
      </c>
    </row>
    <row r="96" spans="1:9" x14ac:dyDescent="0.25">
      <c r="A96" t="s">
        <v>144</v>
      </c>
      <c r="B96" t="s">
        <v>146</v>
      </c>
      <c r="C96" t="s">
        <v>150</v>
      </c>
      <c r="D96" t="s">
        <v>245</v>
      </c>
      <c r="E96">
        <v>0.17</v>
      </c>
      <c r="F96" t="s">
        <v>254</v>
      </c>
      <c r="G96" t="s">
        <v>252</v>
      </c>
      <c r="H96">
        <v>329</v>
      </c>
      <c r="I96" s="2">
        <v>99.096385542168676</v>
      </c>
    </row>
    <row r="97" spans="1:9" x14ac:dyDescent="0.25">
      <c r="A97" t="s">
        <v>263</v>
      </c>
      <c r="B97" t="s">
        <v>146</v>
      </c>
      <c r="C97" t="s">
        <v>300</v>
      </c>
      <c r="D97" t="s">
        <v>200</v>
      </c>
      <c r="E97">
        <v>0.12</v>
      </c>
      <c r="F97" t="s">
        <v>254</v>
      </c>
      <c r="G97" t="s">
        <v>252</v>
      </c>
      <c r="H97">
        <v>330</v>
      </c>
      <c r="I97" s="2">
        <v>99.397590361445793</v>
      </c>
    </row>
    <row r="98" spans="1:9" x14ac:dyDescent="0.25">
      <c r="A98" t="s">
        <v>264</v>
      </c>
      <c r="B98" t="s">
        <v>146</v>
      </c>
      <c r="C98" t="s">
        <v>300</v>
      </c>
      <c r="D98" t="s">
        <v>203</v>
      </c>
      <c r="E98">
        <v>0.12</v>
      </c>
      <c r="F98" t="s">
        <v>254</v>
      </c>
      <c r="G98" t="s">
        <v>253</v>
      </c>
      <c r="H98">
        <v>330</v>
      </c>
      <c r="I98" s="2">
        <v>99.397590361445793</v>
      </c>
    </row>
    <row r="99" spans="1:9" x14ac:dyDescent="0.25">
      <c r="A99" t="s">
        <v>266</v>
      </c>
      <c r="B99" t="s">
        <v>146</v>
      </c>
      <c r="C99" t="s">
        <v>300</v>
      </c>
      <c r="D99" t="s">
        <v>206</v>
      </c>
      <c r="E99">
        <v>0.13</v>
      </c>
      <c r="F99" t="s">
        <v>254</v>
      </c>
      <c r="G99" t="s">
        <v>253</v>
      </c>
      <c r="H99">
        <v>330</v>
      </c>
      <c r="I99" s="2">
        <v>99.397590361445793</v>
      </c>
    </row>
    <row r="100" spans="1:9" x14ac:dyDescent="0.25">
      <c r="A100" t="s">
        <v>265</v>
      </c>
      <c r="B100" t="s">
        <v>146</v>
      </c>
      <c r="C100" t="s">
        <v>300</v>
      </c>
      <c r="D100" t="s">
        <v>205</v>
      </c>
      <c r="E100">
        <v>0.13</v>
      </c>
      <c r="F100" t="s">
        <v>254</v>
      </c>
      <c r="G100" t="s">
        <v>253</v>
      </c>
      <c r="H100">
        <v>331</v>
      </c>
      <c r="I100" s="2">
        <v>99.698795180722882</v>
      </c>
    </row>
    <row r="101" spans="1:9" x14ac:dyDescent="0.25">
      <c r="A101" t="s">
        <v>267</v>
      </c>
      <c r="B101" t="s">
        <v>146</v>
      </c>
      <c r="C101" t="s">
        <v>300</v>
      </c>
      <c r="D101" t="s">
        <v>204</v>
      </c>
      <c r="E101">
        <v>0.6</v>
      </c>
      <c r="F101" t="s">
        <v>254</v>
      </c>
      <c r="G101" t="s">
        <v>252</v>
      </c>
      <c r="H101">
        <v>328</v>
      </c>
      <c r="I101" s="2">
        <v>98.795180722891558</v>
      </c>
    </row>
  </sheetData>
  <sortState xmlns:xlrd2="http://schemas.microsoft.com/office/spreadsheetml/2017/richdata2" ref="A2:J101">
    <sortCondition ref="A2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108"/>
  <sheetViews>
    <sheetView tabSelected="1" topLeftCell="G1" zoomScaleNormal="100" workbookViewId="0">
      <pane ySplit="7" topLeftCell="A8" activePane="bottomLeft" state="frozen"/>
      <selection pane="bottomLeft" activeCell="Z7" sqref="Z7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6.140625" bestFit="1" customWidth="1"/>
    <col min="4" max="4" width="15.28515625" bestFit="1" customWidth="1"/>
    <col min="5" max="5" width="15.42578125" bestFit="1" customWidth="1"/>
    <col min="7" max="8" width="13.5703125" bestFit="1" customWidth="1"/>
    <col min="9" max="9" width="7" bestFit="1" customWidth="1"/>
    <col min="10" max="10" width="8.5703125" bestFit="1" customWidth="1"/>
    <col min="11" max="11" width="5.140625" bestFit="1" customWidth="1"/>
    <col min="12" max="12" width="5" bestFit="1" customWidth="1"/>
    <col min="13" max="13" width="2.42578125" bestFit="1" customWidth="1"/>
    <col min="14" max="14" width="3.5703125" bestFit="1" customWidth="1"/>
    <col min="15" max="15" width="3.28515625" bestFit="1" customWidth="1"/>
    <col min="16" max="16" width="3.5703125" bestFit="1" customWidth="1"/>
    <col min="17" max="17" width="3" bestFit="1" customWidth="1"/>
    <col min="18" max="18" width="13.42578125" bestFit="1" customWidth="1"/>
    <col min="19" max="19" width="9.85546875" bestFit="1" customWidth="1"/>
    <col min="20" max="20" width="7.5703125" bestFit="1" customWidth="1"/>
    <col min="21" max="21" width="6" bestFit="1" customWidth="1"/>
    <col min="22" max="22" width="5.5703125" bestFit="1" customWidth="1"/>
    <col min="23" max="23" width="10.7109375" bestFit="1" customWidth="1"/>
    <col min="24" max="24" width="6.140625" bestFit="1" customWidth="1"/>
    <col min="25" max="25" width="15.42578125" bestFit="1" customWidth="1"/>
    <col min="26" max="26" width="15.42578125" customWidth="1"/>
    <col min="27" max="27" width="24.28515625" bestFit="1" customWidth="1"/>
    <col min="28" max="28" width="19.28515625" customWidth="1"/>
    <col min="29" max="29" width="3.5703125" bestFit="1" customWidth="1"/>
    <col min="30" max="30" width="3.28515625" bestFit="1" customWidth="1"/>
    <col min="31" max="31" width="3.5703125" bestFit="1" customWidth="1"/>
    <col min="32" max="32" width="3" bestFit="1" customWidth="1"/>
    <col min="33" max="33" width="13.42578125" bestFit="1" customWidth="1"/>
    <col min="34" max="34" width="18.42578125" bestFit="1" customWidth="1"/>
    <col min="35" max="67" width="4.42578125" customWidth="1"/>
  </cols>
  <sheetData>
    <row r="1" spans="1:67" x14ac:dyDescent="0.25">
      <c r="AG1" t="s">
        <v>35</v>
      </c>
      <c r="AI1">
        <f>COUNTIF(AI$8:AI$102,$AG1)</f>
        <v>35</v>
      </c>
      <c r="AJ1">
        <f t="shared" ref="AJ1:BO4" si="0">COUNTIF(AJ$8:AJ$102,$AG1)</f>
        <v>34</v>
      </c>
      <c r="AK1">
        <f t="shared" si="0"/>
        <v>33</v>
      </c>
      <c r="AL1">
        <f t="shared" si="0"/>
        <v>0</v>
      </c>
      <c r="AM1">
        <f t="shared" si="0"/>
        <v>0</v>
      </c>
      <c r="AN1">
        <f t="shared" si="0"/>
        <v>0</v>
      </c>
      <c r="AO1">
        <f t="shared" si="0"/>
        <v>36</v>
      </c>
      <c r="AP1">
        <f t="shared" si="0"/>
        <v>0</v>
      </c>
      <c r="AQ1">
        <f t="shared" si="0"/>
        <v>0</v>
      </c>
      <c r="AR1">
        <f t="shared" si="0"/>
        <v>27</v>
      </c>
      <c r="AS1">
        <f t="shared" si="0"/>
        <v>27</v>
      </c>
      <c r="AT1">
        <f t="shared" si="0"/>
        <v>29</v>
      </c>
      <c r="AU1">
        <f t="shared" si="0"/>
        <v>29</v>
      </c>
      <c r="AV1">
        <f t="shared" si="0"/>
        <v>0</v>
      </c>
      <c r="AW1">
        <f t="shared" si="0"/>
        <v>0</v>
      </c>
      <c r="AX1">
        <f t="shared" si="0"/>
        <v>29</v>
      </c>
      <c r="AY1">
        <f t="shared" si="0"/>
        <v>20</v>
      </c>
      <c r="AZ1">
        <f t="shared" si="0"/>
        <v>37</v>
      </c>
      <c r="BA1">
        <f t="shared" si="0"/>
        <v>28</v>
      </c>
      <c r="BB1">
        <f t="shared" si="0"/>
        <v>35</v>
      </c>
      <c r="BC1">
        <f t="shared" si="0"/>
        <v>37</v>
      </c>
      <c r="BD1">
        <f t="shared" si="0"/>
        <v>0</v>
      </c>
      <c r="BE1">
        <f t="shared" si="0"/>
        <v>36</v>
      </c>
      <c r="BF1">
        <f t="shared" si="0"/>
        <v>30</v>
      </c>
      <c r="BG1">
        <f t="shared" si="0"/>
        <v>0</v>
      </c>
      <c r="BH1">
        <f t="shared" ref="BH1:BK4" si="1">COUNTIF(BH$8:BH$102,$AG1)</f>
        <v>0</v>
      </c>
      <c r="BI1">
        <f t="shared" si="1"/>
        <v>0</v>
      </c>
      <c r="BJ1">
        <f t="shared" si="1"/>
        <v>0</v>
      </c>
      <c r="BK1">
        <f t="shared" si="1"/>
        <v>0</v>
      </c>
      <c r="BL1">
        <f t="shared" si="0"/>
        <v>0</v>
      </c>
      <c r="BM1">
        <f t="shared" si="0"/>
        <v>0</v>
      </c>
      <c r="BN1">
        <f t="shared" si="0"/>
        <v>0</v>
      </c>
      <c r="BO1">
        <f t="shared" si="0"/>
        <v>0</v>
      </c>
    </row>
    <row r="2" spans="1:67" x14ac:dyDescent="0.25">
      <c r="AG2" t="s">
        <v>39</v>
      </c>
      <c r="AI2">
        <f>COUNTIF(AI$8:AI$102,$AG2)</f>
        <v>0</v>
      </c>
      <c r="AJ2">
        <f t="shared" si="0"/>
        <v>29</v>
      </c>
      <c r="AK2">
        <f t="shared" si="0"/>
        <v>0</v>
      </c>
      <c r="AL2">
        <f t="shared" si="0"/>
        <v>26</v>
      </c>
      <c r="AM2">
        <f t="shared" si="0"/>
        <v>28</v>
      </c>
      <c r="AN2">
        <f t="shared" si="0"/>
        <v>32</v>
      </c>
      <c r="AO2">
        <f t="shared" si="0"/>
        <v>0</v>
      </c>
      <c r="AP2">
        <f t="shared" si="0"/>
        <v>29</v>
      </c>
      <c r="AQ2">
        <f t="shared" si="0"/>
        <v>37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37</v>
      </c>
      <c r="AW2">
        <f t="shared" si="0"/>
        <v>37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28</v>
      </c>
      <c r="BF2">
        <f t="shared" si="0"/>
        <v>0</v>
      </c>
      <c r="BG2">
        <f t="shared" si="0"/>
        <v>0</v>
      </c>
      <c r="BH2">
        <f t="shared" si="1"/>
        <v>0</v>
      </c>
      <c r="BI2">
        <f t="shared" si="1"/>
        <v>48</v>
      </c>
      <c r="BJ2">
        <f t="shared" si="1"/>
        <v>33</v>
      </c>
      <c r="BK2">
        <f t="shared" si="1"/>
        <v>0</v>
      </c>
      <c r="BL2">
        <f t="shared" si="0"/>
        <v>80</v>
      </c>
      <c r="BM2">
        <f t="shared" si="0"/>
        <v>83</v>
      </c>
      <c r="BN2">
        <f t="shared" si="0"/>
        <v>5</v>
      </c>
      <c r="BO2">
        <f t="shared" si="0"/>
        <v>85</v>
      </c>
    </row>
    <row r="3" spans="1:67" x14ac:dyDescent="0.25">
      <c r="AG3" t="s">
        <v>40</v>
      </c>
      <c r="AI3">
        <f>COUNTIF(AI$8:AI$102,$AG3)</f>
        <v>29</v>
      </c>
      <c r="AJ3">
        <f t="shared" si="0"/>
        <v>0</v>
      </c>
      <c r="AK3">
        <f t="shared" si="0"/>
        <v>26</v>
      </c>
      <c r="AL3">
        <f t="shared" si="0"/>
        <v>34</v>
      </c>
      <c r="AM3">
        <f t="shared" si="0"/>
        <v>0</v>
      </c>
      <c r="AN3">
        <f t="shared" si="0"/>
        <v>0</v>
      </c>
      <c r="AO3">
        <f t="shared" si="0"/>
        <v>27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37</v>
      </c>
      <c r="AV3">
        <f t="shared" si="0"/>
        <v>0</v>
      </c>
      <c r="AW3">
        <f t="shared" si="0"/>
        <v>0</v>
      </c>
      <c r="AX3">
        <f t="shared" si="0"/>
        <v>37</v>
      </c>
      <c r="AY3">
        <f t="shared" si="0"/>
        <v>0</v>
      </c>
      <c r="AZ3">
        <f t="shared" si="0"/>
        <v>29</v>
      </c>
      <c r="BA3">
        <f t="shared" si="0"/>
        <v>0</v>
      </c>
      <c r="BB3">
        <f t="shared" si="0"/>
        <v>0</v>
      </c>
      <c r="BC3">
        <f t="shared" si="0"/>
        <v>30</v>
      </c>
      <c r="BD3">
        <f t="shared" si="0"/>
        <v>28</v>
      </c>
      <c r="BE3">
        <f t="shared" si="0"/>
        <v>0</v>
      </c>
      <c r="BF3">
        <f t="shared" si="0"/>
        <v>0</v>
      </c>
      <c r="BG3">
        <f t="shared" si="0"/>
        <v>37</v>
      </c>
      <c r="BH3">
        <f t="shared" si="1"/>
        <v>6</v>
      </c>
      <c r="BI3">
        <f t="shared" si="1"/>
        <v>0</v>
      </c>
      <c r="BJ3">
        <f t="shared" si="1"/>
        <v>0</v>
      </c>
      <c r="BK3">
        <f t="shared" si="1"/>
        <v>85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</row>
    <row r="4" spans="1:67" x14ac:dyDescent="0.25">
      <c r="AG4" t="s">
        <v>38</v>
      </c>
      <c r="AI4">
        <f>COUNTIF(AI$8:AI$102,$AG4)</f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26</v>
      </c>
      <c r="AN4">
        <f t="shared" si="0"/>
        <v>26</v>
      </c>
      <c r="AO4">
        <f t="shared" si="0"/>
        <v>0</v>
      </c>
      <c r="AP4">
        <f t="shared" si="0"/>
        <v>37</v>
      </c>
      <c r="AQ4">
        <f t="shared" si="0"/>
        <v>29</v>
      </c>
      <c r="AR4">
        <f t="shared" si="0"/>
        <v>34</v>
      </c>
      <c r="AS4">
        <f t="shared" si="0"/>
        <v>36</v>
      </c>
      <c r="AT4">
        <f t="shared" si="0"/>
        <v>37</v>
      </c>
      <c r="AU4">
        <f t="shared" si="0"/>
        <v>0</v>
      </c>
      <c r="AV4">
        <f t="shared" si="0"/>
        <v>29</v>
      </c>
      <c r="AW4">
        <f t="shared" si="0"/>
        <v>29</v>
      </c>
      <c r="AX4">
        <f t="shared" si="0"/>
        <v>0</v>
      </c>
      <c r="AY4">
        <f t="shared" si="0"/>
        <v>30</v>
      </c>
      <c r="AZ4">
        <f t="shared" si="0"/>
        <v>0</v>
      </c>
      <c r="BA4">
        <f t="shared" si="0"/>
        <v>36</v>
      </c>
      <c r="BB4">
        <f t="shared" si="0"/>
        <v>25</v>
      </c>
      <c r="BC4">
        <f t="shared" si="0"/>
        <v>0</v>
      </c>
      <c r="BD4">
        <f t="shared" si="0"/>
        <v>37</v>
      </c>
      <c r="BE4">
        <f t="shared" si="0"/>
        <v>0</v>
      </c>
      <c r="BF4">
        <f t="shared" si="0"/>
        <v>35</v>
      </c>
      <c r="BG4">
        <f t="shared" si="0"/>
        <v>24</v>
      </c>
      <c r="BH4">
        <f t="shared" si="1"/>
        <v>60</v>
      </c>
      <c r="BI4">
        <f t="shared" si="1"/>
        <v>18</v>
      </c>
      <c r="BJ4">
        <f t="shared" si="1"/>
        <v>19</v>
      </c>
      <c r="BK4">
        <f t="shared" si="1"/>
        <v>0</v>
      </c>
      <c r="BL4">
        <f t="shared" si="0"/>
        <v>0</v>
      </c>
      <c r="BM4">
        <f t="shared" si="0"/>
        <v>0</v>
      </c>
      <c r="BN4">
        <f t="shared" si="0"/>
        <v>45</v>
      </c>
      <c r="BO4">
        <f t="shared" si="0"/>
        <v>0</v>
      </c>
    </row>
    <row r="5" spans="1:67" x14ac:dyDescent="0.25">
      <c r="AI5" s="1">
        <f>SUM(AI1:AI4)/COUNTA(AI8:AI102)</f>
        <v>0.70329670329670335</v>
      </c>
      <c r="AJ5" s="1">
        <f t="shared" ref="AJ5:BO5" si="2">SUM(AJ1:AJ4)/COUNTA(AJ8:AJ102)</f>
        <v>0.7078651685393258</v>
      </c>
      <c r="AK5" s="1">
        <f t="shared" si="2"/>
        <v>0.65555555555555556</v>
      </c>
      <c r="AL5" s="1">
        <f t="shared" si="2"/>
        <v>0.66666666666666663</v>
      </c>
      <c r="AM5" s="1">
        <f t="shared" si="2"/>
        <v>0.6506024096385542</v>
      </c>
      <c r="AN5" s="1">
        <f t="shared" si="2"/>
        <v>0.63043478260869568</v>
      </c>
      <c r="AO5" s="1">
        <f t="shared" si="2"/>
        <v>0.68478260869565222</v>
      </c>
      <c r="AP5" s="1">
        <f t="shared" si="2"/>
        <v>0.71739130434782605</v>
      </c>
      <c r="AQ5" s="1">
        <f t="shared" si="2"/>
        <v>0.71739130434782605</v>
      </c>
      <c r="AR5" s="1">
        <f t="shared" si="2"/>
        <v>0.72619047619047616</v>
      </c>
      <c r="AS5" s="1">
        <f t="shared" si="2"/>
        <v>0.71590909090909094</v>
      </c>
      <c r="AT5" s="1">
        <f t="shared" si="2"/>
        <v>0.72527472527472525</v>
      </c>
      <c r="AU5" s="1">
        <f t="shared" si="2"/>
        <v>0.71739130434782605</v>
      </c>
      <c r="AV5" s="1">
        <f t="shared" si="2"/>
        <v>0.71739130434782605</v>
      </c>
      <c r="AW5" s="1">
        <f t="shared" si="2"/>
        <v>0.71739130434782605</v>
      </c>
      <c r="AX5" s="1">
        <f t="shared" si="2"/>
        <v>0.72527472527472525</v>
      </c>
      <c r="AY5" s="1">
        <f t="shared" si="2"/>
        <v>0.75757575757575757</v>
      </c>
      <c r="AZ5" s="1">
        <f t="shared" si="2"/>
        <v>0.71739130434782605</v>
      </c>
      <c r="BA5" s="1">
        <f t="shared" si="2"/>
        <v>0.73563218390804597</v>
      </c>
      <c r="BB5" s="1">
        <f t="shared" si="2"/>
        <v>0.69767441860465118</v>
      </c>
      <c r="BC5" s="1">
        <f t="shared" si="2"/>
        <v>0.72826086956521741</v>
      </c>
      <c r="BD5" s="1">
        <f t="shared" si="2"/>
        <v>0.70652173913043481</v>
      </c>
      <c r="BE5" s="1">
        <f t="shared" si="2"/>
        <v>0.70329670329670335</v>
      </c>
      <c r="BF5" s="1">
        <f t="shared" si="2"/>
        <v>0.73863636363636365</v>
      </c>
      <c r="BG5" s="1">
        <f t="shared" si="2"/>
        <v>0.66304347826086951</v>
      </c>
      <c r="BH5" s="1">
        <f>SUM(BH1:BH4)/COUNTA(BH8:BH102)</f>
        <v>0.72527472527472525</v>
      </c>
      <c r="BI5" s="1">
        <f>SUM(BI1:BI4)/COUNTA(BI8:BI102)</f>
        <v>0.70967741935483875</v>
      </c>
      <c r="BJ5" s="1">
        <f>SUM(BJ1:BJ4)/COUNTA(BJ8:BJ102)</f>
        <v>0.5842696629213483</v>
      </c>
      <c r="BK5" s="1">
        <f>SUM(BK1:BK4)/COUNTA(BK8:BK102)</f>
        <v>0.92391304347826086</v>
      </c>
      <c r="BL5" s="1">
        <f t="shared" si="2"/>
        <v>0.94117647058823528</v>
      </c>
      <c r="BM5" s="1">
        <f t="shared" si="2"/>
        <v>0.91208791208791207</v>
      </c>
      <c r="BN5" s="1">
        <f t="shared" si="2"/>
        <v>0.5494505494505495</v>
      </c>
      <c r="BO5" s="1">
        <f t="shared" si="2"/>
        <v>0.92391304347826086</v>
      </c>
    </row>
    <row r="6" spans="1:67" ht="15.75" thickBot="1" x14ac:dyDescent="0.3">
      <c r="AI6" s="1" t="s">
        <v>282</v>
      </c>
      <c r="AJ6" s="1" t="s">
        <v>282</v>
      </c>
      <c r="AK6" s="1" t="s">
        <v>280</v>
      </c>
      <c r="AL6" s="1" t="s">
        <v>280</v>
      </c>
      <c r="AM6" s="1" t="s">
        <v>280</v>
      </c>
      <c r="AN6" s="1" t="s">
        <v>283</v>
      </c>
      <c r="AO6" s="1" t="s">
        <v>283</v>
      </c>
      <c r="AP6" s="1" t="s">
        <v>284</v>
      </c>
      <c r="AQ6" s="1" t="s">
        <v>284</v>
      </c>
      <c r="AR6" s="1" t="s">
        <v>284</v>
      </c>
      <c r="AS6" s="1" t="s">
        <v>284</v>
      </c>
      <c r="AT6" s="1" t="s">
        <v>284</v>
      </c>
      <c r="AU6" s="1" t="s">
        <v>284</v>
      </c>
      <c r="AV6" s="1" t="s">
        <v>284</v>
      </c>
      <c r="AW6" s="1" t="s">
        <v>284</v>
      </c>
      <c r="AX6" s="1" t="s">
        <v>284</v>
      </c>
      <c r="AY6" s="1" t="s">
        <v>285</v>
      </c>
      <c r="AZ6" s="1" t="s">
        <v>284</v>
      </c>
      <c r="BA6" s="1" t="s">
        <v>286</v>
      </c>
      <c r="BB6" s="1" t="s">
        <v>284</v>
      </c>
      <c r="BC6" s="1" t="s">
        <v>284</v>
      </c>
      <c r="BD6" s="1" t="s">
        <v>286</v>
      </c>
      <c r="BE6" s="1" t="s">
        <v>286</v>
      </c>
      <c r="BF6" s="1" t="s">
        <v>283</v>
      </c>
      <c r="BG6" s="1" t="s">
        <v>281</v>
      </c>
      <c r="BH6" s="1" t="s">
        <v>280</v>
      </c>
      <c r="BI6" s="1" t="s">
        <v>280</v>
      </c>
      <c r="BJ6" s="1" t="s">
        <v>280</v>
      </c>
      <c r="BK6" s="1" t="s">
        <v>279</v>
      </c>
      <c r="BL6" s="1" t="s">
        <v>279</v>
      </c>
      <c r="BM6" s="1" t="s">
        <v>279</v>
      </c>
      <c r="BN6" s="1" t="s">
        <v>279</v>
      </c>
      <c r="BO6" s="1" t="s">
        <v>279</v>
      </c>
    </row>
    <row r="7" spans="1:67" ht="15.75" thickBot="1" x14ac:dyDescent="0.3">
      <c r="A7" s="3" t="s">
        <v>255</v>
      </c>
      <c r="B7" s="3" t="s">
        <v>256</v>
      </c>
      <c r="C7" s="3" t="s">
        <v>257</v>
      </c>
      <c r="D7" s="3" t="s">
        <v>258</v>
      </c>
      <c r="E7" s="3" t="s">
        <v>259</v>
      </c>
      <c r="G7" t="s">
        <v>0</v>
      </c>
      <c r="H7" t="s">
        <v>0</v>
      </c>
      <c r="I7" t="s">
        <v>145</v>
      </c>
      <c r="J7" t="s">
        <v>147</v>
      </c>
      <c r="K7" t="s">
        <v>148</v>
      </c>
      <c r="L7" t="s">
        <v>149</v>
      </c>
      <c r="M7" t="s">
        <v>50</v>
      </c>
      <c r="N7" t="s">
        <v>35</v>
      </c>
      <c r="O7" t="s">
        <v>39</v>
      </c>
      <c r="P7" t="s">
        <v>40</v>
      </c>
      <c r="Q7" t="s">
        <v>38</v>
      </c>
      <c r="R7" t="s">
        <v>248</v>
      </c>
      <c r="S7" t="s">
        <v>249</v>
      </c>
      <c r="T7" t="s">
        <v>246</v>
      </c>
      <c r="U7" t="s">
        <v>247</v>
      </c>
      <c r="V7" t="s">
        <v>250</v>
      </c>
      <c r="W7" s="3" t="s">
        <v>256</v>
      </c>
      <c r="X7" s="3" t="s">
        <v>257</v>
      </c>
      <c r="Y7" s="3" t="s">
        <v>259</v>
      </c>
      <c r="Z7" s="4" t="s">
        <v>296</v>
      </c>
      <c r="AA7" s="4" t="s">
        <v>268</v>
      </c>
      <c r="AB7" s="10" t="s">
        <v>269</v>
      </c>
      <c r="AC7" t="s">
        <v>35</v>
      </c>
      <c r="AD7" t="s">
        <v>39</v>
      </c>
      <c r="AE7" t="s">
        <v>40</v>
      </c>
      <c r="AF7" t="s">
        <v>38</v>
      </c>
      <c r="AG7" t="s">
        <v>248</v>
      </c>
      <c r="AH7" t="s">
        <v>288</v>
      </c>
      <c r="AI7" t="s">
        <v>1</v>
      </c>
      <c r="AJ7" t="s">
        <v>2</v>
      </c>
      <c r="AK7" t="s">
        <v>3</v>
      </c>
      <c r="AL7" t="s">
        <v>4</v>
      </c>
      <c r="AM7" t="s">
        <v>29</v>
      </c>
      <c r="AN7" t="s">
        <v>30</v>
      </c>
      <c r="AO7" t="s">
        <v>5</v>
      </c>
      <c r="AP7" t="s">
        <v>6</v>
      </c>
      <c r="AQ7" t="s">
        <v>7</v>
      </c>
      <c r="AR7" t="s">
        <v>8</v>
      </c>
      <c r="AS7" s="10" t="s">
        <v>31</v>
      </c>
      <c r="AT7" t="s">
        <v>9</v>
      </c>
      <c r="AU7" t="s">
        <v>10</v>
      </c>
      <c r="AV7" t="s">
        <v>11</v>
      </c>
      <c r="AW7" t="s">
        <v>12</v>
      </c>
      <c r="AX7" t="s">
        <v>13</v>
      </c>
      <c r="AY7" t="s">
        <v>32</v>
      </c>
      <c r="AZ7" t="s">
        <v>14</v>
      </c>
      <c r="BA7" t="s">
        <v>15</v>
      </c>
      <c r="BB7" s="10" t="s">
        <v>33</v>
      </c>
      <c r="BC7" t="s">
        <v>16</v>
      </c>
      <c r="BD7" t="s">
        <v>17</v>
      </c>
      <c r="BE7" t="s">
        <v>18</v>
      </c>
      <c r="BF7" t="s">
        <v>19</v>
      </c>
      <c r="BG7" t="s">
        <v>20</v>
      </c>
      <c r="BH7" t="s">
        <v>27</v>
      </c>
      <c r="BI7" t="s">
        <v>28</v>
      </c>
      <c r="BJ7" t="s">
        <v>22</v>
      </c>
      <c r="BK7" s="14" t="s">
        <v>24</v>
      </c>
      <c r="BL7" s="14" t="s">
        <v>21</v>
      </c>
      <c r="BM7" s="14" t="s">
        <v>23</v>
      </c>
      <c r="BN7" s="14" t="s">
        <v>25</v>
      </c>
      <c r="BO7" s="14" t="s">
        <v>26</v>
      </c>
    </row>
    <row r="8" spans="1:67" x14ac:dyDescent="0.25">
      <c r="A8" s="4" t="s">
        <v>34</v>
      </c>
      <c r="B8" s="5">
        <v>44655</v>
      </c>
      <c r="C8" s="4">
        <v>1</v>
      </c>
      <c r="D8" s="4" t="s">
        <v>260</v>
      </c>
      <c r="E8" s="4" t="s">
        <v>261</v>
      </c>
      <c r="G8" t="s">
        <v>34</v>
      </c>
      <c r="H8" t="s">
        <v>34</v>
      </c>
      <c r="I8" t="s">
        <v>146</v>
      </c>
      <c r="J8" t="s">
        <v>150</v>
      </c>
      <c r="K8" t="s">
        <v>151</v>
      </c>
      <c r="L8">
        <v>0.54</v>
      </c>
      <c r="M8">
        <v>2</v>
      </c>
      <c r="N8">
        <v>37</v>
      </c>
      <c r="O8">
        <v>72</v>
      </c>
      <c r="P8">
        <v>48</v>
      </c>
      <c r="Q8">
        <v>59</v>
      </c>
      <c r="R8">
        <v>0.73898305084745763</v>
      </c>
      <c r="S8" t="s">
        <v>254</v>
      </c>
      <c r="T8" t="s">
        <v>252</v>
      </c>
      <c r="U8">
        <v>329</v>
      </c>
      <c r="V8" s="2">
        <v>99.096385542168676</v>
      </c>
      <c r="W8" s="9">
        <v>44655</v>
      </c>
      <c r="X8">
        <v>1</v>
      </c>
      <c r="Y8" t="s">
        <v>261</v>
      </c>
      <c r="Z8" t="s">
        <v>261</v>
      </c>
      <c r="AA8" t="s">
        <v>276</v>
      </c>
      <c r="AB8" s="10" t="s">
        <v>270</v>
      </c>
      <c r="AC8">
        <f t="shared" ref="AC8:AF27" si="3">COUNTIF($AI8:$BJ8,AC$7)</f>
        <v>7</v>
      </c>
      <c r="AD8">
        <f t="shared" si="3"/>
        <v>3</v>
      </c>
      <c r="AE8">
        <f t="shared" si="3"/>
        <v>3</v>
      </c>
      <c r="AF8">
        <f t="shared" si="3"/>
        <v>9</v>
      </c>
      <c r="AG8" s="11">
        <f t="shared" ref="AG8:AG33" si="4">SUM(AC8:AF8)/COUNTA(AI8:BJ8)</f>
        <v>0.7857142857142857</v>
      </c>
      <c r="AH8" s="1">
        <f>50/56</f>
        <v>0.8928571428571429</v>
      </c>
      <c r="AI8" t="s">
        <v>35</v>
      </c>
      <c r="AJ8" t="s">
        <v>35</v>
      </c>
      <c r="AK8" t="s">
        <v>36</v>
      </c>
      <c r="AL8" t="s">
        <v>37</v>
      </c>
      <c r="AM8" t="s">
        <v>41</v>
      </c>
      <c r="AN8" t="s">
        <v>41</v>
      </c>
      <c r="AO8" t="s">
        <v>35</v>
      </c>
      <c r="AP8" t="s">
        <v>38</v>
      </c>
      <c r="AQ8" t="s">
        <v>39</v>
      </c>
      <c r="AR8" t="s">
        <v>38</v>
      </c>
      <c r="AS8" s="10" t="s">
        <v>38</v>
      </c>
      <c r="AT8" t="s">
        <v>38</v>
      </c>
      <c r="AU8" t="s">
        <v>40</v>
      </c>
      <c r="AV8" t="s">
        <v>39</v>
      </c>
      <c r="AW8" t="s">
        <v>39</v>
      </c>
      <c r="AX8" t="s">
        <v>40</v>
      </c>
      <c r="AY8" t="s">
        <v>38</v>
      </c>
      <c r="AZ8" t="s">
        <v>35</v>
      </c>
      <c r="BA8" t="s">
        <v>38</v>
      </c>
      <c r="BB8" s="10" t="s">
        <v>35</v>
      </c>
      <c r="BC8" t="s">
        <v>35</v>
      </c>
      <c r="BD8" t="s">
        <v>38</v>
      </c>
      <c r="BE8" t="s">
        <v>35</v>
      </c>
      <c r="BF8" t="s">
        <v>38</v>
      </c>
      <c r="BG8" t="s">
        <v>40</v>
      </c>
      <c r="BH8" t="s">
        <v>42</v>
      </c>
      <c r="BI8" t="s">
        <v>38</v>
      </c>
      <c r="BJ8" t="s">
        <v>41</v>
      </c>
      <c r="BK8" t="s">
        <v>40</v>
      </c>
      <c r="BL8" t="s">
        <v>39</v>
      </c>
      <c r="BM8" t="s">
        <v>39</v>
      </c>
      <c r="BN8" t="s">
        <v>41</v>
      </c>
      <c r="BO8" t="s">
        <v>39</v>
      </c>
    </row>
    <row r="9" spans="1:67" x14ac:dyDescent="0.25">
      <c r="A9" s="4" t="s">
        <v>51</v>
      </c>
      <c r="B9" s="5">
        <v>44671</v>
      </c>
      <c r="C9" s="4">
        <v>3</v>
      </c>
      <c r="D9" s="4" t="s">
        <v>260</v>
      </c>
      <c r="E9" s="4" t="s">
        <v>261</v>
      </c>
      <c r="G9" t="s">
        <v>51</v>
      </c>
      <c r="H9" t="s">
        <v>51</v>
      </c>
      <c r="I9" t="s">
        <v>146</v>
      </c>
      <c r="J9" t="s">
        <v>150</v>
      </c>
      <c r="K9" t="s">
        <v>152</v>
      </c>
      <c r="L9">
        <v>0.35</v>
      </c>
      <c r="M9">
        <v>3</v>
      </c>
      <c r="N9">
        <v>43</v>
      </c>
      <c r="O9">
        <v>68</v>
      </c>
      <c r="P9">
        <v>44</v>
      </c>
      <c r="Q9">
        <v>58</v>
      </c>
      <c r="R9">
        <v>0.72727272727272729</v>
      </c>
      <c r="S9" t="s">
        <v>254</v>
      </c>
      <c r="T9" t="s">
        <v>253</v>
      </c>
      <c r="U9">
        <v>331</v>
      </c>
      <c r="V9" s="2">
        <v>99.698795180722882</v>
      </c>
      <c r="W9" s="9">
        <v>44671</v>
      </c>
      <c r="X9">
        <v>3</v>
      </c>
      <c r="Y9" t="s">
        <v>261</v>
      </c>
      <c r="Z9" t="s">
        <v>261</v>
      </c>
      <c r="AA9" t="s">
        <v>276</v>
      </c>
      <c r="AB9" s="10" t="s">
        <v>271</v>
      </c>
      <c r="AC9">
        <f t="shared" si="3"/>
        <v>6</v>
      </c>
      <c r="AD9">
        <f t="shared" si="3"/>
        <v>3</v>
      </c>
      <c r="AE9">
        <f t="shared" si="3"/>
        <v>3</v>
      </c>
      <c r="AF9">
        <f t="shared" si="3"/>
        <v>8</v>
      </c>
      <c r="AG9" s="11">
        <f t="shared" si="4"/>
        <v>0.7142857142857143</v>
      </c>
      <c r="AH9" s="1">
        <f>48/56</f>
        <v>0.8571428571428571</v>
      </c>
      <c r="AI9" t="s">
        <v>35</v>
      </c>
      <c r="AJ9" t="s">
        <v>35</v>
      </c>
      <c r="AK9" t="s">
        <v>36</v>
      </c>
      <c r="AL9" t="s">
        <v>37</v>
      </c>
      <c r="AM9" t="s">
        <v>41</v>
      </c>
      <c r="AN9" t="s">
        <v>41</v>
      </c>
      <c r="AO9" t="s">
        <v>35</v>
      </c>
      <c r="AP9" t="s">
        <v>38</v>
      </c>
      <c r="AQ9" t="s">
        <v>39</v>
      </c>
      <c r="AR9" t="s">
        <v>38</v>
      </c>
      <c r="AS9" s="10" t="s">
        <v>38</v>
      </c>
      <c r="AT9" t="s">
        <v>38</v>
      </c>
      <c r="AU9" t="s">
        <v>40</v>
      </c>
      <c r="AV9" t="s">
        <v>39</v>
      </c>
      <c r="AW9" t="s">
        <v>39</v>
      </c>
      <c r="AX9" t="s">
        <v>40</v>
      </c>
      <c r="AY9" t="s">
        <v>38</v>
      </c>
      <c r="AZ9" t="s">
        <v>35</v>
      </c>
      <c r="BA9" t="s">
        <v>47</v>
      </c>
      <c r="BB9" s="10" t="s">
        <v>47</v>
      </c>
      <c r="BC9" t="s">
        <v>35</v>
      </c>
      <c r="BD9" t="s">
        <v>38</v>
      </c>
      <c r="BE9" t="s">
        <v>35</v>
      </c>
      <c r="BF9" t="s">
        <v>38</v>
      </c>
      <c r="BG9" t="s">
        <v>40</v>
      </c>
      <c r="BH9" t="s">
        <v>42</v>
      </c>
      <c r="BI9" t="s">
        <v>38</v>
      </c>
      <c r="BJ9" t="s">
        <v>41</v>
      </c>
      <c r="BK9" t="s">
        <v>40</v>
      </c>
      <c r="BL9" t="s">
        <v>39</v>
      </c>
      <c r="BM9" t="s">
        <v>48</v>
      </c>
      <c r="BN9" t="s">
        <v>41</v>
      </c>
      <c r="BO9" t="s">
        <v>39</v>
      </c>
    </row>
    <row r="10" spans="1:67" x14ac:dyDescent="0.25">
      <c r="A10" s="4" t="s">
        <v>52</v>
      </c>
      <c r="B10" s="5">
        <v>44683</v>
      </c>
      <c r="C10" s="4">
        <v>5</v>
      </c>
      <c r="D10" s="4" t="s">
        <v>260</v>
      </c>
      <c r="E10" s="4" t="s">
        <v>261</v>
      </c>
      <c r="G10" t="s">
        <v>52</v>
      </c>
      <c r="H10" t="s">
        <v>52</v>
      </c>
      <c r="I10" t="s">
        <v>146</v>
      </c>
      <c r="J10" t="s">
        <v>150</v>
      </c>
      <c r="K10" t="s">
        <v>153</v>
      </c>
      <c r="L10">
        <v>0.25</v>
      </c>
      <c r="M10">
        <v>3</v>
      </c>
      <c r="N10">
        <v>51</v>
      </c>
      <c r="O10">
        <v>70</v>
      </c>
      <c r="P10">
        <v>36</v>
      </c>
      <c r="Q10">
        <v>51</v>
      </c>
      <c r="R10">
        <v>0.7226027397260274</v>
      </c>
      <c r="S10" t="s">
        <v>254</v>
      </c>
      <c r="T10" t="s">
        <v>252</v>
      </c>
      <c r="U10">
        <v>325</v>
      </c>
      <c r="V10" s="2">
        <v>97.891566265060234</v>
      </c>
      <c r="W10" s="9">
        <v>44683</v>
      </c>
      <c r="X10">
        <v>5</v>
      </c>
      <c r="Y10" t="s">
        <v>261</v>
      </c>
      <c r="Z10" t="s">
        <v>261</v>
      </c>
      <c r="AA10" t="s">
        <v>278</v>
      </c>
      <c r="AB10" s="10" t="s">
        <v>270</v>
      </c>
      <c r="AC10">
        <f t="shared" si="3"/>
        <v>7</v>
      </c>
      <c r="AD10">
        <f t="shared" si="3"/>
        <v>4</v>
      </c>
      <c r="AE10">
        <f t="shared" si="3"/>
        <v>4</v>
      </c>
      <c r="AF10">
        <f t="shared" si="3"/>
        <v>10</v>
      </c>
      <c r="AG10" s="11">
        <f t="shared" si="4"/>
        <v>0.92592592592592593</v>
      </c>
      <c r="AH10" s="1">
        <f>52/54</f>
        <v>0.96296296296296291</v>
      </c>
      <c r="AI10" t="s">
        <v>35</v>
      </c>
      <c r="AJ10" t="s">
        <v>35</v>
      </c>
      <c r="AK10" t="s">
        <v>40</v>
      </c>
      <c r="AL10" t="s">
        <v>39</v>
      </c>
      <c r="AM10" t="s">
        <v>38</v>
      </c>
      <c r="AN10" t="s">
        <v>38</v>
      </c>
      <c r="AO10" t="s">
        <v>35</v>
      </c>
      <c r="AP10" t="s">
        <v>38</v>
      </c>
      <c r="AQ10" t="s">
        <v>39</v>
      </c>
      <c r="AR10" t="s">
        <v>38</v>
      </c>
      <c r="AS10" s="10" t="s">
        <v>38</v>
      </c>
      <c r="AT10" t="s">
        <v>38</v>
      </c>
      <c r="AU10" t="s">
        <v>40</v>
      </c>
      <c r="AV10" t="s">
        <v>39</v>
      </c>
      <c r="AW10" t="s">
        <v>39</v>
      </c>
      <c r="AX10" t="s">
        <v>40</v>
      </c>
      <c r="AZ10" t="s">
        <v>35</v>
      </c>
      <c r="BA10" t="s">
        <v>38</v>
      </c>
      <c r="BB10" s="10" t="s">
        <v>35</v>
      </c>
      <c r="BC10" t="s">
        <v>35</v>
      </c>
      <c r="BD10" t="s">
        <v>38</v>
      </c>
      <c r="BE10" t="s">
        <v>35</v>
      </c>
      <c r="BF10" t="s">
        <v>38</v>
      </c>
      <c r="BG10" t="s">
        <v>40</v>
      </c>
      <c r="BH10" t="s">
        <v>42</v>
      </c>
      <c r="BI10" t="s">
        <v>41</v>
      </c>
      <c r="BJ10" t="s">
        <v>38</v>
      </c>
      <c r="BK10" t="s">
        <v>40</v>
      </c>
      <c r="BL10" t="s">
        <v>39</v>
      </c>
      <c r="BM10" t="s">
        <v>39</v>
      </c>
      <c r="BN10" t="s">
        <v>38</v>
      </c>
      <c r="BO10" t="s">
        <v>39</v>
      </c>
    </row>
    <row r="11" spans="1:67" x14ac:dyDescent="0.25">
      <c r="A11" s="4" t="s">
        <v>55</v>
      </c>
      <c r="B11" s="5">
        <v>44687</v>
      </c>
      <c r="C11" s="4">
        <v>5</v>
      </c>
      <c r="D11" s="4" t="s">
        <v>260</v>
      </c>
      <c r="E11" s="4" t="s">
        <v>261</v>
      </c>
      <c r="G11" t="s">
        <v>53</v>
      </c>
      <c r="H11" t="s">
        <v>53</v>
      </c>
      <c r="I11" t="s">
        <v>146</v>
      </c>
      <c r="J11" t="s">
        <v>150</v>
      </c>
      <c r="K11" t="s">
        <v>154</v>
      </c>
      <c r="L11">
        <v>0.13</v>
      </c>
      <c r="M11">
        <v>1</v>
      </c>
      <c r="N11">
        <v>48</v>
      </c>
      <c r="O11">
        <v>68</v>
      </c>
      <c r="P11">
        <v>43</v>
      </c>
      <c r="Q11">
        <v>57</v>
      </c>
      <c r="R11">
        <v>0.73809523809523814</v>
      </c>
      <c r="S11" t="s">
        <v>254</v>
      </c>
      <c r="T11" t="s">
        <v>253</v>
      </c>
      <c r="U11">
        <v>327</v>
      </c>
      <c r="V11" s="2">
        <v>98.493975903614455</v>
      </c>
      <c r="W11" s="9">
        <v>44685</v>
      </c>
      <c r="X11">
        <v>5</v>
      </c>
      <c r="Y11" t="s">
        <v>261</v>
      </c>
      <c r="Z11" t="s">
        <v>261</v>
      </c>
      <c r="AA11" t="s">
        <v>278</v>
      </c>
      <c r="AB11" s="10" t="s">
        <v>270</v>
      </c>
      <c r="AC11">
        <f t="shared" si="3"/>
        <v>7</v>
      </c>
      <c r="AD11">
        <f t="shared" si="3"/>
        <v>4</v>
      </c>
      <c r="AE11">
        <f t="shared" si="3"/>
        <v>4</v>
      </c>
      <c r="AF11">
        <f t="shared" si="3"/>
        <v>8</v>
      </c>
      <c r="AG11" s="11">
        <f t="shared" si="4"/>
        <v>0.85185185185185186</v>
      </c>
      <c r="AH11" s="1">
        <f>50/54</f>
        <v>0.92592592592592593</v>
      </c>
      <c r="AI11" t="s">
        <v>35</v>
      </c>
      <c r="AJ11" t="s">
        <v>35</v>
      </c>
      <c r="AK11" t="s">
        <v>40</v>
      </c>
      <c r="AL11" t="s">
        <v>39</v>
      </c>
      <c r="AM11" t="s">
        <v>38</v>
      </c>
      <c r="AN11" t="s">
        <v>38</v>
      </c>
      <c r="AO11" t="s">
        <v>35</v>
      </c>
      <c r="AP11" t="s">
        <v>38</v>
      </c>
      <c r="AQ11" t="s">
        <v>39</v>
      </c>
      <c r="AR11" t="s">
        <v>38</v>
      </c>
      <c r="AS11" s="10" t="s">
        <v>38</v>
      </c>
      <c r="AT11" t="s">
        <v>38</v>
      </c>
      <c r="AU11" t="s">
        <v>40</v>
      </c>
      <c r="AV11" t="s">
        <v>39</v>
      </c>
      <c r="AW11" t="s">
        <v>39</v>
      </c>
      <c r="AX11" t="s">
        <v>40</v>
      </c>
      <c r="AZ11" t="s">
        <v>35</v>
      </c>
      <c r="BA11" t="s">
        <v>38</v>
      </c>
      <c r="BB11" s="10" t="s">
        <v>35</v>
      </c>
      <c r="BC11" t="s">
        <v>35</v>
      </c>
      <c r="BD11" t="s">
        <v>38</v>
      </c>
      <c r="BE11" t="s">
        <v>35</v>
      </c>
      <c r="BF11" t="s">
        <v>47</v>
      </c>
      <c r="BG11" t="s">
        <v>40</v>
      </c>
      <c r="BH11" t="s">
        <v>42</v>
      </c>
      <c r="BI11" t="s">
        <v>41</v>
      </c>
      <c r="BJ11" t="s">
        <v>41</v>
      </c>
      <c r="BK11" t="s">
        <v>40</v>
      </c>
      <c r="BL11" t="s">
        <v>39</v>
      </c>
      <c r="BM11" t="s">
        <v>39</v>
      </c>
      <c r="BN11" t="s">
        <v>41</v>
      </c>
      <c r="BO11" t="s">
        <v>39</v>
      </c>
    </row>
    <row r="12" spans="1:67" x14ac:dyDescent="0.25">
      <c r="A12" s="4" t="s">
        <v>53</v>
      </c>
      <c r="B12" s="5">
        <v>44685</v>
      </c>
      <c r="C12" s="4">
        <v>5</v>
      </c>
      <c r="D12" s="4" t="s">
        <v>260</v>
      </c>
      <c r="E12" s="4" t="s">
        <v>261</v>
      </c>
      <c r="G12" t="s">
        <v>54</v>
      </c>
      <c r="H12" t="s">
        <v>54</v>
      </c>
      <c r="I12" t="s">
        <v>146</v>
      </c>
      <c r="J12" t="s">
        <v>150</v>
      </c>
      <c r="K12" t="s">
        <v>155</v>
      </c>
      <c r="L12">
        <v>0.25</v>
      </c>
      <c r="M12">
        <v>0</v>
      </c>
      <c r="N12">
        <v>49</v>
      </c>
      <c r="O12">
        <v>63</v>
      </c>
      <c r="P12">
        <v>44</v>
      </c>
      <c r="Q12">
        <v>55</v>
      </c>
      <c r="R12">
        <v>0.72013651877133111</v>
      </c>
      <c r="S12" t="s">
        <v>254</v>
      </c>
      <c r="T12" t="s">
        <v>252</v>
      </c>
      <c r="U12">
        <v>326</v>
      </c>
      <c r="V12" s="2">
        <v>98.192771084337352</v>
      </c>
      <c r="W12" s="9">
        <v>44685</v>
      </c>
      <c r="X12">
        <v>5</v>
      </c>
      <c r="Y12" t="s">
        <v>261</v>
      </c>
      <c r="Z12" t="s">
        <v>261</v>
      </c>
      <c r="AA12" t="s">
        <v>270</v>
      </c>
      <c r="AB12" s="10" t="s">
        <v>270</v>
      </c>
      <c r="AC12">
        <f t="shared" si="3"/>
        <v>7</v>
      </c>
      <c r="AD12">
        <f t="shared" si="3"/>
        <v>4</v>
      </c>
      <c r="AE12">
        <f t="shared" si="3"/>
        <v>5</v>
      </c>
      <c r="AF12">
        <f t="shared" si="3"/>
        <v>11</v>
      </c>
      <c r="AG12" s="11">
        <f t="shared" si="4"/>
        <v>1</v>
      </c>
      <c r="AH12" s="1">
        <v>1</v>
      </c>
      <c r="AI12" t="s">
        <v>35</v>
      </c>
      <c r="AJ12" t="s">
        <v>35</v>
      </c>
      <c r="AK12" t="s">
        <v>40</v>
      </c>
      <c r="AL12" t="s">
        <v>39</v>
      </c>
      <c r="AM12" t="s">
        <v>38</v>
      </c>
      <c r="AN12" t="s">
        <v>38</v>
      </c>
      <c r="AO12" t="s">
        <v>35</v>
      </c>
      <c r="AP12" t="s">
        <v>38</v>
      </c>
      <c r="AQ12" t="s">
        <v>39</v>
      </c>
      <c r="AR12" t="s">
        <v>38</v>
      </c>
      <c r="AS12" s="10" t="s">
        <v>38</v>
      </c>
      <c r="AT12" t="s">
        <v>38</v>
      </c>
      <c r="AU12" t="s">
        <v>40</v>
      </c>
      <c r="AV12" t="s">
        <v>39</v>
      </c>
      <c r="AW12" t="s">
        <v>39</v>
      </c>
      <c r="AX12" t="s">
        <v>40</v>
      </c>
      <c r="AZ12" t="s">
        <v>35</v>
      </c>
      <c r="BA12" t="s">
        <v>38</v>
      </c>
      <c r="BB12" s="10" t="s">
        <v>35</v>
      </c>
      <c r="BC12" t="s">
        <v>35</v>
      </c>
      <c r="BD12" t="s">
        <v>38</v>
      </c>
      <c r="BE12" t="s">
        <v>35</v>
      </c>
      <c r="BF12" t="s">
        <v>38</v>
      </c>
      <c r="BG12" t="s">
        <v>40</v>
      </c>
      <c r="BH12" t="s">
        <v>40</v>
      </c>
      <c r="BI12" t="s">
        <v>38</v>
      </c>
      <c r="BJ12" t="s">
        <v>38</v>
      </c>
      <c r="BK12" t="s">
        <v>40</v>
      </c>
      <c r="BL12" t="s">
        <v>39</v>
      </c>
      <c r="BM12" t="s">
        <v>39</v>
      </c>
      <c r="BN12" t="s">
        <v>38</v>
      </c>
      <c r="BO12" t="s">
        <v>39</v>
      </c>
    </row>
    <row r="13" spans="1:67" x14ac:dyDescent="0.25">
      <c r="A13" s="4" t="s">
        <v>54</v>
      </c>
      <c r="B13" s="5">
        <v>44685</v>
      </c>
      <c r="C13" s="4">
        <v>5</v>
      </c>
      <c r="D13" s="4" t="s">
        <v>260</v>
      </c>
      <c r="E13" s="4" t="s">
        <v>261</v>
      </c>
      <c r="G13" t="s">
        <v>55</v>
      </c>
      <c r="H13" t="s">
        <v>55</v>
      </c>
      <c r="I13" t="s">
        <v>146</v>
      </c>
      <c r="J13" t="s">
        <v>150</v>
      </c>
      <c r="K13" t="s">
        <v>156</v>
      </c>
      <c r="L13">
        <v>1.18</v>
      </c>
      <c r="M13">
        <v>1</v>
      </c>
      <c r="N13">
        <v>39</v>
      </c>
      <c r="O13">
        <v>60</v>
      </c>
      <c r="P13">
        <v>42</v>
      </c>
      <c r="Q13">
        <v>52</v>
      </c>
      <c r="R13">
        <v>0.70545454545454545</v>
      </c>
      <c r="S13" t="s">
        <v>254</v>
      </c>
      <c r="T13" t="s">
        <v>253</v>
      </c>
      <c r="U13">
        <v>307</v>
      </c>
      <c r="V13" s="2">
        <v>92.46987951807229</v>
      </c>
      <c r="W13" s="9">
        <v>44687</v>
      </c>
      <c r="X13">
        <v>5</v>
      </c>
      <c r="Y13" t="s">
        <v>261</v>
      </c>
      <c r="Z13" t="s">
        <v>261</v>
      </c>
      <c r="AA13" t="s">
        <v>278</v>
      </c>
      <c r="AB13" s="10" t="s">
        <v>270</v>
      </c>
      <c r="AC13">
        <f t="shared" si="3"/>
        <v>7</v>
      </c>
      <c r="AD13">
        <f t="shared" si="3"/>
        <v>4</v>
      </c>
      <c r="AE13">
        <f t="shared" si="3"/>
        <v>4</v>
      </c>
      <c r="AF13">
        <f t="shared" si="3"/>
        <v>10</v>
      </c>
      <c r="AG13" s="11">
        <f t="shared" si="4"/>
        <v>0.96153846153846156</v>
      </c>
      <c r="AH13" s="1">
        <f>51/52</f>
        <v>0.98076923076923073</v>
      </c>
      <c r="AI13" t="s">
        <v>35</v>
      </c>
      <c r="AJ13" t="s">
        <v>35</v>
      </c>
      <c r="AK13" t="s">
        <v>40</v>
      </c>
      <c r="AL13" t="s">
        <v>39</v>
      </c>
      <c r="AM13" t="s">
        <v>38</v>
      </c>
      <c r="AN13" t="s">
        <v>38</v>
      </c>
      <c r="AO13" t="s">
        <v>35</v>
      </c>
      <c r="AP13" t="s">
        <v>38</v>
      </c>
      <c r="AQ13" t="s">
        <v>39</v>
      </c>
      <c r="AR13" t="s">
        <v>38</v>
      </c>
      <c r="AS13" s="10" t="s">
        <v>38</v>
      </c>
      <c r="AT13" t="s">
        <v>38</v>
      </c>
      <c r="AU13" t="s">
        <v>40</v>
      </c>
      <c r="AV13" t="s">
        <v>39</v>
      </c>
      <c r="AW13" t="s">
        <v>39</v>
      </c>
      <c r="AX13" t="s">
        <v>40</v>
      </c>
      <c r="AZ13" t="s">
        <v>35</v>
      </c>
      <c r="BA13" t="s">
        <v>38</v>
      </c>
      <c r="BB13" s="10" t="s">
        <v>35</v>
      </c>
      <c r="BC13" t="s">
        <v>35</v>
      </c>
      <c r="BD13" t="s">
        <v>38</v>
      </c>
      <c r="BE13" t="s">
        <v>35</v>
      </c>
      <c r="BF13" t="s">
        <v>38</v>
      </c>
      <c r="BG13" t="s">
        <v>40</v>
      </c>
      <c r="BI13" t="s">
        <v>41</v>
      </c>
      <c r="BJ13" t="s">
        <v>38</v>
      </c>
      <c r="BK13" t="s">
        <v>40</v>
      </c>
      <c r="BL13" t="s">
        <v>39</v>
      </c>
      <c r="BM13" t="s">
        <v>39</v>
      </c>
      <c r="BN13" t="s">
        <v>38</v>
      </c>
      <c r="BO13" t="s">
        <v>39</v>
      </c>
    </row>
    <row r="14" spans="1:67" x14ac:dyDescent="0.25">
      <c r="A14" s="4" t="s">
        <v>56</v>
      </c>
      <c r="B14" s="5">
        <v>44690</v>
      </c>
      <c r="C14" s="4">
        <v>6</v>
      </c>
      <c r="D14" s="4" t="s">
        <v>260</v>
      </c>
      <c r="E14" s="4" t="s">
        <v>261</v>
      </c>
      <c r="G14" t="s">
        <v>56</v>
      </c>
      <c r="H14" t="s">
        <v>56</v>
      </c>
      <c r="I14" t="s">
        <v>146</v>
      </c>
      <c r="J14" t="s">
        <v>150</v>
      </c>
      <c r="K14" t="s">
        <v>157</v>
      </c>
      <c r="L14">
        <v>1.61</v>
      </c>
      <c r="M14">
        <v>1</v>
      </c>
      <c r="N14">
        <v>41</v>
      </c>
      <c r="O14">
        <v>53</v>
      </c>
      <c r="P14">
        <v>32</v>
      </c>
      <c r="Q14">
        <v>55</v>
      </c>
      <c r="R14">
        <v>0.74897119341563789</v>
      </c>
      <c r="S14" t="s">
        <v>254</v>
      </c>
      <c r="T14" t="s">
        <v>252</v>
      </c>
      <c r="U14">
        <v>272</v>
      </c>
      <c r="V14" s="2">
        <v>81.92771084337349</v>
      </c>
      <c r="W14" s="9">
        <v>44690</v>
      </c>
      <c r="X14">
        <v>6</v>
      </c>
      <c r="Y14" t="s">
        <v>261</v>
      </c>
      <c r="Z14" t="s">
        <v>261</v>
      </c>
      <c r="AA14" t="s">
        <v>278</v>
      </c>
      <c r="AB14" s="10" t="s">
        <v>270</v>
      </c>
      <c r="AC14">
        <f t="shared" si="3"/>
        <v>5</v>
      </c>
      <c r="AD14">
        <f t="shared" si="3"/>
        <v>4</v>
      </c>
      <c r="AE14">
        <f t="shared" si="3"/>
        <v>4</v>
      </c>
      <c r="AF14">
        <f t="shared" si="3"/>
        <v>10</v>
      </c>
      <c r="AG14" s="11">
        <f t="shared" si="4"/>
        <v>0.92</v>
      </c>
      <c r="AH14" s="1">
        <f>48/50</f>
        <v>0.96</v>
      </c>
      <c r="AI14" t="s">
        <v>35</v>
      </c>
      <c r="AK14" t="s">
        <v>40</v>
      </c>
      <c r="AL14" t="s">
        <v>39</v>
      </c>
      <c r="AM14" t="s">
        <v>38</v>
      </c>
      <c r="AN14" t="s">
        <v>38</v>
      </c>
      <c r="AO14" t="s">
        <v>35</v>
      </c>
      <c r="AP14" t="s">
        <v>38</v>
      </c>
      <c r="AQ14" t="s">
        <v>39</v>
      </c>
      <c r="AS14" s="10" t="s">
        <v>38</v>
      </c>
      <c r="AT14" t="s">
        <v>38</v>
      </c>
      <c r="AU14" t="s">
        <v>40</v>
      </c>
      <c r="AV14" t="s">
        <v>39</v>
      </c>
      <c r="AW14" t="s">
        <v>39</v>
      </c>
      <c r="AX14" t="s">
        <v>40</v>
      </c>
      <c r="AY14" t="s">
        <v>38</v>
      </c>
      <c r="AZ14" t="s">
        <v>35</v>
      </c>
      <c r="BA14" t="s">
        <v>38</v>
      </c>
      <c r="BB14" s="10" t="s">
        <v>35</v>
      </c>
      <c r="BC14" t="s">
        <v>35</v>
      </c>
      <c r="BD14" t="s">
        <v>38</v>
      </c>
      <c r="BF14" t="s">
        <v>38</v>
      </c>
      <c r="BG14" t="s">
        <v>40</v>
      </c>
      <c r="BH14" t="s">
        <v>42</v>
      </c>
      <c r="BI14" t="s">
        <v>38</v>
      </c>
      <c r="BJ14" t="s">
        <v>41</v>
      </c>
      <c r="BK14" t="s">
        <v>40</v>
      </c>
      <c r="BL14" t="s">
        <v>39</v>
      </c>
      <c r="BO14" t="s">
        <v>39</v>
      </c>
    </row>
    <row r="15" spans="1:67" x14ac:dyDescent="0.25">
      <c r="A15" s="4" t="s">
        <v>57</v>
      </c>
      <c r="B15" s="5">
        <v>44694</v>
      </c>
      <c r="C15" s="4">
        <v>6</v>
      </c>
      <c r="D15" s="4" t="s">
        <v>260</v>
      </c>
      <c r="E15" s="4" t="s">
        <v>261</v>
      </c>
      <c r="G15" t="s">
        <v>57</v>
      </c>
      <c r="H15" t="s">
        <v>57</v>
      </c>
      <c r="I15" t="s">
        <v>146</v>
      </c>
      <c r="J15" t="s">
        <v>150</v>
      </c>
      <c r="K15" t="s">
        <v>158</v>
      </c>
      <c r="L15">
        <v>0.24</v>
      </c>
      <c r="M15">
        <v>0</v>
      </c>
      <c r="N15">
        <v>35</v>
      </c>
      <c r="O15">
        <v>72</v>
      </c>
      <c r="P15">
        <v>39</v>
      </c>
      <c r="Q15">
        <v>55</v>
      </c>
      <c r="R15">
        <v>0.6767676767676768</v>
      </c>
      <c r="S15" t="s">
        <v>254</v>
      </c>
      <c r="T15" t="s">
        <v>252</v>
      </c>
      <c r="U15">
        <v>331</v>
      </c>
      <c r="V15" s="2">
        <v>99.698795180722882</v>
      </c>
      <c r="W15" s="9">
        <v>44694</v>
      </c>
      <c r="X15">
        <v>6</v>
      </c>
      <c r="Y15" t="s">
        <v>261</v>
      </c>
      <c r="Z15" t="s">
        <v>261</v>
      </c>
      <c r="AA15" t="s">
        <v>276</v>
      </c>
      <c r="AB15" s="10" t="s">
        <v>270</v>
      </c>
      <c r="AC15">
        <f t="shared" si="3"/>
        <v>4</v>
      </c>
      <c r="AD15">
        <f t="shared" si="3"/>
        <v>3</v>
      </c>
      <c r="AE15">
        <f t="shared" si="3"/>
        <v>3</v>
      </c>
      <c r="AF15">
        <f t="shared" si="3"/>
        <v>9</v>
      </c>
      <c r="AG15" s="11">
        <f t="shared" si="4"/>
        <v>0.6785714285714286</v>
      </c>
      <c r="AH15" s="1">
        <f>45/56</f>
        <v>0.8035714285714286</v>
      </c>
      <c r="AI15" t="s">
        <v>43</v>
      </c>
      <c r="AJ15" t="s">
        <v>49</v>
      </c>
      <c r="AK15" t="s">
        <v>36</v>
      </c>
      <c r="AL15" t="s">
        <v>37</v>
      </c>
      <c r="AM15" t="s">
        <v>41</v>
      </c>
      <c r="AN15" t="s">
        <v>41</v>
      </c>
      <c r="AO15" t="s">
        <v>43</v>
      </c>
      <c r="AP15" t="s">
        <v>38</v>
      </c>
      <c r="AQ15" t="s">
        <v>39</v>
      </c>
      <c r="AR15" t="s">
        <v>38</v>
      </c>
      <c r="AS15" s="10" t="s">
        <v>38</v>
      </c>
      <c r="AT15" t="s">
        <v>38</v>
      </c>
      <c r="AU15" t="s">
        <v>40</v>
      </c>
      <c r="AV15" t="s">
        <v>39</v>
      </c>
      <c r="AW15" t="s">
        <v>39</v>
      </c>
      <c r="AX15" t="s">
        <v>40</v>
      </c>
      <c r="AY15" t="s">
        <v>38</v>
      </c>
      <c r="AZ15" t="s">
        <v>35</v>
      </c>
      <c r="BA15" t="s">
        <v>38</v>
      </c>
      <c r="BB15" s="10" t="s">
        <v>35</v>
      </c>
      <c r="BC15" t="s">
        <v>35</v>
      </c>
      <c r="BD15" t="s">
        <v>38</v>
      </c>
      <c r="BE15" t="s">
        <v>35</v>
      </c>
      <c r="BF15" t="s">
        <v>38</v>
      </c>
      <c r="BG15" t="s">
        <v>40</v>
      </c>
      <c r="BH15" t="s">
        <v>42</v>
      </c>
      <c r="BI15" t="s">
        <v>38</v>
      </c>
      <c r="BJ15" t="s">
        <v>41</v>
      </c>
      <c r="BK15" t="s">
        <v>40</v>
      </c>
      <c r="BL15" t="s">
        <v>39</v>
      </c>
      <c r="BM15" t="s">
        <v>39</v>
      </c>
      <c r="BN15" t="s">
        <v>41</v>
      </c>
      <c r="BO15" t="s">
        <v>39</v>
      </c>
    </row>
    <row r="16" spans="1:67" x14ac:dyDescent="0.25">
      <c r="A16" s="4" t="s">
        <v>59</v>
      </c>
      <c r="B16" s="5">
        <v>44697</v>
      </c>
      <c r="C16" s="4">
        <v>7</v>
      </c>
      <c r="D16" s="4" t="s">
        <v>260</v>
      </c>
      <c r="E16" s="4" t="s">
        <v>261</v>
      </c>
      <c r="G16" t="s">
        <v>58</v>
      </c>
      <c r="H16" t="s">
        <v>58</v>
      </c>
      <c r="I16" t="s">
        <v>146</v>
      </c>
      <c r="J16" t="s">
        <v>150</v>
      </c>
      <c r="K16" t="s">
        <v>159</v>
      </c>
      <c r="L16">
        <v>0.46</v>
      </c>
      <c r="M16">
        <v>1</v>
      </c>
      <c r="N16">
        <v>40</v>
      </c>
      <c r="O16">
        <v>71</v>
      </c>
      <c r="P16">
        <v>47</v>
      </c>
      <c r="Q16">
        <v>49</v>
      </c>
      <c r="R16">
        <v>0.7197231833910035</v>
      </c>
      <c r="S16" t="s">
        <v>254</v>
      </c>
      <c r="T16" t="s">
        <v>252</v>
      </c>
      <c r="U16">
        <v>318</v>
      </c>
      <c r="V16" s="2">
        <v>95.783132530120483</v>
      </c>
      <c r="W16" s="9">
        <v>44697</v>
      </c>
      <c r="X16">
        <v>7</v>
      </c>
      <c r="Y16" t="s">
        <v>261</v>
      </c>
      <c r="Z16" t="s">
        <v>261</v>
      </c>
      <c r="AA16" t="s">
        <v>276</v>
      </c>
      <c r="AB16" s="10" t="s">
        <v>251</v>
      </c>
      <c r="AC16">
        <f t="shared" si="3"/>
        <v>6</v>
      </c>
      <c r="AD16">
        <f t="shared" si="3"/>
        <v>3</v>
      </c>
      <c r="AE16">
        <f t="shared" si="3"/>
        <v>3</v>
      </c>
      <c r="AF16">
        <f t="shared" si="3"/>
        <v>7</v>
      </c>
      <c r="AG16" s="11">
        <f t="shared" si="4"/>
        <v>0.79166666666666663</v>
      </c>
      <c r="AH16" s="1">
        <f>43/48</f>
        <v>0.89583333333333337</v>
      </c>
      <c r="AI16" t="s">
        <v>35</v>
      </c>
      <c r="AJ16" t="s">
        <v>35</v>
      </c>
      <c r="AK16" t="s">
        <v>36</v>
      </c>
      <c r="AL16" t="s">
        <v>37</v>
      </c>
      <c r="AN16" t="s">
        <v>41</v>
      </c>
      <c r="AO16" t="s">
        <v>35</v>
      </c>
      <c r="AP16" t="s">
        <v>38</v>
      </c>
      <c r="AQ16" t="s">
        <v>39</v>
      </c>
      <c r="AR16" t="s">
        <v>38</v>
      </c>
      <c r="AS16" s="10"/>
      <c r="AT16" t="s">
        <v>38</v>
      </c>
      <c r="AU16" t="s">
        <v>40</v>
      </c>
      <c r="AV16" t="s">
        <v>39</v>
      </c>
      <c r="AW16" t="s">
        <v>39</v>
      </c>
      <c r="AX16" t="s">
        <v>40</v>
      </c>
      <c r="AZ16" t="s">
        <v>35</v>
      </c>
      <c r="BA16" t="s">
        <v>38</v>
      </c>
      <c r="BB16" s="10"/>
      <c r="BC16" t="s">
        <v>35</v>
      </c>
      <c r="BD16" t="s">
        <v>38</v>
      </c>
      <c r="BE16" t="s">
        <v>35</v>
      </c>
      <c r="BF16" t="s">
        <v>38</v>
      </c>
      <c r="BG16" t="s">
        <v>40</v>
      </c>
      <c r="BH16" t="s">
        <v>42</v>
      </c>
      <c r="BI16" t="s">
        <v>38</v>
      </c>
      <c r="BJ16" t="s">
        <v>41</v>
      </c>
      <c r="BK16" t="s">
        <v>40</v>
      </c>
      <c r="BM16" t="s">
        <v>39</v>
      </c>
      <c r="BN16" t="s">
        <v>41</v>
      </c>
      <c r="BO16" t="s">
        <v>39</v>
      </c>
    </row>
    <row r="17" spans="1:67" x14ac:dyDescent="0.25">
      <c r="A17" s="4" t="s">
        <v>58</v>
      </c>
      <c r="B17" s="5">
        <v>44697</v>
      </c>
      <c r="C17" s="4">
        <v>7</v>
      </c>
      <c r="D17" s="4" t="s">
        <v>260</v>
      </c>
      <c r="E17" s="4" t="s">
        <v>261</v>
      </c>
      <c r="G17" t="s">
        <v>59</v>
      </c>
      <c r="H17" t="s">
        <v>59</v>
      </c>
      <c r="I17" t="s">
        <v>146</v>
      </c>
      <c r="J17" t="s">
        <v>150</v>
      </c>
      <c r="K17" t="s">
        <v>160</v>
      </c>
      <c r="L17">
        <v>0.34</v>
      </c>
      <c r="M17">
        <v>1</v>
      </c>
      <c r="N17">
        <v>44</v>
      </c>
      <c r="O17">
        <v>63</v>
      </c>
      <c r="P17">
        <v>38</v>
      </c>
      <c r="Q17">
        <v>57</v>
      </c>
      <c r="R17">
        <v>0.70242214532871972</v>
      </c>
      <c r="S17" t="s">
        <v>254</v>
      </c>
      <c r="T17" t="s">
        <v>252</v>
      </c>
      <c r="U17">
        <v>323</v>
      </c>
      <c r="V17" s="2">
        <v>97.289156626506028</v>
      </c>
      <c r="W17" s="9">
        <v>44697</v>
      </c>
      <c r="X17">
        <v>7</v>
      </c>
      <c r="Y17" t="s">
        <v>261</v>
      </c>
      <c r="Z17" t="s">
        <v>261</v>
      </c>
      <c r="AA17" t="s">
        <v>270</v>
      </c>
      <c r="AB17" s="10" t="s">
        <v>270</v>
      </c>
      <c r="AC17">
        <f t="shared" si="3"/>
        <v>7</v>
      </c>
      <c r="AD17">
        <f t="shared" si="3"/>
        <v>4</v>
      </c>
      <c r="AE17">
        <f t="shared" si="3"/>
        <v>5</v>
      </c>
      <c r="AF17">
        <f t="shared" si="3"/>
        <v>12</v>
      </c>
      <c r="AG17" s="11">
        <f t="shared" si="4"/>
        <v>1</v>
      </c>
      <c r="AH17" s="1">
        <v>1</v>
      </c>
      <c r="AI17" t="s">
        <v>35</v>
      </c>
      <c r="AJ17" t="s">
        <v>35</v>
      </c>
      <c r="AK17" t="s">
        <v>40</v>
      </c>
      <c r="AL17" t="s">
        <v>39</v>
      </c>
      <c r="AM17" t="s">
        <v>38</v>
      </c>
      <c r="AN17" t="s">
        <v>38</v>
      </c>
      <c r="AO17" t="s">
        <v>35</v>
      </c>
      <c r="AP17" t="s">
        <v>38</v>
      </c>
      <c r="AQ17" t="s">
        <v>39</v>
      </c>
      <c r="AR17" t="s">
        <v>38</v>
      </c>
      <c r="AS17" s="10" t="s">
        <v>38</v>
      </c>
      <c r="AT17" t="s">
        <v>38</v>
      </c>
      <c r="AU17" t="s">
        <v>40</v>
      </c>
      <c r="AV17" t="s">
        <v>39</v>
      </c>
      <c r="AW17" t="s">
        <v>39</v>
      </c>
      <c r="AX17" t="s">
        <v>40</v>
      </c>
      <c r="AY17" t="s">
        <v>38</v>
      </c>
      <c r="AZ17" t="s">
        <v>35</v>
      </c>
      <c r="BA17" t="s">
        <v>38</v>
      </c>
      <c r="BB17" s="10" t="s">
        <v>35</v>
      </c>
      <c r="BC17" t="s">
        <v>35</v>
      </c>
      <c r="BD17" t="s">
        <v>38</v>
      </c>
      <c r="BE17" t="s">
        <v>35</v>
      </c>
      <c r="BF17" t="s">
        <v>38</v>
      </c>
      <c r="BG17" t="s">
        <v>40</v>
      </c>
      <c r="BH17" t="s">
        <v>40</v>
      </c>
      <c r="BI17" t="s">
        <v>38</v>
      </c>
      <c r="BJ17" t="s">
        <v>38</v>
      </c>
      <c r="BK17" t="s">
        <v>40</v>
      </c>
      <c r="BL17" t="s">
        <v>39</v>
      </c>
      <c r="BM17" t="s">
        <v>39</v>
      </c>
      <c r="BN17" t="s">
        <v>38</v>
      </c>
      <c r="BO17" t="s">
        <v>39</v>
      </c>
    </row>
    <row r="18" spans="1:67" x14ac:dyDescent="0.25">
      <c r="A18" s="4" t="s">
        <v>60</v>
      </c>
      <c r="B18" s="5">
        <v>44699</v>
      </c>
      <c r="C18" s="4">
        <v>7</v>
      </c>
      <c r="D18" s="4" t="s">
        <v>260</v>
      </c>
      <c r="E18" s="4" t="s">
        <v>261</v>
      </c>
      <c r="G18" t="s">
        <v>60</v>
      </c>
      <c r="H18" t="s">
        <v>60</v>
      </c>
      <c r="I18" t="s">
        <v>146</v>
      </c>
      <c r="J18" t="s">
        <v>150</v>
      </c>
      <c r="K18" t="s">
        <v>161</v>
      </c>
      <c r="L18">
        <v>0.45</v>
      </c>
      <c r="M18">
        <v>1</v>
      </c>
      <c r="N18">
        <v>38</v>
      </c>
      <c r="O18">
        <v>63</v>
      </c>
      <c r="P18">
        <v>41</v>
      </c>
      <c r="Q18">
        <v>60</v>
      </c>
      <c r="R18">
        <v>0.69047619047619047</v>
      </c>
      <c r="S18" t="s">
        <v>254</v>
      </c>
      <c r="T18" t="s">
        <v>253</v>
      </c>
      <c r="U18">
        <v>328</v>
      </c>
      <c r="V18" s="2">
        <v>98.795180722891558</v>
      </c>
      <c r="W18" s="9">
        <v>44699</v>
      </c>
      <c r="X18">
        <v>7</v>
      </c>
      <c r="Y18" t="s">
        <v>261</v>
      </c>
      <c r="Z18" t="s">
        <v>261</v>
      </c>
      <c r="AA18" t="s">
        <v>276</v>
      </c>
      <c r="AB18" s="10" t="s">
        <v>270</v>
      </c>
      <c r="AC18">
        <f t="shared" si="3"/>
        <v>7</v>
      </c>
      <c r="AD18">
        <f t="shared" si="3"/>
        <v>3</v>
      </c>
      <c r="AE18">
        <f t="shared" si="3"/>
        <v>3</v>
      </c>
      <c r="AF18">
        <f t="shared" si="3"/>
        <v>9</v>
      </c>
      <c r="AG18" s="11">
        <f t="shared" si="4"/>
        <v>0.7857142857142857</v>
      </c>
      <c r="AH18" s="1">
        <f>48/56</f>
        <v>0.8571428571428571</v>
      </c>
      <c r="AI18" t="s">
        <v>35</v>
      </c>
      <c r="AJ18" t="s">
        <v>35</v>
      </c>
      <c r="AK18" t="s">
        <v>36</v>
      </c>
      <c r="AL18" t="s">
        <v>37</v>
      </c>
      <c r="AM18" t="s">
        <v>41</v>
      </c>
      <c r="AN18" t="s">
        <v>41</v>
      </c>
      <c r="AO18" t="s">
        <v>35</v>
      </c>
      <c r="AP18" t="s">
        <v>38</v>
      </c>
      <c r="AQ18" t="s">
        <v>39</v>
      </c>
      <c r="AR18" t="s">
        <v>38</v>
      </c>
      <c r="AS18" s="10" t="s">
        <v>38</v>
      </c>
      <c r="AT18" t="s">
        <v>38</v>
      </c>
      <c r="AU18" t="s">
        <v>40</v>
      </c>
      <c r="AV18" t="s">
        <v>39</v>
      </c>
      <c r="AW18" t="s">
        <v>39</v>
      </c>
      <c r="AX18" t="s">
        <v>40</v>
      </c>
      <c r="AY18" t="s">
        <v>38</v>
      </c>
      <c r="AZ18" t="s">
        <v>35</v>
      </c>
      <c r="BA18" t="s">
        <v>38</v>
      </c>
      <c r="BB18" s="10" t="s">
        <v>35</v>
      </c>
      <c r="BC18" t="s">
        <v>35</v>
      </c>
      <c r="BD18" t="s">
        <v>38</v>
      </c>
      <c r="BE18" t="s">
        <v>35</v>
      </c>
      <c r="BF18" t="s">
        <v>38</v>
      </c>
      <c r="BG18" t="s">
        <v>40</v>
      </c>
      <c r="BH18" t="s">
        <v>38</v>
      </c>
      <c r="BI18" t="s">
        <v>41</v>
      </c>
      <c r="BJ18" t="s">
        <v>41</v>
      </c>
      <c r="BK18" t="s">
        <v>40</v>
      </c>
      <c r="BL18" t="s">
        <v>39</v>
      </c>
      <c r="BM18" t="s">
        <v>39</v>
      </c>
      <c r="BN18" t="s">
        <v>39</v>
      </c>
      <c r="BO18" t="s">
        <v>39</v>
      </c>
    </row>
    <row r="19" spans="1:67" x14ac:dyDescent="0.25">
      <c r="A19" s="4" t="s">
        <v>61</v>
      </c>
      <c r="B19" s="5">
        <v>44699</v>
      </c>
      <c r="C19" s="4">
        <v>7</v>
      </c>
      <c r="D19" s="4" t="s">
        <v>260</v>
      </c>
      <c r="E19" s="4" t="s">
        <v>261</v>
      </c>
      <c r="G19" t="s">
        <v>61</v>
      </c>
      <c r="H19" t="s">
        <v>61</v>
      </c>
      <c r="I19" t="s">
        <v>146</v>
      </c>
      <c r="J19" t="s">
        <v>150</v>
      </c>
      <c r="K19" t="s">
        <v>162</v>
      </c>
      <c r="L19">
        <v>0.5</v>
      </c>
      <c r="M19">
        <v>1</v>
      </c>
      <c r="N19">
        <v>42</v>
      </c>
      <c r="O19">
        <v>67</v>
      </c>
      <c r="P19">
        <v>42</v>
      </c>
      <c r="Q19">
        <v>56</v>
      </c>
      <c r="R19">
        <v>0.70748299319727892</v>
      </c>
      <c r="S19" t="s">
        <v>254</v>
      </c>
      <c r="T19" t="s">
        <v>252</v>
      </c>
      <c r="U19">
        <v>327</v>
      </c>
      <c r="V19" s="2">
        <v>98.493975903614455</v>
      </c>
      <c r="W19" s="9">
        <v>44699</v>
      </c>
      <c r="X19">
        <v>7</v>
      </c>
      <c r="Y19" t="s">
        <v>261</v>
      </c>
      <c r="Z19" t="s">
        <v>261</v>
      </c>
      <c r="AA19" t="s">
        <v>278</v>
      </c>
      <c r="AB19" s="10" t="s">
        <v>270</v>
      </c>
      <c r="AC19">
        <f t="shared" si="3"/>
        <v>7</v>
      </c>
      <c r="AD19">
        <f t="shared" si="3"/>
        <v>4</v>
      </c>
      <c r="AE19">
        <f t="shared" si="3"/>
        <v>4</v>
      </c>
      <c r="AF19">
        <f t="shared" si="3"/>
        <v>11</v>
      </c>
      <c r="AG19" s="11">
        <f t="shared" si="4"/>
        <v>0.96296296296296291</v>
      </c>
      <c r="AH19" s="1">
        <f>53/54</f>
        <v>0.98148148148148151</v>
      </c>
      <c r="AI19" t="s">
        <v>35</v>
      </c>
      <c r="AJ19" t="s">
        <v>35</v>
      </c>
      <c r="AK19" t="s">
        <v>40</v>
      </c>
      <c r="AL19" t="s">
        <v>39</v>
      </c>
      <c r="AM19" t="s">
        <v>38</v>
      </c>
      <c r="AN19" t="s">
        <v>38</v>
      </c>
      <c r="AO19" t="s">
        <v>35</v>
      </c>
      <c r="AP19" t="s">
        <v>38</v>
      </c>
      <c r="AQ19" t="s">
        <v>39</v>
      </c>
      <c r="AR19" t="s">
        <v>38</v>
      </c>
      <c r="AS19" s="10" t="s">
        <v>38</v>
      </c>
      <c r="AT19" t="s">
        <v>38</v>
      </c>
      <c r="AU19" t="s">
        <v>40</v>
      </c>
      <c r="AV19" t="s">
        <v>39</v>
      </c>
      <c r="AW19" t="s">
        <v>39</v>
      </c>
      <c r="AX19" t="s">
        <v>40</v>
      </c>
      <c r="AY19" t="s">
        <v>38</v>
      </c>
      <c r="AZ19" t="s">
        <v>35</v>
      </c>
      <c r="BA19" t="s">
        <v>38</v>
      </c>
      <c r="BB19" s="10" t="s">
        <v>35</v>
      </c>
      <c r="BC19" t="s">
        <v>35</v>
      </c>
      <c r="BD19" t="s">
        <v>38</v>
      </c>
      <c r="BE19" t="s">
        <v>35</v>
      </c>
      <c r="BF19" t="s">
        <v>38</v>
      </c>
      <c r="BG19" t="s">
        <v>40</v>
      </c>
      <c r="BH19" t="s">
        <v>42</v>
      </c>
      <c r="BI19" t="s">
        <v>38</v>
      </c>
      <c r="BK19" t="s">
        <v>40</v>
      </c>
      <c r="BL19" t="s">
        <v>39</v>
      </c>
      <c r="BM19" t="s">
        <v>48</v>
      </c>
      <c r="BN19" t="s">
        <v>38</v>
      </c>
      <c r="BO19" t="s">
        <v>39</v>
      </c>
    </row>
    <row r="20" spans="1:67" x14ac:dyDescent="0.25">
      <c r="A20" s="4" t="s">
        <v>64</v>
      </c>
      <c r="B20" s="5">
        <v>44706</v>
      </c>
      <c r="C20" s="4">
        <v>8</v>
      </c>
      <c r="D20" s="4" t="s">
        <v>260</v>
      </c>
      <c r="E20" s="4" t="s">
        <v>261</v>
      </c>
      <c r="G20" t="s">
        <v>62</v>
      </c>
      <c r="H20" t="s">
        <v>62</v>
      </c>
      <c r="I20" t="s">
        <v>146</v>
      </c>
      <c r="J20" t="s">
        <v>150</v>
      </c>
      <c r="K20" t="s">
        <v>163</v>
      </c>
      <c r="L20">
        <v>0.34</v>
      </c>
      <c r="M20">
        <v>2</v>
      </c>
      <c r="N20">
        <v>41</v>
      </c>
      <c r="O20">
        <v>64</v>
      </c>
      <c r="P20">
        <v>38</v>
      </c>
      <c r="Q20">
        <v>58</v>
      </c>
      <c r="R20">
        <v>0.68813559322033901</v>
      </c>
      <c r="S20" t="s">
        <v>254</v>
      </c>
      <c r="T20" t="s">
        <v>252</v>
      </c>
      <c r="U20">
        <v>329</v>
      </c>
      <c r="V20" s="2">
        <v>99.096385542168676</v>
      </c>
      <c r="W20" s="9">
        <v>44704</v>
      </c>
      <c r="X20">
        <v>8</v>
      </c>
      <c r="Y20" t="s">
        <v>261</v>
      </c>
      <c r="Z20" t="s">
        <v>261</v>
      </c>
      <c r="AA20" t="s">
        <v>278</v>
      </c>
      <c r="AB20" s="10" t="s">
        <v>270</v>
      </c>
      <c r="AC20">
        <f t="shared" si="3"/>
        <v>7</v>
      </c>
      <c r="AD20">
        <f t="shared" si="3"/>
        <v>4</v>
      </c>
      <c r="AE20">
        <f t="shared" si="3"/>
        <v>4</v>
      </c>
      <c r="AF20">
        <f t="shared" si="3"/>
        <v>11</v>
      </c>
      <c r="AG20" s="11">
        <f t="shared" si="4"/>
        <v>0.9285714285714286</v>
      </c>
      <c r="AH20" s="1">
        <f>54/56</f>
        <v>0.9642857142857143</v>
      </c>
      <c r="AI20" t="s">
        <v>35</v>
      </c>
      <c r="AJ20" t="s">
        <v>35</v>
      </c>
      <c r="AK20" t="s">
        <v>40</v>
      </c>
      <c r="AL20" t="s">
        <v>39</v>
      </c>
      <c r="AM20" t="s">
        <v>38</v>
      </c>
      <c r="AN20" t="s">
        <v>38</v>
      </c>
      <c r="AO20" t="s">
        <v>35</v>
      </c>
      <c r="AP20" t="s">
        <v>38</v>
      </c>
      <c r="AQ20" t="s">
        <v>39</v>
      </c>
      <c r="AR20" t="s">
        <v>38</v>
      </c>
      <c r="AS20" s="10" t="s">
        <v>38</v>
      </c>
      <c r="AT20" t="s">
        <v>38</v>
      </c>
      <c r="AU20" t="s">
        <v>40</v>
      </c>
      <c r="AV20" t="s">
        <v>39</v>
      </c>
      <c r="AW20" t="s">
        <v>39</v>
      </c>
      <c r="AX20" t="s">
        <v>40</v>
      </c>
      <c r="AY20" t="s">
        <v>38</v>
      </c>
      <c r="AZ20" t="s">
        <v>35</v>
      </c>
      <c r="BA20" t="s">
        <v>38</v>
      </c>
      <c r="BB20" s="10" t="s">
        <v>35</v>
      </c>
      <c r="BC20" t="s">
        <v>35</v>
      </c>
      <c r="BD20" t="s">
        <v>38</v>
      </c>
      <c r="BE20" t="s">
        <v>35</v>
      </c>
      <c r="BF20" t="s">
        <v>38</v>
      </c>
      <c r="BG20" t="s">
        <v>40</v>
      </c>
      <c r="BH20" t="s">
        <v>38</v>
      </c>
      <c r="BI20" t="s">
        <v>41</v>
      </c>
      <c r="BJ20" t="s">
        <v>41</v>
      </c>
      <c r="BK20" t="s">
        <v>40</v>
      </c>
      <c r="BL20" t="s">
        <v>39</v>
      </c>
      <c r="BM20" t="s">
        <v>39</v>
      </c>
      <c r="BN20" t="s">
        <v>41</v>
      </c>
      <c r="BO20" t="s">
        <v>39</v>
      </c>
    </row>
    <row r="21" spans="1:67" x14ac:dyDescent="0.25">
      <c r="A21" s="4" t="s">
        <v>65</v>
      </c>
      <c r="B21" s="5">
        <v>44706</v>
      </c>
      <c r="C21" s="4">
        <v>8</v>
      </c>
      <c r="D21" s="4" t="s">
        <v>260</v>
      </c>
      <c r="E21" s="4" t="s">
        <v>261</v>
      </c>
      <c r="G21" t="s">
        <v>63</v>
      </c>
      <c r="H21" t="s">
        <v>63</v>
      </c>
      <c r="I21" t="s">
        <v>146</v>
      </c>
      <c r="J21" t="s">
        <v>150</v>
      </c>
      <c r="K21" t="s">
        <v>164</v>
      </c>
      <c r="L21">
        <v>0.32</v>
      </c>
      <c r="M21">
        <v>2</v>
      </c>
      <c r="N21">
        <v>44</v>
      </c>
      <c r="O21">
        <v>67</v>
      </c>
      <c r="P21">
        <v>41</v>
      </c>
      <c r="Q21">
        <v>61</v>
      </c>
      <c r="R21">
        <v>0.73129251700680276</v>
      </c>
      <c r="S21" t="s">
        <v>254</v>
      </c>
      <c r="T21" t="s">
        <v>253</v>
      </c>
      <c r="U21">
        <v>328</v>
      </c>
      <c r="V21" s="2">
        <v>98.795180722891558</v>
      </c>
      <c r="W21" s="9">
        <v>44706</v>
      </c>
      <c r="X21">
        <v>8</v>
      </c>
      <c r="Y21" t="s">
        <v>261</v>
      </c>
      <c r="Z21" t="s">
        <v>261</v>
      </c>
      <c r="AA21" t="s">
        <v>278</v>
      </c>
      <c r="AB21" s="10" t="s">
        <v>270</v>
      </c>
      <c r="AC21">
        <f t="shared" si="3"/>
        <v>7</v>
      </c>
      <c r="AD21">
        <f t="shared" si="3"/>
        <v>4</v>
      </c>
      <c r="AE21">
        <f t="shared" si="3"/>
        <v>3</v>
      </c>
      <c r="AF21">
        <f t="shared" si="3"/>
        <v>9</v>
      </c>
      <c r="AG21" s="11">
        <f t="shared" si="4"/>
        <v>0.8214285714285714</v>
      </c>
      <c r="AH21" s="1">
        <f>47/56</f>
        <v>0.8392857142857143</v>
      </c>
      <c r="AI21" t="s">
        <v>35</v>
      </c>
      <c r="AJ21" t="s">
        <v>35</v>
      </c>
      <c r="AK21" t="s">
        <v>36</v>
      </c>
      <c r="AL21" t="s">
        <v>37</v>
      </c>
      <c r="AM21" t="s">
        <v>41</v>
      </c>
      <c r="AN21" t="s">
        <v>41</v>
      </c>
      <c r="AO21" t="s">
        <v>35</v>
      </c>
      <c r="AP21" t="s">
        <v>38</v>
      </c>
      <c r="AQ21" t="s">
        <v>39</v>
      </c>
      <c r="AR21" t="s">
        <v>38</v>
      </c>
      <c r="AS21" s="10" t="s">
        <v>38</v>
      </c>
      <c r="AT21" t="s">
        <v>38</v>
      </c>
      <c r="AU21" t="s">
        <v>40</v>
      </c>
      <c r="AV21" t="s">
        <v>39</v>
      </c>
      <c r="AW21" t="s">
        <v>39</v>
      </c>
      <c r="AX21" t="s">
        <v>40</v>
      </c>
      <c r="AY21" t="s">
        <v>38</v>
      </c>
      <c r="AZ21" t="s">
        <v>35</v>
      </c>
      <c r="BA21" t="s">
        <v>38</v>
      </c>
      <c r="BB21" s="10" t="s">
        <v>35</v>
      </c>
      <c r="BC21" t="s">
        <v>35</v>
      </c>
      <c r="BD21" t="s">
        <v>38</v>
      </c>
      <c r="BE21" t="s">
        <v>35</v>
      </c>
      <c r="BF21" t="s">
        <v>38</v>
      </c>
      <c r="BG21" t="s">
        <v>40</v>
      </c>
      <c r="BH21" t="s">
        <v>38</v>
      </c>
      <c r="BI21" t="s">
        <v>39</v>
      </c>
      <c r="BJ21" t="s">
        <v>41</v>
      </c>
      <c r="BK21" t="s">
        <v>40</v>
      </c>
      <c r="BL21" t="s">
        <v>39</v>
      </c>
      <c r="BM21" t="s">
        <v>39</v>
      </c>
      <c r="BN21" t="s">
        <v>39</v>
      </c>
      <c r="BO21" t="s">
        <v>39</v>
      </c>
    </row>
    <row r="22" spans="1:67" x14ac:dyDescent="0.25">
      <c r="A22" s="4" t="s">
        <v>63</v>
      </c>
      <c r="B22" s="5">
        <v>44706</v>
      </c>
      <c r="C22" s="4">
        <v>8</v>
      </c>
      <c r="D22" s="4" t="s">
        <v>260</v>
      </c>
      <c r="E22" s="4" t="s">
        <v>261</v>
      </c>
      <c r="G22" t="s">
        <v>64</v>
      </c>
      <c r="H22" t="s">
        <v>64</v>
      </c>
      <c r="I22" t="s">
        <v>146</v>
      </c>
      <c r="J22" t="s">
        <v>150</v>
      </c>
      <c r="K22" t="s">
        <v>165</v>
      </c>
      <c r="L22">
        <v>0.21</v>
      </c>
      <c r="M22">
        <v>0</v>
      </c>
      <c r="N22">
        <v>43</v>
      </c>
      <c r="O22">
        <v>72</v>
      </c>
      <c r="P22">
        <v>40</v>
      </c>
      <c r="Q22">
        <v>58</v>
      </c>
      <c r="R22">
        <v>0.71959459459459463</v>
      </c>
      <c r="S22" t="s">
        <v>254</v>
      </c>
      <c r="T22" t="s">
        <v>252</v>
      </c>
      <c r="U22">
        <v>330</v>
      </c>
      <c r="V22" s="2">
        <v>99.397590361445793</v>
      </c>
      <c r="W22" s="9">
        <v>44706</v>
      </c>
      <c r="X22">
        <v>8</v>
      </c>
      <c r="Y22" t="s">
        <v>261</v>
      </c>
      <c r="Z22" t="s">
        <v>261</v>
      </c>
      <c r="AA22" t="s">
        <v>270</v>
      </c>
      <c r="AB22" s="10" t="s">
        <v>270</v>
      </c>
      <c r="AC22">
        <f t="shared" si="3"/>
        <v>7</v>
      </c>
      <c r="AD22">
        <f t="shared" si="3"/>
        <v>4</v>
      </c>
      <c r="AE22">
        <f t="shared" si="3"/>
        <v>5</v>
      </c>
      <c r="AF22">
        <f t="shared" si="3"/>
        <v>12</v>
      </c>
      <c r="AG22" s="11">
        <f t="shared" si="4"/>
        <v>1</v>
      </c>
      <c r="AH22" s="1">
        <v>1</v>
      </c>
      <c r="AI22" t="s">
        <v>35</v>
      </c>
      <c r="AJ22" t="s">
        <v>35</v>
      </c>
      <c r="AK22" t="s">
        <v>40</v>
      </c>
      <c r="AL22" t="s">
        <v>39</v>
      </c>
      <c r="AM22" t="s">
        <v>38</v>
      </c>
      <c r="AN22" t="s">
        <v>38</v>
      </c>
      <c r="AO22" t="s">
        <v>35</v>
      </c>
      <c r="AP22" t="s">
        <v>38</v>
      </c>
      <c r="AQ22" t="s">
        <v>39</v>
      </c>
      <c r="AR22" t="s">
        <v>38</v>
      </c>
      <c r="AS22" s="10" t="s">
        <v>38</v>
      </c>
      <c r="AT22" t="s">
        <v>38</v>
      </c>
      <c r="AU22" t="s">
        <v>40</v>
      </c>
      <c r="AV22" t="s">
        <v>39</v>
      </c>
      <c r="AW22" t="s">
        <v>39</v>
      </c>
      <c r="AX22" t="s">
        <v>40</v>
      </c>
      <c r="AY22" t="s">
        <v>38</v>
      </c>
      <c r="AZ22" t="s">
        <v>35</v>
      </c>
      <c r="BA22" t="s">
        <v>38</v>
      </c>
      <c r="BB22" s="10" t="s">
        <v>35</v>
      </c>
      <c r="BC22" t="s">
        <v>35</v>
      </c>
      <c r="BD22" t="s">
        <v>38</v>
      </c>
      <c r="BE22" t="s">
        <v>35</v>
      </c>
      <c r="BF22" t="s">
        <v>38</v>
      </c>
      <c r="BG22" t="s">
        <v>40</v>
      </c>
      <c r="BH22" t="s">
        <v>40</v>
      </c>
      <c r="BI22" t="s">
        <v>38</v>
      </c>
      <c r="BJ22" t="s">
        <v>38</v>
      </c>
      <c r="BK22" t="s">
        <v>40</v>
      </c>
      <c r="BL22" t="s">
        <v>39</v>
      </c>
      <c r="BM22" t="s">
        <v>39</v>
      </c>
      <c r="BN22" t="s">
        <v>38</v>
      </c>
      <c r="BO22" t="s">
        <v>39</v>
      </c>
    </row>
    <row r="23" spans="1:67" x14ac:dyDescent="0.25">
      <c r="A23" s="4" t="s">
        <v>62</v>
      </c>
      <c r="B23" s="5">
        <v>44704</v>
      </c>
      <c r="C23" s="4">
        <v>8</v>
      </c>
      <c r="D23" s="4" t="s">
        <v>260</v>
      </c>
      <c r="E23" s="4" t="s">
        <v>261</v>
      </c>
      <c r="G23" t="s">
        <v>65</v>
      </c>
      <c r="H23" t="s">
        <v>65</v>
      </c>
      <c r="I23" t="s">
        <v>146</v>
      </c>
      <c r="J23" t="s">
        <v>150</v>
      </c>
      <c r="K23" t="s">
        <v>166</v>
      </c>
      <c r="L23">
        <v>0.23</v>
      </c>
      <c r="M23">
        <v>4</v>
      </c>
      <c r="N23">
        <v>43</v>
      </c>
      <c r="O23">
        <v>68</v>
      </c>
      <c r="P23">
        <v>41</v>
      </c>
      <c r="Q23">
        <v>51</v>
      </c>
      <c r="R23">
        <v>0.70169491525423733</v>
      </c>
      <c r="S23" t="s">
        <v>254</v>
      </c>
      <c r="T23" t="s">
        <v>252</v>
      </c>
      <c r="U23">
        <v>329</v>
      </c>
      <c r="V23" s="2">
        <v>99.096385542168676</v>
      </c>
      <c r="W23" s="9">
        <v>44706</v>
      </c>
      <c r="X23">
        <v>8</v>
      </c>
      <c r="Y23" t="s">
        <v>261</v>
      </c>
      <c r="Z23" t="s">
        <v>261</v>
      </c>
      <c r="AA23" t="s">
        <v>270</v>
      </c>
      <c r="AB23" s="10" t="s">
        <v>270</v>
      </c>
      <c r="AC23">
        <f t="shared" si="3"/>
        <v>7</v>
      </c>
      <c r="AD23">
        <f t="shared" si="3"/>
        <v>5</v>
      </c>
      <c r="AE23">
        <f t="shared" si="3"/>
        <v>4</v>
      </c>
      <c r="AF23">
        <f t="shared" si="3"/>
        <v>12</v>
      </c>
      <c r="AG23" s="11">
        <f t="shared" si="4"/>
        <v>1</v>
      </c>
      <c r="AH23" s="1">
        <v>1</v>
      </c>
      <c r="AI23" t="s">
        <v>35</v>
      </c>
      <c r="AJ23" t="s">
        <v>35</v>
      </c>
      <c r="AK23" t="s">
        <v>40</v>
      </c>
      <c r="AL23" t="s">
        <v>39</v>
      </c>
      <c r="AM23" t="s">
        <v>38</v>
      </c>
      <c r="AN23" t="s">
        <v>38</v>
      </c>
      <c r="AO23" t="s">
        <v>35</v>
      </c>
      <c r="AP23" t="s">
        <v>38</v>
      </c>
      <c r="AQ23" t="s">
        <v>39</v>
      </c>
      <c r="AR23" t="s">
        <v>38</v>
      </c>
      <c r="AS23" s="10" t="s">
        <v>38</v>
      </c>
      <c r="AT23" t="s">
        <v>38</v>
      </c>
      <c r="AU23" t="s">
        <v>40</v>
      </c>
      <c r="AV23" t="s">
        <v>39</v>
      </c>
      <c r="AW23" t="s">
        <v>39</v>
      </c>
      <c r="AX23" t="s">
        <v>40</v>
      </c>
      <c r="AY23" t="s">
        <v>38</v>
      </c>
      <c r="AZ23" t="s">
        <v>35</v>
      </c>
      <c r="BA23" t="s">
        <v>38</v>
      </c>
      <c r="BB23" s="10" t="s">
        <v>35</v>
      </c>
      <c r="BC23" t="s">
        <v>35</v>
      </c>
      <c r="BD23" t="s">
        <v>38</v>
      </c>
      <c r="BE23" t="s">
        <v>35</v>
      </c>
      <c r="BF23" t="s">
        <v>38</v>
      </c>
      <c r="BG23" t="s">
        <v>40</v>
      </c>
      <c r="BH23" t="s">
        <v>38</v>
      </c>
      <c r="BI23" t="s">
        <v>39</v>
      </c>
      <c r="BJ23" t="s">
        <v>38</v>
      </c>
      <c r="BK23" t="s">
        <v>40</v>
      </c>
      <c r="BL23" t="s">
        <v>39</v>
      </c>
      <c r="BM23" t="s">
        <v>39</v>
      </c>
      <c r="BN23" t="s">
        <v>41</v>
      </c>
      <c r="BO23" t="s">
        <v>39</v>
      </c>
    </row>
    <row r="24" spans="1:67" x14ac:dyDescent="0.25">
      <c r="A24" s="4" t="s">
        <v>68</v>
      </c>
      <c r="B24" s="5">
        <v>44715</v>
      </c>
      <c r="C24" s="4">
        <v>9</v>
      </c>
      <c r="D24" s="4" t="s">
        <v>260</v>
      </c>
      <c r="E24" s="4" t="s">
        <v>261</v>
      </c>
      <c r="G24" t="s">
        <v>66</v>
      </c>
      <c r="H24" t="s">
        <v>66</v>
      </c>
      <c r="I24" t="s">
        <v>146</v>
      </c>
      <c r="J24" t="s">
        <v>150</v>
      </c>
      <c r="K24" t="s">
        <v>167</v>
      </c>
      <c r="L24">
        <v>0.28000000000000003</v>
      </c>
      <c r="M24">
        <v>2</v>
      </c>
      <c r="N24">
        <v>36</v>
      </c>
      <c r="O24">
        <v>64</v>
      </c>
      <c r="P24">
        <v>39</v>
      </c>
      <c r="Q24">
        <v>59</v>
      </c>
      <c r="R24">
        <v>0.67567567567567566</v>
      </c>
      <c r="S24" t="s">
        <v>254</v>
      </c>
      <c r="T24" t="s">
        <v>253</v>
      </c>
      <c r="U24">
        <v>330</v>
      </c>
      <c r="V24" s="2">
        <v>99.397590361445793</v>
      </c>
      <c r="W24" s="9">
        <v>44712</v>
      </c>
      <c r="X24">
        <v>9</v>
      </c>
      <c r="Y24" t="s">
        <v>261</v>
      </c>
      <c r="Z24" t="s">
        <v>261</v>
      </c>
      <c r="AA24" t="s">
        <v>278</v>
      </c>
      <c r="AB24" s="10" t="s">
        <v>270</v>
      </c>
      <c r="AC24">
        <f t="shared" si="3"/>
        <v>7</v>
      </c>
      <c r="AD24">
        <f t="shared" si="3"/>
        <v>4</v>
      </c>
      <c r="AE24">
        <f t="shared" si="3"/>
        <v>4</v>
      </c>
      <c r="AF24">
        <f t="shared" si="3"/>
        <v>11</v>
      </c>
      <c r="AG24" s="11">
        <f t="shared" si="4"/>
        <v>0.9285714285714286</v>
      </c>
      <c r="AH24" s="1">
        <f>54/56</f>
        <v>0.9642857142857143</v>
      </c>
      <c r="AI24" t="s">
        <v>35</v>
      </c>
      <c r="AJ24" t="s">
        <v>35</v>
      </c>
      <c r="AK24" t="s">
        <v>40</v>
      </c>
      <c r="AL24" t="s">
        <v>39</v>
      </c>
      <c r="AM24" t="s">
        <v>38</v>
      </c>
      <c r="AN24" t="s">
        <v>38</v>
      </c>
      <c r="AO24" t="s">
        <v>35</v>
      </c>
      <c r="AP24" t="s">
        <v>38</v>
      </c>
      <c r="AQ24" t="s">
        <v>39</v>
      </c>
      <c r="AR24" t="s">
        <v>38</v>
      </c>
      <c r="AS24" s="10" t="s">
        <v>38</v>
      </c>
      <c r="AT24" t="s">
        <v>38</v>
      </c>
      <c r="AU24" t="s">
        <v>40</v>
      </c>
      <c r="AV24" t="s">
        <v>39</v>
      </c>
      <c r="AW24" t="s">
        <v>39</v>
      </c>
      <c r="AX24" t="s">
        <v>40</v>
      </c>
      <c r="AY24" t="s">
        <v>38</v>
      </c>
      <c r="AZ24" t="s">
        <v>35</v>
      </c>
      <c r="BA24" t="s">
        <v>38</v>
      </c>
      <c r="BB24" s="10" t="s">
        <v>35</v>
      </c>
      <c r="BC24" t="s">
        <v>35</v>
      </c>
      <c r="BD24" t="s">
        <v>38</v>
      </c>
      <c r="BE24" t="s">
        <v>35</v>
      </c>
      <c r="BF24" t="s">
        <v>38</v>
      </c>
      <c r="BG24" t="s">
        <v>40</v>
      </c>
      <c r="BH24" t="s">
        <v>42</v>
      </c>
      <c r="BI24" t="s">
        <v>38</v>
      </c>
      <c r="BJ24" t="s">
        <v>41</v>
      </c>
      <c r="BK24" t="s">
        <v>40</v>
      </c>
      <c r="BL24" t="s">
        <v>39</v>
      </c>
      <c r="BM24" t="s">
        <v>39</v>
      </c>
      <c r="BN24" t="s">
        <v>41</v>
      </c>
      <c r="BO24" t="s">
        <v>39</v>
      </c>
    </row>
    <row r="25" spans="1:67" x14ac:dyDescent="0.25">
      <c r="A25" s="4" t="s">
        <v>69</v>
      </c>
      <c r="B25" s="5">
        <v>44715</v>
      </c>
      <c r="C25" s="4">
        <v>9</v>
      </c>
      <c r="D25" s="4" t="s">
        <v>260</v>
      </c>
      <c r="E25" s="4" t="s">
        <v>261</v>
      </c>
      <c r="G25" t="s">
        <v>67</v>
      </c>
      <c r="H25" t="s">
        <v>67</v>
      </c>
      <c r="I25" t="s">
        <v>146</v>
      </c>
      <c r="J25" t="s">
        <v>150</v>
      </c>
      <c r="K25" t="s">
        <v>168</v>
      </c>
      <c r="L25">
        <v>0.15</v>
      </c>
      <c r="M25">
        <v>1</v>
      </c>
      <c r="N25">
        <v>42</v>
      </c>
      <c r="O25">
        <v>68</v>
      </c>
      <c r="P25">
        <v>38</v>
      </c>
      <c r="Q25">
        <v>56</v>
      </c>
      <c r="R25">
        <v>0.6902356902356902</v>
      </c>
      <c r="S25" t="s">
        <v>254</v>
      </c>
      <c r="T25" t="s">
        <v>253</v>
      </c>
      <c r="U25">
        <v>331</v>
      </c>
      <c r="V25" s="2">
        <v>99.698795180722882</v>
      </c>
      <c r="W25" s="9">
        <v>44715</v>
      </c>
      <c r="X25">
        <v>9</v>
      </c>
      <c r="Y25" t="s">
        <v>261</v>
      </c>
      <c r="Z25" t="s">
        <v>261</v>
      </c>
      <c r="AA25" t="s">
        <v>278</v>
      </c>
      <c r="AB25" s="10" t="s">
        <v>270</v>
      </c>
      <c r="AC25">
        <f t="shared" si="3"/>
        <v>7</v>
      </c>
      <c r="AD25">
        <f t="shared" si="3"/>
        <v>4</v>
      </c>
      <c r="AE25">
        <f t="shared" si="3"/>
        <v>4</v>
      </c>
      <c r="AF25">
        <f t="shared" si="3"/>
        <v>11</v>
      </c>
      <c r="AG25" s="11">
        <f t="shared" si="4"/>
        <v>0.9285714285714286</v>
      </c>
      <c r="AH25" s="1">
        <f>54/56</f>
        <v>0.9642857142857143</v>
      </c>
      <c r="AI25" t="s">
        <v>35</v>
      </c>
      <c r="AJ25" t="s">
        <v>35</v>
      </c>
      <c r="AK25" t="s">
        <v>40</v>
      </c>
      <c r="AL25" t="s">
        <v>39</v>
      </c>
      <c r="AM25" t="s">
        <v>38</v>
      </c>
      <c r="AN25" t="s">
        <v>38</v>
      </c>
      <c r="AO25" t="s">
        <v>35</v>
      </c>
      <c r="AP25" t="s">
        <v>38</v>
      </c>
      <c r="AQ25" t="s">
        <v>39</v>
      </c>
      <c r="AR25" t="s">
        <v>38</v>
      </c>
      <c r="AS25" s="10" t="s">
        <v>38</v>
      </c>
      <c r="AT25" t="s">
        <v>38</v>
      </c>
      <c r="AU25" t="s">
        <v>40</v>
      </c>
      <c r="AV25" t="s">
        <v>39</v>
      </c>
      <c r="AW25" t="s">
        <v>39</v>
      </c>
      <c r="AX25" t="s">
        <v>40</v>
      </c>
      <c r="AY25" t="s">
        <v>38</v>
      </c>
      <c r="AZ25" t="s">
        <v>35</v>
      </c>
      <c r="BA25" t="s">
        <v>38</v>
      </c>
      <c r="BB25" s="10" t="s">
        <v>35</v>
      </c>
      <c r="BC25" t="s">
        <v>35</v>
      </c>
      <c r="BD25" t="s">
        <v>38</v>
      </c>
      <c r="BE25" t="s">
        <v>35</v>
      </c>
      <c r="BF25" t="s">
        <v>38</v>
      </c>
      <c r="BG25" t="s">
        <v>40</v>
      </c>
      <c r="BH25" t="s">
        <v>42</v>
      </c>
      <c r="BI25" t="s">
        <v>41</v>
      </c>
      <c r="BJ25" t="s">
        <v>38</v>
      </c>
      <c r="BK25" t="s">
        <v>40</v>
      </c>
      <c r="BL25" t="s">
        <v>39</v>
      </c>
      <c r="BM25" t="s">
        <v>39</v>
      </c>
      <c r="BN25" t="s">
        <v>41</v>
      </c>
      <c r="BO25" t="s">
        <v>39</v>
      </c>
    </row>
    <row r="26" spans="1:67" x14ac:dyDescent="0.25">
      <c r="A26" s="4" t="s">
        <v>67</v>
      </c>
      <c r="B26" s="5">
        <v>44715</v>
      </c>
      <c r="C26" s="4">
        <v>9</v>
      </c>
      <c r="D26" s="4" t="s">
        <v>260</v>
      </c>
      <c r="E26" s="4" t="s">
        <v>261</v>
      </c>
      <c r="G26" t="s">
        <v>69</v>
      </c>
      <c r="H26" t="s">
        <v>69</v>
      </c>
      <c r="I26" t="s">
        <v>146</v>
      </c>
      <c r="J26" t="s">
        <v>150</v>
      </c>
      <c r="K26" t="s">
        <v>170</v>
      </c>
      <c r="L26">
        <v>0.15</v>
      </c>
      <c r="M26">
        <v>1</v>
      </c>
      <c r="N26">
        <v>40</v>
      </c>
      <c r="O26">
        <v>69</v>
      </c>
      <c r="P26">
        <v>43</v>
      </c>
      <c r="Q26">
        <v>61</v>
      </c>
      <c r="R26">
        <v>0.72053872053872059</v>
      </c>
      <c r="S26" t="s">
        <v>254</v>
      </c>
      <c r="T26" t="s">
        <v>253</v>
      </c>
      <c r="U26">
        <v>331</v>
      </c>
      <c r="V26" s="2">
        <v>99.698795180722882</v>
      </c>
      <c r="W26" s="9">
        <v>44715</v>
      </c>
      <c r="X26">
        <v>9</v>
      </c>
      <c r="Y26" t="s">
        <v>261</v>
      </c>
      <c r="Z26" t="s">
        <v>261</v>
      </c>
      <c r="AA26" t="s">
        <v>278</v>
      </c>
      <c r="AB26" s="10" t="s">
        <v>270</v>
      </c>
      <c r="AC26">
        <f t="shared" si="3"/>
        <v>7</v>
      </c>
      <c r="AD26">
        <f t="shared" si="3"/>
        <v>4</v>
      </c>
      <c r="AE26">
        <f t="shared" si="3"/>
        <v>4</v>
      </c>
      <c r="AF26">
        <f t="shared" si="3"/>
        <v>12</v>
      </c>
      <c r="AG26" s="11">
        <f t="shared" si="4"/>
        <v>0.9642857142857143</v>
      </c>
      <c r="AH26" s="1">
        <f>55/56</f>
        <v>0.9821428571428571</v>
      </c>
      <c r="AI26" t="s">
        <v>35</v>
      </c>
      <c r="AJ26" t="s">
        <v>35</v>
      </c>
      <c r="AK26" t="s">
        <v>40</v>
      </c>
      <c r="AL26" t="s">
        <v>39</v>
      </c>
      <c r="AM26" t="s">
        <v>38</v>
      </c>
      <c r="AN26" t="s">
        <v>38</v>
      </c>
      <c r="AO26" t="s">
        <v>35</v>
      </c>
      <c r="AP26" t="s">
        <v>38</v>
      </c>
      <c r="AQ26" t="s">
        <v>39</v>
      </c>
      <c r="AR26" t="s">
        <v>38</v>
      </c>
      <c r="AS26" s="10" t="s">
        <v>38</v>
      </c>
      <c r="AT26" t="s">
        <v>38</v>
      </c>
      <c r="AU26" t="s">
        <v>40</v>
      </c>
      <c r="AV26" t="s">
        <v>39</v>
      </c>
      <c r="AW26" t="s">
        <v>39</v>
      </c>
      <c r="AX26" t="s">
        <v>40</v>
      </c>
      <c r="AY26" t="s">
        <v>38</v>
      </c>
      <c r="AZ26" t="s">
        <v>35</v>
      </c>
      <c r="BA26" t="s">
        <v>38</v>
      </c>
      <c r="BB26" s="10" t="s">
        <v>35</v>
      </c>
      <c r="BC26" t="s">
        <v>35</v>
      </c>
      <c r="BD26" t="s">
        <v>38</v>
      </c>
      <c r="BE26" t="s">
        <v>35</v>
      </c>
      <c r="BF26" t="s">
        <v>38</v>
      </c>
      <c r="BG26" t="s">
        <v>40</v>
      </c>
      <c r="BH26" t="s">
        <v>38</v>
      </c>
      <c r="BI26" t="s">
        <v>41</v>
      </c>
      <c r="BJ26" t="s">
        <v>38</v>
      </c>
      <c r="BK26" t="s">
        <v>40</v>
      </c>
      <c r="BL26" t="s">
        <v>39</v>
      </c>
      <c r="BM26" t="s">
        <v>39</v>
      </c>
      <c r="BN26" t="s">
        <v>38</v>
      </c>
      <c r="BO26" t="s">
        <v>39</v>
      </c>
    </row>
    <row r="27" spans="1:67" x14ac:dyDescent="0.25">
      <c r="A27" s="4" t="s">
        <v>66</v>
      </c>
      <c r="B27" s="5">
        <v>44712</v>
      </c>
      <c r="C27" s="4">
        <v>9</v>
      </c>
      <c r="D27" s="4" t="s">
        <v>260</v>
      </c>
      <c r="E27" s="4" t="s">
        <v>261</v>
      </c>
      <c r="G27" t="s">
        <v>68</v>
      </c>
      <c r="H27" t="s">
        <v>68</v>
      </c>
      <c r="I27" t="s">
        <v>146</v>
      </c>
      <c r="J27" t="s">
        <v>150</v>
      </c>
      <c r="K27" t="s">
        <v>169</v>
      </c>
      <c r="L27">
        <v>0.82</v>
      </c>
      <c r="M27">
        <v>1</v>
      </c>
      <c r="N27">
        <v>41</v>
      </c>
      <c r="O27">
        <v>62</v>
      </c>
      <c r="P27">
        <v>41</v>
      </c>
      <c r="Q27">
        <v>51</v>
      </c>
      <c r="R27">
        <v>0.66666666666666663</v>
      </c>
      <c r="S27" t="s">
        <v>254</v>
      </c>
      <c r="T27" t="s">
        <v>253</v>
      </c>
      <c r="U27">
        <v>327</v>
      </c>
      <c r="V27" s="2">
        <v>98.493975903614455</v>
      </c>
      <c r="W27" s="9">
        <v>44715</v>
      </c>
      <c r="X27">
        <v>9</v>
      </c>
      <c r="Y27" t="s">
        <v>261</v>
      </c>
      <c r="Z27" t="s">
        <v>261</v>
      </c>
      <c r="AA27" t="s">
        <v>270</v>
      </c>
      <c r="AB27" s="10" t="s">
        <v>270</v>
      </c>
      <c r="AC27">
        <f t="shared" si="3"/>
        <v>7</v>
      </c>
      <c r="AD27">
        <f t="shared" si="3"/>
        <v>4</v>
      </c>
      <c r="AE27">
        <f t="shared" si="3"/>
        <v>5</v>
      </c>
      <c r="AF27">
        <f t="shared" si="3"/>
        <v>11</v>
      </c>
      <c r="AG27" s="11">
        <f t="shared" si="4"/>
        <v>1</v>
      </c>
      <c r="AH27" s="1">
        <v>1</v>
      </c>
      <c r="AI27" t="s">
        <v>35</v>
      </c>
      <c r="AJ27" t="s">
        <v>35</v>
      </c>
      <c r="AK27" t="s">
        <v>40</v>
      </c>
      <c r="AL27" t="s">
        <v>39</v>
      </c>
      <c r="AM27" t="s">
        <v>38</v>
      </c>
      <c r="AN27" t="s">
        <v>38</v>
      </c>
      <c r="AO27" t="s">
        <v>35</v>
      </c>
      <c r="AP27" t="s">
        <v>38</v>
      </c>
      <c r="AQ27" t="s">
        <v>39</v>
      </c>
      <c r="AS27" s="10" t="s">
        <v>38</v>
      </c>
      <c r="AT27" t="s">
        <v>38</v>
      </c>
      <c r="AU27" t="s">
        <v>40</v>
      </c>
      <c r="AV27" t="s">
        <v>39</v>
      </c>
      <c r="AW27" t="s">
        <v>39</v>
      </c>
      <c r="AX27" t="s">
        <v>40</v>
      </c>
      <c r="AY27" t="s">
        <v>38</v>
      </c>
      <c r="AZ27" t="s">
        <v>35</v>
      </c>
      <c r="BA27" t="s">
        <v>38</v>
      </c>
      <c r="BB27" s="10" t="s">
        <v>35</v>
      </c>
      <c r="BC27" t="s">
        <v>35</v>
      </c>
      <c r="BD27" t="s">
        <v>38</v>
      </c>
      <c r="BE27" t="s">
        <v>35</v>
      </c>
      <c r="BF27" t="s">
        <v>38</v>
      </c>
      <c r="BG27" t="s">
        <v>40</v>
      </c>
      <c r="BH27" t="s">
        <v>40</v>
      </c>
      <c r="BI27" t="s">
        <v>38</v>
      </c>
      <c r="BJ27" t="s">
        <v>38</v>
      </c>
      <c r="BK27" t="s">
        <v>40</v>
      </c>
      <c r="BL27" t="s">
        <v>39</v>
      </c>
      <c r="BM27" t="s">
        <v>48</v>
      </c>
      <c r="BN27" t="s">
        <v>38</v>
      </c>
      <c r="BO27" t="s">
        <v>39</v>
      </c>
    </row>
    <row r="28" spans="1:67" x14ac:dyDescent="0.25">
      <c r="A28" s="4" t="s">
        <v>72</v>
      </c>
      <c r="B28" s="5">
        <v>44718</v>
      </c>
      <c r="C28" s="4">
        <v>10</v>
      </c>
      <c r="D28" s="4" t="s">
        <v>260</v>
      </c>
      <c r="E28" s="4" t="s">
        <v>261</v>
      </c>
      <c r="G28" t="s">
        <v>71</v>
      </c>
      <c r="H28" t="s">
        <v>71</v>
      </c>
      <c r="I28" t="s">
        <v>146</v>
      </c>
      <c r="J28" t="s">
        <v>150</v>
      </c>
      <c r="K28" t="s">
        <v>172</v>
      </c>
      <c r="L28">
        <v>0.14000000000000001</v>
      </c>
      <c r="M28">
        <v>2</v>
      </c>
      <c r="N28">
        <v>45</v>
      </c>
      <c r="O28">
        <v>57</v>
      </c>
      <c r="P28">
        <v>40</v>
      </c>
      <c r="Q28">
        <v>61</v>
      </c>
      <c r="R28">
        <v>0.69491525423728817</v>
      </c>
      <c r="S28" t="s">
        <v>254</v>
      </c>
      <c r="T28" t="s">
        <v>252</v>
      </c>
      <c r="U28">
        <v>328</v>
      </c>
      <c r="V28" s="2">
        <v>98.795180722891558</v>
      </c>
      <c r="W28" s="9">
        <v>44718</v>
      </c>
      <c r="X28">
        <v>10</v>
      </c>
      <c r="Y28" t="s">
        <v>261</v>
      </c>
      <c r="Z28" t="s">
        <v>261</v>
      </c>
      <c r="AA28" t="s">
        <v>278</v>
      </c>
      <c r="AB28" s="10" t="s">
        <v>270</v>
      </c>
      <c r="AC28">
        <f t="shared" ref="AC28:AF47" si="5">COUNTIF($AI28:$BJ28,AC$7)</f>
        <v>7</v>
      </c>
      <c r="AD28">
        <f t="shared" si="5"/>
        <v>4</v>
      </c>
      <c r="AE28">
        <f t="shared" si="5"/>
        <v>4</v>
      </c>
      <c r="AF28">
        <f t="shared" si="5"/>
        <v>10</v>
      </c>
      <c r="AG28" s="11">
        <f t="shared" si="4"/>
        <v>0.92592592592592593</v>
      </c>
      <c r="AH28" s="1">
        <f>52/54</f>
        <v>0.96296296296296291</v>
      </c>
      <c r="AI28" t="s">
        <v>35</v>
      </c>
      <c r="AJ28" t="s">
        <v>35</v>
      </c>
      <c r="AK28" t="s">
        <v>40</v>
      </c>
      <c r="AL28" t="s">
        <v>39</v>
      </c>
      <c r="AM28" t="s">
        <v>38</v>
      </c>
      <c r="AN28" t="s">
        <v>38</v>
      </c>
      <c r="AO28" t="s">
        <v>35</v>
      </c>
      <c r="AP28" t="s">
        <v>38</v>
      </c>
      <c r="AQ28" t="s">
        <v>39</v>
      </c>
      <c r="AR28" t="s">
        <v>38</v>
      </c>
      <c r="AS28" s="10" t="s">
        <v>38</v>
      </c>
      <c r="AT28" t="s">
        <v>38</v>
      </c>
      <c r="AU28" t="s">
        <v>40</v>
      </c>
      <c r="AV28" t="s">
        <v>39</v>
      </c>
      <c r="AW28" t="s">
        <v>39</v>
      </c>
      <c r="AX28" t="s">
        <v>40</v>
      </c>
      <c r="AZ28" t="s">
        <v>35</v>
      </c>
      <c r="BA28" t="s">
        <v>38</v>
      </c>
      <c r="BB28" s="10" t="s">
        <v>35</v>
      </c>
      <c r="BC28" t="s">
        <v>35</v>
      </c>
      <c r="BD28" t="s">
        <v>38</v>
      </c>
      <c r="BE28" t="s">
        <v>35</v>
      </c>
      <c r="BF28" t="s">
        <v>38</v>
      </c>
      <c r="BG28" t="s">
        <v>40</v>
      </c>
      <c r="BH28" t="s">
        <v>38</v>
      </c>
      <c r="BI28" t="s">
        <v>41</v>
      </c>
      <c r="BJ28" t="s">
        <v>41</v>
      </c>
      <c r="BK28" t="s">
        <v>40</v>
      </c>
      <c r="BL28" t="s">
        <v>39</v>
      </c>
      <c r="BM28" t="s">
        <v>39</v>
      </c>
      <c r="BN28" t="s">
        <v>39</v>
      </c>
      <c r="BO28" t="s">
        <v>39</v>
      </c>
    </row>
    <row r="29" spans="1:67" x14ac:dyDescent="0.25">
      <c r="A29" s="4" t="s">
        <v>71</v>
      </c>
      <c r="B29" s="5">
        <v>44718</v>
      </c>
      <c r="C29" s="4">
        <v>10</v>
      </c>
      <c r="D29" s="4" t="s">
        <v>260</v>
      </c>
      <c r="E29" s="4" t="s">
        <v>261</v>
      </c>
      <c r="G29" t="s">
        <v>72</v>
      </c>
      <c r="H29" t="s">
        <v>72</v>
      </c>
      <c r="I29" t="s">
        <v>146</v>
      </c>
      <c r="J29" t="s">
        <v>150</v>
      </c>
      <c r="K29" t="s">
        <v>173</v>
      </c>
      <c r="L29">
        <v>0.16</v>
      </c>
      <c r="M29">
        <v>1</v>
      </c>
      <c r="N29">
        <v>45</v>
      </c>
      <c r="O29">
        <v>76</v>
      </c>
      <c r="P29">
        <v>40</v>
      </c>
      <c r="Q29">
        <v>59</v>
      </c>
      <c r="R29">
        <v>0.74410774410774416</v>
      </c>
      <c r="S29" t="s">
        <v>254</v>
      </c>
      <c r="T29" t="s">
        <v>252</v>
      </c>
      <c r="U29">
        <v>331</v>
      </c>
      <c r="V29" s="2">
        <v>99.698795180722882</v>
      </c>
      <c r="W29" s="9">
        <v>44718</v>
      </c>
      <c r="X29">
        <v>10</v>
      </c>
      <c r="Y29" t="s">
        <v>261</v>
      </c>
      <c r="Z29" t="s">
        <v>261</v>
      </c>
      <c r="AA29" t="s">
        <v>278</v>
      </c>
      <c r="AB29" s="10" t="s">
        <v>270</v>
      </c>
      <c r="AC29">
        <f t="shared" si="5"/>
        <v>7</v>
      </c>
      <c r="AD29">
        <f t="shared" si="5"/>
        <v>4</v>
      </c>
      <c r="AE29">
        <f t="shared" si="5"/>
        <v>4</v>
      </c>
      <c r="AF29">
        <f t="shared" si="5"/>
        <v>11</v>
      </c>
      <c r="AG29" s="11">
        <f t="shared" si="4"/>
        <v>0.9285714285714286</v>
      </c>
      <c r="AH29" s="1">
        <f>54/56</f>
        <v>0.9642857142857143</v>
      </c>
      <c r="AI29" t="s">
        <v>35</v>
      </c>
      <c r="AJ29" t="s">
        <v>35</v>
      </c>
      <c r="AK29" t="s">
        <v>40</v>
      </c>
      <c r="AL29" t="s">
        <v>39</v>
      </c>
      <c r="AM29" t="s">
        <v>38</v>
      </c>
      <c r="AN29" t="s">
        <v>38</v>
      </c>
      <c r="AO29" t="s">
        <v>35</v>
      </c>
      <c r="AP29" t="s">
        <v>38</v>
      </c>
      <c r="AQ29" t="s">
        <v>39</v>
      </c>
      <c r="AR29" t="s">
        <v>38</v>
      </c>
      <c r="AS29" s="10" t="s">
        <v>38</v>
      </c>
      <c r="AT29" t="s">
        <v>38</v>
      </c>
      <c r="AU29" t="s">
        <v>40</v>
      </c>
      <c r="AV29" t="s">
        <v>39</v>
      </c>
      <c r="AW29" t="s">
        <v>39</v>
      </c>
      <c r="AX29" t="s">
        <v>40</v>
      </c>
      <c r="AY29" t="s">
        <v>38</v>
      </c>
      <c r="AZ29" t="s">
        <v>35</v>
      </c>
      <c r="BA29" t="s">
        <v>38</v>
      </c>
      <c r="BB29" s="10" t="s">
        <v>35</v>
      </c>
      <c r="BC29" t="s">
        <v>35</v>
      </c>
      <c r="BD29" t="s">
        <v>38</v>
      </c>
      <c r="BE29" t="s">
        <v>35</v>
      </c>
      <c r="BF29" t="s">
        <v>38</v>
      </c>
      <c r="BG29" t="s">
        <v>40</v>
      </c>
      <c r="BH29" t="s">
        <v>38</v>
      </c>
      <c r="BI29" t="s">
        <v>41</v>
      </c>
      <c r="BJ29" t="s">
        <v>41</v>
      </c>
      <c r="BK29" t="s">
        <v>40</v>
      </c>
      <c r="BL29" t="s">
        <v>39</v>
      </c>
      <c r="BM29" t="s">
        <v>39</v>
      </c>
      <c r="BN29" t="s">
        <v>39</v>
      </c>
      <c r="BO29" t="s">
        <v>39</v>
      </c>
    </row>
    <row r="30" spans="1:67" x14ac:dyDescent="0.25">
      <c r="A30" s="4" t="s">
        <v>73</v>
      </c>
      <c r="B30" s="5">
        <v>44718</v>
      </c>
      <c r="C30" s="4">
        <v>10</v>
      </c>
      <c r="D30" s="4" t="s">
        <v>260</v>
      </c>
      <c r="E30" s="4" t="s">
        <v>261</v>
      </c>
      <c r="G30" t="s">
        <v>70</v>
      </c>
      <c r="H30" t="s">
        <v>70</v>
      </c>
      <c r="I30" t="s">
        <v>146</v>
      </c>
      <c r="J30" t="s">
        <v>150</v>
      </c>
      <c r="K30" t="s">
        <v>171</v>
      </c>
      <c r="L30">
        <v>0.23</v>
      </c>
      <c r="M30">
        <v>2</v>
      </c>
      <c r="N30">
        <v>36</v>
      </c>
      <c r="O30">
        <v>66</v>
      </c>
      <c r="P30">
        <v>40</v>
      </c>
      <c r="Q30">
        <v>63</v>
      </c>
      <c r="R30">
        <v>0.69696969696969702</v>
      </c>
      <c r="S30" t="s">
        <v>254</v>
      </c>
      <c r="T30" t="s">
        <v>253</v>
      </c>
      <c r="U30">
        <v>330</v>
      </c>
      <c r="V30" s="2">
        <v>99.397590361445793</v>
      </c>
      <c r="W30" s="9">
        <v>44718</v>
      </c>
      <c r="X30">
        <v>10</v>
      </c>
      <c r="Y30" t="s">
        <v>261</v>
      </c>
      <c r="Z30" t="s">
        <v>261</v>
      </c>
      <c r="AA30" t="s">
        <v>270</v>
      </c>
      <c r="AB30" s="10" t="s">
        <v>270</v>
      </c>
      <c r="AC30">
        <f t="shared" si="5"/>
        <v>7</v>
      </c>
      <c r="AD30">
        <f t="shared" si="5"/>
        <v>5</v>
      </c>
      <c r="AE30">
        <f t="shared" si="5"/>
        <v>4</v>
      </c>
      <c r="AF30">
        <f t="shared" si="5"/>
        <v>11</v>
      </c>
      <c r="AG30" s="11">
        <f t="shared" si="4"/>
        <v>1</v>
      </c>
      <c r="AH30" s="1">
        <v>1</v>
      </c>
      <c r="AI30" t="s">
        <v>35</v>
      </c>
      <c r="AJ30" t="s">
        <v>35</v>
      </c>
      <c r="AK30" t="s">
        <v>40</v>
      </c>
      <c r="AL30" t="s">
        <v>39</v>
      </c>
      <c r="AM30" t="s">
        <v>38</v>
      </c>
      <c r="AN30" t="s">
        <v>38</v>
      </c>
      <c r="AO30" t="s">
        <v>35</v>
      </c>
      <c r="AP30" t="s">
        <v>38</v>
      </c>
      <c r="AQ30" t="s">
        <v>39</v>
      </c>
      <c r="AR30" t="s">
        <v>38</v>
      </c>
      <c r="AS30" s="10" t="s">
        <v>38</v>
      </c>
      <c r="AT30" t="s">
        <v>38</v>
      </c>
      <c r="AU30" t="s">
        <v>40</v>
      </c>
      <c r="AV30" t="s">
        <v>39</v>
      </c>
      <c r="AW30" t="s">
        <v>39</v>
      </c>
      <c r="AX30" t="s">
        <v>40</v>
      </c>
      <c r="AZ30" t="s">
        <v>35</v>
      </c>
      <c r="BA30" t="s">
        <v>38</v>
      </c>
      <c r="BB30" s="10" t="s">
        <v>35</v>
      </c>
      <c r="BC30" t="s">
        <v>35</v>
      </c>
      <c r="BD30" t="s">
        <v>38</v>
      </c>
      <c r="BE30" t="s">
        <v>35</v>
      </c>
      <c r="BF30" t="s">
        <v>38</v>
      </c>
      <c r="BG30" t="s">
        <v>40</v>
      </c>
      <c r="BH30" t="s">
        <v>38</v>
      </c>
      <c r="BI30" t="s">
        <v>39</v>
      </c>
      <c r="BJ30" t="s">
        <v>38</v>
      </c>
      <c r="BK30" t="s">
        <v>40</v>
      </c>
      <c r="BL30" t="s">
        <v>39</v>
      </c>
      <c r="BM30" t="s">
        <v>39</v>
      </c>
      <c r="BN30" t="s">
        <v>41</v>
      </c>
      <c r="BO30" t="s">
        <v>39</v>
      </c>
    </row>
    <row r="31" spans="1:67" ht="15.75" thickBot="1" x14ac:dyDescent="0.3">
      <c r="A31" s="4" t="s">
        <v>70</v>
      </c>
      <c r="B31" s="5">
        <v>44718</v>
      </c>
      <c r="C31" s="4">
        <v>10</v>
      </c>
      <c r="D31" s="4" t="s">
        <v>260</v>
      </c>
      <c r="E31" s="4" t="s">
        <v>261</v>
      </c>
      <c r="G31" t="s">
        <v>73</v>
      </c>
      <c r="H31" t="s">
        <v>73</v>
      </c>
      <c r="I31" t="s">
        <v>146</v>
      </c>
      <c r="J31" t="s">
        <v>150</v>
      </c>
      <c r="K31" t="s">
        <v>174</v>
      </c>
      <c r="L31">
        <v>0.21</v>
      </c>
      <c r="M31">
        <v>0</v>
      </c>
      <c r="N31">
        <v>40</v>
      </c>
      <c r="O31">
        <v>65</v>
      </c>
      <c r="P31">
        <v>43</v>
      </c>
      <c r="Q31">
        <v>56</v>
      </c>
      <c r="R31">
        <v>0.68686868686868685</v>
      </c>
      <c r="S31" t="s">
        <v>254</v>
      </c>
      <c r="T31" t="s">
        <v>253</v>
      </c>
      <c r="U31">
        <v>331</v>
      </c>
      <c r="V31" s="2">
        <v>99.698795180722882</v>
      </c>
      <c r="W31" s="9">
        <v>44718</v>
      </c>
      <c r="X31">
        <v>10</v>
      </c>
      <c r="Y31" t="s">
        <v>261</v>
      </c>
      <c r="Z31" t="s">
        <v>261</v>
      </c>
      <c r="AA31" t="s">
        <v>270</v>
      </c>
      <c r="AB31" s="10" t="s">
        <v>270</v>
      </c>
      <c r="AC31">
        <f t="shared" si="5"/>
        <v>7</v>
      </c>
      <c r="AD31">
        <f t="shared" si="5"/>
        <v>5</v>
      </c>
      <c r="AE31">
        <f t="shared" si="5"/>
        <v>4</v>
      </c>
      <c r="AF31">
        <f t="shared" si="5"/>
        <v>12</v>
      </c>
      <c r="AG31" s="11">
        <f t="shared" si="4"/>
        <v>1</v>
      </c>
      <c r="AH31" s="1">
        <v>1</v>
      </c>
      <c r="AI31" s="12" t="s">
        <v>35</v>
      </c>
      <c r="AJ31" s="12" t="s">
        <v>35</v>
      </c>
      <c r="AK31" s="12" t="s">
        <v>40</v>
      </c>
      <c r="AL31" s="12" t="s">
        <v>39</v>
      </c>
      <c r="AM31" s="12" t="s">
        <v>38</v>
      </c>
      <c r="AN31" s="12" t="s">
        <v>38</v>
      </c>
      <c r="AO31" s="12" t="s">
        <v>35</v>
      </c>
      <c r="AP31" s="12" t="s">
        <v>38</v>
      </c>
      <c r="AQ31" s="12" t="s">
        <v>39</v>
      </c>
      <c r="AR31" s="12" t="s">
        <v>38</v>
      </c>
      <c r="AS31" s="13" t="s">
        <v>38</v>
      </c>
      <c r="AT31" s="12" t="s">
        <v>38</v>
      </c>
      <c r="AU31" s="12" t="s">
        <v>40</v>
      </c>
      <c r="AV31" s="12" t="s">
        <v>39</v>
      </c>
      <c r="AW31" s="12" t="s">
        <v>39</v>
      </c>
      <c r="AX31" s="12" t="s">
        <v>40</v>
      </c>
      <c r="AY31" s="12" t="s">
        <v>38</v>
      </c>
      <c r="AZ31" s="12" t="s">
        <v>35</v>
      </c>
      <c r="BA31" s="12" t="s">
        <v>38</v>
      </c>
      <c r="BB31" s="13" t="s">
        <v>35</v>
      </c>
      <c r="BC31" s="12" t="s">
        <v>35</v>
      </c>
      <c r="BD31" s="12" t="s">
        <v>38</v>
      </c>
      <c r="BE31" s="12" t="s">
        <v>35</v>
      </c>
      <c r="BF31" s="12" t="s">
        <v>38</v>
      </c>
      <c r="BG31" s="12" t="s">
        <v>40</v>
      </c>
      <c r="BH31" s="12" t="s">
        <v>38</v>
      </c>
      <c r="BI31" s="12" t="s">
        <v>39</v>
      </c>
      <c r="BJ31" s="12" t="s">
        <v>38</v>
      </c>
      <c r="BK31" s="12" t="s">
        <v>40</v>
      </c>
      <c r="BL31" s="12" t="s">
        <v>39</v>
      </c>
      <c r="BM31" s="12" t="s">
        <v>39</v>
      </c>
      <c r="BN31" s="12" t="s">
        <v>41</v>
      </c>
      <c r="BO31" s="12" t="s">
        <v>39</v>
      </c>
    </row>
    <row r="32" spans="1:67" x14ac:dyDescent="0.25">
      <c r="A32" s="4" t="s">
        <v>77</v>
      </c>
      <c r="B32" s="5">
        <v>44729</v>
      </c>
      <c r="C32" s="4">
        <v>11</v>
      </c>
      <c r="D32" s="4" t="s">
        <v>260</v>
      </c>
      <c r="E32" s="4" t="s">
        <v>261</v>
      </c>
      <c r="G32" t="s">
        <v>74</v>
      </c>
      <c r="H32" t="s">
        <v>74</v>
      </c>
      <c r="I32" t="s">
        <v>146</v>
      </c>
      <c r="J32" t="s">
        <v>150</v>
      </c>
      <c r="K32" t="s">
        <v>175</v>
      </c>
      <c r="L32">
        <v>0.24</v>
      </c>
      <c r="M32">
        <v>1</v>
      </c>
      <c r="N32">
        <v>39</v>
      </c>
      <c r="O32">
        <v>70</v>
      </c>
      <c r="P32">
        <v>40</v>
      </c>
      <c r="Q32">
        <v>48</v>
      </c>
      <c r="R32">
        <v>0.67346938775510201</v>
      </c>
      <c r="S32" t="s">
        <v>254</v>
      </c>
      <c r="T32" t="s">
        <v>252</v>
      </c>
      <c r="U32">
        <v>328</v>
      </c>
      <c r="V32" s="2">
        <v>98.795180722891558</v>
      </c>
      <c r="W32" s="9">
        <v>44725</v>
      </c>
      <c r="X32">
        <v>11</v>
      </c>
      <c r="Y32" t="s">
        <v>261</v>
      </c>
      <c r="Z32" t="s">
        <v>261</v>
      </c>
      <c r="AA32" t="s">
        <v>278</v>
      </c>
      <c r="AB32" s="10" t="s">
        <v>270</v>
      </c>
      <c r="AC32">
        <f t="shared" si="5"/>
        <v>7</v>
      </c>
      <c r="AD32">
        <f t="shared" si="5"/>
        <v>4</v>
      </c>
      <c r="AE32">
        <f t="shared" si="5"/>
        <v>4</v>
      </c>
      <c r="AF32">
        <f t="shared" si="5"/>
        <v>11</v>
      </c>
      <c r="AG32" s="11">
        <f t="shared" si="4"/>
        <v>0.9285714285714286</v>
      </c>
      <c r="AH32" s="1">
        <f>54/56</f>
        <v>0.9642857142857143</v>
      </c>
      <c r="AI32" t="s">
        <v>35</v>
      </c>
      <c r="AJ32" t="s">
        <v>35</v>
      </c>
      <c r="AK32" t="s">
        <v>40</v>
      </c>
      <c r="AL32" t="s">
        <v>39</v>
      </c>
      <c r="AM32" t="s">
        <v>38</v>
      </c>
      <c r="AN32" t="s">
        <v>38</v>
      </c>
      <c r="AO32" t="s">
        <v>35</v>
      </c>
      <c r="AP32" t="s">
        <v>38</v>
      </c>
      <c r="AQ32" t="s">
        <v>39</v>
      </c>
      <c r="AR32" t="s">
        <v>38</v>
      </c>
      <c r="AS32" s="10" t="s">
        <v>38</v>
      </c>
      <c r="AT32" t="s">
        <v>38</v>
      </c>
      <c r="AU32" t="s">
        <v>40</v>
      </c>
      <c r="AV32" t="s">
        <v>39</v>
      </c>
      <c r="AW32" t="s">
        <v>39</v>
      </c>
      <c r="AX32" t="s">
        <v>40</v>
      </c>
      <c r="AY32" t="s">
        <v>38</v>
      </c>
      <c r="AZ32" t="s">
        <v>35</v>
      </c>
      <c r="BA32" t="s">
        <v>38</v>
      </c>
      <c r="BB32" s="10" t="s">
        <v>35</v>
      </c>
      <c r="BC32" t="s">
        <v>35</v>
      </c>
      <c r="BD32" t="s">
        <v>38</v>
      </c>
      <c r="BE32" t="s">
        <v>35</v>
      </c>
      <c r="BF32" t="s">
        <v>38</v>
      </c>
      <c r="BG32" t="s">
        <v>40</v>
      </c>
      <c r="BH32" t="s">
        <v>38</v>
      </c>
      <c r="BI32" t="s">
        <v>41</v>
      </c>
      <c r="BJ32" t="s">
        <v>41</v>
      </c>
      <c r="BK32" t="s">
        <v>40</v>
      </c>
      <c r="BL32" t="s">
        <v>39</v>
      </c>
      <c r="BM32" t="s">
        <v>39</v>
      </c>
      <c r="BN32" t="s">
        <v>41</v>
      </c>
      <c r="BO32" t="s">
        <v>39</v>
      </c>
    </row>
    <row r="33" spans="1:67" x14ac:dyDescent="0.25">
      <c r="A33" s="4" t="s">
        <v>75</v>
      </c>
      <c r="B33" s="5">
        <v>44725</v>
      </c>
      <c r="C33" s="4">
        <v>11</v>
      </c>
      <c r="D33" s="4" t="s">
        <v>260</v>
      </c>
      <c r="E33" s="4" t="s">
        <v>261</v>
      </c>
      <c r="G33" t="s">
        <v>76</v>
      </c>
      <c r="H33" t="s">
        <v>76</v>
      </c>
      <c r="I33" t="s">
        <v>146</v>
      </c>
      <c r="J33" t="s">
        <v>150</v>
      </c>
      <c r="K33" t="s">
        <v>177</v>
      </c>
      <c r="L33">
        <v>0.28999999999999998</v>
      </c>
      <c r="M33">
        <v>1</v>
      </c>
      <c r="N33">
        <v>39</v>
      </c>
      <c r="O33">
        <v>64</v>
      </c>
      <c r="P33">
        <v>49</v>
      </c>
      <c r="Q33">
        <v>55</v>
      </c>
      <c r="R33">
        <v>0.70033670033670037</v>
      </c>
      <c r="S33" t="s">
        <v>254</v>
      </c>
      <c r="T33" t="s">
        <v>253</v>
      </c>
      <c r="U33">
        <v>331</v>
      </c>
      <c r="V33" s="2">
        <v>99.698795180722882</v>
      </c>
      <c r="W33" s="9">
        <v>44725</v>
      </c>
      <c r="X33">
        <v>11</v>
      </c>
      <c r="Y33" t="s">
        <v>261</v>
      </c>
      <c r="Z33" t="s">
        <v>261</v>
      </c>
      <c r="AA33" t="s">
        <v>278</v>
      </c>
      <c r="AB33" s="10" t="s">
        <v>270</v>
      </c>
      <c r="AC33">
        <f t="shared" si="5"/>
        <v>7</v>
      </c>
      <c r="AD33">
        <f t="shared" si="5"/>
        <v>4</v>
      </c>
      <c r="AE33">
        <f t="shared" si="5"/>
        <v>4</v>
      </c>
      <c r="AF33">
        <f t="shared" si="5"/>
        <v>12</v>
      </c>
      <c r="AG33" s="11">
        <f t="shared" si="4"/>
        <v>0.9642857142857143</v>
      </c>
      <c r="AH33" s="1">
        <f>55/56</f>
        <v>0.9821428571428571</v>
      </c>
      <c r="AI33" t="s">
        <v>35</v>
      </c>
      <c r="AJ33" t="s">
        <v>35</v>
      </c>
      <c r="AK33" t="s">
        <v>40</v>
      </c>
      <c r="AL33" t="s">
        <v>39</v>
      </c>
      <c r="AM33" t="s">
        <v>38</v>
      </c>
      <c r="AN33" t="s">
        <v>38</v>
      </c>
      <c r="AO33" t="s">
        <v>35</v>
      </c>
      <c r="AP33" t="s">
        <v>38</v>
      </c>
      <c r="AQ33" t="s">
        <v>39</v>
      </c>
      <c r="AR33" t="s">
        <v>38</v>
      </c>
      <c r="AS33" s="10" t="s">
        <v>38</v>
      </c>
      <c r="AT33" t="s">
        <v>38</v>
      </c>
      <c r="AU33" t="s">
        <v>40</v>
      </c>
      <c r="AV33" t="s">
        <v>39</v>
      </c>
      <c r="AW33" t="s">
        <v>39</v>
      </c>
      <c r="AX33" t="s">
        <v>40</v>
      </c>
      <c r="AY33" t="s">
        <v>38</v>
      </c>
      <c r="AZ33" t="s">
        <v>35</v>
      </c>
      <c r="BA33" t="s">
        <v>38</v>
      </c>
      <c r="BB33" s="10" t="s">
        <v>35</v>
      </c>
      <c r="BC33" t="s">
        <v>35</v>
      </c>
      <c r="BD33" t="s">
        <v>38</v>
      </c>
      <c r="BE33" t="s">
        <v>35</v>
      </c>
      <c r="BF33" t="s">
        <v>38</v>
      </c>
      <c r="BG33" t="s">
        <v>40</v>
      </c>
      <c r="BH33" t="s">
        <v>42</v>
      </c>
      <c r="BI33" t="s">
        <v>38</v>
      </c>
      <c r="BJ33" t="s">
        <v>38</v>
      </c>
      <c r="BK33" t="s">
        <v>40</v>
      </c>
      <c r="BL33" t="s">
        <v>39</v>
      </c>
      <c r="BM33" t="s">
        <v>39</v>
      </c>
      <c r="BN33" t="s">
        <v>38</v>
      </c>
      <c r="BO33" t="s">
        <v>39</v>
      </c>
    </row>
    <row r="34" spans="1:67" x14ac:dyDescent="0.25">
      <c r="A34" s="4" t="s">
        <v>74</v>
      </c>
      <c r="B34" s="5">
        <v>44725</v>
      </c>
      <c r="C34" s="4">
        <v>11</v>
      </c>
      <c r="D34" s="4" t="s">
        <v>260</v>
      </c>
      <c r="E34" s="4" t="s">
        <v>261</v>
      </c>
      <c r="G34" t="s">
        <v>75</v>
      </c>
      <c r="H34" t="s">
        <v>75</v>
      </c>
      <c r="I34" t="s">
        <v>146</v>
      </c>
      <c r="J34" t="s">
        <v>150</v>
      </c>
      <c r="K34" t="s">
        <v>176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e">
        <v>#DIV/0!</v>
      </c>
      <c r="S34" t="s">
        <v>251</v>
      </c>
      <c r="T34" t="s">
        <v>251</v>
      </c>
      <c r="U34">
        <v>0</v>
      </c>
      <c r="V34" s="2">
        <v>0</v>
      </c>
      <c r="W34" s="9">
        <v>44725</v>
      </c>
      <c r="X34">
        <v>11</v>
      </c>
      <c r="Y34" t="s">
        <v>261</v>
      </c>
      <c r="Z34" t="s">
        <v>251</v>
      </c>
      <c r="AA34" t="s">
        <v>251</v>
      </c>
      <c r="AB34" s="10" t="s">
        <v>251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 s="11"/>
      <c r="AH34" s="1"/>
      <c r="AS34" s="10"/>
      <c r="BB34" s="10"/>
    </row>
    <row r="35" spans="1:67" x14ac:dyDescent="0.25">
      <c r="A35" s="4" t="s">
        <v>76</v>
      </c>
      <c r="B35" s="5">
        <v>44725</v>
      </c>
      <c r="C35" s="4">
        <v>11</v>
      </c>
      <c r="D35" s="4" t="s">
        <v>260</v>
      </c>
      <c r="E35" s="4" t="s">
        <v>261</v>
      </c>
      <c r="G35" t="s">
        <v>77</v>
      </c>
      <c r="H35" t="s">
        <v>77</v>
      </c>
      <c r="I35" t="s">
        <v>146</v>
      </c>
      <c r="J35" t="s">
        <v>150</v>
      </c>
      <c r="K35" t="s">
        <v>178</v>
      </c>
      <c r="L35">
        <v>0.63</v>
      </c>
      <c r="M35">
        <v>0</v>
      </c>
      <c r="N35">
        <v>45</v>
      </c>
      <c r="O35">
        <v>61</v>
      </c>
      <c r="P35">
        <v>41</v>
      </c>
      <c r="Q35">
        <v>63</v>
      </c>
      <c r="R35">
        <v>0.72664359861591699</v>
      </c>
      <c r="S35" t="s">
        <v>254</v>
      </c>
      <c r="T35" t="s">
        <v>252</v>
      </c>
      <c r="U35">
        <v>321</v>
      </c>
      <c r="V35" s="2">
        <v>96.686746987951807</v>
      </c>
      <c r="W35" s="9">
        <v>44729</v>
      </c>
      <c r="X35">
        <v>11</v>
      </c>
      <c r="Y35" t="s">
        <v>261</v>
      </c>
      <c r="Z35" t="s">
        <v>261</v>
      </c>
      <c r="AA35" t="s">
        <v>278</v>
      </c>
      <c r="AB35" s="10" t="s">
        <v>270</v>
      </c>
      <c r="AC35">
        <f t="shared" si="5"/>
        <v>7</v>
      </c>
      <c r="AD35">
        <f t="shared" si="5"/>
        <v>4</v>
      </c>
      <c r="AE35">
        <f t="shared" si="5"/>
        <v>3</v>
      </c>
      <c r="AF35">
        <f t="shared" si="5"/>
        <v>8</v>
      </c>
      <c r="AG35" s="11">
        <f t="shared" ref="AG35:AG66" si="6">SUM(AC35:AF35)/COUNTA(AI35:BJ35)</f>
        <v>0.84615384615384615</v>
      </c>
      <c r="AH35" s="1">
        <f>44/52</f>
        <v>0.84615384615384615</v>
      </c>
      <c r="AI35" t="s">
        <v>35</v>
      </c>
      <c r="AJ35" t="s">
        <v>35</v>
      </c>
      <c r="AK35" t="s">
        <v>36</v>
      </c>
      <c r="AL35" t="s">
        <v>37</v>
      </c>
      <c r="AM35" t="s">
        <v>41</v>
      </c>
      <c r="AN35" t="s">
        <v>41</v>
      </c>
      <c r="AO35" t="s">
        <v>35</v>
      </c>
      <c r="AP35" t="s">
        <v>38</v>
      </c>
      <c r="AQ35" t="s">
        <v>39</v>
      </c>
      <c r="AS35" s="10" t="s">
        <v>38</v>
      </c>
      <c r="AT35" t="s">
        <v>38</v>
      </c>
      <c r="AU35" t="s">
        <v>40</v>
      </c>
      <c r="AV35" t="s">
        <v>39</v>
      </c>
      <c r="AW35" t="s">
        <v>39</v>
      </c>
      <c r="AX35" t="s">
        <v>40</v>
      </c>
      <c r="AY35" t="s">
        <v>38</v>
      </c>
      <c r="AZ35" t="s">
        <v>35</v>
      </c>
      <c r="BA35" t="s">
        <v>38</v>
      </c>
      <c r="BB35" s="10" t="s">
        <v>35</v>
      </c>
      <c r="BC35" t="s">
        <v>35</v>
      </c>
      <c r="BD35" t="s">
        <v>38</v>
      </c>
      <c r="BE35" t="s">
        <v>35</v>
      </c>
      <c r="BG35" t="s">
        <v>40</v>
      </c>
      <c r="BH35" t="s">
        <v>38</v>
      </c>
      <c r="BI35" t="s">
        <v>38</v>
      </c>
      <c r="BJ35" t="s">
        <v>39</v>
      </c>
      <c r="BK35" t="s">
        <v>40</v>
      </c>
      <c r="BL35" t="s">
        <v>39</v>
      </c>
      <c r="BM35" t="s">
        <v>39</v>
      </c>
      <c r="BN35" t="s">
        <v>39</v>
      </c>
      <c r="BO35" t="s">
        <v>39</v>
      </c>
    </row>
    <row r="36" spans="1:67" x14ac:dyDescent="0.25">
      <c r="A36" s="4" t="s">
        <v>80</v>
      </c>
      <c r="B36" s="5">
        <v>44736</v>
      </c>
      <c r="C36" s="4">
        <v>12</v>
      </c>
      <c r="D36" s="4" t="s">
        <v>260</v>
      </c>
      <c r="E36" s="4" t="s">
        <v>261</v>
      </c>
      <c r="G36" t="s">
        <v>78</v>
      </c>
      <c r="H36" t="s">
        <v>78</v>
      </c>
      <c r="I36" t="s">
        <v>146</v>
      </c>
      <c r="J36" t="s">
        <v>150</v>
      </c>
      <c r="K36" t="s">
        <v>179</v>
      </c>
      <c r="L36">
        <v>0.2</v>
      </c>
      <c r="M36">
        <v>1</v>
      </c>
      <c r="N36">
        <v>45</v>
      </c>
      <c r="O36">
        <v>74</v>
      </c>
      <c r="P36">
        <v>38</v>
      </c>
      <c r="Q36">
        <v>55</v>
      </c>
      <c r="R36">
        <v>0.71959459459459463</v>
      </c>
      <c r="S36" t="s">
        <v>254</v>
      </c>
      <c r="T36" t="s">
        <v>252</v>
      </c>
      <c r="U36">
        <v>330</v>
      </c>
      <c r="V36" s="2">
        <v>99.397590361445793</v>
      </c>
      <c r="W36" s="9">
        <v>44733</v>
      </c>
      <c r="X36">
        <v>12</v>
      </c>
      <c r="Y36" t="s">
        <v>261</v>
      </c>
      <c r="Z36" t="s">
        <v>261</v>
      </c>
      <c r="AA36" t="s">
        <v>270</v>
      </c>
      <c r="AB36" s="10" t="s">
        <v>270</v>
      </c>
      <c r="AC36">
        <f t="shared" si="5"/>
        <v>7</v>
      </c>
      <c r="AD36">
        <f t="shared" si="5"/>
        <v>5</v>
      </c>
      <c r="AE36">
        <f t="shared" si="5"/>
        <v>4</v>
      </c>
      <c r="AF36">
        <f t="shared" si="5"/>
        <v>12</v>
      </c>
      <c r="AG36" s="11">
        <f t="shared" si="6"/>
        <v>1</v>
      </c>
      <c r="AH36" s="1">
        <v>1</v>
      </c>
      <c r="AI36" t="s">
        <v>35</v>
      </c>
      <c r="AJ36" t="s">
        <v>35</v>
      </c>
      <c r="AK36" t="s">
        <v>40</v>
      </c>
      <c r="AL36" t="s">
        <v>39</v>
      </c>
      <c r="AM36" t="s">
        <v>38</v>
      </c>
      <c r="AN36" t="s">
        <v>38</v>
      </c>
      <c r="AO36" t="s">
        <v>35</v>
      </c>
      <c r="AP36" t="s">
        <v>38</v>
      </c>
      <c r="AQ36" t="s">
        <v>39</v>
      </c>
      <c r="AR36" t="s">
        <v>38</v>
      </c>
      <c r="AS36" s="10" t="s">
        <v>38</v>
      </c>
      <c r="AT36" t="s">
        <v>38</v>
      </c>
      <c r="AU36" t="s">
        <v>40</v>
      </c>
      <c r="AV36" t="s">
        <v>39</v>
      </c>
      <c r="AW36" t="s">
        <v>39</v>
      </c>
      <c r="AX36" t="s">
        <v>40</v>
      </c>
      <c r="AY36" t="s">
        <v>38</v>
      </c>
      <c r="AZ36" t="s">
        <v>35</v>
      </c>
      <c r="BA36" t="s">
        <v>38</v>
      </c>
      <c r="BB36" s="10" t="s">
        <v>35</v>
      </c>
      <c r="BC36" t="s">
        <v>35</v>
      </c>
      <c r="BD36" t="s">
        <v>38</v>
      </c>
      <c r="BE36" t="s">
        <v>35</v>
      </c>
      <c r="BF36" t="s">
        <v>38</v>
      </c>
      <c r="BG36" t="s">
        <v>40</v>
      </c>
      <c r="BH36" t="s">
        <v>38</v>
      </c>
      <c r="BI36" t="s">
        <v>39</v>
      </c>
      <c r="BJ36" t="s">
        <v>38</v>
      </c>
      <c r="BK36" t="s">
        <v>40</v>
      </c>
      <c r="BL36" t="s">
        <v>39</v>
      </c>
      <c r="BM36" t="s">
        <v>39</v>
      </c>
      <c r="BN36" t="s">
        <v>38</v>
      </c>
      <c r="BO36" t="s">
        <v>39</v>
      </c>
    </row>
    <row r="37" spans="1:67" x14ac:dyDescent="0.25">
      <c r="A37" s="4" t="s">
        <v>79</v>
      </c>
      <c r="B37" s="5">
        <v>44736</v>
      </c>
      <c r="C37" s="4">
        <v>12</v>
      </c>
      <c r="D37" s="4" t="s">
        <v>260</v>
      </c>
      <c r="E37" s="4" t="s">
        <v>261</v>
      </c>
      <c r="G37" t="s">
        <v>79</v>
      </c>
      <c r="H37" t="s">
        <v>79</v>
      </c>
      <c r="I37" t="s">
        <v>146</v>
      </c>
      <c r="J37" t="s">
        <v>150</v>
      </c>
      <c r="K37" t="s">
        <v>180</v>
      </c>
      <c r="L37">
        <v>0.44</v>
      </c>
      <c r="M37">
        <v>0</v>
      </c>
      <c r="N37">
        <v>44</v>
      </c>
      <c r="O37">
        <v>66</v>
      </c>
      <c r="P37">
        <v>45</v>
      </c>
      <c r="Q37">
        <v>56</v>
      </c>
      <c r="R37">
        <v>0.72013651877133111</v>
      </c>
      <c r="S37" t="s">
        <v>254</v>
      </c>
      <c r="T37" t="s">
        <v>252</v>
      </c>
      <c r="U37">
        <v>327</v>
      </c>
      <c r="V37" s="2">
        <v>98.493975903614455</v>
      </c>
      <c r="W37" s="9">
        <v>44736</v>
      </c>
      <c r="X37">
        <v>12</v>
      </c>
      <c r="Y37" t="s">
        <v>261</v>
      </c>
      <c r="Z37" t="s">
        <v>297</v>
      </c>
      <c r="AA37" t="s">
        <v>277</v>
      </c>
      <c r="AB37" s="10" t="s">
        <v>272</v>
      </c>
      <c r="AC37">
        <f t="shared" si="5"/>
        <v>1</v>
      </c>
      <c r="AD37">
        <f t="shared" si="5"/>
        <v>3</v>
      </c>
      <c r="AE37">
        <f t="shared" si="5"/>
        <v>1</v>
      </c>
      <c r="AF37">
        <f t="shared" si="5"/>
        <v>1</v>
      </c>
      <c r="AG37" s="11">
        <f t="shared" si="6"/>
        <v>0.21428571428571427</v>
      </c>
      <c r="AH37" s="1">
        <f>24/56</f>
        <v>0.42857142857142855</v>
      </c>
      <c r="AI37" t="s">
        <v>43</v>
      </c>
      <c r="AJ37" t="s">
        <v>49</v>
      </c>
      <c r="AK37" t="s">
        <v>35</v>
      </c>
      <c r="AL37" t="s">
        <v>40</v>
      </c>
      <c r="AM37" t="s">
        <v>39</v>
      </c>
      <c r="AN37" t="s">
        <v>39</v>
      </c>
      <c r="AO37" t="s">
        <v>43</v>
      </c>
      <c r="AP37" t="s">
        <v>44</v>
      </c>
      <c r="AQ37" t="s">
        <v>41</v>
      </c>
      <c r="AR37" t="s">
        <v>45</v>
      </c>
      <c r="AS37" s="10" t="s">
        <v>45</v>
      </c>
      <c r="AT37" t="s">
        <v>45</v>
      </c>
      <c r="AU37" t="s">
        <v>36</v>
      </c>
      <c r="AV37" t="s">
        <v>41</v>
      </c>
      <c r="AW37" t="s">
        <v>41</v>
      </c>
      <c r="AX37" t="s">
        <v>36</v>
      </c>
      <c r="AY37" t="s">
        <v>47</v>
      </c>
      <c r="AZ37" t="s">
        <v>43</v>
      </c>
      <c r="BA37" t="s">
        <v>47</v>
      </c>
      <c r="BB37" s="10" t="s">
        <v>47</v>
      </c>
      <c r="BC37" t="s">
        <v>36</v>
      </c>
      <c r="BD37" t="s">
        <v>46</v>
      </c>
      <c r="BE37" t="s">
        <v>48</v>
      </c>
      <c r="BF37" t="s">
        <v>47</v>
      </c>
      <c r="BG37" t="s">
        <v>42</v>
      </c>
      <c r="BH37" t="s">
        <v>38</v>
      </c>
      <c r="BI37" t="s">
        <v>41</v>
      </c>
      <c r="BJ37" t="s">
        <v>39</v>
      </c>
      <c r="BK37" t="s">
        <v>40</v>
      </c>
      <c r="BL37" t="s">
        <v>39</v>
      </c>
      <c r="BM37" t="s">
        <v>39</v>
      </c>
      <c r="BN37" t="s">
        <v>41</v>
      </c>
      <c r="BO37" t="s">
        <v>39</v>
      </c>
    </row>
    <row r="38" spans="1:67" x14ac:dyDescent="0.25">
      <c r="A38" s="4" t="s">
        <v>78</v>
      </c>
      <c r="B38" s="5">
        <v>44733</v>
      </c>
      <c r="C38" s="4">
        <v>12</v>
      </c>
      <c r="D38" s="4" t="s">
        <v>260</v>
      </c>
      <c r="E38" s="4" t="s">
        <v>261</v>
      </c>
      <c r="G38" t="s">
        <v>81</v>
      </c>
      <c r="H38" t="s">
        <v>81</v>
      </c>
      <c r="I38" t="s">
        <v>146</v>
      </c>
      <c r="J38" t="s">
        <v>150</v>
      </c>
      <c r="K38" t="s">
        <v>182</v>
      </c>
      <c r="L38">
        <v>0.21</v>
      </c>
      <c r="M38">
        <v>1</v>
      </c>
      <c r="N38">
        <v>37</v>
      </c>
      <c r="O38">
        <v>76</v>
      </c>
      <c r="P38">
        <v>45</v>
      </c>
      <c r="Q38">
        <v>49</v>
      </c>
      <c r="R38">
        <v>0.70508474576271185</v>
      </c>
      <c r="S38" t="s">
        <v>254</v>
      </c>
      <c r="T38" t="s">
        <v>253</v>
      </c>
      <c r="U38">
        <v>328</v>
      </c>
      <c r="V38" s="2">
        <v>98.795180722891558</v>
      </c>
      <c r="W38" s="9">
        <v>44736</v>
      </c>
      <c r="X38">
        <v>12</v>
      </c>
      <c r="Y38" t="s">
        <v>261</v>
      </c>
      <c r="Z38" t="s">
        <v>297</v>
      </c>
      <c r="AA38" t="s">
        <v>277</v>
      </c>
      <c r="AB38" s="10" t="s">
        <v>272</v>
      </c>
      <c r="AC38">
        <f t="shared" si="5"/>
        <v>0</v>
      </c>
      <c r="AD38">
        <f t="shared" si="5"/>
        <v>1</v>
      </c>
      <c r="AE38">
        <f t="shared" si="5"/>
        <v>0</v>
      </c>
      <c r="AF38">
        <f t="shared" si="5"/>
        <v>1</v>
      </c>
      <c r="AG38" s="11">
        <f t="shared" si="6"/>
        <v>7.407407407407407E-2</v>
      </c>
      <c r="AH38" s="1">
        <f>25/54</f>
        <v>0.46296296296296297</v>
      </c>
      <c r="AI38" t="s">
        <v>43</v>
      </c>
      <c r="AJ38" t="s">
        <v>49</v>
      </c>
      <c r="AK38" t="s">
        <v>36</v>
      </c>
      <c r="AL38" t="s">
        <v>37</v>
      </c>
      <c r="AM38" t="s">
        <v>41</v>
      </c>
      <c r="AN38" t="s">
        <v>41</v>
      </c>
      <c r="AO38" t="s">
        <v>43</v>
      </c>
      <c r="AP38" t="s">
        <v>44</v>
      </c>
      <c r="AQ38" t="s">
        <v>41</v>
      </c>
      <c r="AR38" t="s">
        <v>45</v>
      </c>
      <c r="AS38" s="10" t="s">
        <v>45</v>
      </c>
      <c r="AT38" t="s">
        <v>45</v>
      </c>
      <c r="AU38" t="s">
        <v>36</v>
      </c>
      <c r="AV38" t="s">
        <v>41</v>
      </c>
      <c r="AW38" t="s">
        <v>41</v>
      </c>
      <c r="AX38" t="s">
        <v>36</v>
      </c>
      <c r="AZ38" t="s">
        <v>43</v>
      </c>
      <c r="BA38" t="s">
        <v>47</v>
      </c>
      <c r="BB38" s="10" t="s">
        <v>47</v>
      </c>
      <c r="BC38" t="s">
        <v>36</v>
      </c>
      <c r="BD38" t="s">
        <v>46</v>
      </c>
      <c r="BE38" t="s">
        <v>48</v>
      </c>
      <c r="BF38" t="s">
        <v>47</v>
      </c>
      <c r="BG38" t="s">
        <v>42</v>
      </c>
      <c r="BH38" t="s">
        <v>38</v>
      </c>
      <c r="BI38" t="s">
        <v>39</v>
      </c>
      <c r="BJ38" t="s">
        <v>41</v>
      </c>
      <c r="BK38" t="s">
        <v>40</v>
      </c>
      <c r="BL38" t="s">
        <v>39</v>
      </c>
      <c r="BM38" t="s">
        <v>39</v>
      </c>
      <c r="BN38" t="s">
        <v>38</v>
      </c>
      <c r="BO38" t="s">
        <v>39</v>
      </c>
    </row>
    <row r="39" spans="1:67" x14ac:dyDescent="0.25">
      <c r="A39" s="4" t="s">
        <v>81</v>
      </c>
      <c r="B39" s="5">
        <v>44736</v>
      </c>
      <c r="C39" s="4">
        <v>12</v>
      </c>
      <c r="D39" s="4" t="s">
        <v>260</v>
      </c>
      <c r="E39" s="4" t="s">
        <v>261</v>
      </c>
      <c r="G39" t="s">
        <v>80</v>
      </c>
      <c r="H39" t="s">
        <v>80</v>
      </c>
      <c r="I39" t="s">
        <v>146</v>
      </c>
      <c r="J39" t="s">
        <v>150</v>
      </c>
      <c r="K39" t="s">
        <v>181</v>
      </c>
      <c r="L39">
        <v>0.35</v>
      </c>
      <c r="M39">
        <v>1</v>
      </c>
      <c r="N39">
        <v>44</v>
      </c>
      <c r="O39">
        <v>72</v>
      </c>
      <c r="P39">
        <v>42</v>
      </c>
      <c r="Q39">
        <v>59</v>
      </c>
      <c r="R39">
        <v>0.74402730375426618</v>
      </c>
      <c r="S39" t="s">
        <v>254</v>
      </c>
      <c r="T39" t="s">
        <v>253</v>
      </c>
      <c r="U39">
        <v>327</v>
      </c>
      <c r="V39" s="2">
        <v>98.493975903614455</v>
      </c>
      <c r="W39" s="9">
        <v>44736</v>
      </c>
      <c r="X39">
        <v>12</v>
      </c>
      <c r="Y39" t="s">
        <v>261</v>
      </c>
      <c r="Z39" t="s">
        <v>261</v>
      </c>
      <c r="AA39" t="s">
        <v>270</v>
      </c>
      <c r="AB39" s="10" t="s">
        <v>270</v>
      </c>
      <c r="AC39">
        <f t="shared" si="5"/>
        <v>7</v>
      </c>
      <c r="AD39">
        <f t="shared" si="5"/>
        <v>5</v>
      </c>
      <c r="AE39">
        <f t="shared" si="5"/>
        <v>4</v>
      </c>
      <c r="AF39">
        <f t="shared" si="5"/>
        <v>12</v>
      </c>
      <c r="AG39" s="11">
        <f t="shared" si="6"/>
        <v>1</v>
      </c>
      <c r="AH39" s="1">
        <v>1</v>
      </c>
      <c r="AI39" t="s">
        <v>35</v>
      </c>
      <c r="AJ39" t="s">
        <v>35</v>
      </c>
      <c r="AK39" t="s">
        <v>40</v>
      </c>
      <c r="AL39" t="s">
        <v>39</v>
      </c>
      <c r="AM39" t="s">
        <v>38</v>
      </c>
      <c r="AN39" t="s">
        <v>38</v>
      </c>
      <c r="AO39" t="s">
        <v>35</v>
      </c>
      <c r="AP39" t="s">
        <v>38</v>
      </c>
      <c r="AQ39" t="s">
        <v>39</v>
      </c>
      <c r="AR39" t="s">
        <v>38</v>
      </c>
      <c r="AS39" s="10" t="s">
        <v>38</v>
      </c>
      <c r="AT39" t="s">
        <v>38</v>
      </c>
      <c r="AU39" t="s">
        <v>40</v>
      </c>
      <c r="AV39" t="s">
        <v>39</v>
      </c>
      <c r="AW39" t="s">
        <v>39</v>
      </c>
      <c r="AX39" t="s">
        <v>40</v>
      </c>
      <c r="AY39" t="s">
        <v>38</v>
      </c>
      <c r="AZ39" t="s">
        <v>35</v>
      </c>
      <c r="BA39" t="s">
        <v>38</v>
      </c>
      <c r="BB39" s="10" t="s">
        <v>35</v>
      </c>
      <c r="BC39" t="s">
        <v>35</v>
      </c>
      <c r="BD39" t="s">
        <v>38</v>
      </c>
      <c r="BE39" t="s">
        <v>35</v>
      </c>
      <c r="BF39" t="s">
        <v>38</v>
      </c>
      <c r="BG39" t="s">
        <v>40</v>
      </c>
      <c r="BH39" t="s">
        <v>38</v>
      </c>
      <c r="BI39" t="s">
        <v>39</v>
      </c>
      <c r="BJ39" t="s">
        <v>38</v>
      </c>
      <c r="BK39" t="s">
        <v>40</v>
      </c>
      <c r="BL39" t="s">
        <v>39</v>
      </c>
      <c r="BM39" t="s">
        <v>39</v>
      </c>
      <c r="BN39" t="s">
        <v>38</v>
      </c>
      <c r="BO39" t="s">
        <v>39</v>
      </c>
    </row>
    <row r="40" spans="1:67" x14ac:dyDescent="0.25">
      <c r="A40" s="4" t="s">
        <v>82</v>
      </c>
      <c r="B40" s="5">
        <v>44741</v>
      </c>
      <c r="C40" s="4">
        <v>13</v>
      </c>
      <c r="D40" s="4" t="s">
        <v>260</v>
      </c>
      <c r="E40" s="4" t="s">
        <v>261</v>
      </c>
      <c r="G40" t="s">
        <v>82</v>
      </c>
      <c r="H40" t="s">
        <v>82</v>
      </c>
      <c r="I40" t="s">
        <v>146</v>
      </c>
      <c r="J40" t="s">
        <v>150</v>
      </c>
      <c r="K40" t="s">
        <v>183</v>
      </c>
      <c r="L40">
        <v>0.28000000000000003</v>
      </c>
      <c r="M40">
        <v>1</v>
      </c>
      <c r="N40">
        <v>51</v>
      </c>
      <c r="O40">
        <v>66</v>
      </c>
      <c r="P40">
        <v>34</v>
      </c>
      <c r="Q40">
        <v>64</v>
      </c>
      <c r="R40">
        <v>0.73720136518771329</v>
      </c>
      <c r="S40" t="s">
        <v>254</v>
      </c>
      <c r="T40" t="s">
        <v>253</v>
      </c>
      <c r="U40">
        <v>325</v>
      </c>
      <c r="V40" s="2">
        <v>97.891566265060234</v>
      </c>
      <c r="W40" s="9">
        <v>44741</v>
      </c>
      <c r="X40">
        <v>13</v>
      </c>
      <c r="Y40" t="s">
        <v>261</v>
      </c>
      <c r="Z40" t="s">
        <v>297</v>
      </c>
      <c r="AA40" t="s">
        <v>277</v>
      </c>
      <c r="AB40" s="10" t="s">
        <v>272</v>
      </c>
      <c r="AC40">
        <f t="shared" si="5"/>
        <v>0</v>
      </c>
      <c r="AD40">
        <f t="shared" si="5"/>
        <v>1</v>
      </c>
      <c r="AE40">
        <f t="shared" si="5"/>
        <v>0</v>
      </c>
      <c r="AF40">
        <f t="shared" si="5"/>
        <v>1</v>
      </c>
      <c r="AG40" s="11">
        <f t="shared" si="6"/>
        <v>7.6923076923076927E-2</v>
      </c>
      <c r="AH40" s="1">
        <f>24/52</f>
        <v>0.46153846153846156</v>
      </c>
      <c r="AI40" t="s">
        <v>43</v>
      </c>
      <c r="AJ40" t="s">
        <v>49</v>
      </c>
      <c r="AK40" t="s">
        <v>36</v>
      </c>
      <c r="AL40" t="s">
        <v>37</v>
      </c>
      <c r="AM40" t="s">
        <v>41</v>
      </c>
      <c r="AN40" t="s">
        <v>41</v>
      </c>
      <c r="AO40" t="s">
        <v>43</v>
      </c>
      <c r="AP40" t="s">
        <v>44</v>
      </c>
      <c r="AQ40" t="s">
        <v>41</v>
      </c>
      <c r="AS40" s="10" t="s">
        <v>45</v>
      </c>
      <c r="AT40" t="s">
        <v>45</v>
      </c>
      <c r="AU40" t="s">
        <v>36</v>
      </c>
      <c r="AV40" t="s">
        <v>41</v>
      </c>
      <c r="AW40" t="s">
        <v>41</v>
      </c>
      <c r="AX40" t="s">
        <v>36</v>
      </c>
      <c r="AY40" t="s">
        <v>47</v>
      </c>
      <c r="AZ40" t="s">
        <v>43</v>
      </c>
      <c r="BA40" t="s">
        <v>47</v>
      </c>
      <c r="BB40" s="10" t="s">
        <v>47</v>
      </c>
      <c r="BC40" t="s">
        <v>36</v>
      </c>
      <c r="BD40" t="s">
        <v>46</v>
      </c>
      <c r="BE40" t="s">
        <v>48</v>
      </c>
      <c r="BG40" t="s">
        <v>42</v>
      </c>
      <c r="BH40" t="s">
        <v>38</v>
      </c>
      <c r="BI40" t="s">
        <v>39</v>
      </c>
      <c r="BJ40" t="s">
        <v>41</v>
      </c>
      <c r="BK40" t="s">
        <v>40</v>
      </c>
      <c r="BL40" t="s">
        <v>39</v>
      </c>
      <c r="BM40" t="s">
        <v>39</v>
      </c>
      <c r="BN40" t="s">
        <v>38</v>
      </c>
      <c r="BO40" t="s">
        <v>39</v>
      </c>
    </row>
    <row r="41" spans="1:67" x14ac:dyDescent="0.25">
      <c r="A41" s="4" t="s">
        <v>85</v>
      </c>
      <c r="B41" s="5">
        <v>44743</v>
      </c>
      <c r="C41" s="4">
        <v>13</v>
      </c>
      <c r="D41" s="4" t="s">
        <v>260</v>
      </c>
      <c r="E41" s="4" t="s">
        <v>261</v>
      </c>
      <c r="G41" t="s">
        <v>83</v>
      </c>
      <c r="H41" t="s">
        <v>83</v>
      </c>
      <c r="I41" t="s">
        <v>146</v>
      </c>
      <c r="J41" t="s">
        <v>150</v>
      </c>
      <c r="K41" t="s">
        <v>184</v>
      </c>
      <c r="L41">
        <v>1.93</v>
      </c>
      <c r="M41">
        <v>2</v>
      </c>
      <c r="N41">
        <v>40</v>
      </c>
      <c r="O41">
        <v>63</v>
      </c>
      <c r="P41">
        <v>43</v>
      </c>
      <c r="Q41">
        <v>47</v>
      </c>
      <c r="R41">
        <v>0.68181818181818177</v>
      </c>
      <c r="S41" t="s">
        <v>254</v>
      </c>
      <c r="T41" t="s">
        <v>253</v>
      </c>
      <c r="U41">
        <v>318</v>
      </c>
      <c r="V41" s="2">
        <v>95.783132530120483</v>
      </c>
      <c r="W41" s="9">
        <v>44741</v>
      </c>
      <c r="X41">
        <v>13</v>
      </c>
      <c r="Y41" t="s">
        <v>261</v>
      </c>
      <c r="Z41" t="s">
        <v>297</v>
      </c>
      <c r="AA41" t="s">
        <v>277</v>
      </c>
      <c r="AB41" s="10" t="s">
        <v>272</v>
      </c>
      <c r="AC41">
        <f t="shared" si="5"/>
        <v>0</v>
      </c>
      <c r="AD41">
        <f t="shared" si="5"/>
        <v>1</v>
      </c>
      <c r="AE41">
        <f t="shared" si="5"/>
        <v>0</v>
      </c>
      <c r="AF41">
        <f t="shared" si="5"/>
        <v>1</v>
      </c>
      <c r="AG41" s="11">
        <f t="shared" si="6"/>
        <v>7.6923076923076927E-2</v>
      </c>
      <c r="AH41" s="1">
        <f>24/52</f>
        <v>0.46153846153846156</v>
      </c>
      <c r="AI41" t="s">
        <v>43</v>
      </c>
      <c r="AK41" t="s">
        <v>36</v>
      </c>
      <c r="AM41" t="s">
        <v>41</v>
      </c>
      <c r="AN41" t="s">
        <v>41</v>
      </c>
      <c r="AO41" t="s">
        <v>43</v>
      </c>
      <c r="AP41" t="s">
        <v>44</v>
      </c>
      <c r="AQ41" t="s">
        <v>41</v>
      </c>
      <c r="AR41" t="s">
        <v>45</v>
      </c>
      <c r="AS41" s="10" t="s">
        <v>45</v>
      </c>
      <c r="AT41" t="s">
        <v>45</v>
      </c>
      <c r="AU41" t="s">
        <v>36</v>
      </c>
      <c r="AV41" t="s">
        <v>41</v>
      </c>
      <c r="AW41" t="s">
        <v>41</v>
      </c>
      <c r="AX41" t="s">
        <v>36</v>
      </c>
      <c r="AY41" t="s">
        <v>47</v>
      </c>
      <c r="AZ41" t="s">
        <v>43</v>
      </c>
      <c r="BA41" t="s">
        <v>47</v>
      </c>
      <c r="BB41" s="10" t="s">
        <v>47</v>
      </c>
      <c r="BC41" t="s">
        <v>36</v>
      </c>
      <c r="BD41" t="s">
        <v>46</v>
      </c>
      <c r="BE41" t="s">
        <v>48</v>
      </c>
      <c r="BF41" t="s">
        <v>47</v>
      </c>
      <c r="BG41" t="s">
        <v>42</v>
      </c>
      <c r="BH41" t="s">
        <v>38</v>
      </c>
      <c r="BI41" t="s">
        <v>39</v>
      </c>
      <c r="BJ41" t="s">
        <v>41</v>
      </c>
      <c r="BK41" t="s">
        <v>40</v>
      </c>
      <c r="BL41" t="s">
        <v>39</v>
      </c>
      <c r="BM41" t="s">
        <v>39</v>
      </c>
      <c r="BN41" t="s">
        <v>38</v>
      </c>
      <c r="BO41" t="s">
        <v>39</v>
      </c>
    </row>
    <row r="42" spans="1:67" x14ac:dyDescent="0.25">
      <c r="A42" s="4" t="s">
        <v>83</v>
      </c>
      <c r="B42" s="5">
        <v>44741</v>
      </c>
      <c r="C42" s="4">
        <v>13</v>
      </c>
      <c r="D42" s="4" t="s">
        <v>260</v>
      </c>
      <c r="E42" s="4" t="s">
        <v>261</v>
      </c>
      <c r="G42" t="s">
        <v>84</v>
      </c>
      <c r="H42" t="s">
        <v>84</v>
      </c>
      <c r="I42" t="s">
        <v>146</v>
      </c>
      <c r="J42" t="s">
        <v>150</v>
      </c>
      <c r="K42" t="s">
        <v>185</v>
      </c>
      <c r="L42">
        <v>0.31</v>
      </c>
      <c r="M42">
        <v>3</v>
      </c>
      <c r="N42">
        <v>49</v>
      </c>
      <c r="O42">
        <v>73</v>
      </c>
      <c r="P42">
        <v>44</v>
      </c>
      <c r="Q42">
        <v>56</v>
      </c>
      <c r="R42">
        <v>0.76013513513513509</v>
      </c>
      <c r="S42" t="s">
        <v>254</v>
      </c>
      <c r="T42" t="s">
        <v>253</v>
      </c>
      <c r="U42">
        <v>328</v>
      </c>
      <c r="V42" s="2">
        <v>98.795180722891558</v>
      </c>
      <c r="W42" s="9">
        <v>44743</v>
      </c>
      <c r="X42">
        <v>13</v>
      </c>
      <c r="Y42" t="s">
        <v>261</v>
      </c>
      <c r="Z42" t="s">
        <v>297</v>
      </c>
      <c r="AA42" t="s">
        <v>277</v>
      </c>
      <c r="AB42" s="10" t="s">
        <v>272</v>
      </c>
      <c r="AC42">
        <f t="shared" si="5"/>
        <v>3</v>
      </c>
      <c r="AD42">
        <f t="shared" si="5"/>
        <v>1</v>
      </c>
      <c r="AE42">
        <f t="shared" si="5"/>
        <v>0</v>
      </c>
      <c r="AF42">
        <f t="shared" si="5"/>
        <v>1</v>
      </c>
      <c r="AG42" s="11">
        <f t="shared" si="6"/>
        <v>0.19230769230769232</v>
      </c>
      <c r="AH42" s="1">
        <f>27/52</f>
        <v>0.51923076923076927</v>
      </c>
      <c r="AI42" t="s">
        <v>35</v>
      </c>
      <c r="AJ42" t="s">
        <v>35</v>
      </c>
      <c r="AK42" t="s">
        <v>36</v>
      </c>
      <c r="AL42" t="s">
        <v>37</v>
      </c>
      <c r="AM42" t="s">
        <v>41</v>
      </c>
      <c r="AN42" t="s">
        <v>41</v>
      </c>
      <c r="AO42" t="s">
        <v>35</v>
      </c>
      <c r="AP42" t="s">
        <v>44</v>
      </c>
      <c r="AQ42" t="s">
        <v>41</v>
      </c>
      <c r="AR42" t="s">
        <v>45</v>
      </c>
      <c r="AS42" s="10" t="s">
        <v>45</v>
      </c>
      <c r="AT42" t="s">
        <v>45</v>
      </c>
      <c r="AU42" t="s">
        <v>36</v>
      </c>
      <c r="AV42" t="s">
        <v>41</v>
      </c>
      <c r="AW42" t="s">
        <v>41</v>
      </c>
      <c r="AX42" t="s">
        <v>36</v>
      </c>
      <c r="AZ42" t="s">
        <v>43</v>
      </c>
      <c r="BB42" s="10" t="s">
        <v>47</v>
      </c>
      <c r="BC42" t="s">
        <v>36</v>
      </c>
      <c r="BD42" t="s">
        <v>46</v>
      </c>
      <c r="BE42" t="s">
        <v>48</v>
      </c>
      <c r="BF42" t="s">
        <v>47</v>
      </c>
      <c r="BG42" t="s">
        <v>42</v>
      </c>
      <c r="BH42" t="s">
        <v>38</v>
      </c>
      <c r="BI42" t="s">
        <v>39</v>
      </c>
      <c r="BJ42" t="s">
        <v>41</v>
      </c>
      <c r="BK42" t="s">
        <v>40</v>
      </c>
      <c r="BL42" t="s">
        <v>39</v>
      </c>
      <c r="BM42" t="s">
        <v>39</v>
      </c>
      <c r="BN42" t="s">
        <v>38</v>
      </c>
      <c r="BO42" t="s">
        <v>39</v>
      </c>
    </row>
    <row r="43" spans="1:67" x14ac:dyDescent="0.25">
      <c r="A43" s="4" t="s">
        <v>84</v>
      </c>
      <c r="B43" s="5">
        <v>44743</v>
      </c>
      <c r="C43" s="4">
        <v>13</v>
      </c>
      <c r="D43" s="4" t="s">
        <v>260</v>
      </c>
      <c r="E43" s="4" t="s">
        <v>261</v>
      </c>
      <c r="G43" t="s">
        <v>85</v>
      </c>
      <c r="H43" t="s">
        <v>85</v>
      </c>
      <c r="I43" t="s">
        <v>146</v>
      </c>
      <c r="J43" t="s">
        <v>150</v>
      </c>
      <c r="K43" t="s">
        <v>186</v>
      </c>
      <c r="L43">
        <v>0.17</v>
      </c>
      <c r="M43">
        <v>0</v>
      </c>
      <c r="N43">
        <v>41</v>
      </c>
      <c r="O43">
        <v>69</v>
      </c>
      <c r="P43">
        <v>39</v>
      </c>
      <c r="Q43">
        <v>54</v>
      </c>
      <c r="R43">
        <v>0.69759450171821302</v>
      </c>
      <c r="S43" t="s">
        <v>254</v>
      </c>
      <c r="T43" t="s">
        <v>252</v>
      </c>
      <c r="U43">
        <v>325</v>
      </c>
      <c r="V43" s="2">
        <v>97.891566265060234</v>
      </c>
      <c r="W43" s="9">
        <v>44743</v>
      </c>
      <c r="X43">
        <v>13</v>
      </c>
      <c r="Y43" t="s">
        <v>261</v>
      </c>
      <c r="Z43" t="s">
        <v>261</v>
      </c>
      <c r="AA43" t="s">
        <v>278</v>
      </c>
      <c r="AB43" s="10" t="s">
        <v>270</v>
      </c>
      <c r="AC43">
        <f t="shared" si="5"/>
        <v>7</v>
      </c>
      <c r="AD43">
        <f t="shared" si="5"/>
        <v>4</v>
      </c>
      <c r="AE43">
        <f t="shared" si="5"/>
        <v>4</v>
      </c>
      <c r="AF43">
        <f t="shared" si="5"/>
        <v>11</v>
      </c>
      <c r="AG43" s="11">
        <f t="shared" si="6"/>
        <v>0.9285714285714286</v>
      </c>
      <c r="AH43" s="1">
        <f>54/56</f>
        <v>0.9642857142857143</v>
      </c>
      <c r="AI43" t="s">
        <v>35</v>
      </c>
      <c r="AJ43" t="s">
        <v>35</v>
      </c>
      <c r="AK43" t="s">
        <v>40</v>
      </c>
      <c r="AL43" t="s">
        <v>39</v>
      </c>
      <c r="AM43" t="s">
        <v>38</v>
      </c>
      <c r="AN43" t="s">
        <v>38</v>
      </c>
      <c r="AO43" t="s">
        <v>35</v>
      </c>
      <c r="AP43" t="s">
        <v>38</v>
      </c>
      <c r="AQ43" t="s">
        <v>39</v>
      </c>
      <c r="AR43" t="s">
        <v>38</v>
      </c>
      <c r="AS43" s="10" t="s">
        <v>38</v>
      </c>
      <c r="AT43" t="s">
        <v>38</v>
      </c>
      <c r="AU43" t="s">
        <v>40</v>
      </c>
      <c r="AV43" t="s">
        <v>39</v>
      </c>
      <c r="AW43" t="s">
        <v>39</v>
      </c>
      <c r="AX43" t="s">
        <v>40</v>
      </c>
      <c r="AY43" t="s">
        <v>38</v>
      </c>
      <c r="AZ43" t="s">
        <v>35</v>
      </c>
      <c r="BA43" t="s">
        <v>38</v>
      </c>
      <c r="BB43" s="10" t="s">
        <v>35</v>
      </c>
      <c r="BC43" t="s">
        <v>35</v>
      </c>
      <c r="BD43" t="s">
        <v>38</v>
      </c>
      <c r="BE43" t="s">
        <v>35</v>
      </c>
      <c r="BF43" t="s">
        <v>38</v>
      </c>
      <c r="BG43" t="s">
        <v>40</v>
      </c>
      <c r="BH43" t="s">
        <v>42</v>
      </c>
      <c r="BI43" t="s">
        <v>41</v>
      </c>
      <c r="BJ43" t="s">
        <v>38</v>
      </c>
      <c r="BK43" t="s">
        <v>40</v>
      </c>
      <c r="BL43" t="s">
        <v>39</v>
      </c>
      <c r="BM43" t="s">
        <v>39</v>
      </c>
      <c r="BN43" t="s">
        <v>38</v>
      </c>
      <c r="BO43" t="s">
        <v>39</v>
      </c>
    </row>
    <row r="44" spans="1:67" x14ac:dyDescent="0.25">
      <c r="A44" s="4" t="s">
        <v>86</v>
      </c>
      <c r="B44" s="5">
        <v>44747</v>
      </c>
      <c r="C44" s="4">
        <v>14</v>
      </c>
      <c r="D44" s="4" t="s">
        <v>260</v>
      </c>
      <c r="E44" s="4" t="s">
        <v>261</v>
      </c>
      <c r="G44" t="s">
        <v>86</v>
      </c>
      <c r="H44" t="s">
        <v>86</v>
      </c>
      <c r="I44" t="s">
        <v>146</v>
      </c>
      <c r="J44" t="s">
        <v>150</v>
      </c>
      <c r="K44" t="s">
        <v>187</v>
      </c>
      <c r="L44">
        <v>0.37</v>
      </c>
      <c r="M44">
        <v>2</v>
      </c>
      <c r="N44">
        <v>41</v>
      </c>
      <c r="O44">
        <v>65</v>
      </c>
      <c r="P44">
        <v>48</v>
      </c>
      <c r="Q44">
        <v>60</v>
      </c>
      <c r="R44">
        <v>0.74226804123711343</v>
      </c>
      <c r="S44" t="s">
        <v>254</v>
      </c>
      <c r="T44" t="s">
        <v>253</v>
      </c>
      <c r="U44">
        <v>323</v>
      </c>
      <c r="V44" s="2">
        <v>97.289156626506028</v>
      </c>
      <c r="W44" s="9">
        <v>44747</v>
      </c>
      <c r="X44">
        <v>14</v>
      </c>
      <c r="Y44" t="s">
        <v>261</v>
      </c>
      <c r="Z44" t="s">
        <v>297</v>
      </c>
      <c r="AA44" t="s">
        <v>277</v>
      </c>
      <c r="AB44" s="10" t="s">
        <v>272</v>
      </c>
      <c r="AC44">
        <f t="shared" si="5"/>
        <v>0</v>
      </c>
      <c r="AD44">
        <f t="shared" si="5"/>
        <v>1</v>
      </c>
      <c r="AE44">
        <f t="shared" si="5"/>
        <v>0</v>
      </c>
      <c r="AF44">
        <f t="shared" si="5"/>
        <v>1</v>
      </c>
      <c r="AG44" s="11">
        <f t="shared" si="6"/>
        <v>7.6923076923076927E-2</v>
      </c>
      <c r="AH44" s="1">
        <f>24/52</f>
        <v>0.46153846153846156</v>
      </c>
      <c r="AI44" t="s">
        <v>43</v>
      </c>
      <c r="AJ44" t="s">
        <v>49</v>
      </c>
      <c r="AK44" t="s">
        <v>36</v>
      </c>
      <c r="AL44" t="s">
        <v>37</v>
      </c>
      <c r="AM44" t="s">
        <v>41</v>
      </c>
      <c r="AN44" t="s">
        <v>41</v>
      </c>
      <c r="AO44" t="s">
        <v>43</v>
      </c>
      <c r="AP44" t="s">
        <v>44</v>
      </c>
      <c r="AQ44" t="s">
        <v>41</v>
      </c>
      <c r="AS44" s="10" t="s">
        <v>45</v>
      </c>
      <c r="AT44" t="s">
        <v>45</v>
      </c>
      <c r="AU44" t="s">
        <v>36</v>
      </c>
      <c r="AV44" t="s">
        <v>41</v>
      </c>
      <c r="AW44" t="s">
        <v>41</v>
      </c>
      <c r="AX44" t="s">
        <v>36</v>
      </c>
      <c r="AY44" t="s">
        <v>47</v>
      </c>
      <c r="AZ44" t="s">
        <v>43</v>
      </c>
      <c r="BB44" s="10" t="s">
        <v>47</v>
      </c>
      <c r="BC44" t="s">
        <v>36</v>
      </c>
      <c r="BD44" t="s">
        <v>46</v>
      </c>
      <c r="BE44" t="s">
        <v>48</v>
      </c>
      <c r="BF44" t="s">
        <v>47</v>
      </c>
      <c r="BG44" t="s">
        <v>42</v>
      </c>
      <c r="BH44" t="s">
        <v>38</v>
      </c>
      <c r="BI44" t="s">
        <v>39</v>
      </c>
      <c r="BJ44" t="s">
        <v>41</v>
      </c>
      <c r="BK44" t="s">
        <v>40</v>
      </c>
      <c r="BL44" t="s">
        <v>39</v>
      </c>
      <c r="BM44" t="s">
        <v>39</v>
      </c>
      <c r="BN44" t="s">
        <v>41</v>
      </c>
      <c r="BO44" t="s">
        <v>39</v>
      </c>
    </row>
    <row r="45" spans="1:67" x14ac:dyDescent="0.25">
      <c r="A45" s="4" t="s">
        <v>89</v>
      </c>
      <c r="B45" s="5">
        <v>44750</v>
      </c>
      <c r="C45" s="4">
        <v>14</v>
      </c>
      <c r="D45" s="4" t="s">
        <v>260</v>
      </c>
      <c r="E45" s="4" t="s">
        <v>261</v>
      </c>
      <c r="G45" t="s">
        <v>88</v>
      </c>
      <c r="H45" t="s">
        <v>88</v>
      </c>
      <c r="I45" t="s">
        <v>146</v>
      </c>
      <c r="J45" t="s">
        <v>150</v>
      </c>
      <c r="K45" t="s">
        <v>189</v>
      </c>
      <c r="L45">
        <v>0.28000000000000003</v>
      </c>
      <c r="M45">
        <v>2</v>
      </c>
      <c r="N45">
        <v>41</v>
      </c>
      <c r="O45">
        <v>61</v>
      </c>
      <c r="P45">
        <v>40</v>
      </c>
      <c r="Q45">
        <v>50</v>
      </c>
      <c r="R45">
        <v>0.66211604095563137</v>
      </c>
      <c r="S45" t="s">
        <v>254</v>
      </c>
      <c r="T45" t="s">
        <v>253</v>
      </c>
      <c r="U45">
        <v>326</v>
      </c>
      <c r="V45" s="2">
        <v>98.192771084337352</v>
      </c>
      <c r="W45" s="9">
        <v>44747</v>
      </c>
      <c r="X45">
        <v>14</v>
      </c>
      <c r="Y45" t="s">
        <v>261</v>
      </c>
      <c r="Z45" t="s">
        <v>297</v>
      </c>
      <c r="AA45" t="s">
        <v>277</v>
      </c>
      <c r="AB45" s="10" t="s">
        <v>272</v>
      </c>
      <c r="AC45">
        <f t="shared" si="5"/>
        <v>0</v>
      </c>
      <c r="AD45">
        <f t="shared" si="5"/>
        <v>1</v>
      </c>
      <c r="AE45">
        <f t="shared" si="5"/>
        <v>0</v>
      </c>
      <c r="AF45">
        <f t="shared" si="5"/>
        <v>1</v>
      </c>
      <c r="AG45" s="11">
        <f t="shared" si="6"/>
        <v>7.407407407407407E-2</v>
      </c>
      <c r="AH45" s="1">
        <f>25/54</f>
        <v>0.46296296296296297</v>
      </c>
      <c r="AI45" t="s">
        <v>43</v>
      </c>
      <c r="AJ45" t="s">
        <v>49</v>
      </c>
      <c r="AK45" t="s">
        <v>36</v>
      </c>
      <c r="AL45" t="s">
        <v>37</v>
      </c>
      <c r="AN45" t="s">
        <v>41</v>
      </c>
      <c r="AO45" t="s">
        <v>43</v>
      </c>
      <c r="AP45" t="s">
        <v>44</v>
      </c>
      <c r="AQ45" t="s">
        <v>41</v>
      </c>
      <c r="AR45" t="s">
        <v>45</v>
      </c>
      <c r="AS45" s="10" t="s">
        <v>45</v>
      </c>
      <c r="AT45" t="s">
        <v>45</v>
      </c>
      <c r="AU45" t="s">
        <v>36</v>
      </c>
      <c r="AV45" t="s">
        <v>41</v>
      </c>
      <c r="AW45" t="s">
        <v>41</v>
      </c>
      <c r="AX45" t="s">
        <v>36</v>
      </c>
      <c r="AY45" t="s">
        <v>47</v>
      </c>
      <c r="AZ45" t="s">
        <v>43</v>
      </c>
      <c r="BA45" t="s">
        <v>47</v>
      </c>
      <c r="BB45" s="10" t="s">
        <v>47</v>
      </c>
      <c r="BC45" t="s">
        <v>36</v>
      </c>
      <c r="BD45" t="s">
        <v>46</v>
      </c>
      <c r="BE45" t="s">
        <v>48</v>
      </c>
      <c r="BF45" t="s">
        <v>47</v>
      </c>
      <c r="BG45" t="s">
        <v>42</v>
      </c>
      <c r="BH45" t="s">
        <v>38</v>
      </c>
      <c r="BI45" t="s">
        <v>39</v>
      </c>
      <c r="BJ45" t="s">
        <v>41</v>
      </c>
      <c r="BK45" t="s">
        <v>40</v>
      </c>
      <c r="BL45" t="s">
        <v>39</v>
      </c>
      <c r="BM45" t="s">
        <v>39</v>
      </c>
      <c r="BN45" t="s">
        <v>38</v>
      </c>
      <c r="BO45" t="s">
        <v>39</v>
      </c>
    </row>
    <row r="46" spans="1:67" x14ac:dyDescent="0.25">
      <c r="A46" s="4" t="s">
        <v>88</v>
      </c>
      <c r="B46" s="5">
        <v>44747</v>
      </c>
      <c r="C46" s="4">
        <v>14</v>
      </c>
      <c r="D46" s="4" t="s">
        <v>260</v>
      </c>
      <c r="E46" s="4" t="s">
        <v>261</v>
      </c>
      <c r="G46" t="s">
        <v>87</v>
      </c>
      <c r="H46" t="s">
        <v>87</v>
      </c>
      <c r="I46" t="s">
        <v>146</v>
      </c>
      <c r="J46" t="s">
        <v>150</v>
      </c>
      <c r="K46" t="s">
        <v>188</v>
      </c>
      <c r="L46">
        <v>0.21</v>
      </c>
      <c r="M46">
        <v>4</v>
      </c>
      <c r="N46">
        <v>45</v>
      </c>
      <c r="O46">
        <v>71</v>
      </c>
      <c r="P46">
        <v>45</v>
      </c>
      <c r="Q46">
        <v>60</v>
      </c>
      <c r="R46">
        <v>0.75757575757575757</v>
      </c>
      <c r="S46" t="s">
        <v>254</v>
      </c>
      <c r="T46" t="s">
        <v>252</v>
      </c>
      <c r="U46">
        <v>331</v>
      </c>
      <c r="V46" s="2">
        <v>99.698795180722882</v>
      </c>
      <c r="W46" s="9">
        <v>44747</v>
      </c>
      <c r="X46">
        <v>14</v>
      </c>
      <c r="Y46" t="s">
        <v>261</v>
      </c>
      <c r="Z46" t="s">
        <v>297</v>
      </c>
      <c r="AA46" t="s">
        <v>272</v>
      </c>
      <c r="AB46" s="10" t="s">
        <v>272</v>
      </c>
      <c r="AC46">
        <f t="shared" si="5"/>
        <v>0</v>
      </c>
      <c r="AD46">
        <f t="shared" si="5"/>
        <v>0</v>
      </c>
      <c r="AE46">
        <f t="shared" si="5"/>
        <v>0</v>
      </c>
      <c r="AF46">
        <f t="shared" si="5"/>
        <v>0</v>
      </c>
      <c r="AG46" s="11">
        <f t="shared" si="6"/>
        <v>0</v>
      </c>
      <c r="AH46" s="1">
        <v>0.5</v>
      </c>
      <c r="AI46" t="s">
        <v>43</v>
      </c>
      <c r="AJ46" t="s">
        <v>49</v>
      </c>
      <c r="AK46" t="s">
        <v>36</v>
      </c>
      <c r="AL46" t="s">
        <v>37</v>
      </c>
      <c r="AM46" t="s">
        <v>41</v>
      </c>
      <c r="AN46" t="s">
        <v>41</v>
      </c>
      <c r="AO46" t="s">
        <v>43</v>
      </c>
      <c r="AP46" t="s">
        <v>44</v>
      </c>
      <c r="AQ46" t="s">
        <v>41</v>
      </c>
      <c r="AR46" t="s">
        <v>45</v>
      </c>
      <c r="AS46" s="10" t="s">
        <v>45</v>
      </c>
      <c r="AT46" t="s">
        <v>45</v>
      </c>
      <c r="AU46" t="s">
        <v>36</v>
      </c>
      <c r="AV46" t="s">
        <v>41</v>
      </c>
      <c r="AW46" t="s">
        <v>41</v>
      </c>
      <c r="AX46" t="s">
        <v>36</v>
      </c>
      <c r="AY46" t="s">
        <v>47</v>
      </c>
      <c r="AZ46" t="s">
        <v>43</v>
      </c>
      <c r="BA46" t="s">
        <v>47</v>
      </c>
      <c r="BB46" s="10" t="s">
        <v>47</v>
      </c>
      <c r="BC46" t="s">
        <v>36</v>
      </c>
      <c r="BD46" t="s">
        <v>46</v>
      </c>
      <c r="BE46" t="s">
        <v>48</v>
      </c>
      <c r="BF46" t="s">
        <v>47</v>
      </c>
      <c r="BG46" t="s">
        <v>42</v>
      </c>
      <c r="BH46" t="s">
        <v>42</v>
      </c>
      <c r="BI46" t="s">
        <v>41</v>
      </c>
      <c r="BJ46" t="s">
        <v>41</v>
      </c>
      <c r="BK46" t="s">
        <v>40</v>
      </c>
      <c r="BL46" t="s">
        <v>39</v>
      </c>
      <c r="BM46" t="s">
        <v>48</v>
      </c>
      <c r="BN46" t="s">
        <v>38</v>
      </c>
      <c r="BO46" t="s">
        <v>39</v>
      </c>
    </row>
    <row r="47" spans="1:67" x14ac:dyDescent="0.25">
      <c r="A47" s="4" t="s">
        <v>87</v>
      </c>
      <c r="B47" s="5">
        <v>44747</v>
      </c>
      <c r="C47" s="4">
        <v>14</v>
      </c>
      <c r="D47" s="4" t="s">
        <v>260</v>
      </c>
      <c r="E47" s="4" t="s">
        <v>261</v>
      </c>
      <c r="G47" t="s">
        <v>89</v>
      </c>
      <c r="H47" t="s">
        <v>89</v>
      </c>
      <c r="I47" t="s">
        <v>146</v>
      </c>
      <c r="J47" t="s">
        <v>150</v>
      </c>
      <c r="K47" t="s">
        <v>190</v>
      </c>
      <c r="L47">
        <v>0.21</v>
      </c>
      <c r="M47">
        <v>1</v>
      </c>
      <c r="N47">
        <v>41</v>
      </c>
      <c r="O47">
        <v>66</v>
      </c>
      <c r="P47">
        <v>48</v>
      </c>
      <c r="Q47">
        <v>60</v>
      </c>
      <c r="R47">
        <v>0.72972972972972971</v>
      </c>
      <c r="S47" t="s">
        <v>254</v>
      </c>
      <c r="T47" t="s">
        <v>252</v>
      </c>
      <c r="U47">
        <v>330</v>
      </c>
      <c r="V47" s="2">
        <v>99.397590361445793</v>
      </c>
      <c r="W47" s="9">
        <v>44750</v>
      </c>
      <c r="X47">
        <v>14</v>
      </c>
      <c r="Y47" t="s">
        <v>261</v>
      </c>
      <c r="Z47" t="s">
        <v>261</v>
      </c>
      <c r="AA47" t="s">
        <v>276</v>
      </c>
      <c r="AB47" s="10" t="s">
        <v>270</v>
      </c>
      <c r="AC47">
        <f t="shared" si="5"/>
        <v>7</v>
      </c>
      <c r="AD47">
        <f t="shared" si="5"/>
        <v>3</v>
      </c>
      <c r="AE47">
        <f t="shared" si="5"/>
        <v>3</v>
      </c>
      <c r="AF47">
        <f t="shared" si="5"/>
        <v>9</v>
      </c>
      <c r="AG47" s="11">
        <f t="shared" si="6"/>
        <v>0.7857142857142857</v>
      </c>
      <c r="AH47" s="1">
        <f>50/56</f>
        <v>0.8928571428571429</v>
      </c>
      <c r="AI47" t="s">
        <v>35</v>
      </c>
      <c r="AJ47" t="s">
        <v>35</v>
      </c>
      <c r="AK47" t="s">
        <v>36</v>
      </c>
      <c r="AL47" t="s">
        <v>37</v>
      </c>
      <c r="AM47" t="s">
        <v>41</v>
      </c>
      <c r="AN47" t="s">
        <v>41</v>
      </c>
      <c r="AO47" t="s">
        <v>35</v>
      </c>
      <c r="AP47" t="s">
        <v>38</v>
      </c>
      <c r="AQ47" t="s">
        <v>39</v>
      </c>
      <c r="AR47" t="s">
        <v>38</v>
      </c>
      <c r="AS47" s="10" t="s">
        <v>38</v>
      </c>
      <c r="AT47" t="s">
        <v>38</v>
      </c>
      <c r="AU47" t="s">
        <v>40</v>
      </c>
      <c r="AV47" t="s">
        <v>39</v>
      </c>
      <c r="AW47" t="s">
        <v>39</v>
      </c>
      <c r="AX47" t="s">
        <v>40</v>
      </c>
      <c r="AY47" t="s">
        <v>38</v>
      </c>
      <c r="AZ47" t="s">
        <v>35</v>
      </c>
      <c r="BA47" t="s">
        <v>38</v>
      </c>
      <c r="BB47" s="10" t="s">
        <v>35</v>
      </c>
      <c r="BC47" t="s">
        <v>35</v>
      </c>
      <c r="BD47" t="s">
        <v>38</v>
      </c>
      <c r="BE47" t="s">
        <v>35</v>
      </c>
      <c r="BF47" t="s">
        <v>38</v>
      </c>
      <c r="BG47" t="s">
        <v>40</v>
      </c>
      <c r="BH47" t="s">
        <v>42</v>
      </c>
      <c r="BI47" t="s">
        <v>41</v>
      </c>
      <c r="BJ47" t="s">
        <v>38</v>
      </c>
      <c r="BK47" t="s">
        <v>40</v>
      </c>
      <c r="BL47" t="s">
        <v>39</v>
      </c>
      <c r="BM47" t="s">
        <v>48</v>
      </c>
      <c r="BN47" t="s">
        <v>41</v>
      </c>
      <c r="BO47" t="s">
        <v>39</v>
      </c>
    </row>
    <row r="48" spans="1:67" x14ac:dyDescent="0.25">
      <c r="A48" s="4" t="s">
        <v>92</v>
      </c>
      <c r="B48" s="5">
        <v>44755</v>
      </c>
      <c r="C48" s="4">
        <v>15</v>
      </c>
      <c r="D48" s="4" t="s">
        <v>260</v>
      </c>
      <c r="E48" s="4" t="s">
        <v>261</v>
      </c>
      <c r="G48" t="s">
        <v>90</v>
      </c>
      <c r="H48" t="s">
        <v>90</v>
      </c>
      <c r="I48" t="s">
        <v>146</v>
      </c>
      <c r="J48" t="s">
        <v>150</v>
      </c>
      <c r="K48" t="s">
        <v>191</v>
      </c>
      <c r="L48">
        <v>1.22</v>
      </c>
      <c r="M48">
        <v>3</v>
      </c>
      <c r="N48">
        <v>35</v>
      </c>
      <c r="O48">
        <v>69</v>
      </c>
      <c r="P48">
        <v>40</v>
      </c>
      <c r="Q48">
        <v>51</v>
      </c>
      <c r="R48">
        <v>0.70714285714285718</v>
      </c>
      <c r="S48" t="s">
        <v>254</v>
      </c>
      <c r="T48" t="s">
        <v>252</v>
      </c>
      <c r="U48">
        <v>309</v>
      </c>
      <c r="V48" s="2">
        <v>93.07228915662651</v>
      </c>
      <c r="W48" s="9">
        <v>44753</v>
      </c>
      <c r="X48">
        <v>15</v>
      </c>
      <c r="Y48" t="s">
        <v>261</v>
      </c>
      <c r="Z48" t="s">
        <v>297</v>
      </c>
      <c r="AA48" t="s">
        <v>277</v>
      </c>
      <c r="AB48" s="10" t="s">
        <v>273</v>
      </c>
      <c r="AC48">
        <f t="shared" ref="AC48:AF67" si="7">COUNTIF($AI48:$BJ48,AC$7)</f>
        <v>0</v>
      </c>
      <c r="AD48">
        <f t="shared" si="7"/>
        <v>1</v>
      </c>
      <c r="AE48">
        <f t="shared" si="7"/>
        <v>0</v>
      </c>
      <c r="AF48">
        <f t="shared" si="7"/>
        <v>1</v>
      </c>
      <c r="AG48" s="11">
        <f t="shared" si="6"/>
        <v>8.6956521739130432E-2</v>
      </c>
      <c r="AH48" s="1">
        <f>21/46</f>
        <v>0.45652173913043476</v>
      </c>
      <c r="AI48" t="s">
        <v>43</v>
      </c>
      <c r="AJ48" t="s">
        <v>49</v>
      </c>
      <c r="AL48" t="s">
        <v>37</v>
      </c>
      <c r="AN48" t="s">
        <v>41</v>
      </c>
      <c r="AO48" t="s">
        <v>43</v>
      </c>
      <c r="AP48" t="s">
        <v>44</v>
      </c>
      <c r="AQ48" t="s">
        <v>41</v>
      </c>
      <c r="AR48" t="s">
        <v>45</v>
      </c>
      <c r="AS48" s="10"/>
      <c r="AT48" t="s">
        <v>45</v>
      </c>
      <c r="AU48" t="s">
        <v>36</v>
      </c>
      <c r="AV48" t="s">
        <v>41</v>
      </c>
      <c r="AW48" t="s">
        <v>41</v>
      </c>
      <c r="AX48" t="s">
        <v>36</v>
      </c>
      <c r="AZ48" t="s">
        <v>43</v>
      </c>
      <c r="BB48" s="10" t="s">
        <v>47</v>
      </c>
      <c r="BC48" t="s">
        <v>36</v>
      </c>
      <c r="BD48" t="s">
        <v>46</v>
      </c>
      <c r="BE48" t="s">
        <v>48</v>
      </c>
      <c r="BF48" t="s">
        <v>47</v>
      </c>
      <c r="BG48" t="s">
        <v>42</v>
      </c>
      <c r="BH48" t="s">
        <v>38</v>
      </c>
      <c r="BI48" t="s">
        <v>39</v>
      </c>
      <c r="BJ48" t="s">
        <v>41</v>
      </c>
      <c r="BK48" t="s">
        <v>40</v>
      </c>
      <c r="BL48" t="s">
        <v>39</v>
      </c>
      <c r="BM48" t="s">
        <v>39</v>
      </c>
      <c r="BN48" t="s">
        <v>38</v>
      </c>
      <c r="BO48" t="s">
        <v>39</v>
      </c>
    </row>
    <row r="49" spans="1:67" x14ac:dyDescent="0.25">
      <c r="A49" s="4" t="s">
        <v>90</v>
      </c>
      <c r="B49" s="5">
        <v>44753</v>
      </c>
      <c r="C49" s="4">
        <v>15</v>
      </c>
      <c r="D49" s="4" t="s">
        <v>260</v>
      </c>
      <c r="E49" s="4" t="s">
        <v>261</v>
      </c>
      <c r="G49" t="s">
        <v>92</v>
      </c>
      <c r="H49" t="s">
        <v>92</v>
      </c>
      <c r="I49" t="s">
        <v>146</v>
      </c>
      <c r="J49" t="s">
        <v>150</v>
      </c>
      <c r="K49" t="s">
        <v>193</v>
      </c>
      <c r="L49">
        <v>0.33</v>
      </c>
      <c r="M49">
        <v>1</v>
      </c>
      <c r="N49">
        <v>40</v>
      </c>
      <c r="O49">
        <v>72</v>
      </c>
      <c r="P49">
        <v>44</v>
      </c>
      <c r="Q49">
        <v>58</v>
      </c>
      <c r="R49">
        <v>0.72881355932203384</v>
      </c>
      <c r="S49" t="s">
        <v>254</v>
      </c>
      <c r="T49" t="s">
        <v>253</v>
      </c>
      <c r="U49">
        <v>328</v>
      </c>
      <c r="V49" s="2">
        <v>98.795180722891558</v>
      </c>
      <c r="W49" s="9">
        <v>44755</v>
      </c>
      <c r="X49">
        <v>15</v>
      </c>
      <c r="Y49" t="s">
        <v>261</v>
      </c>
      <c r="Z49" t="s">
        <v>297</v>
      </c>
      <c r="AA49" t="s">
        <v>277</v>
      </c>
      <c r="AB49" s="10" t="s">
        <v>272</v>
      </c>
      <c r="AC49">
        <f t="shared" si="7"/>
        <v>1</v>
      </c>
      <c r="AD49">
        <f t="shared" si="7"/>
        <v>3</v>
      </c>
      <c r="AE49">
        <f t="shared" si="7"/>
        <v>1</v>
      </c>
      <c r="AF49">
        <f t="shared" si="7"/>
        <v>1</v>
      </c>
      <c r="AG49" s="11">
        <f t="shared" si="6"/>
        <v>0.22222222222222221</v>
      </c>
      <c r="AH49" s="1">
        <f>22/54</f>
        <v>0.40740740740740738</v>
      </c>
      <c r="AI49" t="s">
        <v>43</v>
      </c>
      <c r="AJ49" t="s">
        <v>49</v>
      </c>
      <c r="AK49" t="s">
        <v>35</v>
      </c>
      <c r="AL49" t="s">
        <v>40</v>
      </c>
      <c r="AM49" t="s">
        <v>39</v>
      </c>
      <c r="AN49" t="s">
        <v>39</v>
      </c>
      <c r="AO49" t="s">
        <v>43</v>
      </c>
      <c r="AP49" t="s">
        <v>44</v>
      </c>
      <c r="AQ49" t="s">
        <v>41</v>
      </c>
      <c r="AR49" t="s">
        <v>45</v>
      </c>
      <c r="AS49" s="10" t="s">
        <v>45</v>
      </c>
      <c r="AU49" t="s">
        <v>36</v>
      </c>
      <c r="AV49" t="s">
        <v>41</v>
      </c>
      <c r="AW49" t="s">
        <v>41</v>
      </c>
      <c r="AX49" t="s">
        <v>36</v>
      </c>
      <c r="AY49" t="s">
        <v>47</v>
      </c>
      <c r="AZ49" t="s">
        <v>43</v>
      </c>
      <c r="BA49" t="s">
        <v>47</v>
      </c>
      <c r="BB49" s="10" t="s">
        <v>47</v>
      </c>
      <c r="BC49" t="s">
        <v>36</v>
      </c>
      <c r="BD49" t="s">
        <v>46</v>
      </c>
      <c r="BE49" t="s">
        <v>48</v>
      </c>
      <c r="BF49" t="s">
        <v>47</v>
      </c>
      <c r="BG49" t="s">
        <v>42</v>
      </c>
      <c r="BH49" t="s">
        <v>38</v>
      </c>
      <c r="BI49" t="s">
        <v>41</v>
      </c>
      <c r="BJ49" t="s">
        <v>39</v>
      </c>
      <c r="BK49" t="s">
        <v>40</v>
      </c>
      <c r="BL49" t="s">
        <v>39</v>
      </c>
      <c r="BM49" t="s">
        <v>39</v>
      </c>
      <c r="BN49" t="s">
        <v>41</v>
      </c>
      <c r="BO49" t="s">
        <v>39</v>
      </c>
    </row>
    <row r="50" spans="1:67" x14ac:dyDescent="0.25">
      <c r="A50" s="4" t="s">
        <v>93</v>
      </c>
      <c r="B50" s="5">
        <v>44757</v>
      </c>
      <c r="C50" s="4">
        <v>15</v>
      </c>
      <c r="D50" s="4" t="s">
        <v>260</v>
      </c>
      <c r="E50" s="4" t="s">
        <v>261</v>
      </c>
      <c r="G50" t="s">
        <v>91</v>
      </c>
      <c r="H50" t="s">
        <v>91</v>
      </c>
      <c r="I50" t="s">
        <v>146</v>
      </c>
      <c r="J50" t="s">
        <v>150</v>
      </c>
      <c r="K50" t="s">
        <v>192</v>
      </c>
      <c r="L50">
        <v>0.95</v>
      </c>
      <c r="M50">
        <v>2</v>
      </c>
      <c r="N50">
        <v>35</v>
      </c>
      <c r="O50">
        <v>67</v>
      </c>
      <c r="P50">
        <v>38</v>
      </c>
      <c r="Q50">
        <v>55</v>
      </c>
      <c r="R50">
        <v>0.6985815602836879</v>
      </c>
      <c r="S50" t="s">
        <v>254</v>
      </c>
      <c r="T50" t="s">
        <v>253</v>
      </c>
      <c r="U50">
        <v>308</v>
      </c>
      <c r="V50" s="2">
        <v>92.771084337349393</v>
      </c>
      <c r="W50" s="9">
        <v>44755</v>
      </c>
      <c r="X50">
        <v>15</v>
      </c>
      <c r="Y50" t="s">
        <v>261</v>
      </c>
      <c r="Z50" t="s">
        <v>297</v>
      </c>
      <c r="AA50" t="s">
        <v>272</v>
      </c>
      <c r="AB50" s="10" t="s">
        <v>272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G50" s="11">
        <f t="shared" si="6"/>
        <v>0</v>
      </c>
      <c r="AH50" s="1">
        <v>0.5</v>
      </c>
      <c r="AK50" t="s">
        <v>36</v>
      </c>
      <c r="AM50" t="s">
        <v>41</v>
      </c>
      <c r="AN50" t="s">
        <v>41</v>
      </c>
      <c r="AO50" t="s">
        <v>43</v>
      </c>
      <c r="AP50" t="s">
        <v>44</v>
      </c>
      <c r="AQ50" t="s">
        <v>41</v>
      </c>
      <c r="AS50" s="10" t="s">
        <v>45</v>
      </c>
      <c r="AT50" t="s">
        <v>45</v>
      </c>
      <c r="AU50" t="s">
        <v>36</v>
      </c>
      <c r="AV50" t="s">
        <v>41</v>
      </c>
      <c r="AW50" t="s">
        <v>41</v>
      </c>
      <c r="AY50" t="s">
        <v>47</v>
      </c>
      <c r="AZ50" t="s">
        <v>43</v>
      </c>
      <c r="BB50" s="10" t="s">
        <v>47</v>
      </c>
      <c r="BC50" t="s">
        <v>36</v>
      </c>
      <c r="BD50" t="s">
        <v>46</v>
      </c>
      <c r="BE50" t="s">
        <v>48</v>
      </c>
      <c r="BG50" t="s">
        <v>42</v>
      </c>
      <c r="BH50" t="s">
        <v>42</v>
      </c>
      <c r="BI50" t="s">
        <v>41</v>
      </c>
      <c r="BK50" t="s">
        <v>40</v>
      </c>
      <c r="BL50" t="s">
        <v>39</v>
      </c>
      <c r="BM50" t="s">
        <v>48</v>
      </c>
      <c r="BN50" t="s">
        <v>38</v>
      </c>
      <c r="BO50" t="s">
        <v>39</v>
      </c>
    </row>
    <row r="51" spans="1:67" x14ac:dyDescent="0.25">
      <c r="A51" s="4" t="s">
        <v>91</v>
      </c>
      <c r="B51" s="5">
        <v>44755</v>
      </c>
      <c r="C51" s="4">
        <v>15</v>
      </c>
      <c r="D51" s="4" t="s">
        <v>260</v>
      </c>
      <c r="E51" s="4" t="s">
        <v>261</v>
      </c>
      <c r="G51" t="s">
        <v>93</v>
      </c>
      <c r="H51" t="s">
        <v>93</v>
      </c>
      <c r="I51" t="s">
        <v>146</v>
      </c>
      <c r="J51" t="s">
        <v>150</v>
      </c>
      <c r="K51" t="s">
        <v>194</v>
      </c>
      <c r="L51">
        <v>0.41</v>
      </c>
      <c r="M51">
        <v>1</v>
      </c>
      <c r="N51">
        <v>44</v>
      </c>
      <c r="O51">
        <v>71</v>
      </c>
      <c r="P51">
        <v>40</v>
      </c>
      <c r="Q51">
        <v>60</v>
      </c>
      <c r="R51">
        <v>0.72483221476510062</v>
      </c>
      <c r="S51" t="s">
        <v>254</v>
      </c>
      <c r="T51" t="s">
        <v>252</v>
      </c>
      <c r="U51">
        <v>332</v>
      </c>
      <c r="V51" s="2">
        <v>100</v>
      </c>
      <c r="W51" s="9">
        <v>44757</v>
      </c>
      <c r="X51">
        <v>15</v>
      </c>
      <c r="Y51" t="s">
        <v>261</v>
      </c>
      <c r="Z51" t="s">
        <v>261</v>
      </c>
      <c r="AA51" t="s">
        <v>278</v>
      </c>
      <c r="AB51" s="10" t="s">
        <v>270</v>
      </c>
      <c r="AC51">
        <f t="shared" si="7"/>
        <v>7</v>
      </c>
      <c r="AD51">
        <f t="shared" si="7"/>
        <v>4</v>
      </c>
      <c r="AE51">
        <f t="shared" si="7"/>
        <v>4</v>
      </c>
      <c r="AF51">
        <f t="shared" si="7"/>
        <v>12</v>
      </c>
      <c r="AG51" s="11">
        <f t="shared" si="6"/>
        <v>0.9642857142857143</v>
      </c>
      <c r="AH51" s="1">
        <f>55/56</f>
        <v>0.9821428571428571</v>
      </c>
      <c r="AI51" t="s">
        <v>35</v>
      </c>
      <c r="AJ51" t="s">
        <v>35</v>
      </c>
      <c r="AK51" t="s">
        <v>40</v>
      </c>
      <c r="AL51" t="s">
        <v>39</v>
      </c>
      <c r="AM51" t="s">
        <v>38</v>
      </c>
      <c r="AN51" t="s">
        <v>38</v>
      </c>
      <c r="AO51" t="s">
        <v>35</v>
      </c>
      <c r="AP51" t="s">
        <v>38</v>
      </c>
      <c r="AQ51" t="s">
        <v>39</v>
      </c>
      <c r="AR51" t="s">
        <v>38</v>
      </c>
      <c r="AS51" s="10" t="s">
        <v>38</v>
      </c>
      <c r="AT51" t="s">
        <v>38</v>
      </c>
      <c r="AU51" t="s">
        <v>40</v>
      </c>
      <c r="AV51" t="s">
        <v>39</v>
      </c>
      <c r="AW51" t="s">
        <v>39</v>
      </c>
      <c r="AX51" t="s">
        <v>40</v>
      </c>
      <c r="AY51" t="s">
        <v>38</v>
      </c>
      <c r="AZ51" t="s">
        <v>35</v>
      </c>
      <c r="BA51" t="s">
        <v>38</v>
      </c>
      <c r="BB51" s="10" t="s">
        <v>35</v>
      </c>
      <c r="BC51" t="s">
        <v>35</v>
      </c>
      <c r="BD51" t="s">
        <v>38</v>
      </c>
      <c r="BE51" t="s">
        <v>35</v>
      </c>
      <c r="BF51" t="s">
        <v>38</v>
      </c>
      <c r="BG51" t="s">
        <v>40</v>
      </c>
      <c r="BH51" t="s">
        <v>38</v>
      </c>
      <c r="BI51" t="s">
        <v>38</v>
      </c>
      <c r="BJ51" t="s">
        <v>41</v>
      </c>
      <c r="BK51" t="s">
        <v>40</v>
      </c>
      <c r="BL51" t="s">
        <v>39</v>
      </c>
      <c r="BM51" t="s">
        <v>39</v>
      </c>
      <c r="BN51" t="s">
        <v>41</v>
      </c>
      <c r="BO51" t="s">
        <v>39</v>
      </c>
    </row>
    <row r="52" spans="1:67" x14ac:dyDescent="0.25">
      <c r="A52" s="4" t="s">
        <v>95</v>
      </c>
      <c r="B52" s="5">
        <v>44764</v>
      </c>
      <c r="C52" s="4">
        <v>16</v>
      </c>
      <c r="D52" s="4" t="s">
        <v>260</v>
      </c>
      <c r="E52" s="4" t="s">
        <v>261</v>
      </c>
      <c r="G52" t="s">
        <v>94</v>
      </c>
      <c r="H52" t="s">
        <v>94</v>
      </c>
      <c r="I52" t="s">
        <v>146</v>
      </c>
      <c r="J52" t="s">
        <v>150</v>
      </c>
      <c r="K52" t="s">
        <v>195</v>
      </c>
      <c r="L52">
        <v>0.2</v>
      </c>
      <c r="M52">
        <v>0</v>
      </c>
      <c r="N52">
        <v>38</v>
      </c>
      <c r="O52">
        <v>71</v>
      </c>
      <c r="P52">
        <v>40</v>
      </c>
      <c r="Q52">
        <v>54</v>
      </c>
      <c r="R52">
        <v>0.68813559322033901</v>
      </c>
      <c r="S52" t="s">
        <v>254</v>
      </c>
      <c r="T52" t="s">
        <v>252</v>
      </c>
      <c r="U52">
        <v>329</v>
      </c>
      <c r="V52" s="2">
        <v>99.096385542168676</v>
      </c>
      <c r="W52" s="9">
        <v>44762</v>
      </c>
      <c r="X52">
        <v>16</v>
      </c>
      <c r="Y52" t="s">
        <v>262</v>
      </c>
      <c r="Z52" t="s">
        <v>297</v>
      </c>
      <c r="AA52" t="s">
        <v>272</v>
      </c>
      <c r="AB52" s="10" t="s">
        <v>272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 s="11">
        <f t="shared" si="6"/>
        <v>0</v>
      </c>
      <c r="AH52" s="1">
        <v>0.5</v>
      </c>
      <c r="AI52" t="s">
        <v>43</v>
      </c>
      <c r="AJ52" t="s">
        <v>49</v>
      </c>
      <c r="AK52" t="s">
        <v>36</v>
      </c>
      <c r="AL52" t="s">
        <v>37</v>
      </c>
      <c r="AM52" t="s">
        <v>41</v>
      </c>
      <c r="AN52" t="s">
        <v>41</v>
      </c>
      <c r="AO52" t="s">
        <v>43</v>
      </c>
      <c r="AP52" t="s">
        <v>44</v>
      </c>
      <c r="AQ52" t="s">
        <v>41</v>
      </c>
      <c r="AR52" t="s">
        <v>45</v>
      </c>
      <c r="AS52" s="10" t="s">
        <v>45</v>
      </c>
      <c r="AT52" t="s">
        <v>45</v>
      </c>
      <c r="AU52" t="s">
        <v>36</v>
      </c>
      <c r="AV52" t="s">
        <v>41</v>
      </c>
      <c r="AW52" t="s">
        <v>41</v>
      </c>
      <c r="AX52" t="s">
        <v>36</v>
      </c>
      <c r="AY52" t="s">
        <v>47</v>
      </c>
      <c r="AZ52" t="s">
        <v>43</v>
      </c>
      <c r="BA52" t="s">
        <v>47</v>
      </c>
      <c r="BB52" s="10" t="s">
        <v>47</v>
      </c>
      <c r="BC52" t="s">
        <v>36</v>
      </c>
      <c r="BD52" t="s">
        <v>46</v>
      </c>
      <c r="BE52" t="s">
        <v>48</v>
      </c>
      <c r="BF52" t="s">
        <v>47</v>
      </c>
      <c r="BG52" t="s">
        <v>42</v>
      </c>
      <c r="BH52" t="s">
        <v>42</v>
      </c>
      <c r="BI52" t="s">
        <v>41</v>
      </c>
      <c r="BJ52" t="s">
        <v>41</v>
      </c>
      <c r="BK52" t="s">
        <v>40</v>
      </c>
      <c r="BL52" t="s">
        <v>39</v>
      </c>
      <c r="BM52" t="s">
        <v>48</v>
      </c>
      <c r="BN52" t="s">
        <v>41</v>
      </c>
      <c r="BO52" t="s">
        <v>39</v>
      </c>
    </row>
    <row r="53" spans="1:67" x14ac:dyDescent="0.25">
      <c r="A53" s="4" t="s">
        <v>96</v>
      </c>
      <c r="B53" s="5">
        <v>44764</v>
      </c>
      <c r="C53" s="4">
        <v>16</v>
      </c>
      <c r="D53" s="4" t="s">
        <v>260</v>
      </c>
      <c r="E53" s="4" t="s">
        <v>261</v>
      </c>
      <c r="G53" t="s">
        <v>96</v>
      </c>
      <c r="H53" t="s">
        <v>96</v>
      </c>
      <c r="I53" t="s">
        <v>146</v>
      </c>
      <c r="J53" t="s">
        <v>150</v>
      </c>
      <c r="K53" t="s">
        <v>197</v>
      </c>
      <c r="L53">
        <v>0.14000000000000001</v>
      </c>
      <c r="M53">
        <v>2</v>
      </c>
      <c r="N53">
        <v>49</v>
      </c>
      <c r="O53">
        <v>65</v>
      </c>
      <c r="P53">
        <v>45</v>
      </c>
      <c r="Q53">
        <v>59</v>
      </c>
      <c r="R53">
        <v>0.7407407407407407</v>
      </c>
      <c r="S53" t="s">
        <v>254</v>
      </c>
      <c r="T53" t="s">
        <v>253</v>
      </c>
      <c r="U53">
        <v>331</v>
      </c>
      <c r="V53" s="2">
        <v>99.698795180722882</v>
      </c>
      <c r="W53" s="9">
        <v>44764</v>
      </c>
      <c r="X53">
        <v>16</v>
      </c>
      <c r="Y53" t="s">
        <v>261</v>
      </c>
      <c r="Z53" t="s">
        <v>297</v>
      </c>
      <c r="AA53" t="s">
        <v>277</v>
      </c>
      <c r="AB53" s="10" t="s">
        <v>272</v>
      </c>
      <c r="AC53">
        <f t="shared" si="7"/>
        <v>1</v>
      </c>
      <c r="AD53">
        <f t="shared" si="7"/>
        <v>1</v>
      </c>
      <c r="AE53">
        <f t="shared" si="7"/>
        <v>0</v>
      </c>
      <c r="AF53">
        <f t="shared" si="7"/>
        <v>1</v>
      </c>
      <c r="AG53" s="11">
        <f t="shared" si="6"/>
        <v>0.10714285714285714</v>
      </c>
      <c r="AH53" s="1">
        <f>26/52</f>
        <v>0.5</v>
      </c>
      <c r="AI53" t="s">
        <v>43</v>
      </c>
      <c r="AJ53" t="s">
        <v>49</v>
      </c>
      <c r="AK53" t="s">
        <v>36</v>
      </c>
      <c r="AL53" t="s">
        <v>37</v>
      </c>
      <c r="AM53" t="s">
        <v>41</v>
      </c>
      <c r="AN53" t="s">
        <v>41</v>
      </c>
      <c r="AO53" t="s">
        <v>35</v>
      </c>
      <c r="AP53" t="s">
        <v>44</v>
      </c>
      <c r="AQ53" t="s">
        <v>41</v>
      </c>
      <c r="AR53" t="s">
        <v>45</v>
      </c>
      <c r="AS53" s="10" t="s">
        <v>45</v>
      </c>
      <c r="AT53" t="s">
        <v>45</v>
      </c>
      <c r="AU53" t="s">
        <v>36</v>
      </c>
      <c r="AV53" t="s">
        <v>41</v>
      </c>
      <c r="AW53" t="s">
        <v>41</v>
      </c>
      <c r="AX53" t="s">
        <v>36</v>
      </c>
      <c r="AY53" t="s">
        <v>47</v>
      </c>
      <c r="AZ53" t="s">
        <v>43</v>
      </c>
      <c r="BA53" t="s">
        <v>47</v>
      </c>
      <c r="BB53" s="10" t="s">
        <v>47</v>
      </c>
      <c r="BC53" t="s">
        <v>36</v>
      </c>
      <c r="BD53" t="s">
        <v>46</v>
      </c>
      <c r="BE53" t="s">
        <v>48</v>
      </c>
      <c r="BF53" t="s">
        <v>47</v>
      </c>
      <c r="BG53" t="s">
        <v>42</v>
      </c>
      <c r="BH53" t="s">
        <v>38</v>
      </c>
      <c r="BI53" t="s">
        <v>39</v>
      </c>
      <c r="BJ53" t="s">
        <v>41</v>
      </c>
      <c r="BK53" t="s">
        <v>40</v>
      </c>
      <c r="BL53" t="s">
        <v>39</v>
      </c>
      <c r="BM53" t="s">
        <v>39</v>
      </c>
      <c r="BN53" t="s">
        <v>41</v>
      </c>
      <c r="BO53" t="s">
        <v>39</v>
      </c>
    </row>
    <row r="54" spans="1:67" x14ac:dyDescent="0.25">
      <c r="A54" s="4" t="s">
        <v>97</v>
      </c>
      <c r="B54" s="5">
        <v>44764</v>
      </c>
      <c r="C54" s="4">
        <v>16</v>
      </c>
      <c r="D54" s="4" t="s">
        <v>260</v>
      </c>
      <c r="E54" s="4" t="s">
        <v>261</v>
      </c>
      <c r="G54" t="s">
        <v>97</v>
      </c>
      <c r="H54" t="s">
        <v>97</v>
      </c>
      <c r="I54" t="s">
        <v>146</v>
      </c>
      <c r="J54" t="s">
        <v>150</v>
      </c>
      <c r="K54" t="s">
        <v>198</v>
      </c>
      <c r="L54">
        <v>0.17</v>
      </c>
      <c r="M54">
        <v>2</v>
      </c>
      <c r="N54">
        <v>49</v>
      </c>
      <c r="O54">
        <v>71</v>
      </c>
      <c r="P54">
        <v>38</v>
      </c>
      <c r="Q54">
        <v>60</v>
      </c>
      <c r="R54">
        <v>0.73825503355704702</v>
      </c>
      <c r="S54" t="s">
        <v>254</v>
      </c>
      <c r="T54" t="s">
        <v>253</v>
      </c>
      <c r="U54">
        <v>332</v>
      </c>
      <c r="V54" s="2">
        <v>100</v>
      </c>
      <c r="W54" s="9">
        <v>44764</v>
      </c>
      <c r="X54">
        <v>16</v>
      </c>
      <c r="Y54" t="s">
        <v>261</v>
      </c>
      <c r="Z54" t="s">
        <v>261</v>
      </c>
      <c r="AA54" t="s">
        <v>278</v>
      </c>
      <c r="AB54" s="10" t="s">
        <v>270</v>
      </c>
      <c r="AC54">
        <f t="shared" si="7"/>
        <v>5</v>
      </c>
      <c r="AD54">
        <f t="shared" si="7"/>
        <v>5</v>
      </c>
      <c r="AE54">
        <f t="shared" si="7"/>
        <v>5</v>
      </c>
      <c r="AF54">
        <f t="shared" si="7"/>
        <v>10</v>
      </c>
      <c r="AG54" s="11">
        <f t="shared" si="6"/>
        <v>0.8928571428571429</v>
      </c>
      <c r="AH54" s="1">
        <f>45/56</f>
        <v>0.8035714285714286</v>
      </c>
      <c r="AI54" t="s">
        <v>43</v>
      </c>
      <c r="AJ54" t="s">
        <v>49</v>
      </c>
      <c r="AK54" t="s">
        <v>35</v>
      </c>
      <c r="AL54" t="s">
        <v>40</v>
      </c>
      <c r="AM54" t="s">
        <v>39</v>
      </c>
      <c r="AN54" t="s">
        <v>39</v>
      </c>
      <c r="AO54" t="s">
        <v>43</v>
      </c>
      <c r="AP54" t="s">
        <v>38</v>
      </c>
      <c r="AQ54" t="s">
        <v>39</v>
      </c>
      <c r="AR54" t="s">
        <v>38</v>
      </c>
      <c r="AS54" s="10" t="s">
        <v>38</v>
      </c>
      <c r="AT54" t="s">
        <v>38</v>
      </c>
      <c r="AU54" t="s">
        <v>40</v>
      </c>
      <c r="AV54" t="s">
        <v>39</v>
      </c>
      <c r="AW54" t="s">
        <v>39</v>
      </c>
      <c r="AX54" t="s">
        <v>40</v>
      </c>
      <c r="AY54" t="s">
        <v>38</v>
      </c>
      <c r="AZ54" t="s">
        <v>35</v>
      </c>
      <c r="BA54" t="s">
        <v>38</v>
      </c>
      <c r="BB54" s="10" t="s">
        <v>35</v>
      </c>
      <c r="BC54" t="s">
        <v>35</v>
      </c>
      <c r="BD54" t="s">
        <v>38</v>
      </c>
      <c r="BE54" t="s">
        <v>35</v>
      </c>
      <c r="BF54" t="s">
        <v>38</v>
      </c>
      <c r="BG54" t="s">
        <v>40</v>
      </c>
      <c r="BH54" t="s">
        <v>40</v>
      </c>
      <c r="BI54" t="s">
        <v>38</v>
      </c>
      <c r="BJ54" t="s">
        <v>38</v>
      </c>
      <c r="BK54" t="s">
        <v>40</v>
      </c>
      <c r="BL54" t="s">
        <v>39</v>
      </c>
      <c r="BM54" t="s">
        <v>39</v>
      </c>
      <c r="BN54" t="s">
        <v>38</v>
      </c>
      <c r="BO54" t="s">
        <v>39</v>
      </c>
    </row>
    <row r="55" spans="1:67" x14ac:dyDescent="0.25">
      <c r="A55" s="4" t="s">
        <v>94</v>
      </c>
      <c r="B55" s="5">
        <v>44762</v>
      </c>
      <c r="C55" s="4">
        <v>16</v>
      </c>
      <c r="D55" s="4" t="s">
        <v>260</v>
      </c>
      <c r="E55" s="4" t="s">
        <v>262</v>
      </c>
      <c r="G55" t="s">
        <v>95</v>
      </c>
      <c r="H55" t="s">
        <v>95</v>
      </c>
      <c r="I55" t="s">
        <v>146</v>
      </c>
      <c r="J55" t="s">
        <v>150</v>
      </c>
      <c r="K55" t="s">
        <v>196</v>
      </c>
      <c r="L55">
        <v>0.22</v>
      </c>
      <c r="M55">
        <v>1</v>
      </c>
      <c r="N55">
        <v>42</v>
      </c>
      <c r="O55">
        <v>64</v>
      </c>
      <c r="P55">
        <v>40</v>
      </c>
      <c r="Q55">
        <v>60</v>
      </c>
      <c r="R55">
        <v>0.7162629757785467</v>
      </c>
      <c r="S55" t="s">
        <v>254</v>
      </c>
      <c r="T55" t="s">
        <v>252</v>
      </c>
      <c r="U55">
        <v>323</v>
      </c>
      <c r="V55" s="2">
        <v>97.289156626506028</v>
      </c>
      <c r="W55" s="9">
        <v>44764</v>
      </c>
      <c r="X55">
        <v>16</v>
      </c>
      <c r="Y55" t="s">
        <v>261</v>
      </c>
      <c r="Z55" t="s">
        <v>261</v>
      </c>
      <c r="AA55" t="s">
        <v>276</v>
      </c>
      <c r="AB55" s="10" t="s">
        <v>270</v>
      </c>
      <c r="AC55">
        <f t="shared" si="7"/>
        <v>4</v>
      </c>
      <c r="AD55">
        <f t="shared" si="7"/>
        <v>3</v>
      </c>
      <c r="AE55">
        <f t="shared" si="7"/>
        <v>3</v>
      </c>
      <c r="AF55">
        <f t="shared" si="7"/>
        <v>9</v>
      </c>
      <c r="AG55" s="11">
        <f t="shared" si="6"/>
        <v>0.6785714285714286</v>
      </c>
      <c r="AH55" s="1">
        <f>47/56</f>
        <v>0.8392857142857143</v>
      </c>
      <c r="AI55" t="s">
        <v>43</v>
      </c>
      <c r="AJ55" t="s">
        <v>49</v>
      </c>
      <c r="AK55" t="s">
        <v>36</v>
      </c>
      <c r="AL55" t="s">
        <v>37</v>
      </c>
      <c r="AM55" t="s">
        <v>41</v>
      </c>
      <c r="AN55" t="s">
        <v>41</v>
      </c>
      <c r="AO55" t="s">
        <v>43</v>
      </c>
      <c r="AP55" t="s">
        <v>38</v>
      </c>
      <c r="AQ55" t="s">
        <v>39</v>
      </c>
      <c r="AR55" t="s">
        <v>38</v>
      </c>
      <c r="AS55" s="10" t="s">
        <v>38</v>
      </c>
      <c r="AT55" t="s">
        <v>38</v>
      </c>
      <c r="AU55" t="s">
        <v>40</v>
      </c>
      <c r="AV55" t="s">
        <v>39</v>
      </c>
      <c r="AW55" t="s">
        <v>39</v>
      </c>
      <c r="AX55" t="s">
        <v>40</v>
      </c>
      <c r="AY55" t="s">
        <v>38</v>
      </c>
      <c r="AZ55" t="s">
        <v>35</v>
      </c>
      <c r="BA55" t="s">
        <v>38</v>
      </c>
      <c r="BB55" s="10" t="s">
        <v>35</v>
      </c>
      <c r="BC55" t="s">
        <v>35</v>
      </c>
      <c r="BD55" t="s">
        <v>38</v>
      </c>
      <c r="BE55" t="s">
        <v>35</v>
      </c>
      <c r="BF55" t="s">
        <v>38</v>
      </c>
      <c r="BG55" t="s">
        <v>40</v>
      </c>
      <c r="BH55" t="s">
        <v>42</v>
      </c>
      <c r="BI55" t="s">
        <v>41</v>
      </c>
      <c r="BJ55" t="s">
        <v>38</v>
      </c>
      <c r="BK55" t="s">
        <v>40</v>
      </c>
      <c r="BL55" t="s">
        <v>39</v>
      </c>
      <c r="BM55" t="s">
        <v>39</v>
      </c>
      <c r="BN55" t="s">
        <v>38</v>
      </c>
      <c r="BO55" t="s">
        <v>39</v>
      </c>
    </row>
    <row r="56" spans="1:67" ht="15.75" thickBot="1" x14ac:dyDescent="0.3">
      <c r="A56" s="4" t="s">
        <v>101</v>
      </c>
      <c r="B56" s="5">
        <v>44771</v>
      </c>
      <c r="C56" s="4">
        <v>17</v>
      </c>
      <c r="D56" s="4" t="s">
        <v>260</v>
      </c>
      <c r="E56" s="4" t="s">
        <v>262</v>
      </c>
      <c r="G56" t="s">
        <v>98</v>
      </c>
      <c r="H56" t="s">
        <v>98</v>
      </c>
      <c r="I56" t="s">
        <v>146</v>
      </c>
      <c r="J56" t="s">
        <v>150</v>
      </c>
      <c r="K56" t="s">
        <v>199</v>
      </c>
      <c r="L56">
        <v>0.61</v>
      </c>
      <c r="M56">
        <v>1</v>
      </c>
      <c r="N56">
        <v>41</v>
      </c>
      <c r="O56">
        <v>72</v>
      </c>
      <c r="P56">
        <v>35</v>
      </c>
      <c r="Q56">
        <v>49</v>
      </c>
      <c r="R56">
        <v>0.67576791808873715</v>
      </c>
      <c r="S56" t="s">
        <v>254</v>
      </c>
      <c r="T56" t="s">
        <v>252</v>
      </c>
      <c r="U56">
        <v>326</v>
      </c>
      <c r="V56" s="2">
        <v>98.192771084337352</v>
      </c>
      <c r="W56" s="9">
        <v>44769</v>
      </c>
      <c r="X56">
        <v>17</v>
      </c>
      <c r="Y56" t="s">
        <v>262</v>
      </c>
      <c r="Z56" t="s">
        <v>297</v>
      </c>
      <c r="AA56" t="s">
        <v>272</v>
      </c>
      <c r="AB56" s="10" t="s">
        <v>272</v>
      </c>
      <c r="AC56">
        <f t="shared" si="7"/>
        <v>0</v>
      </c>
      <c r="AD56">
        <f t="shared" si="7"/>
        <v>0</v>
      </c>
      <c r="AE56">
        <f t="shared" si="7"/>
        <v>0</v>
      </c>
      <c r="AF56">
        <f t="shared" si="7"/>
        <v>0</v>
      </c>
      <c r="AG56" s="11">
        <f t="shared" si="6"/>
        <v>0</v>
      </c>
      <c r="AH56" s="1">
        <v>0.5</v>
      </c>
      <c r="AI56" s="12" t="s">
        <v>43</v>
      </c>
      <c r="AJ56" s="12" t="s">
        <v>49</v>
      </c>
      <c r="AK56" s="12" t="s">
        <v>36</v>
      </c>
      <c r="AL56" s="12" t="s">
        <v>37</v>
      </c>
      <c r="AM56" s="12" t="s">
        <v>41</v>
      </c>
      <c r="AN56" s="12" t="s">
        <v>41</v>
      </c>
      <c r="AO56" s="12" t="s">
        <v>43</v>
      </c>
      <c r="AP56" s="12" t="s">
        <v>44</v>
      </c>
      <c r="AQ56" s="12" t="s">
        <v>41</v>
      </c>
      <c r="AR56" s="12" t="s">
        <v>45</v>
      </c>
      <c r="AS56" s="13" t="s">
        <v>45</v>
      </c>
      <c r="AT56" s="12" t="s">
        <v>45</v>
      </c>
      <c r="AU56" s="12" t="s">
        <v>36</v>
      </c>
      <c r="AV56" s="12" t="s">
        <v>41</v>
      </c>
      <c r="AW56" s="12" t="s">
        <v>41</v>
      </c>
      <c r="AX56" s="12" t="s">
        <v>36</v>
      </c>
      <c r="AY56" s="12"/>
      <c r="AZ56" s="12" t="s">
        <v>43</v>
      </c>
      <c r="BA56" s="12" t="s">
        <v>47</v>
      </c>
      <c r="BB56" s="13" t="s">
        <v>47</v>
      </c>
      <c r="BC56" s="12" t="s">
        <v>36</v>
      </c>
      <c r="BD56" s="12" t="s">
        <v>46</v>
      </c>
      <c r="BE56" s="12" t="s">
        <v>48</v>
      </c>
      <c r="BF56" s="12" t="s">
        <v>47</v>
      </c>
      <c r="BG56" s="12" t="s">
        <v>42</v>
      </c>
      <c r="BH56" s="12" t="s">
        <v>42</v>
      </c>
      <c r="BI56" s="12" t="s">
        <v>41</v>
      </c>
      <c r="BJ56" s="12" t="s">
        <v>41</v>
      </c>
      <c r="BK56" s="12" t="s">
        <v>43</v>
      </c>
      <c r="BL56" s="12" t="s">
        <v>44</v>
      </c>
      <c r="BM56" s="12" t="s">
        <v>39</v>
      </c>
      <c r="BN56" s="12" t="s">
        <v>41</v>
      </c>
      <c r="BO56" s="12" t="s">
        <v>44</v>
      </c>
    </row>
    <row r="57" spans="1:67" x14ac:dyDescent="0.25">
      <c r="A57" s="4" t="s">
        <v>100</v>
      </c>
      <c r="B57" s="5">
        <v>44771</v>
      </c>
      <c r="C57" s="4">
        <v>17</v>
      </c>
      <c r="D57" s="4" t="s">
        <v>260</v>
      </c>
      <c r="E57" s="4" t="s">
        <v>262</v>
      </c>
      <c r="G57" t="s">
        <v>99</v>
      </c>
      <c r="H57" t="s">
        <v>99</v>
      </c>
      <c r="I57" t="s">
        <v>146</v>
      </c>
      <c r="J57" t="s">
        <v>150</v>
      </c>
      <c r="K57" t="s">
        <v>200</v>
      </c>
      <c r="L57">
        <v>0.6</v>
      </c>
      <c r="M57">
        <v>1</v>
      </c>
      <c r="N57">
        <v>43</v>
      </c>
      <c r="O57">
        <v>70</v>
      </c>
      <c r="P57">
        <v>45</v>
      </c>
      <c r="Q57">
        <v>53</v>
      </c>
      <c r="R57">
        <v>0.73356401384083048</v>
      </c>
      <c r="S57" t="s">
        <v>254</v>
      </c>
      <c r="T57" t="s">
        <v>252</v>
      </c>
      <c r="U57">
        <v>323</v>
      </c>
      <c r="V57" s="2">
        <v>97.289156626506028</v>
      </c>
      <c r="W57" s="9">
        <v>44769</v>
      </c>
      <c r="X57">
        <v>17</v>
      </c>
      <c r="Y57" t="s">
        <v>261</v>
      </c>
      <c r="Z57" t="s">
        <v>261</v>
      </c>
      <c r="AA57" t="s">
        <v>278</v>
      </c>
      <c r="AB57" s="10" t="s">
        <v>270</v>
      </c>
      <c r="AC57">
        <f t="shared" si="7"/>
        <v>7</v>
      </c>
      <c r="AD57">
        <f t="shared" si="7"/>
        <v>3</v>
      </c>
      <c r="AE57">
        <f t="shared" si="7"/>
        <v>4</v>
      </c>
      <c r="AF57">
        <f t="shared" si="7"/>
        <v>10</v>
      </c>
      <c r="AG57" s="11">
        <f t="shared" si="6"/>
        <v>0.8571428571428571</v>
      </c>
      <c r="AH57" s="1">
        <f>52/56</f>
        <v>0.9285714285714286</v>
      </c>
      <c r="AI57" t="s">
        <v>35</v>
      </c>
      <c r="AJ57" t="s">
        <v>35</v>
      </c>
      <c r="AK57" t="s">
        <v>36</v>
      </c>
      <c r="AL57" t="s">
        <v>37</v>
      </c>
      <c r="AM57" t="s">
        <v>41</v>
      </c>
      <c r="AN57" t="s">
        <v>41</v>
      </c>
      <c r="AO57" t="s">
        <v>35</v>
      </c>
      <c r="AP57" t="s">
        <v>38</v>
      </c>
      <c r="AQ57" t="s">
        <v>39</v>
      </c>
      <c r="AR57" t="s">
        <v>38</v>
      </c>
      <c r="AS57" s="10" t="s">
        <v>38</v>
      </c>
      <c r="AT57" t="s">
        <v>38</v>
      </c>
      <c r="AU57" t="s">
        <v>40</v>
      </c>
      <c r="AV57" t="s">
        <v>39</v>
      </c>
      <c r="AW57" t="s">
        <v>39</v>
      </c>
      <c r="AX57" t="s">
        <v>40</v>
      </c>
      <c r="AY57" t="s">
        <v>38</v>
      </c>
      <c r="AZ57" t="s">
        <v>35</v>
      </c>
      <c r="BA57" t="s">
        <v>38</v>
      </c>
      <c r="BB57" s="10" t="s">
        <v>35</v>
      </c>
      <c r="BC57" t="s">
        <v>35</v>
      </c>
      <c r="BD57" t="s">
        <v>38</v>
      </c>
      <c r="BE57" t="s">
        <v>35</v>
      </c>
      <c r="BF57" t="s">
        <v>38</v>
      </c>
      <c r="BG57" t="s">
        <v>40</v>
      </c>
      <c r="BH57" t="s">
        <v>40</v>
      </c>
      <c r="BI57" t="s">
        <v>38</v>
      </c>
      <c r="BJ57" t="s">
        <v>38</v>
      </c>
      <c r="BK57" t="s">
        <v>40</v>
      </c>
      <c r="BL57" t="s">
        <v>39</v>
      </c>
      <c r="BM57" t="s">
        <v>39</v>
      </c>
      <c r="BN57" t="s">
        <v>38</v>
      </c>
      <c r="BO57" t="s">
        <v>39</v>
      </c>
    </row>
    <row r="58" spans="1:67" x14ac:dyDescent="0.25">
      <c r="A58" s="4" t="s">
        <v>98</v>
      </c>
      <c r="B58" s="5">
        <v>44769</v>
      </c>
      <c r="C58" s="4">
        <v>17</v>
      </c>
      <c r="D58" s="4" t="s">
        <v>260</v>
      </c>
      <c r="E58" s="4" t="s">
        <v>262</v>
      </c>
      <c r="G58" t="s">
        <v>100</v>
      </c>
      <c r="H58" t="s">
        <v>100</v>
      </c>
      <c r="I58" t="s">
        <v>146</v>
      </c>
      <c r="J58" t="s">
        <v>150</v>
      </c>
      <c r="K58" t="s">
        <v>201</v>
      </c>
      <c r="L58">
        <v>0.17</v>
      </c>
      <c r="M58">
        <v>1</v>
      </c>
      <c r="N58">
        <v>40</v>
      </c>
      <c r="O58">
        <v>65</v>
      </c>
      <c r="P58">
        <v>37</v>
      </c>
      <c r="Q58">
        <v>57</v>
      </c>
      <c r="R58">
        <v>0.68027210884353739</v>
      </c>
      <c r="S58" t="s">
        <v>254</v>
      </c>
      <c r="T58" t="s">
        <v>253</v>
      </c>
      <c r="U58">
        <v>327</v>
      </c>
      <c r="V58" s="2">
        <v>98.493975903614455</v>
      </c>
      <c r="W58" s="9">
        <v>44771</v>
      </c>
      <c r="X58">
        <v>17</v>
      </c>
      <c r="Y58" t="s">
        <v>262</v>
      </c>
      <c r="Z58" t="s">
        <v>297</v>
      </c>
      <c r="AA58" t="s">
        <v>272</v>
      </c>
      <c r="AB58" s="10" t="s">
        <v>272</v>
      </c>
      <c r="AC58">
        <f t="shared" si="7"/>
        <v>0</v>
      </c>
      <c r="AD58">
        <f t="shared" si="7"/>
        <v>0</v>
      </c>
      <c r="AE58">
        <f t="shared" si="7"/>
        <v>0</v>
      </c>
      <c r="AF58">
        <f t="shared" si="7"/>
        <v>0</v>
      </c>
      <c r="AG58" s="11">
        <f t="shared" si="6"/>
        <v>0</v>
      </c>
      <c r="AH58" s="1">
        <v>0.5</v>
      </c>
      <c r="AI58" t="s">
        <v>43</v>
      </c>
      <c r="AJ58" t="s">
        <v>49</v>
      </c>
      <c r="AK58" t="s">
        <v>36</v>
      </c>
      <c r="AL58" t="s">
        <v>37</v>
      </c>
      <c r="AM58" t="s">
        <v>41</v>
      </c>
      <c r="AN58" t="s">
        <v>41</v>
      </c>
      <c r="AO58" t="s">
        <v>43</v>
      </c>
      <c r="AP58" t="s">
        <v>44</v>
      </c>
      <c r="AQ58" t="s">
        <v>41</v>
      </c>
      <c r="AR58" t="s">
        <v>45</v>
      </c>
      <c r="AS58" s="10" t="s">
        <v>45</v>
      </c>
      <c r="AT58" t="s">
        <v>45</v>
      </c>
      <c r="AU58" t="s">
        <v>36</v>
      </c>
      <c r="AV58" t="s">
        <v>41</v>
      </c>
      <c r="AW58" t="s">
        <v>41</v>
      </c>
      <c r="AX58" t="s">
        <v>36</v>
      </c>
      <c r="AY58" t="s">
        <v>47</v>
      </c>
      <c r="AZ58" t="s">
        <v>43</v>
      </c>
      <c r="BA58" t="s">
        <v>47</v>
      </c>
      <c r="BB58" s="10" t="s">
        <v>47</v>
      </c>
      <c r="BD58" t="s">
        <v>46</v>
      </c>
      <c r="BE58" t="s">
        <v>48</v>
      </c>
      <c r="BF58" t="s">
        <v>47</v>
      </c>
      <c r="BG58" t="s">
        <v>42</v>
      </c>
      <c r="BH58" t="s">
        <v>42</v>
      </c>
      <c r="BI58" t="s">
        <v>41</v>
      </c>
      <c r="BJ58" t="s">
        <v>41</v>
      </c>
      <c r="BK58" t="s">
        <v>40</v>
      </c>
      <c r="BL58" t="s">
        <v>39</v>
      </c>
      <c r="BM58" t="s">
        <v>39</v>
      </c>
      <c r="BN58" t="s">
        <v>38</v>
      </c>
      <c r="BO58" t="s">
        <v>39</v>
      </c>
    </row>
    <row r="59" spans="1:67" x14ac:dyDescent="0.25">
      <c r="A59" s="4" t="s">
        <v>99</v>
      </c>
      <c r="B59" s="5">
        <v>44769</v>
      </c>
      <c r="C59" s="4">
        <v>17</v>
      </c>
      <c r="D59" s="4" t="s">
        <v>260</v>
      </c>
      <c r="E59" s="4" t="s">
        <v>261</v>
      </c>
      <c r="G59" t="s">
        <v>101</v>
      </c>
      <c r="H59" t="s">
        <v>101</v>
      </c>
      <c r="I59" t="s">
        <v>146</v>
      </c>
      <c r="J59" t="s">
        <v>150</v>
      </c>
      <c r="K59" t="s">
        <v>202</v>
      </c>
      <c r="L59">
        <v>0.46</v>
      </c>
      <c r="M59">
        <v>0</v>
      </c>
      <c r="N59">
        <v>43</v>
      </c>
      <c r="O59">
        <v>59</v>
      </c>
      <c r="P59">
        <v>47</v>
      </c>
      <c r="Q59">
        <v>56</v>
      </c>
      <c r="R59">
        <v>0.71180555555555558</v>
      </c>
      <c r="S59" t="s">
        <v>254</v>
      </c>
      <c r="T59" t="s">
        <v>253</v>
      </c>
      <c r="U59">
        <v>320</v>
      </c>
      <c r="V59" s="2">
        <v>96.385542168674704</v>
      </c>
      <c r="W59" s="9">
        <v>44771</v>
      </c>
      <c r="X59">
        <v>17</v>
      </c>
      <c r="Y59" t="s">
        <v>262</v>
      </c>
      <c r="Z59" t="s">
        <v>297</v>
      </c>
      <c r="AA59" t="s">
        <v>272</v>
      </c>
      <c r="AB59" s="10" t="s">
        <v>273</v>
      </c>
      <c r="AC59">
        <f t="shared" si="7"/>
        <v>0</v>
      </c>
      <c r="AD59">
        <f t="shared" si="7"/>
        <v>0</v>
      </c>
      <c r="AE59">
        <f t="shared" si="7"/>
        <v>0</v>
      </c>
      <c r="AF59">
        <f t="shared" si="7"/>
        <v>0</v>
      </c>
      <c r="AG59" s="11">
        <f t="shared" si="6"/>
        <v>0</v>
      </c>
      <c r="AH59" s="1">
        <v>0.5</v>
      </c>
      <c r="AI59" t="s">
        <v>43</v>
      </c>
      <c r="AJ59" t="s">
        <v>49</v>
      </c>
      <c r="AK59" t="s">
        <v>36</v>
      </c>
      <c r="AL59" t="s">
        <v>37</v>
      </c>
      <c r="AM59" t="s">
        <v>41</v>
      </c>
      <c r="AN59" t="s">
        <v>41</v>
      </c>
      <c r="AO59" t="s">
        <v>43</v>
      </c>
      <c r="AP59" t="s">
        <v>44</v>
      </c>
      <c r="AQ59" t="s">
        <v>41</v>
      </c>
      <c r="AR59" t="s">
        <v>45</v>
      </c>
      <c r="AS59" s="10" t="s">
        <v>45</v>
      </c>
      <c r="AT59" t="s">
        <v>45</v>
      </c>
      <c r="AU59" t="s">
        <v>36</v>
      </c>
      <c r="AV59" t="s">
        <v>41</v>
      </c>
      <c r="AW59" t="s">
        <v>41</v>
      </c>
      <c r="AX59" t="s">
        <v>36</v>
      </c>
      <c r="AZ59" t="s">
        <v>43</v>
      </c>
      <c r="BA59" t="s">
        <v>47</v>
      </c>
      <c r="BB59" s="10"/>
      <c r="BC59" t="s">
        <v>36</v>
      </c>
      <c r="BD59" t="s">
        <v>46</v>
      </c>
      <c r="BE59" t="s">
        <v>48</v>
      </c>
      <c r="BF59" t="s">
        <v>47</v>
      </c>
      <c r="BG59" t="s">
        <v>42</v>
      </c>
      <c r="BH59" t="s">
        <v>42</v>
      </c>
      <c r="BI59" t="s">
        <v>41</v>
      </c>
      <c r="BJ59" t="s">
        <v>41</v>
      </c>
      <c r="BK59" t="s">
        <v>40</v>
      </c>
      <c r="BL59" t="s">
        <v>39</v>
      </c>
      <c r="BM59" t="s">
        <v>39</v>
      </c>
      <c r="BN59" t="s">
        <v>38</v>
      </c>
      <c r="BO59" t="s">
        <v>39</v>
      </c>
    </row>
    <row r="60" spans="1:67" x14ac:dyDescent="0.25">
      <c r="A60" s="4" t="s">
        <v>102</v>
      </c>
      <c r="B60" s="5">
        <v>44774</v>
      </c>
      <c r="C60" s="4">
        <v>18</v>
      </c>
      <c r="D60" s="4" t="s">
        <v>260</v>
      </c>
      <c r="E60" s="4" t="s">
        <v>262</v>
      </c>
      <c r="G60" t="s">
        <v>103</v>
      </c>
      <c r="H60" t="s">
        <v>103</v>
      </c>
      <c r="I60" t="s">
        <v>146</v>
      </c>
      <c r="J60" t="s">
        <v>150</v>
      </c>
      <c r="K60" t="s">
        <v>204</v>
      </c>
      <c r="L60">
        <v>0.25</v>
      </c>
      <c r="M60">
        <v>1</v>
      </c>
      <c r="N60">
        <v>43</v>
      </c>
      <c r="O60">
        <v>61</v>
      </c>
      <c r="P60">
        <v>40</v>
      </c>
      <c r="Q60">
        <v>59</v>
      </c>
      <c r="R60">
        <v>0.69387755102040816</v>
      </c>
      <c r="S60" t="s">
        <v>254</v>
      </c>
      <c r="T60" t="s">
        <v>253</v>
      </c>
      <c r="U60">
        <v>326</v>
      </c>
      <c r="V60" s="2">
        <v>98.192771084337352</v>
      </c>
      <c r="W60" s="9">
        <v>44774</v>
      </c>
      <c r="X60">
        <v>18</v>
      </c>
      <c r="Y60" t="s">
        <v>262</v>
      </c>
      <c r="Z60" t="s">
        <v>297</v>
      </c>
      <c r="AA60" t="s">
        <v>277</v>
      </c>
      <c r="AB60" s="10" t="s">
        <v>272</v>
      </c>
      <c r="AC60">
        <f t="shared" si="7"/>
        <v>0</v>
      </c>
      <c r="AD60">
        <f t="shared" si="7"/>
        <v>1</v>
      </c>
      <c r="AE60">
        <f t="shared" si="7"/>
        <v>0</v>
      </c>
      <c r="AF60">
        <f t="shared" si="7"/>
        <v>1</v>
      </c>
      <c r="AG60" s="11">
        <f t="shared" si="6"/>
        <v>7.6923076923076927E-2</v>
      </c>
      <c r="AH60" s="1">
        <f>24/52</f>
        <v>0.46153846153846156</v>
      </c>
      <c r="AI60" t="s">
        <v>43</v>
      </c>
      <c r="AJ60" t="s">
        <v>49</v>
      </c>
      <c r="AK60" t="s">
        <v>36</v>
      </c>
      <c r="AL60" t="s">
        <v>37</v>
      </c>
      <c r="AM60" t="s">
        <v>41</v>
      </c>
      <c r="AN60" t="s">
        <v>41</v>
      </c>
      <c r="AO60" t="s">
        <v>43</v>
      </c>
      <c r="AP60" t="s">
        <v>44</v>
      </c>
      <c r="AQ60" t="s">
        <v>41</v>
      </c>
      <c r="AR60" t="s">
        <v>45</v>
      </c>
      <c r="AS60" s="10" t="s">
        <v>45</v>
      </c>
      <c r="AT60" t="s">
        <v>45</v>
      </c>
      <c r="AU60" t="s">
        <v>36</v>
      </c>
      <c r="AV60" t="s">
        <v>41</v>
      </c>
      <c r="AW60" t="s">
        <v>41</v>
      </c>
      <c r="AX60" t="s">
        <v>36</v>
      </c>
      <c r="AZ60" t="s">
        <v>43</v>
      </c>
      <c r="BA60" t="s">
        <v>47</v>
      </c>
      <c r="BB60" s="10" t="s">
        <v>47</v>
      </c>
      <c r="BC60" t="s">
        <v>36</v>
      </c>
      <c r="BD60" t="s">
        <v>46</v>
      </c>
      <c r="BE60" t="s">
        <v>48</v>
      </c>
      <c r="BG60" t="s">
        <v>42</v>
      </c>
      <c r="BH60" t="s">
        <v>38</v>
      </c>
      <c r="BI60" t="s">
        <v>39</v>
      </c>
      <c r="BJ60" t="s">
        <v>41</v>
      </c>
      <c r="BK60" t="s">
        <v>43</v>
      </c>
      <c r="BL60" t="s">
        <v>44</v>
      </c>
      <c r="BM60" t="s">
        <v>39</v>
      </c>
      <c r="BN60" t="s">
        <v>41</v>
      </c>
      <c r="BO60" t="s">
        <v>44</v>
      </c>
    </row>
    <row r="61" spans="1:67" x14ac:dyDescent="0.25">
      <c r="A61" s="4" t="s">
        <v>104</v>
      </c>
      <c r="B61" s="5">
        <v>44776</v>
      </c>
      <c r="C61" s="4">
        <v>18</v>
      </c>
      <c r="D61" s="4" t="s">
        <v>260</v>
      </c>
      <c r="E61" s="4" t="s">
        <v>262</v>
      </c>
      <c r="G61" t="s">
        <v>102</v>
      </c>
      <c r="H61" t="s">
        <v>102</v>
      </c>
      <c r="I61" t="s">
        <v>146</v>
      </c>
      <c r="J61" t="s">
        <v>150</v>
      </c>
      <c r="K61" t="s">
        <v>203</v>
      </c>
      <c r="L61">
        <v>0.18</v>
      </c>
      <c r="M61">
        <v>0</v>
      </c>
      <c r="N61">
        <v>43</v>
      </c>
      <c r="O61">
        <v>68</v>
      </c>
      <c r="P61">
        <v>41</v>
      </c>
      <c r="Q61">
        <v>49</v>
      </c>
      <c r="R61">
        <v>0.67905405405405406</v>
      </c>
      <c r="S61" t="s">
        <v>254</v>
      </c>
      <c r="T61" t="s">
        <v>253</v>
      </c>
      <c r="U61">
        <v>330</v>
      </c>
      <c r="V61" s="2">
        <v>99.397590361445793</v>
      </c>
      <c r="W61" s="9">
        <v>44774</v>
      </c>
      <c r="X61">
        <v>18</v>
      </c>
      <c r="Y61" t="s">
        <v>262</v>
      </c>
      <c r="Z61" t="s">
        <v>297</v>
      </c>
      <c r="AA61" t="s">
        <v>277</v>
      </c>
      <c r="AB61" s="10" t="s">
        <v>272</v>
      </c>
      <c r="AC61">
        <f t="shared" si="7"/>
        <v>0</v>
      </c>
      <c r="AD61">
        <f t="shared" si="7"/>
        <v>0</v>
      </c>
      <c r="AE61">
        <f t="shared" si="7"/>
        <v>0</v>
      </c>
      <c r="AF61">
        <f t="shared" si="7"/>
        <v>1</v>
      </c>
      <c r="AG61" s="11">
        <f t="shared" si="6"/>
        <v>3.5714285714285712E-2</v>
      </c>
      <c r="AH61" s="1">
        <f>27/56</f>
        <v>0.48214285714285715</v>
      </c>
      <c r="AI61" t="s">
        <v>43</v>
      </c>
      <c r="AJ61" t="s">
        <v>49</v>
      </c>
      <c r="AK61" t="s">
        <v>36</v>
      </c>
      <c r="AL61" t="s">
        <v>37</v>
      </c>
      <c r="AM61" t="s">
        <v>41</v>
      </c>
      <c r="AN61" t="s">
        <v>41</v>
      </c>
      <c r="AO61" t="s">
        <v>43</v>
      </c>
      <c r="AP61" t="s">
        <v>44</v>
      </c>
      <c r="AQ61" t="s">
        <v>41</v>
      </c>
      <c r="AR61" t="s">
        <v>45</v>
      </c>
      <c r="AS61" s="10" t="s">
        <v>45</v>
      </c>
      <c r="AT61" t="s">
        <v>45</v>
      </c>
      <c r="AU61" t="s">
        <v>36</v>
      </c>
      <c r="AV61" t="s">
        <v>41</v>
      </c>
      <c r="AW61" t="s">
        <v>41</v>
      </c>
      <c r="AX61" t="s">
        <v>36</v>
      </c>
      <c r="AY61" t="s">
        <v>47</v>
      </c>
      <c r="AZ61" t="s">
        <v>43</v>
      </c>
      <c r="BA61" t="s">
        <v>47</v>
      </c>
      <c r="BB61" s="10" t="s">
        <v>47</v>
      </c>
      <c r="BC61" t="s">
        <v>36</v>
      </c>
      <c r="BD61" t="s">
        <v>46</v>
      </c>
      <c r="BE61" t="s">
        <v>48</v>
      </c>
      <c r="BF61" t="s">
        <v>47</v>
      </c>
      <c r="BG61" t="s">
        <v>42</v>
      </c>
      <c r="BH61" t="s">
        <v>38</v>
      </c>
      <c r="BI61" t="s">
        <v>41</v>
      </c>
      <c r="BJ61" t="s">
        <v>41</v>
      </c>
      <c r="BK61" t="s">
        <v>40</v>
      </c>
      <c r="BL61" t="s">
        <v>39</v>
      </c>
      <c r="BM61" t="s">
        <v>39</v>
      </c>
      <c r="BN61" t="s">
        <v>38</v>
      </c>
      <c r="BO61" t="s">
        <v>39</v>
      </c>
    </row>
    <row r="62" spans="1:67" x14ac:dyDescent="0.25">
      <c r="A62" s="4" t="s">
        <v>105</v>
      </c>
      <c r="B62" s="5">
        <v>44776</v>
      </c>
      <c r="C62" s="4">
        <v>18</v>
      </c>
      <c r="D62" s="4" t="s">
        <v>260</v>
      </c>
      <c r="E62" s="4" t="s">
        <v>261</v>
      </c>
      <c r="G62" t="s">
        <v>104</v>
      </c>
      <c r="H62" t="s">
        <v>104</v>
      </c>
      <c r="I62" t="s">
        <v>146</v>
      </c>
      <c r="J62" t="s">
        <v>150</v>
      </c>
      <c r="K62" t="s">
        <v>205</v>
      </c>
      <c r="L62">
        <v>0.22</v>
      </c>
      <c r="M62">
        <v>0</v>
      </c>
      <c r="N62">
        <v>44</v>
      </c>
      <c r="O62">
        <v>70</v>
      </c>
      <c r="P62">
        <v>36</v>
      </c>
      <c r="Q62">
        <v>57</v>
      </c>
      <c r="R62">
        <v>0.69932432432432434</v>
      </c>
      <c r="S62" t="s">
        <v>254</v>
      </c>
      <c r="T62" t="s">
        <v>253</v>
      </c>
      <c r="U62">
        <v>330</v>
      </c>
      <c r="V62" s="2">
        <v>99.397590361445793</v>
      </c>
      <c r="W62" s="9">
        <v>44776</v>
      </c>
      <c r="X62">
        <v>18</v>
      </c>
      <c r="Y62" t="s">
        <v>262</v>
      </c>
      <c r="Z62" t="s">
        <v>297</v>
      </c>
      <c r="AA62" t="s">
        <v>277</v>
      </c>
      <c r="AB62" s="10" t="s">
        <v>272</v>
      </c>
      <c r="AC62">
        <f t="shared" si="7"/>
        <v>1</v>
      </c>
      <c r="AD62">
        <f t="shared" si="7"/>
        <v>2</v>
      </c>
      <c r="AE62">
        <f t="shared" si="7"/>
        <v>0</v>
      </c>
      <c r="AF62">
        <f t="shared" si="7"/>
        <v>1</v>
      </c>
      <c r="AG62" s="11">
        <f t="shared" si="6"/>
        <v>0.14285714285714285</v>
      </c>
      <c r="AH62" s="1">
        <f>24/56</f>
        <v>0.42857142857142855</v>
      </c>
      <c r="AI62" t="s">
        <v>43</v>
      </c>
      <c r="AJ62" t="s">
        <v>49</v>
      </c>
      <c r="AK62" t="s">
        <v>36</v>
      </c>
      <c r="AL62" t="s">
        <v>37</v>
      </c>
      <c r="AM62" t="s">
        <v>41</v>
      </c>
      <c r="AN62" t="s">
        <v>41</v>
      </c>
      <c r="AO62" t="s">
        <v>43</v>
      </c>
      <c r="AP62" t="s">
        <v>44</v>
      </c>
      <c r="AQ62" t="s">
        <v>41</v>
      </c>
      <c r="AR62" t="s">
        <v>45</v>
      </c>
      <c r="AS62" s="10" t="s">
        <v>45</v>
      </c>
      <c r="AT62" t="s">
        <v>45</v>
      </c>
      <c r="AU62" t="s">
        <v>36</v>
      </c>
      <c r="AV62" t="s">
        <v>41</v>
      </c>
      <c r="AW62" t="s">
        <v>41</v>
      </c>
      <c r="AX62" t="s">
        <v>36</v>
      </c>
      <c r="AY62" t="s">
        <v>47</v>
      </c>
      <c r="AZ62" t="s">
        <v>43</v>
      </c>
      <c r="BA62" t="s">
        <v>47</v>
      </c>
      <c r="BB62" s="10" t="s">
        <v>47</v>
      </c>
      <c r="BC62" t="s">
        <v>36</v>
      </c>
      <c r="BD62" t="s">
        <v>46</v>
      </c>
      <c r="BE62" t="s">
        <v>48</v>
      </c>
      <c r="BF62" t="s">
        <v>35</v>
      </c>
      <c r="BG62" t="s">
        <v>42</v>
      </c>
      <c r="BH62" t="s">
        <v>38</v>
      </c>
      <c r="BI62" t="s">
        <v>39</v>
      </c>
      <c r="BJ62" t="s">
        <v>39</v>
      </c>
      <c r="BK62" t="s">
        <v>40</v>
      </c>
      <c r="BL62" t="s">
        <v>39</v>
      </c>
      <c r="BM62" t="s">
        <v>39</v>
      </c>
      <c r="BN62" t="s">
        <v>41</v>
      </c>
      <c r="BO62" t="s">
        <v>39</v>
      </c>
    </row>
    <row r="63" spans="1:67" x14ac:dyDescent="0.25">
      <c r="A63" s="4" t="s">
        <v>103</v>
      </c>
      <c r="B63" s="5">
        <v>44774</v>
      </c>
      <c r="C63" s="4">
        <v>18</v>
      </c>
      <c r="D63" s="4" t="s">
        <v>260</v>
      </c>
      <c r="E63" s="4" t="s">
        <v>262</v>
      </c>
      <c r="G63" t="s">
        <v>105</v>
      </c>
      <c r="H63" t="s">
        <v>105</v>
      </c>
      <c r="I63" t="s">
        <v>146</v>
      </c>
      <c r="J63" t="s">
        <v>150</v>
      </c>
      <c r="K63" t="s">
        <v>206</v>
      </c>
      <c r="L63">
        <v>0.42</v>
      </c>
      <c r="M63">
        <v>2</v>
      </c>
      <c r="N63">
        <v>37</v>
      </c>
      <c r="O63">
        <v>72</v>
      </c>
      <c r="P63">
        <v>41</v>
      </c>
      <c r="Q63">
        <v>51</v>
      </c>
      <c r="R63">
        <v>0.68813559322033901</v>
      </c>
      <c r="S63" t="s">
        <v>254</v>
      </c>
      <c r="T63" t="s">
        <v>252</v>
      </c>
      <c r="U63">
        <v>329</v>
      </c>
      <c r="V63" s="2">
        <v>99.096385542168676</v>
      </c>
      <c r="W63" s="9">
        <v>44776</v>
      </c>
      <c r="X63">
        <v>18</v>
      </c>
      <c r="Y63" t="s">
        <v>261</v>
      </c>
      <c r="Z63" t="s">
        <v>297</v>
      </c>
      <c r="AA63" t="s">
        <v>277</v>
      </c>
      <c r="AB63" s="10" t="s">
        <v>272</v>
      </c>
      <c r="AC63">
        <f t="shared" si="7"/>
        <v>0</v>
      </c>
      <c r="AD63">
        <f t="shared" si="7"/>
        <v>1</v>
      </c>
      <c r="AE63">
        <f t="shared" si="7"/>
        <v>0</v>
      </c>
      <c r="AF63">
        <f t="shared" si="7"/>
        <v>1</v>
      </c>
      <c r="AG63" s="11">
        <f t="shared" si="6"/>
        <v>7.1428571428571425E-2</v>
      </c>
      <c r="AH63" s="1">
        <f>26/56</f>
        <v>0.4642857142857143</v>
      </c>
      <c r="AI63" t="s">
        <v>43</v>
      </c>
      <c r="AJ63" t="s">
        <v>49</v>
      </c>
      <c r="AK63" t="s">
        <v>36</v>
      </c>
      <c r="AL63" t="s">
        <v>37</v>
      </c>
      <c r="AM63" t="s">
        <v>41</v>
      </c>
      <c r="AN63" t="s">
        <v>41</v>
      </c>
      <c r="AO63" t="s">
        <v>43</v>
      </c>
      <c r="AP63" t="s">
        <v>44</v>
      </c>
      <c r="AQ63" t="s">
        <v>41</v>
      </c>
      <c r="AR63" t="s">
        <v>45</v>
      </c>
      <c r="AS63" s="10" t="s">
        <v>45</v>
      </c>
      <c r="AT63" t="s">
        <v>45</v>
      </c>
      <c r="AU63" t="s">
        <v>36</v>
      </c>
      <c r="AV63" t="s">
        <v>41</v>
      </c>
      <c r="AW63" t="s">
        <v>41</v>
      </c>
      <c r="AX63" t="s">
        <v>36</v>
      </c>
      <c r="AY63" t="s">
        <v>47</v>
      </c>
      <c r="AZ63" t="s">
        <v>43</v>
      </c>
      <c r="BA63" t="s">
        <v>47</v>
      </c>
      <c r="BB63" s="10" t="s">
        <v>47</v>
      </c>
      <c r="BC63" t="s">
        <v>36</v>
      </c>
      <c r="BD63" t="s">
        <v>46</v>
      </c>
      <c r="BE63" t="s">
        <v>48</v>
      </c>
      <c r="BF63" t="s">
        <v>47</v>
      </c>
      <c r="BG63" t="s">
        <v>42</v>
      </c>
      <c r="BH63" t="s">
        <v>38</v>
      </c>
      <c r="BI63" t="s">
        <v>39</v>
      </c>
      <c r="BJ63" t="s">
        <v>41</v>
      </c>
      <c r="BK63" t="s">
        <v>40</v>
      </c>
      <c r="BL63" t="s">
        <v>39</v>
      </c>
      <c r="BM63" t="s">
        <v>39</v>
      </c>
      <c r="BN63" t="s">
        <v>38</v>
      </c>
      <c r="BO63" t="s">
        <v>39</v>
      </c>
    </row>
    <row r="64" spans="1:67" x14ac:dyDescent="0.25">
      <c r="A64" s="4" t="s">
        <v>108</v>
      </c>
      <c r="B64" s="5">
        <v>44785</v>
      </c>
      <c r="C64" s="4">
        <v>19</v>
      </c>
      <c r="D64" s="4" t="s">
        <v>260</v>
      </c>
      <c r="E64" s="4" t="s">
        <v>262</v>
      </c>
      <c r="G64" t="s">
        <v>106</v>
      </c>
      <c r="H64" t="s">
        <v>106</v>
      </c>
      <c r="I64" t="s">
        <v>146</v>
      </c>
      <c r="J64" t="s">
        <v>150</v>
      </c>
      <c r="K64" t="s">
        <v>207</v>
      </c>
      <c r="L64">
        <v>0.22</v>
      </c>
      <c r="M64">
        <v>3</v>
      </c>
      <c r="N64">
        <v>48</v>
      </c>
      <c r="O64">
        <v>65</v>
      </c>
      <c r="P64">
        <v>45</v>
      </c>
      <c r="Q64">
        <v>54</v>
      </c>
      <c r="R64">
        <v>0.72881355932203384</v>
      </c>
      <c r="S64" t="s">
        <v>254</v>
      </c>
      <c r="T64" t="s">
        <v>252</v>
      </c>
      <c r="U64">
        <v>329</v>
      </c>
      <c r="V64" s="2">
        <v>99.096385542168676</v>
      </c>
      <c r="W64" s="9">
        <v>44781</v>
      </c>
      <c r="X64">
        <v>19</v>
      </c>
      <c r="Y64" t="s">
        <v>262</v>
      </c>
      <c r="Z64" t="s">
        <v>262</v>
      </c>
      <c r="AA64" t="s">
        <v>274</v>
      </c>
      <c r="AB64" s="10" t="s">
        <v>274</v>
      </c>
      <c r="AC64">
        <f t="shared" si="7"/>
        <v>9</v>
      </c>
      <c r="AD64">
        <f t="shared" si="7"/>
        <v>7</v>
      </c>
      <c r="AE64">
        <f t="shared" si="7"/>
        <v>6</v>
      </c>
      <c r="AF64">
        <f t="shared" si="7"/>
        <v>6</v>
      </c>
      <c r="AG64" s="11">
        <f t="shared" si="6"/>
        <v>1</v>
      </c>
      <c r="AH64" s="1">
        <v>0</v>
      </c>
      <c r="AI64" t="s">
        <v>40</v>
      </c>
      <c r="AJ64" t="s">
        <v>39</v>
      </c>
      <c r="AK64" t="s">
        <v>35</v>
      </c>
      <c r="AL64" t="s">
        <v>40</v>
      </c>
      <c r="AM64" t="s">
        <v>39</v>
      </c>
      <c r="AN64" t="s">
        <v>39</v>
      </c>
      <c r="AO64" t="s">
        <v>40</v>
      </c>
      <c r="AP64" t="s">
        <v>39</v>
      </c>
      <c r="AQ64" t="s">
        <v>38</v>
      </c>
      <c r="AR64" t="s">
        <v>35</v>
      </c>
      <c r="AS64" s="10" t="s">
        <v>35</v>
      </c>
      <c r="AT64" t="s">
        <v>35</v>
      </c>
      <c r="AU64" t="s">
        <v>35</v>
      </c>
      <c r="AV64" t="s">
        <v>38</v>
      </c>
      <c r="AW64" t="s">
        <v>38</v>
      </c>
      <c r="AX64" t="s">
        <v>35</v>
      </c>
      <c r="AY64" t="s">
        <v>35</v>
      </c>
      <c r="AZ64" t="s">
        <v>40</v>
      </c>
      <c r="BA64" t="s">
        <v>35</v>
      </c>
      <c r="BB64" s="10" t="s">
        <v>38</v>
      </c>
      <c r="BC64" t="s">
        <v>40</v>
      </c>
      <c r="BD64" t="s">
        <v>40</v>
      </c>
      <c r="BE64" t="s">
        <v>39</v>
      </c>
      <c r="BF64" t="s">
        <v>35</v>
      </c>
      <c r="BG64" t="s">
        <v>38</v>
      </c>
      <c r="BH64" t="s">
        <v>38</v>
      </c>
      <c r="BI64" t="s">
        <v>39</v>
      </c>
      <c r="BJ64" t="s">
        <v>39</v>
      </c>
      <c r="BK64" t="s">
        <v>40</v>
      </c>
      <c r="BL64" t="s">
        <v>39</v>
      </c>
      <c r="BM64" t="s">
        <v>39</v>
      </c>
      <c r="BN64" t="s">
        <v>38</v>
      </c>
      <c r="BO64" t="s">
        <v>39</v>
      </c>
    </row>
    <row r="65" spans="1:67" x14ac:dyDescent="0.25">
      <c r="A65" s="4" t="s">
        <v>106</v>
      </c>
      <c r="B65" s="5">
        <v>44781</v>
      </c>
      <c r="C65" s="4">
        <v>19</v>
      </c>
      <c r="D65" s="4" t="s">
        <v>260</v>
      </c>
      <c r="E65" s="4" t="s">
        <v>262</v>
      </c>
      <c r="G65" t="s">
        <v>107</v>
      </c>
      <c r="H65" t="s">
        <v>107</v>
      </c>
      <c r="I65" t="s">
        <v>146</v>
      </c>
      <c r="J65" t="s">
        <v>150</v>
      </c>
      <c r="K65" t="s">
        <v>208</v>
      </c>
      <c r="L65">
        <v>0.27</v>
      </c>
      <c r="M65">
        <v>1</v>
      </c>
      <c r="N65">
        <v>41</v>
      </c>
      <c r="O65">
        <v>75</v>
      </c>
      <c r="P65">
        <v>44</v>
      </c>
      <c r="Q65">
        <v>51</v>
      </c>
      <c r="R65">
        <v>0.71621621621621623</v>
      </c>
      <c r="S65" t="s">
        <v>254</v>
      </c>
      <c r="T65" t="s">
        <v>253</v>
      </c>
      <c r="U65">
        <v>330</v>
      </c>
      <c r="V65" s="2">
        <v>99.397590361445793</v>
      </c>
      <c r="W65" s="9">
        <v>44783</v>
      </c>
      <c r="X65">
        <v>19</v>
      </c>
      <c r="Y65" t="s">
        <v>262</v>
      </c>
      <c r="Z65" t="s">
        <v>262</v>
      </c>
      <c r="AA65" t="s">
        <v>287</v>
      </c>
      <c r="AB65" s="10" t="s">
        <v>274</v>
      </c>
      <c r="AC65">
        <f t="shared" si="7"/>
        <v>9</v>
      </c>
      <c r="AD65">
        <f t="shared" si="7"/>
        <v>7</v>
      </c>
      <c r="AE65">
        <f t="shared" si="7"/>
        <v>6</v>
      </c>
      <c r="AF65">
        <f t="shared" si="7"/>
        <v>5</v>
      </c>
      <c r="AG65" s="11">
        <f t="shared" si="6"/>
        <v>0.9642857142857143</v>
      </c>
      <c r="AH65" s="1">
        <f>1/56</f>
        <v>1.7857142857142856E-2</v>
      </c>
      <c r="AI65" t="s">
        <v>40</v>
      </c>
      <c r="AJ65" t="s">
        <v>39</v>
      </c>
      <c r="AK65" t="s">
        <v>35</v>
      </c>
      <c r="AL65" t="s">
        <v>40</v>
      </c>
      <c r="AM65" t="s">
        <v>39</v>
      </c>
      <c r="AN65" t="s">
        <v>39</v>
      </c>
      <c r="AO65" t="s">
        <v>40</v>
      </c>
      <c r="AP65" t="s">
        <v>39</v>
      </c>
      <c r="AQ65" t="s">
        <v>38</v>
      </c>
      <c r="AR65" t="s">
        <v>35</v>
      </c>
      <c r="AS65" s="10" t="s">
        <v>35</v>
      </c>
      <c r="AT65" t="s">
        <v>35</v>
      </c>
      <c r="AU65" t="s">
        <v>35</v>
      </c>
      <c r="AV65" t="s">
        <v>38</v>
      </c>
      <c r="AW65" t="s">
        <v>38</v>
      </c>
      <c r="AX65" t="s">
        <v>35</v>
      </c>
      <c r="AY65" t="s">
        <v>35</v>
      </c>
      <c r="AZ65" t="s">
        <v>40</v>
      </c>
      <c r="BA65" t="s">
        <v>35</v>
      </c>
      <c r="BB65" s="10" t="s">
        <v>38</v>
      </c>
      <c r="BC65" t="s">
        <v>40</v>
      </c>
      <c r="BD65" t="s">
        <v>40</v>
      </c>
      <c r="BE65" t="s">
        <v>39</v>
      </c>
      <c r="BF65" t="s">
        <v>35</v>
      </c>
      <c r="BG65" t="s">
        <v>42</v>
      </c>
      <c r="BH65" t="s">
        <v>38</v>
      </c>
      <c r="BI65" t="s">
        <v>39</v>
      </c>
      <c r="BJ65" t="s">
        <v>39</v>
      </c>
      <c r="BK65" t="s">
        <v>40</v>
      </c>
      <c r="BL65" t="s">
        <v>39</v>
      </c>
      <c r="BM65" t="s">
        <v>39</v>
      </c>
      <c r="BN65" t="s">
        <v>41</v>
      </c>
      <c r="BO65" t="s">
        <v>39</v>
      </c>
    </row>
    <row r="66" spans="1:67" x14ac:dyDescent="0.25">
      <c r="A66" s="4" t="s">
        <v>109</v>
      </c>
      <c r="B66" s="5">
        <v>44785</v>
      </c>
      <c r="C66" s="4">
        <v>19</v>
      </c>
      <c r="D66" s="4" t="s">
        <v>260</v>
      </c>
      <c r="E66" s="4" t="s">
        <v>261</v>
      </c>
      <c r="G66" t="s">
        <v>109</v>
      </c>
      <c r="H66" t="s">
        <v>109</v>
      </c>
      <c r="I66" t="s">
        <v>146</v>
      </c>
      <c r="J66" t="s">
        <v>150</v>
      </c>
      <c r="K66" t="s">
        <v>210</v>
      </c>
      <c r="L66">
        <v>0.19</v>
      </c>
      <c r="M66">
        <v>1</v>
      </c>
      <c r="N66">
        <v>40</v>
      </c>
      <c r="O66">
        <v>75</v>
      </c>
      <c r="P66">
        <v>42</v>
      </c>
      <c r="Q66">
        <v>56</v>
      </c>
      <c r="R66">
        <v>0.72542372881355932</v>
      </c>
      <c r="S66" t="s">
        <v>254</v>
      </c>
      <c r="T66" t="s">
        <v>253</v>
      </c>
      <c r="U66">
        <v>328</v>
      </c>
      <c r="V66" s="2">
        <v>98.795180722891558</v>
      </c>
      <c r="W66" s="9">
        <v>44785</v>
      </c>
      <c r="X66">
        <v>19</v>
      </c>
      <c r="Y66" t="s">
        <v>261</v>
      </c>
      <c r="Z66" t="s">
        <v>297</v>
      </c>
      <c r="AA66" t="s">
        <v>277</v>
      </c>
      <c r="AB66" s="10" t="s">
        <v>272</v>
      </c>
      <c r="AC66">
        <f t="shared" si="7"/>
        <v>0</v>
      </c>
      <c r="AD66">
        <f t="shared" si="7"/>
        <v>1</v>
      </c>
      <c r="AE66">
        <f t="shared" si="7"/>
        <v>0</v>
      </c>
      <c r="AF66">
        <f t="shared" si="7"/>
        <v>1</v>
      </c>
      <c r="AG66" s="11">
        <f t="shared" si="6"/>
        <v>7.407407407407407E-2</v>
      </c>
      <c r="AH66" s="1">
        <f>25/54</f>
        <v>0.46296296296296297</v>
      </c>
      <c r="AI66" t="s">
        <v>43</v>
      </c>
      <c r="AJ66" t="s">
        <v>49</v>
      </c>
      <c r="AK66" t="s">
        <v>36</v>
      </c>
      <c r="AL66" t="s">
        <v>37</v>
      </c>
      <c r="AM66" t="s">
        <v>41</v>
      </c>
      <c r="AN66" t="s">
        <v>41</v>
      </c>
      <c r="AO66" t="s">
        <v>43</v>
      </c>
      <c r="AP66" t="s">
        <v>44</v>
      </c>
      <c r="AQ66" t="s">
        <v>41</v>
      </c>
      <c r="AR66" t="s">
        <v>45</v>
      </c>
      <c r="AS66" s="10" t="s">
        <v>45</v>
      </c>
      <c r="AT66" t="s">
        <v>45</v>
      </c>
      <c r="AU66" t="s">
        <v>36</v>
      </c>
      <c r="AV66" t="s">
        <v>41</v>
      </c>
      <c r="AW66" t="s">
        <v>41</v>
      </c>
      <c r="AX66" t="s">
        <v>36</v>
      </c>
      <c r="AY66" t="s">
        <v>47</v>
      </c>
      <c r="AZ66" t="s">
        <v>43</v>
      </c>
      <c r="BA66" t="s">
        <v>47</v>
      </c>
      <c r="BB66" s="10" t="s">
        <v>47</v>
      </c>
      <c r="BC66" t="s">
        <v>36</v>
      </c>
      <c r="BD66" t="s">
        <v>46</v>
      </c>
      <c r="BE66" t="s">
        <v>48</v>
      </c>
      <c r="BF66" t="s">
        <v>47</v>
      </c>
      <c r="BG66" t="s">
        <v>42</v>
      </c>
      <c r="BH66" t="s">
        <v>38</v>
      </c>
      <c r="BI66" t="s">
        <v>39</v>
      </c>
      <c r="BK66" t="s">
        <v>40</v>
      </c>
      <c r="BL66" t="s">
        <v>39</v>
      </c>
      <c r="BM66" t="s">
        <v>39</v>
      </c>
      <c r="BN66" t="s">
        <v>38</v>
      </c>
      <c r="BO66" t="s">
        <v>39</v>
      </c>
    </row>
    <row r="67" spans="1:67" x14ac:dyDescent="0.25">
      <c r="A67" s="4" t="s">
        <v>107</v>
      </c>
      <c r="B67" s="5">
        <v>44783</v>
      </c>
      <c r="C67" s="4">
        <v>19</v>
      </c>
      <c r="D67" s="4" t="s">
        <v>260</v>
      </c>
      <c r="E67" s="4" t="s">
        <v>262</v>
      </c>
      <c r="G67" t="s">
        <v>108</v>
      </c>
      <c r="H67" t="s">
        <v>108</v>
      </c>
      <c r="I67" t="s">
        <v>146</v>
      </c>
      <c r="J67" t="s">
        <v>150</v>
      </c>
      <c r="K67" t="s">
        <v>209</v>
      </c>
      <c r="L67">
        <v>0.26</v>
      </c>
      <c r="M67">
        <v>3</v>
      </c>
      <c r="N67">
        <v>48</v>
      </c>
      <c r="O67">
        <v>66</v>
      </c>
      <c r="P67">
        <v>38</v>
      </c>
      <c r="Q67">
        <v>54</v>
      </c>
      <c r="R67">
        <v>0.71088435374149661</v>
      </c>
      <c r="S67" t="s">
        <v>254</v>
      </c>
      <c r="T67" t="s">
        <v>252</v>
      </c>
      <c r="U67">
        <v>326</v>
      </c>
      <c r="V67" s="2">
        <v>98.192771084337352</v>
      </c>
      <c r="W67" s="9">
        <v>44785</v>
      </c>
      <c r="X67">
        <v>19</v>
      </c>
      <c r="Y67" t="s">
        <v>262</v>
      </c>
      <c r="Z67" t="s">
        <v>297</v>
      </c>
      <c r="AA67" t="s">
        <v>272</v>
      </c>
      <c r="AB67" s="10" t="s">
        <v>272</v>
      </c>
      <c r="AC67">
        <f t="shared" si="7"/>
        <v>0</v>
      </c>
      <c r="AD67">
        <f t="shared" si="7"/>
        <v>0</v>
      </c>
      <c r="AE67">
        <f t="shared" si="7"/>
        <v>0</v>
      </c>
      <c r="AF67">
        <f t="shared" si="7"/>
        <v>0</v>
      </c>
      <c r="AG67" s="11">
        <f t="shared" ref="AG67:AG98" si="8">SUM(AC67:AF67)/COUNTA(AI67:BJ67)</f>
        <v>0</v>
      </c>
      <c r="AH67" s="1">
        <v>0.5</v>
      </c>
      <c r="AI67" t="s">
        <v>43</v>
      </c>
      <c r="AJ67" t="s">
        <v>49</v>
      </c>
      <c r="AK67" t="s">
        <v>36</v>
      </c>
      <c r="AL67" t="s">
        <v>37</v>
      </c>
      <c r="AM67" t="s">
        <v>41</v>
      </c>
      <c r="AN67" t="s">
        <v>41</v>
      </c>
      <c r="AO67" t="s">
        <v>43</v>
      </c>
      <c r="AP67" t="s">
        <v>44</v>
      </c>
      <c r="AQ67" t="s">
        <v>41</v>
      </c>
      <c r="AR67" t="s">
        <v>45</v>
      </c>
      <c r="AS67" s="10" t="s">
        <v>45</v>
      </c>
      <c r="AT67" t="s">
        <v>45</v>
      </c>
      <c r="AU67" t="s">
        <v>36</v>
      </c>
      <c r="AV67" t="s">
        <v>41</v>
      </c>
      <c r="AW67" t="s">
        <v>41</v>
      </c>
      <c r="AX67" t="s">
        <v>36</v>
      </c>
      <c r="AZ67" t="s">
        <v>43</v>
      </c>
      <c r="BB67" s="10" t="s">
        <v>47</v>
      </c>
      <c r="BC67" t="s">
        <v>36</v>
      </c>
      <c r="BD67" t="s">
        <v>46</v>
      </c>
      <c r="BE67" t="s">
        <v>48</v>
      </c>
      <c r="BF67" t="s">
        <v>47</v>
      </c>
      <c r="BG67" t="s">
        <v>42</v>
      </c>
      <c r="BH67" t="s">
        <v>42</v>
      </c>
      <c r="BI67" t="s">
        <v>41</v>
      </c>
      <c r="BJ67" t="s">
        <v>41</v>
      </c>
      <c r="BK67" t="s">
        <v>40</v>
      </c>
      <c r="BL67" t="s">
        <v>39</v>
      </c>
      <c r="BM67" t="s">
        <v>39</v>
      </c>
      <c r="BN67" t="s">
        <v>38</v>
      </c>
      <c r="BO67" t="s">
        <v>39</v>
      </c>
    </row>
    <row r="68" spans="1:67" x14ac:dyDescent="0.25">
      <c r="A68" s="4" t="s">
        <v>111</v>
      </c>
      <c r="B68" s="5">
        <v>44788</v>
      </c>
      <c r="C68" s="4">
        <v>20</v>
      </c>
      <c r="D68" s="4" t="s">
        <v>260</v>
      </c>
      <c r="E68" s="4" t="s">
        <v>262</v>
      </c>
      <c r="G68" t="s">
        <v>111</v>
      </c>
      <c r="H68" t="s">
        <v>111</v>
      </c>
      <c r="I68" t="s">
        <v>146</v>
      </c>
      <c r="J68" t="s">
        <v>150</v>
      </c>
      <c r="K68" t="s">
        <v>212</v>
      </c>
      <c r="L68">
        <v>0.12</v>
      </c>
      <c r="M68">
        <v>0</v>
      </c>
      <c r="N68">
        <v>45</v>
      </c>
      <c r="O68">
        <v>59</v>
      </c>
      <c r="P68">
        <v>36</v>
      </c>
      <c r="Q68">
        <v>59</v>
      </c>
      <c r="R68">
        <v>0.67003367003366998</v>
      </c>
      <c r="S68" t="s">
        <v>254</v>
      </c>
      <c r="T68" t="s">
        <v>253</v>
      </c>
      <c r="U68">
        <v>331</v>
      </c>
      <c r="V68" s="2">
        <v>99.698795180722882</v>
      </c>
      <c r="W68" s="9">
        <v>44788</v>
      </c>
      <c r="X68">
        <v>20</v>
      </c>
      <c r="Y68" t="s">
        <v>262</v>
      </c>
      <c r="Z68" t="s">
        <v>262</v>
      </c>
      <c r="AA68" t="s">
        <v>287</v>
      </c>
      <c r="AB68" s="10" t="s">
        <v>274</v>
      </c>
      <c r="AC68">
        <f t="shared" ref="AC68:AF87" si="9">COUNTIF($AI68:$BJ68,AC$7)</f>
        <v>9</v>
      </c>
      <c r="AD68">
        <f t="shared" si="9"/>
        <v>6</v>
      </c>
      <c r="AE68">
        <f t="shared" si="9"/>
        <v>5</v>
      </c>
      <c r="AF68">
        <f t="shared" si="9"/>
        <v>6</v>
      </c>
      <c r="AG68" s="11">
        <f t="shared" si="8"/>
        <v>0.9285714285714286</v>
      </c>
      <c r="AH68" s="1">
        <f>2/56</f>
        <v>3.5714285714285712E-2</v>
      </c>
      <c r="AI68" t="s">
        <v>40</v>
      </c>
      <c r="AJ68" t="s">
        <v>39</v>
      </c>
      <c r="AK68" t="s">
        <v>35</v>
      </c>
      <c r="AL68" t="s">
        <v>40</v>
      </c>
      <c r="AM68" t="s">
        <v>39</v>
      </c>
      <c r="AN68" t="s">
        <v>41</v>
      </c>
      <c r="AO68" t="s">
        <v>43</v>
      </c>
      <c r="AP68" t="s">
        <v>39</v>
      </c>
      <c r="AQ68" t="s">
        <v>38</v>
      </c>
      <c r="AR68" t="s">
        <v>35</v>
      </c>
      <c r="AS68" s="10" t="s">
        <v>35</v>
      </c>
      <c r="AT68" t="s">
        <v>35</v>
      </c>
      <c r="AU68" t="s">
        <v>35</v>
      </c>
      <c r="AV68" t="s">
        <v>38</v>
      </c>
      <c r="AW68" t="s">
        <v>38</v>
      </c>
      <c r="AX68" t="s">
        <v>35</v>
      </c>
      <c r="AY68" t="s">
        <v>35</v>
      </c>
      <c r="AZ68" t="s">
        <v>40</v>
      </c>
      <c r="BA68" t="s">
        <v>35</v>
      </c>
      <c r="BB68" s="10" t="s">
        <v>38</v>
      </c>
      <c r="BC68" t="s">
        <v>40</v>
      </c>
      <c r="BD68" t="s">
        <v>40</v>
      </c>
      <c r="BE68" t="s">
        <v>39</v>
      </c>
      <c r="BF68" t="s">
        <v>35</v>
      </c>
      <c r="BG68" t="s">
        <v>38</v>
      </c>
      <c r="BH68" t="s">
        <v>38</v>
      </c>
      <c r="BI68" t="s">
        <v>39</v>
      </c>
      <c r="BJ68" t="s">
        <v>39</v>
      </c>
      <c r="BK68" t="s">
        <v>40</v>
      </c>
      <c r="BL68" t="s">
        <v>39</v>
      </c>
      <c r="BM68" t="s">
        <v>39</v>
      </c>
      <c r="BN68" t="s">
        <v>38</v>
      </c>
      <c r="BO68" t="s">
        <v>39</v>
      </c>
    </row>
    <row r="69" spans="1:67" x14ac:dyDescent="0.25">
      <c r="A69" s="4" t="s">
        <v>113</v>
      </c>
      <c r="B69" s="5">
        <v>44790</v>
      </c>
      <c r="C69" s="4">
        <v>20</v>
      </c>
      <c r="D69" s="4" t="s">
        <v>260</v>
      </c>
      <c r="E69" s="4" t="s">
        <v>262</v>
      </c>
      <c r="G69" t="s">
        <v>110</v>
      </c>
      <c r="H69" t="s">
        <v>110</v>
      </c>
      <c r="I69" t="s">
        <v>146</v>
      </c>
      <c r="J69" t="s">
        <v>150</v>
      </c>
      <c r="K69" t="s">
        <v>211</v>
      </c>
      <c r="L69">
        <v>0.19</v>
      </c>
      <c r="M69">
        <v>1</v>
      </c>
      <c r="N69">
        <v>38</v>
      </c>
      <c r="O69">
        <v>73</v>
      </c>
      <c r="P69">
        <v>43</v>
      </c>
      <c r="Q69">
        <v>62</v>
      </c>
      <c r="R69">
        <v>0.735593220338983</v>
      </c>
      <c r="S69" t="s">
        <v>254</v>
      </c>
      <c r="T69" t="s">
        <v>252</v>
      </c>
      <c r="U69">
        <v>328</v>
      </c>
      <c r="V69" s="2">
        <v>98.795180722891558</v>
      </c>
      <c r="W69" s="9">
        <v>44788</v>
      </c>
      <c r="X69">
        <v>20</v>
      </c>
      <c r="Y69" t="s">
        <v>262</v>
      </c>
      <c r="Z69" t="s">
        <v>297</v>
      </c>
      <c r="AA69" t="s">
        <v>277</v>
      </c>
      <c r="AB69" s="10" t="s">
        <v>272</v>
      </c>
      <c r="AC69">
        <f t="shared" si="9"/>
        <v>1</v>
      </c>
      <c r="AD69">
        <f t="shared" si="9"/>
        <v>3</v>
      </c>
      <c r="AE69">
        <f t="shared" si="9"/>
        <v>1</v>
      </c>
      <c r="AF69">
        <f t="shared" si="9"/>
        <v>1</v>
      </c>
      <c r="AG69" s="11">
        <f t="shared" si="8"/>
        <v>0.22222222222222221</v>
      </c>
      <c r="AH69" s="1">
        <f>22/54</f>
        <v>0.40740740740740738</v>
      </c>
      <c r="AI69" t="s">
        <v>43</v>
      </c>
      <c r="AJ69" t="s">
        <v>49</v>
      </c>
      <c r="AK69" t="s">
        <v>35</v>
      </c>
      <c r="AL69" t="s">
        <v>40</v>
      </c>
      <c r="AM69" t="s">
        <v>39</v>
      </c>
      <c r="AN69" t="s">
        <v>39</v>
      </c>
      <c r="AO69" t="s">
        <v>43</v>
      </c>
      <c r="AP69" t="s">
        <v>44</v>
      </c>
      <c r="AQ69" t="s">
        <v>41</v>
      </c>
      <c r="AR69" t="s">
        <v>45</v>
      </c>
      <c r="AS69" s="10" t="s">
        <v>45</v>
      </c>
      <c r="AT69" t="s">
        <v>45</v>
      </c>
      <c r="AU69" t="s">
        <v>36</v>
      </c>
      <c r="AV69" t="s">
        <v>41</v>
      </c>
      <c r="AW69" t="s">
        <v>41</v>
      </c>
      <c r="AX69" t="s">
        <v>36</v>
      </c>
      <c r="AZ69" t="s">
        <v>43</v>
      </c>
      <c r="BA69" t="s">
        <v>47</v>
      </c>
      <c r="BB69" s="10" t="s">
        <v>47</v>
      </c>
      <c r="BC69" t="s">
        <v>36</v>
      </c>
      <c r="BD69" t="s">
        <v>46</v>
      </c>
      <c r="BE69" t="s">
        <v>48</v>
      </c>
      <c r="BF69" t="s">
        <v>47</v>
      </c>
      <c r="BG69" t="s">
        <v>42</v>
      </c>
      <c r="BH69" t="s">
        <v>38</v>
      </c>
      <c r="BI69" t="s">
        <v>39</v>
      </c>
      <c r="BJ69" t="s">
        <v>41</v>
      </c>
      <c r="BK69" t="s">
        <v>40</v>
      </c>
      <c r="BL69" t="s">
        <v>39</v>
      </c>
      <c r="BM69" t="s">
        <v>39</v>
      </c>
      <c r="BN69" t="s">
        <v>41</v>
      </c>
      <c r="BO69" t="s">
        <v>39</v>
      </c>
    </row>
    <row r="70" spans="1:67" x14ac:dyDescent="0.25">
      <c r="A70" s="4" t="s">
        <v>112</v>
      </c>
      <c r="B70" s="5">
        <v>44788</v>
      </c>
      <c r="C70" s="4">
        <v>20</v>
      </c>
      <c r="D70" s="4" t="s">
        <v>260</v>
      </c>
      <c r="E70" s="4" t="s">
        <v>262</v>
      </c>
      <c r="G70" t="s">
        <v>112</v>
      </c>
      <c r="H70" t="s">
        <v>112</v>
      </c>
      <c r="I70" t="s">
        <v>146</v>
      </c>
      <c r="J70" t="s">
        <v>150</v>
      </c>
      <c r="K70" t="s">
        <v>213</v>
      </c>
      <c r="L70">
        <v>0.15</v>
      </c>
      <c r="M70">
        <v>0</v>
      </c>
      <c r="N70">
        <v>49</v>
      </c>
      <c r="O70">
        <v>67</v>
      </c>
      <c r="P70">
        <v>43</v>
      </c>
      <c r="Q70">
        <v>59</v>
      </c>
      <c r="R70">
        <v>0.734006734006734</v>
      </c>
      <c r="S70" t="s">
        <v>254</v>
      </c>
      <c r="T70" t="s">
        <v>253</v>
      </c>
      <c r="U70">
        <v>330</v>
      </c>
      <c r="V70" s="2">
        <v>99.397590361445793</v>
      </c>
      <c r="W70" s="9">
        <v>44788</v>
      </c>
      <c r="X70">
        <v>20</v>
      </c>
      <c r="Y70" t="s">
        <v>262</v>
      </c>
      <c r="Z70" t="s">
        <v>297</v>
      </c>
      <c r="AA70" t="s">
        <v>277</v>
      </c>
      <c r="AB70" s="10" t="s">
        <v>272</v>
      </c>
      <c r="AC70">
        <f t="shared" si="9"/>
        <v>1</v>
      </c>
      <c r="AD70">
        <f t="shared" si="9"/>
        <v>2</v>
      </c>
      <c r="AE70">
        <f t="shared" si="9"/>
        <v>1</v>
      </c>
      <c r="AF70">
        <f t="shared" si="9"/>
        <v>0</v>
      </c>
      <c r="AG70" s="11">
        <f t="shared" si="8"/>
        <v>0.14814814814814814</v>
      </c>
      <c r="AH70" s="1">
        <f>24/54</f>
        <v>0.44444444444444442</v>
      </c>
      <c r="AI70" t="s">
        <v>43</v>
      </c>
      <c r="AJ70" t="s">
        <v>49</v>
      </c>
      <c r="AK70" t="s">
        <v>35</v>
      </c>
      <c r="AL70" t="s">
        <v>40</v>
      </c>
      <c r="AM70" t="s">
        <v>39</v>
      </c>
      <c r="AN70" t="s">
        <v>39</v>
      </c>
      <c r="AO70" t="s">
        <v>43</v>
      </c>
      <c r="AP70" t="s">
        <v>44</v>
      </c>
      <c r="AQ70" t="s">
        <v>41</v>
      </c>
      <c r="AR70" t="s">
        <v>45</v>
      </c>
      <c r="AS70" s="10" t="s">
        <v>45</v>
      </c>
      <c r="AT70" t="s">
        <v>45</v>
      </c>
      <c r="AU70" t="s">
        <v>36</v>
      </c>
      <c r="AV70" t="s">
        <v>41</v>
      </c>
      <c r="AW70" t="s">
        <v>41</v>
      </c>
      <c r="AX70" t="s">
        <v>36</v>
      </c>
      <c r="AZ70" t="s">
        <v>43</v>
      </c>
      <c r="BA70" t="s">
        <v>47</v>
      </c>
      <c r="BB70" s="10" t="s">
        <v>47</v>
      </c>
      <c r="BC70" t="s">
        <v>36</v>
      </c>
      <c r="BD70" t="s">
        <v>46</v>
      </c>
      <c r="BE70" t="s">
        <v>48</v>
      </c>
      <c r="BF70" t="s">
        <v>47</v>
      </c>
      <c r="BG70" t="s">
        <v>42</v>
      </c>
      <c r="BH70" t="s">
        <v>42</v>
      </c>
      <c r="BI70" t="s">
        <v>41</v>
      </c>
      <c r="BJ70" t="s">
        <v>41</v>
      </c>
      <c r="BK70" t="s">
        <v>40</v>
      </c>
      <c r="BL70" t="s">
        <v>39</v>
      </c>
      <c r="BM70" t="s">
        <v>39</v>
      </c>
      <c r="BN70" t="s">
        <v>38</v>
      </c>
      <c r="BO70" t="s">
        <v>39</v>
      </c>
    </row>
    <row r="71" spans="1:67" x14ac:dyDescent="0.25">
      <c r="A71" s="4" t="s">
        <v>110</v>
      </c>
      <c r="B71" s="5">
        <v>44788</v>
      </c>
      <c r="C71" s="4">
        <v>20</v>
      </c>
      <c r="D71" s="4" t="s">
        <v>260</v>
      </c>
      <c r="E71" s="4" t="s">
        <v>262</v>
      </c>
      <c r="G71" t="s">
        <v>113</v>
      </c>
      <c r="H71" t="s">
        <v>113</v>
      </c>
      <c r="I71" t="s">
        <v>146</v>
      </c>
      <c r="J71" t="s">
        <v>150</v>
      </c>
      <c r="K71" t="s">
        <v>214</v>
      </c>
      <c r="L71">
        <v>0.25</v>
      </c>
      <c r="M71">
        <v>1</v>
      </c>
      <c r="N71">
        <v>45</v>
      </c>
      <c r="O71">
        <v>67</v>
      </c>
      <c r="P71">
        <v>48</v>
      </c>
      <c r="Q71">
        <v>58</v>
      </c>
      <c r="R71">
        <v>0.73986486486486491</v>
      </c>
      <c r="S71" t="s">
        <v>254</v>
      </c>
      <c r="T71" t="s">
        <v>253</v>
      </c>
      <c r="U71">
        <v>329</v>
      </c>
      <c r="V71" s="2">
        <v>99.096385542168676</v>
      </c>
      <c r="W71" s="9">
        <v>44790</v>
      </c>
      <c r="X71">
        <v>20</v>
      </c>
      <c r="Y71" t="s">
        <v>262</v>
      </c>
      <c r="Z71" t="s">
        <v>297</v>
      </c>
      <c r="AA71" t="s">
        <v>272</v>
      </c>
      <c r="AB71" s="10" t="s">
        <v>272</v>
      </c>
      <c r="AC71">
        <f t="shared" si="9"/>
        <v>0</v>
      </c>
      <c r="AD71">
        <f t="shared" si="9"/>
        <v>0</v>
      </c>
      <c r="AE71">
        <f t="shared" si="9"/>
        <v>0</v>
      </c>
      <c r="AF71">
        <f t="shared" si="9"/>
        <v>0</v>
      </c>
      <c r="AG71" s="11">
        <f t="shared" si="8"/>
        <v>0</v>
      </c>
      <c r="AH71" s="1">
        <v>0.5</v>
      </c>
      <c r="AI71" t="s">
        <v>43</v>
      </c>
      <c r="AJ71" t="s">
        <v>49</v>
      </c>
      <c r="AK71" t="s">
        <v>36</v>
      </c>
      <c r="AL71" t="s">
        <v>37</v>
      </c>
      <c r="AM71" t="s">
        <v>41</v>
      </c>
      <c r="AN71" t="s">
        <v>41</v>
      </c>
      <c r="AO71" t="s">
        <v>43</v>
      </c>
      <c r="AP71" t="s">
        <v>44</v>
      </c>
      <c r="AQ71" t="s">
        <v>41</v>
      </c>
      <c r="AR71" t="s">
        <v>45</v>
      </c>
      <c r="AS71" s="10" t="s">
        <v>45</v>
      </c>
      <c r="AT71" t="s">
        <v>45</v>
      </c>
      <c r="AU71" t="s">
        <v>36</v>
      </c>
      <c r="AV71" t="s">
        <v>41</v>
      </c>
      <c r="AW71" t="s">
        <v>41</v>
      </c>
      <c r="AX71" t="s">
        <v>36</v>
      </c>
      <c r="AZ71" t="s">
        <v>43</v>
      </c>
      <c r="BA71" t="s">
        <v>47</v>
      </c>
      <c r="BB71" s="10" t="s">
        <v>47</v>
      </c>
      <c r="BC71" t="s">
        <v>36</v>
      </c>
      <c r="BD71" t="s">
        <v>46</v>
      </c>
      <c r="BE71" t="s">
        <v>48</v>
      </c>
      <c r="BF71" t="s">
        <v>47</v>
      </c>
      <c r="BG71" t="s">
        <v>42</v>
      </c>
      <c r="BH71" t="s">
        <v>42</v>
      </c>
      <c r="BI71" t="s">
        <v>41</v>
      </c>
      <c r="BJ71" t="s">
        <v>41</v>
      </c>
      <c r="BK71" t="s">
        <v>40</v>
      </c>
      <c r="BL71" t="s">
        <v>39</v>
      </c>
      <c r="BM71" t="s">
        <v>39</v>
      </c>
      <c r="BN71" t="s">
        <v>38</v>
      </c>
      <c r="BO71" t="s">
        <v>39</v>
      </c>
    </row>
    <row r="72" spans="1:67" x14ac:dyDescent="0.25">
      <c r="A72" s="4" t="s">
        <v>116</v>
      </c>
      <c r="B72" s="5">
        <v>44799</v>
      </c>
      <c r="C72" s="4">
        <v>21</v>
      </c>
      <c r="D72" s="4" t="s">
        <v>260</v>
      </c>
      <c r="E72" s="4" t="s">
        <v>262</v>
      </c>
      <c r="G72" t="s">
        <v>114</v>
      </c>
      <c r="H72" t="s">
        <v>114</v>
      </c>
      <c r="I72" t="s">
        <v>146</v>
      </c>
      <c r="J72" t="s">
        <v>150</v>
      </c>
      <c r="K72" t="s">
        <v>215</v>
      </c>
      <c r="L72">
        <v>0.54</v>
      </c>
      <c r="M72">
        <v>2</v>
      </c>
      <c r="N72">
        <v>50</v>
      </c>
      <c r="O72">
        <v>66</v>
      </c>
      <c r="P72">
        <v>41</v>
      </c>
      <c r="Q72">
        <v>54</v>
      </c>
      <c r="R72">
        <v>0.7220338983050848</v>
      </c>
      <c r="S72" t="s">
        <v>254</v>
      </c>
      <c r="T72" t="s">
        <v>252</v>
      </c>
      <c r="U72">
        <v>329</v>
      </c>
      <c r="V72" s="2">
        <v>99.096385542168676</v>
      </c>
      <c r="W72" s="9">
        <v>44797</v>
      </c>
      <c r="X72">
        <v>21</v>
      </c>
      <c r="Y72" t="s">
        <v>261</v>
      </c>
      <c r="Z72" t="s">
        <v>261</v>
      </c>
      <c r="AA72" t="s">
        <v>278</v>
      </c>
      <c r="AB72" s="10" t="s">
        <v>270</v>
      </c>
      <c r="AC72">
        <f t="shared" si="9"/>
        <v>7</v>
      </c>
      <c r="AD72">
        <f t="shared" si="9"/>
        <v>4</v>
      </c>
      <c r="AE72">
        <f t="shared" si="9"/>
        <v>4</v>
      </c>
      <c r="AF72">
        <f t="shared" si="9"/>
        <v>11</v>
      </c>
      <c r="AG72" s="11">
        <f t="shared" si="8"/>
        <v>0.9285714285714286</v>
      </c>
      <c r="AH72" s="1">
        <f>54/56</f>
        <v>0.9642857142857143</v>
      </c>
      <c r="AI72" t="s">
        <v>35</v>
      </c>
      <c r="AJ72" t="s">
        <v>35</v>
      </c>
      <c r="AK72" t="s">
        <v>40</v>
      </c>
      <c r="AL72" t="s">
        <v>39</v>
      </c>
      <c r="AM72" t="s">
        <v>38</v>
      </c>
      <c r="AN72" t="s">
        <v>38</v>
      </c>
      <c r="AO72" t="s">
        <v>35</v>
      </c>
      <c r="AP72" t="s">
        <v>38</v>
      </c>
      <c r="AQ72" t="s">
        <v>39</v>
      </c>
      <c r="AR72" t="s">
        <v>38</v>
      </c>
      <c r="AS72" s="10" t="s">
        <v>38</v>
      </c>
      <c r="AT72" t="s">
        <v>38</v>
      </c>
      <c r="AU72" t="s">
        <v>40</v>
      </c>
      <c r="AV72" t="s">
        <v>39</v>
      </c>
      <c r="AW72" t="s">
        <v>39</v>
      </c>
      <c r="AX72" t="s">
        <v>40</v>
      </c>
      <c r="AY72" t="s">
        <v>38</v>
      </c>
      <c r="AZ72" t="s">
        <v>35</v>
      </c>
      <c r="BA72" t="s">
        <v>38</v>
      </c>
      <c r="BB72" s="10" t="s">
        <v>35</v>
      </c>
      <c r="BC72" t="s">
        <v>35</v>
      </c>
      <c r="BD72" t="s">
        <v>38</v>
      </c>
      <c r="BE72" t="s">
        <v>35</v>
      </c>
      <c r="BF72" t="s">
        <v>38</v>
      </c>
      <c r="BG72" t="s">
        <v>40</v>
      </c>
      <c r="BH72" t="s">
        <v>42</v>
      </c>
      <c r="BI72" t="s">
        <v>38</v>
      </c>
      <c r="BJ72" t="s">
        <v>41</v>
      </c>
      <c r="BK72" t="s">
        <v>40</v>
      </c>
      <c r="BL72" t="s">
        <v>39</v>
      </c>
      <c r="BM72" t="s">
        <v>48</v>
      </c>
      <c r="BN72" t="s">
        <v>41</v>
      </c>
      <c r="BO72" t="s">
        <v>39</v>
      </c>
    </row>
    <row r="73" spans="1:67" x14ac:dyDescent="0.25">
      <c r="A73" s="4" t="s">
        <v>115</v>
      </c>
      <c r="B73" s="5">
        <v>44799</v>
      </c>
      <c r="C73" s="4">
        <v>21</v>
      </c>
      <c r="D73" s="4" t="s">
        <v>260</v>
      </c>
      <c r="E73" s="4" t="s">
        <v>262</v>
      </c>
      <c r="G73" t="s">
        <v>115</v>
      </c>
      <c r="H73" t="s">
        <v>115</v>
      </c>
      <c r="I73" t="s">
        <v>146</v>
      </c>
      <c r="J73" t="s">
        <v>150</v>
      </c>
      <c r="K73" t="s">
        <v>216</v>
      </c>
      <c r="L73">
        <v>0.26</v>
      </c>
      <c r="M73">
        <v>2</v>
      </c>
      <c r="N73">
        <v>46</v>
      </c>
      <c r="O73">
        <v>74</v>
      </c>
      <c r="P73">
        <v>40</v>
      </c>
      <c r="Q73">
        <v>53</v>
      </c>
      <c r="R73">
        <v>0.72881355932203384</v>
      </c>
      <c r="S73" t="s">
        <v>254</v>
      </c>
      <c r="T73" t="s">
        <v>253</v>
      </c>
      <c r="U73">
        <v>329</v>
      </c>
      <c r="V73" s="2">
        <v>99.096385542168676</v>
      </c>
      <c r="W73" s="9">
        <v>44799</v>
      </c>
      <c r="X73">
        <v>21</v>
      </c>
      <c r="Y73" t="s">
        <v>262</v>
      </c>
      <c r="Z73" t="s">
        <v>262</v>
      </c>
      <c r="AA73" t="s">
        <v>274</v>
      </c>
      <c r="AB73" s="10" t="s">
        <v>274</v>
      </c>
      <c r="AC73">
        <f t="shared" si="9"/>
        <v>9</v>
      </c>
      <c r="AD73">
        <f t="shared" si="9"/>
        <v>7</v>
      </c>
      <c r="AE73">
        <f t="shared" si="9"/>
        <v>6</v>
      </c>
      <c r="AF73">
        <f t="shared" si="9"/>
        <v>6</v>
      </c>
      <c r="AG73" s="11">
        <f t="shared" si="8"/>
        <v>1</v>
      </c>
      <c r="AH73" s="1">
        <v>0</v>
      </c>
      <c r="AI73" t="s">
        <v>40</v>
      </c>
      <c r="AJ73" t="s">
        <v>39</v>
      </c>
      <c r="AK73" t="s">
        <v>35</v>
      </c>
      <c r="AL73" t="s">
        <v>40</v>
      </c>
      <c r="AM73" t="s">
        <v>39</v>
      </c>
      <c r="AN73" t="s">
        <v>39</v>
      </c>
      <c r="AO73" t="s">
        <v>40</v>
      </c>
      <c r="AP73" t="s">
        <v>39</v>
      </c>
      <c r="AQ73" t="s">
        <v>38</v>
      </c>
      <c r="AR73" t="s">
        <v>35</v>
      </c>
      <c r="AS73" s="10" t="s">
        <v>35</v>
      </c>
      <c r="AT73" t="s">
        <v>35</v>
      </c>
      <c r="AU73" t="s">
        <v>35</v>
      </c>
      <c r="AV73" t="s">
        <v>38</v>
      </c>
      <c r="AW73" t="s">
        <v>38</v>
      </c>
      <c r="AX73" t="s">
        <v>35</v>
      </c>
      <c r="AY73" t="s">
        <v>35</v>
      </c>
      <c r="AZ73" t="s">
        <v>40</v>
      </c>
      <c r="BA73" t="s">
        <v>35</v>
      </c>
      <c r="BB73" s="10" t="s">
        <v>38</v>
      </c>
      <c r="BC73" t="s">
        <v>40</v>
      </c>
      <c r="BD73" t="s">
        <v>40</v>
      </c>
      <c r="BE73" t="s">
        <v>39</v>
      </c>
      <c r="BF73" t="s">
        <v>35</v>
      </c>
      <c r="BG73" t="s">
        <v>38</v>
      </c>
      <c r="BH73" t="s">
        <v>38</v>
      </c>
      <c r="BI73" t="s">
        <v>39</v>
      </c>
      <c r="BJ73" t="s">
        <v>39</v>
      </c>
      <c r="BK73" t="s">
        <v>40</v>
      </c>
      <c r="BL73" t="s">
        <v>39</v>
      </c>
      <c r="BM73" t="s">
        <v>39</v>
      </c>
      <c r="BN73" t="s">
        <v>38</v>
      </c>
      <c r="BO73" t="s">
        <v>39</v>
      </c>
    </row>
    <row r="74" spans="1:67" x14ac:dyDescent="0.25">
      <c r="A74" s="4" t="s">
        <v>117</v>
      </c>
      <c r="B74" s="5">
        <v>44799</v>
      </c>
      <c r="C74" s="4">
        <v>21</v>
      </c>
      <c r="D74" s="4" t="s">
        <v>260</v>
      </c>
      <c r="E74" s="4" t="s">
        <v>261</v>
      </c>
      <c r="G74" t="s">
        <v>116</v>
      </c>
      <c r="H74" t="s">
        <v>116</v>
      </c>
      <c r="I74" t="s">
        <v>146</v>
      </c>
      <c r="J74" t="s">
        <v>150</v>
      </c>
      <c r="K74" t="s">
        <v>217</v>
      </c>
      <c r="L74">
        <v>0.36</v>
      </c>
      <c r="M74">
        <v>2</v>
      </c>
      <c r="N74">
        <v>40</v>
      </c>
      <c r="O74">
        <v>75</v>
      </c>
      <c r="P74">
        <v>46</v>
      </c>
      <c r="Q74">
        <v>47</v>
      </c>
      <c r="R74">
        <v>0.7142857142857143</v>
      </c>
      <c r="S74" t="s">
        <v>254</v>
      </c>
      <c r="T74" t="s">
        <v>253</v>
      </c>
      <c r="U74">
        <v>328</v>
      </c>
      <c r="V74" s="2">
        <v>98.795180722891558</v>
      </c>
      <c r="W74" s="9">
        <v>44799</v>
      </c>
      <c r="X74">
        <v>21</v>
      </c>
      <c r="Y74" t="s">
        <v>262</v>
      </c>
      <c r="Z74" t="s">
        <v>262</v>
      </c>
      <c r="AA74" t="s">
        <v>274</v>
      </c>
      <c r="AB74" s="10" t="s">
        <v>274</v>
      </c>
      <c r="AC74">
        <f t="shared" si="9"/>
        <v>9</v>
      </c>
      <c r="AD74">
        <f t="shared" si="9"/>
        <v>7</v>
      </c>
      <c r="AE74">
        <f t="shared" si="9"/>
        <v>6</v>
      </c>
      <c r="AF74">
        <f t="shared" si="9"/>
        <v>6</v>
      </c>
      <c r="AG74" s="11">
        <f t="shared" si="8"/>
        <v>1</v>
      </c>
      <c r="AH74" s="1">
        <v>0</v>
      </c>
      <c r="AI74" t="s">
        <v>40</v>
      </c>
      <c r="AJ74" t="s">
        <v>39</v>
      </c>
      <c r="AK74" t="s">
        <v>35</v>
      </c>
      <c r="AL74" t="s">
        <v>40</v>
      </c>
      <c r="AM74" t="s">
        <v>39</v>
      </c>
      <c r="AN74" t="s">
        <v>39</v>
      </c>
      <c r="AO74" t="s">
        <v>40</v>
      </c>
      <c r="AP74" t="s">
        <v>39</v>
      </c>
      <c r="AQ74" t="s">
        <v>38</v>
      </c>
      <c r="AR74" t="s">
        <v>35</v>
      </c>
      <c r="AS74" s="10" t="s">
        <v>35</v>
      </c>
      <c r="AT74" t="s">
        <v>35</v>
      </c>
      <c r="AU74" t="s">
        <v>35</v>
      </c>
      <c r="AV74" t="s">
        <v>38</v>
      </c>
      <c r="AW74" t="s">
        <v>38</v>
      </c>
      <c r="AX74" t="s">
        <v>35</v>
      </c>
      <c r="AY74" t="s">
        <v>35</v>
      </c>
      <c r="AZ74" t="s">
        <v>40</v>
      </c>
      <c r="BA74" t="s">
        <v>35</v>
      </c>
      <c r="BB74" s="10" t="s">
        <v>38</v>
      </c>
      <c r="BC74" t="s">
        <v>40</v>
      </c>
      <c r="BD74" t="s">
        <v>40</v>
      </c>
      <c r="BE74" t="s">
        <v>39</v>
      </c>
      <c r="BF74" t="s">
        <v>35</v>
      </c>
      <c r="BG74" t="s">
        <v>38</v>
      </c>
      <c r="BH74" t="s">
        <v>38</v>
      </c>
      <c r="BI74" t="s">
        <v>39</v>
      </c>
      <c r="BJ74" t="s">
        <v>39</v>
      </c>
      <c r="BK74" t="s">
        <v>40</v>
      </c>
      <c r="BL74" t="s">
        <v>39</v>
      </c>
      <c r="BM74" t="s">
        <v>39</v>
      </c>
      <c r="BN74" t="s">
        <v>38</v>
      </c>
      <c r="BO74" t="s">
        <v>39</v>
      </c>
    </row>
    <row r="75" spans="1:67" x14ac:dyDescent="0.25">
      <c r="A75" s="4" t="s">
        <v>114</v>
      </c>
      <c r="B75" s="5">
        <v>44797</v>
      </c>
      <c r="C75" s="4">
        <v>21</v>
      </c>
      <c r="D75" s="4" t="s">
        <v>260</v>
      </c>
      <c r="E75" s="4" t="s">
        <v>261</v>
      </c>
      <c r="G75" t="s">
        <v>117</v>
      </c>
      <c r="H75" t="s">
        <v>117</v>
      </c>
      <c r="I75" t="s">
        <v>146</v>
      </c>
      <c r="J75" t="s">
        <v>150</v>
      </c>
      <c r="K75" t="s">
        <v>218</v>
      </c>
      <c r="L75">
        <v>0.34</v>
      </c>
      <c r="M75">
        <v>2</v>
      </c>
      <c r="N75">
        <v>39</v>
      </c>
      <c r="O75">
        <v>73</v>
      </c>
      <c r="P75">
        <v>37</v>
      </c>
      <c r="Q75">
        <v>57</v>
      </c>
      <c r="R75">
        <v>0.70748299319727892</v>
      </c>
      <c r="S75" t="s">
        <v>254</v>
      </c>
      <c r="T75" t="s">
        <v>253</v>
      </c>
      <c r="U75">
        <v>328</v>
      </c>
      <c r="V75" s="2">
        <v>98.795180722891558</v>
      </c>
      <c r="W75" s="9">
        <v>44799</v>
      </c>
      <c r="X75">
        <v>21</v>
      </c>
      <c r="Y75" t="s">
        <v>261</v>
      </c>
      <c r="Z75" t="s">
        <v>261</v>
      </c>
      <c r="AA75" t="s">
        <v>278</v>
      </c>
      <c r="AB75" s="10" t="s">
        <v>270</v>
      </c>
      <c r="AC75">
        <f t="shared" si="9"/>
        <v>7</v>
      </c>
      <c r="AD75">
        <f t="shared" si="9"/>
        <v>4</v>
      </c>
      <c r="AE75">
        <f t="shared" si="9"/>
        <v>4</v>
      </c>
      <c r="AF75">
        <f t="shared" si="9"/>
        <v>12</v>
      </c>
      <c r="AG75" s="11">
        <f t="shared" si="8"/>
        <v>0.9642857142857143</v>
      </c>
      <c r="AH75" s="1">
        <f>55/56</f>
        <v>0.9821428571428571</v>
      </c>
      <c r="AI75" t="s">
        <v>35</v>
      </c>
      <c r="AJ75" t="s">
        <v>35</v>
      </c>
      <c r="AK75" t="s">
        <v>40</v>
      </c>
      <c r="AL75" t="s">
        <v>39</v>
      </c>
      <c r="AM75" t="s">
        <v>38</v>
      </c>
      <c r="AN75" t="s">
        <v>38</v>
      </c>
      <c r="AO75" t="s">
        <v>35</v>
      </c>
      <c r="AP75" t="s">
        <v>38</v>
      </c>
      <c r="AQ75" t="s">
        <v>39</v>
      </c>
      <c r="AR75" t="s">
        <v>38</v>
      </c>
      <c r="AS75" s="10" t="s">
        <v>38</v>
      </c>
      <c r="AT75" t="s">
        <v>38</v>
      </c>
      <c r="AU75" t="s">
        <v>40</v>
      </c>
      <c r="AV75" t="s">
        <v>39</v>
      </c>
      <c r="AW75" t="s">
        <v>39</v>
      </c>
      <c r="AX75" t="s">
        <v>40</v>
      </c>
      <c r="AY75" t="s">
        <v>38</v>
      </c>
      <c r="AZ75" t="s">
        <v>35</v>
      </c>
      <c r="BA75" t="s">
        <v>38</v>
      </c>
      <c r="BB75" s="10" t="s">
        <v>35</v>
      </c>
      <c r="BC75" t="s">
        <v>35</v>
      </c>
      <c r="BD75" t="s">
        <v>38</v>
      </c>
      <c r="BE75" t="s">
        <v>35</v>
      </c>
      <c r="BF75" t="s">
        <v>38</v>
      </c>
      <c r="BG75" t="s">
        <v>40</v>
      </c>
      <c r="BH75" t="s">
        <v>38</v>
      </c>
      <c r="BI75" t="s">
        <v>38</v>
      </c>
      <c r="BJ75" t="s">
        <v>41</v>
      </c>
      <c r="BK75" t="s">
        <v>40</v>
      </c>
      <c r="BL75" t="s">
        <v>39</v>
      </c>
      <c r="BM75" t="s">
        <v>39</v>
      </c>
      <c r="BN75" t="s">
        <v>41</v>
      </c>
      <c r="BO75" t="s">
        <v>39</v>
      </c>
    </row>
    <row r="76" spans="1:67" x14ac:dyDescent="0.25">
      <c r="A76" s="4" t="s">
        <v>120</v>
      </c>
      <c r="B76" s="5">
        <v>44805</v>
      </c>
      <c r="C76" s="4">
        <v>22</v>
      </c>
      <c r="D76" s="4" t="s">
        <v>260</v>
      </c>
      <c r="E76" s="4" t="s">
        <v>262</v>
      </c>
      <c r="G76" t="s">
        <v>118</v>
      </c>
      <c r="H76" t="s">
        <v>118</v>
      </c>
      <c r="I76" t="s">
        <v>146</v>
      </c>
      <c r="J76" t="s">
        <v>150</v>
      </c>
      <c r="K76" t="s">
        <v>219</v>
      </c>
      <c r="L76">
        <v>0.2</v>
      </c>
      <c r="M76">
        <v>0</v>
      </c>
      <c r="N76">
        <v>45</v>
      </c>
      <c r="O76">
        <v>76</v>
      </c>
      <c r="P76">
        <v>42</v>
      </c>
      <c r="Q76">
        <v>54</v>
      </c>
      <c r="R76">
        <v>0.73809523809523814</v>
      </c>
      <c r="S76" t="s">
        <v>254</v>
      </c>
      <c r="T76" t="s">
        <v>252</v>
      </c>
      <c r="U76">
        <v>328</v>
      </c>
      <c r="V76" s="2">
        <v>98.795180722891558</v>
      </c>
      <c r="W76" s="9">
        <v>44802</v>
      </c>
      <c r="X76">
        <v>22</v>
      </c>
      <c r="Y76" t="s">
        <v>262</v>
      </c>
      <c r="Z76" t="s">
        <v>262</v>
      </c>
      <c r="AA76" t="s">
        <v>274</v>
      </c>
      <c r="AB76" s="10" t="s">
        <v>274</v>
      </c>
      <c r="AC76">
        <f t="shared" si="9"/>
        <v>9</v>
      </c>
      <c r="AD76">
        <f t="shared" si="9"/>
        <v>7</v>
      </c>
      <c r="AE76">
        <f t="shared" si="9"/>
        <v>6</v>
      </c>
      <c r="AF76">
        <f t="shared" si="9"/>
        <v>6</v>
      </c>
      <c r="AG76" s="11">
        <f t="shared" si="8"/>
        <v>1</v>
      </c>
      <c r="AH76" s="1">
        <v>0</v>
      </c>
      <c r="AI76" t="s">
        <v>40</v>
      </c>
      <c r="AJ76" t="s">
        <v>39</v>
      </c>
      <c r="AK76" t="s">
        <v>35</v>
      </c>
      <c r="AL76" t="s">
        <v>40</v>
      </c>
      <c r="AM76" t="s">
        <v>39</v>
      </c>
      <c r="AN76" t="s">
        <v>39</v>
      </c>
      <c r="AO76" t="s">
        <v>40</v>
      </c>
      <c r="AP76" t="s">
        <v>39</v>
      </c>
      <c r="AQ76" t="s">
        <v>38</v>
      </c>
      <c r="AR76" t="s">
        <v>35</v>
      </c>
      <c r="AS76" s="10" t="s">
        <v>35</v>
      </c>
      <c r="AT76" t="s">
        <v>35</v>
      </c>
      <c r="AU76" t="s">
        <v>35</v>
      </c>
      <c r="AV76" t="s">
        <v>38</v>
      </c>
      <c r="AW76" t="s">
        <v>38</v>
      </c>
      <c r="AX76" t="s">
        <v>35</v>
      </c>
      <c r="AY76" t="s">
        <v>35</v>
      </c>
      <c r="AZ76" t="s">
        <v>40</v>
      </c>
      <c r="BA76" t="s">
        <v>35</v>
      </c>
      <c r="BB76" s="10" t="s">
        <v>38</v>
      </c>
      <c r="BC76" t="s">
        <v>40</v>
      </c>
      <c r="BD76" t="s">
        <v>40</v>
      </c>
      <c r="BE76" t="s">
        <v>39</v>
      </c>
      <c r="BF76" t="s">
        <v>35</v>
      </c>
      <c r="BG76" t="s">
        <v>38</v>
      </c>
      <c r="BH76" t="s">
        <v>38</v>
      </c>
      <c r="BI76" t="s">
        <v>39</v>
      </c>
      <c r="BJ76" t="s">
        <v>39</v>
      </c>
      <c r="BK76" t="s">
        <v>40</v>
      </c>
      <c r="BL76" t="s">
        <v>39</v>
      </c>
      <c r="BM76" t="s">
        <v>39</v>
      </c>
      <c r="BN76" t="s">
        <v>38</v>
      </c>
      <c r="BO76" t="s">
        <v>39</v>
      </c>
    </row>
    <row r="77" spans="1:67" x14ac:dyDescent="0.25">
      <c r="A77" s="4" t="s">
        <v>121</v>
      </c>
      <c r="B77" s="5">
        <v>44805</v>
      </c>
      <c r="C77" s="4">
        <v>22</v>
      </c>
      <c r="D77" s="4" t="s">
        <v>260</v>
      </c>
      <c r="E77" s="4" t="s">
        <v>262</v>
      </c>
      <c r="G77" t="s">
        <v>119</v>
      </c>
      <c r="H77" t="s">
        <v>119</v>
      </c>
      <c r="I77" t="s">
        <v>146</v>
      </c>
      <c r="J77" t="s">
        <v>150</v>
      </c>
      <c r="K77" t="s">
        <v>220</v>
      </c>
      <c r="L77">
        <v>0.2</v>
      </c>
      <c r="M77">
        <v>0</v>
      </c>
      <c r="N77">
        <v>42</v>
      </c>
      <c r="O77">
        <v>68</v>
      </c>
      <c r="P77">
        <v>42</v>
      </c>
      <c r="Q77">
        <v>59</v>
      </c>
      <c r="R77">
        <v>0.72013651877133111</v>
      </c>
      <c r="S77" t="s">
        <v>254</v>
      </c>
      <c r="T77" t="s">
        <v>252</v>
      </c>
      <c r="U77">
        <v>327</v>
      </c>
      <c r="V77" s="2">
        <v>98.493975903614455</v>
      </c>
      <c r="W77" s="9">
        <v>44805</v>
      </c>
      <c r="X77">
        <v>22</v>
      </c>
      <c r="Y77" t="s">
        <v>262</v>
      </c>
      <c r="Z77" t="s">
        <v>262</v>
      </c>
      <c r="AA77" t="s">
        <v>287</v>
      </c>
      <c r="AB77" s="10" t="s">
        <v>274</v>
      </c>
      <c r="AC77">
        <f t="shared" si="9"/>
        <v>9</v>
      </c>
      <c r="AD77">
        <f t="shared" si="9"/>
        <v>7</v>
      </c>
      <c r="AE77">
        <f t="shared" si="9"/>
        <v>6</v>
      </c>
      <c r="AF77">
        <f t="shared" si="9"/>
        <v>6</v>
      </c>
      <c r="AG77" s="11">
        <f t="shared" si="8"/>
        <v>1</v>
      </c>
      <c r="AH77" s="1">
        <v>0</v>
      </c>
      <c r="AI77" t="s">
        <v>40</v>
      </c>
      <c r="AJ77" t="s">
        <v>39</v>
      </c>
      <c r="AK77" t="s">
        <v>35</v>
      </c>
      <c r="AL77" t="s">
        <v>40</v>
      </c>
      <c r="AM77" t="s">
        <v>39</v>
      </c>
      <c r="AN77" t="s">
        <v>39</v>
      </c>
      <c r="AO77" t="s">
        <v>40</v>
      </c>
      <c r="AP77" t="s">
        <v>39</v>
      </c>
      <c r="AQ77" t="s">
        <v>38</v>
      </c>
      <c r="AR77" t="s">
        <v>35</v>
      </c>
      <c r="AS77" s="10" t="s">
        <v>35</v>
      </c>
      <c r="AT77" t="s">
        <v>35</v>
      </c>
      <c r="AU77" t="s">
        <v>35</v>
      </c>
      <c r="AV77" t="s">
        <v>38</v>
      </c>
      <c r="AW77" t="s">
        <v>38</v>
      </c>
      <c r="AX77" t="s">
        <v>35</v>
      </c>
      <c r="AY77" t="s">
        <v>35</v>
      </c>
      <c r="AZ77" t="s">
        <v>40</v>
      </c>
      <c r="BA77" t="s">
        <v>35</v>
      </c>
      <c r="BB77" s="10" t="s">
        <v>38</v>
      </c>
      <c r="BC77" t="s">
        <v>40</v>
      </c>
      <c r="BD77" t="s">
        <v>40</v>
      </c>
      <c r="BE77" t="s">
        <v>39</v>
      </c>
      <c r="BF77" t="s">
        <v>35</v>
      </c>
      <c r="BG77" t="s">
        <v>38</v>
      </c>
      <c r="BH77" t="s">
        <v>38</v>
      </c>
      <c r="BI77" t="s">
        <v>39</v>
      </c>
      <c r="BJ77" t="s">
        <v>39</v>
      </c>
      <c r="BK77" t="s">
        <v>43</v>
      </c>
      <c r="BL77" t="s">
        <v>44</v>
      </c>
      <c r="BM77" t="s">
        <v>39</v>
      </c>
      <c r="BN77" t="s">
        <v>41</v>
      </c>
      <c r="BO77" t="s">
        <v>44</v>
      </c>
    </row>
    <row r="78" spans="1:67" x14ac:dyDescent="0.25">
      <c r="A78" s="4" t="s">
        <v>119</v>
      </c>
      <c r="B78" s="5">
        <v>44805</v>
      </c>
      <c r="C78" s="4">
        <v>22</v>
      </c>
      <c r="D78" s="4" t="s">
        <v>260</v>
      </c>
      <c r="E78" s="4" t="s">
        <v>262</v>
      </c>
      <c r="G78" t="s">
        <v>120</v>
      </c>
      <c r="H78" t="s">
        <v>120</v>
      </c>
      <c r="I78" t="s">
        <v>146</v>
      </c>
      <c r="J78" t="s">
        <v>150</v>
      </c>
      <c r="K78" t="s">
        <v>221</v>
      </c>
      <c r="L78">
        <v>0.25</v>
      </c>
      <c r="M78">
        <v>1</v>
      </c>
      <c r="N78">
        <v>44</v>
      </c>
      <c r="O78">
        <v>63</v>
      </c>
      <c r="P78">
        <v>42</v>
      </c>
      <c r="Q78">
        <v>62</v>
      </c>
      <c r="R78">
        <v>0.72108843537414968</v>
      </c>
      <c r="S78" t="s">
        <v>254</v>
      </c>
      <c r="T78" t="s">
        <v>252</v>
      </c>
      <c r="U78">
        <v>328</v>
      </c>
      <c r="V78" s="2">
        <v>98.795180722891558</v>
      </c>
      <c r="W78" s="9">
        <v>44805</v>
      </c>
      <c r="X78">
        <v>22</v>
      </c>
      <c r="Y78" t="s">
        <v>262</v>
      </c>
      <c r="Z78" t="s">
        <v>262</v>
      </c>
      <c r="AA78" t="s">
        <v>274</v>
      </c>
      <c r="AB78" s="10" t="s">
        <v>274</v>
      </c>
      <c r="AC78">
        <f t="shared" si="9"/>
        <v>9</v>
      </c>
      <c r="AD78">
        <f t="shared" si="9"/>
        <v>7</v>
      </c>
      <c r="AE78">
        <f t="shared" si="9"/>
        <v>6</v>
      </c>
      <c r="AF78">
        <f t="shared" si="9"/>
        <v>6</v>
      </c>
      <c r="AG78" s="11">
        <f t="shared" si="8"/>
        <v>1</v>
      </c>
      <c r="AH78" s="1">
        <v>0</v>
      </c>
      <c r="AI78" t="s">
        <v>40</v>
      </c>
      <c r="AJ78" t="s">
        <v>39</v>
      </c>
      <c r="AK78" t="s">
        <v>35</v>
      </c>
      <c r="AL78" t="s">
        <v>40</v>
      </c>
      <c r="AM78" t="s">
        <v>39</v>
      </c>
      <c r="AN78" t="s">
        <v>39</v>
      </c>
      <c r="AO78" t="s">
        <v>40</v>
      </c>
      <c r="AP78" t="s">
        <v>39</v>
      </c>
      <c r="AQ78" t="s">
        <v>38</v>
      </c>
      <c r="AR78" t="s">
        <v>35</v>
      </c>
      <c r="AS78" s="10" t="s">
        <v>35</v>
      </c>
      <c r="AT78" t="s">
        <v>35</v>
      </c>
      <c r="AU78" t="s">
        <v>35</v>
      </c>
      <c r="AV78" t="s">
        <v>38</v>
      </c>
      <c r="AW78" t="s">
        <v>38</v>
      </c>
      <c r="AX78" t="s">
        <v>35</v>
      </c>
      <c r="AY78" t="s">
        <v>35</v>
      </c>
      <c r="AZ78" t="s">
        <v>40</v>
      </c>
      <c r="BA78" t="s">
        <v>35</v>
      </c>
      <c r="BB78" s="10" t="s">
        <v>38</v>
      </c>
      <c r="BC78" t="s">
        <v>40</v>
      </c>
      <c r="BD78" t="s">
        <v>40</v>
      </c>
      <c r="BE78" t="s">
        <v>39</v>
      </c>
      <c r="BF78" t="s">
        <v>35</v>
      </c>
      <c r="BG78" t="s">
        <v>38</v>
      </c>
      <c r="BH78" t="s">
        <v>38</v>
      </c>
      <c r="BI78" t="s">
        <v>39</v>
      </c>
      <c r="BJ78" t="s">
        <v>39</v>
      </c>
      <c r="BK78" t="s">
        <v>40</v>
      </c>
      <c r="BL78" t="s">
        <v>39</v>
      </c>
      <c r="BM78" t="s">
        <v>39</v>
      </c>
      <c r="BN78" t="s">
        <v>41</v>
      </c>
      <c r="BO78" t="s">
        <v>39</v>
      </c>
    </row>
    <row r="79" spans="1:67" x14ac:dyDescent="0.25">
      <c r="A79" s="4" t="s">
        <v>118</v>
      </c>
      <c r="B79" s="5">
        <v>44802</v>
      </c>
      <c r="C79" s="4">
        <v>22</v>
      </c>
      <c r="D79" s="4" t="s">
        <v>260</v>
      </c>
      <c r="E79" s="4" t="s">
        <v>262</v>
      </c>
      <c r="G79" t="s">
        <v>121</v>
      </c>
      <c r="H79" t="s">
        <v>121</v>
      </c>
      <c r="I79" t="s">
        <v>146</v>
      </c>
      <c r="J79" t="s">
        <v>150</v>
      </c>
      <c r="K79" t="s">
        <v>222</v>
      </c>
      <c r="L79">
        <v>0.73</v>
      </c>
      <c r="M79">
        <v>1</v>
      </c>
      <c r="N79">
        <v>35</v>
      </c>
      <c r="O79">
        <v>62</v>
      </c>
      <c r="P79">
        <v>42</v>
      </c>
      <c r="Q79">
        <v>53</v>
      </c>
      <c r="R79">
        <v>0.73106060606060608</v>
      </c>
      <c r="S79" t="s">
        <v>254</v>
      </c>
      <c r="T79" t="s">
        <v>253</v>
      </c>
      <c r="U79">
        <v>292</v>
      </c>
      <c r="V79" s="2">
        <v>87.951807228915655</v>
      </c>
      <c r="W79" s="9">
        <v>44805</v>
      </c>
      <c r="X79">
        <v>22</v>
      </c>
      <c r="Y79" t="s">
        <v>262</v>
      </c>
      <c r="Z79" t="s">
        <v>262</v>
      </c>
      <c r="AA79" t="s">
        <v>287</v>
      </c>
      <c r="AB79" s="10" t="s">
        <v>251</v>
      </c>
      <c r="AC79">
        <f t="shared" si="9"/>
        <v>6</v>
      </c>
      <c r="AD79">
        <f t="shared" si="9"/>
        <v>6</v>
      </c>
      <c r="AE79">
        <f t="shared" si="9"/>
        <v>6</v>
      </c>
      <c r="AF79">
        <f t="shared" si="9"/>
        <v>5</v>
      </c>
      <c r="AG79" s="11">
        <f t="shared" si="8"/>
        <v>1</v>
      </c>
      <c r="AH79" s="1">
        <v>0</v>
      </c>
      <c r="AI79" t="s">
        <v>40</v>
      </c>
      <c r="AJ79" t="s">
        <v>39</v>
      </c>
      <c r="AK79" t="s">
        <v>35</v>
      </c>
      <c r="AL79" t="s">
        <v>40</v>
      </c>
      <c r="AN79" t="s">
        <v>39</v>
      </c>
      <c r="AO79" t="s">
        <v>40</v>
      </c>
      <c r="AP79" t="s">
        <v>39</v>
      </c>
      <c r="AQ79" t="s">
        <v>38</v>
      </c>
      <c r="AS79" s="10"/>
      <c r="AT79" t="s">
        <v>35</v>
      </c>
      <c r="AU79" t="s">
        <v>35</v>
      </c>
      <c r="AV79" t="s">
        <v>38</v>
      </c>
      <c r="AW79" t="s">
        <v>38</v>
      </c>
      <c r="AX79" t="s">
        <v>35</v>
      </c>
      <c r="AZ79" t="s">
        <v>40</v>
      </c>
      <c r="BA79" t="s">
        <v>35</v>
      </c>
      <c r="BB79" s="10"/>
      <c r="BC79" t="s">
        <v>40</v>
      </c>
      <c r="BD79" t="s">
        <v>40</v>
      </c>
      <c r="BE79" t="s">
        <v>39</v>
      </c>
      <c r="BF79" t="s">
        <v>35</v>
      </c>
      <c r="BG79" t="s">
        <v>38</v>
      </c>
      <c r="BH79" t="s">
        <v>38</v>
      </c>
      <c r="BI79" t="s">
        <v>39</v>
      </c>
      <c r="BJ79" t="s">
        <v>39</v>
      </c>
      <c r="BK79" t="s">
        <v>43</v>
      </c>
      <c r="BM79" t="s">
        <v>39</v>
      </c>
      <c r="BN79" t="s">
        <v>41</v>
      </c>
      <c r="BO79" t="s">
        <v>44</v>
      </c>
    </row>
    <row r="80" spans="1:67" x14ac:dyDescent="0.25">
      <c r="A80" s="4" t="s">
        <v>125</v>
      </c>
      <c r="B80" s="5">
        <v>44810</v>
      </c>
      <c r="C80" s="4">
        <v>23</v>
      </c>
      <c r="D80" s="4" t="s">
        <v>260</v>
      </c>
      <c r="E80" s="4" t="s">
        <v>262</v>
      </c>
      <c r="G80" t="s">
        <v>122</v>
      </c>
      <c r="H80" t="s">
        <v>122</v>
      </c>
      <c r="I80" t="s">
        <v>146</v>
      </c>
      <c r="J80" t="s">
        <v>150</v>
      </c>
      <c r="K80" t="s">
        <v>223</v>
      </c>
      <c r="L80">
        <v>0.52</v>
      </c>
      <c r="M80">
        <v>2</v>
      </c>
      <c r="N80">
        <v>43</v>
      </c>
      <c r="O80">
        <v>72</v>
      </c>
      <c r="P80">
        <v>43</v>
      </c>
      <c r="Q80">
        <v>54</v>
      </c>
      <c r="R80">
        <v>0.72542372881355932</v>
      </c>
      <c r="S80" t="s">
        <v>254</v>
      </c>
      <c r="T80" t="s">
        <v>253</v>
      </c>
      <c r="U80">
        <v>329</v>
      </c>
      <c r="V80" s="2">
        <v>99.096385542168676</v>
      </c>
      <c r="W80" s="9">
        <v>44810</v>
      </c>
      <c r="X80">
        <v>23</v>
      </c>
      <c r="Y80" t="s">
        <v>262</v>
      </c>
      <c r="Z80" t="s">
        <v>262</v>
      </c>
      <c r="AA80" t="s">
        <v>274</v>
      </c>
      <c r="AB80" s="10" t="s">
        <v>274</v>
      </c>
      <c r="AC80">
        <f t="shared" si="9"/>
        <v>9</v>
      </c>
      <c r="AD80">
        <f t="shared" si="9"/>
        <v>7</v>
      </c>
      <c r="AE80">
        <f t="shared" si="9"/>
        <v>6</v>
      </c>
      <c r="AF80">
        <f t="shared" si="9"/>
        <v>6</v>
      </c>
      <c r="AG80" s="11">
        <f t="shared" si="8"/>
        <v>1</v>
      </c>
      <c r="AH80" s="1">
        <v>0</v>
      </c>
      <c r="AI80" t="s">
        <v>40</v>
      </c>
      <c r="AJ80" t="s">
        <v>39</v>
      </c>
      <c r="AK80" t="s">
        <v>35</v>
      </c>
      <c r="AL80" t="s">
        <v>40</v>
      </c>
      <c r="AM80" t="s">
        <v>39</v>
      </c>
      <c r="AN80" t="s">
        <v>39</v>
      </c>
      <c r="AO80" t="s">
        <v>40</v>
      </c>
      <c r="AP80" t="s">
        <v>39</v>
      </c>
      <c r="AQ80" t="s">
        <v>38</v>
      </c>
      <c r="AR80" t="s">
        <v>35</v>
      </c>
      <c r="AS80" s="10" t="s">
        <v>35</v>
      </c>
      <c r="AT80" t="s">
        <v>35</v>
      </c>
      <c r="AU80" t="s">
        <v>35</v>
      </c>
      <c r="AV80" t="s">
        <v>38</v>
      </c>
      <c r="AW80" t="s">
        <v>38</v>
      </c>
      <c r="AX80" t="s">
        <v>35</v>
      </c>
      <c r="AY80" t="s">
        <v>35</v>
      </c>
      <c r="AZ80" t="s">
        <v>40</v>
      </c>
      <c r="BA80" t="s">
        <v>35</v>
      </c>
      <c r="BB80" s="10" t="s">
        <v>38</v>
      </c>
      <c r="BC80" t="s">
        <v>40</v>
      </c>
      <c r="BD80" t="s">
        <v>40</v>
      </c>
      <c r="BE80" t="s">
        <v>39</v>
      </c>
      <c r="BF80" t="s">
        <v>35</v>
      </c>
      <c r="BG80" t="s">
        <v>38</v>
      </c>
      <c r="BH80" t="s">
        <v>38</v>
      </c>
      <c r="BI80" t="s">
        <v>39</v>
      </c>
      <c r="BJ80" t="s">
        <v>39</v>
      </c>
      <c r="BK80" t="s">
        <v>40</v>
      </c>
      <c r="BL80" t="s">
        <v>39</v>
      </c>
      <c r="BM80" t="s">
        <v>39</v>
      </c>
      <c r="BN80" t="s">
        <v>38</v>
      </c>
      <c r="BO80" t="s">
        <v>39</v>
      </c>
    </row>
    <row r="81" spans="1:67" x14ac:dyDescent="0.25">
      <c r="A81" s="4" t="s">
        <v>124</v>
      </c>
      <c r="B81" s="5">
        <v>44810</v>
      </c>
      <c r="C81" s="4">
        <v>23</v>
      </c>
      <c r="D81" s="4" t="s">
        <v>260</v>
      </c>
      <c r="E81" s="4" t="s">
        <v>261</v>
      </c>
      <c r="G81" t="s">
        <v>123</v>
      </c>
      <c r="H81" t="s">
        <v>123</v>
      </c>
      <c r="I81" t="s">
        <v>146</v>
      </c>
      <c r="J81" t="s">
        <v>150</v>
      </c>
      <c r="K81" t="s">
        <v>224</v>
      </c>
      <c r="L81">
        <v>0.19</v>
      </c>
      <c r="M81">
        <v>1</v>
      </c>
      <c r="N81">
        <v>42</v>
      </c>
      <c r="O81">
        <v>73</v>
      </c>
      <c r="P81">
        <v>42</v>
      </c>
      <c r="Q81">
        <v>54</v>
      </c>
      <c r="R81">
        <v>0.71380471380471378</v>
      </c>
      <c r="S81" t="s">
        <v>254</v>
      </c>
      <c r="T81" t="s">
        <v>253</v>
      </c>
      <c r="U81">
        <v>331</v>
      </c>
      <c r="V81" s="2">
        <v>99.698795180722882</v>
      </c>
      <c r="W81" s="9">
        <v>44810</v>
      </c>
      <c r="X81">
        <v>23</v>
      </c>
      <c r="Y81" t="s">
        <v>262</v>
      </c>
      <c r="Z81" t="s">
        <v>262</v>
      </c>
      <c r="AA81" t="s">
        <v>274</v>
      </c>
      <c r="AB81" s="10" t="s">
        <v>274</v>
      </c>
      <c r="AC81">
        <f t="shared" si="9"/>
        <v>9</v>
      </c>
      <c r="AD81">
        <f t="shared" si="9"/>
        <v>7</v>
      </c>
      <c r="AE81">
        <f t="shared" si="9"/>
        <v>6</v>
      </c>
      <c r="AF81">
        <f t="shared" si="9"/>
        <v>6</v>
      </c>
      <c r="AG81" s="11">
        <f t="shared" si="8"/>
        <v>1</v>
      </c>
      <c r="AH81" s="1">
        <v>0</v>
      </c>
      <c r="AI81" t="s">
        <v>40</v>
      </c>
      <c r="AJ81" t="s">
        <v>39</v>
      </c>
      <c r="AK81" t="s">
        <v>35</v>
      </c>
      <c r="AL81" t="s">
        <v>40</v>
      </c>
      <c r="AM81" t="s">
        <v>39</v>
      </c>
      <c r="AN81" t="s">
        <v>39</v>
      </c>
      <c r="AO81" t="s">
        <v>40</v>
      </c>
      <c r="AP81" t="s">
        <v>39</v>
      </c>
      <c r="AQ81" t="s">
        <v>38</v>
      </c>
      <c r="AR81" t="s">
        <v>35</v>
      </c>
      <c r="AS81" s="10" t="s">
        <v>35</v>
      </c>
      <c r="AT81" t="s">
        <v>35</v>
      </c>
      <c r="AU81" t="s">
        <v>35</v>
      </c>
      <c r="AV81" t="s">
        <v>38</v>
      </c>
      <c r="AW81" t="s">
        <v>38</v>
      </c>
      <c r="AX81" t="s">
        <v>35</v>
      </c>
      <c r="AY81" t="s">
        <v>35</v>
      </c>
      <c r="AZ81" t="s">
        <v>40</v>
      </c>
      <c r="BA81" t="s">
        <v>35</v>
      </c>
      <c r="BB81" s="10" t="s">
        <v>38</v>
      </c>
      <c r="BC81" t="s">
        <v>40</v>
      </c>
      <c r="BD81" t="s">
        <v>40</v>
      </c>
      <c r="BE81" t="s">
        <v>39</v>
      </c>
      <c r="BF81" t="s">
        <v>35</v>
      </c>
      <c r="BG81" t="s">
        <v>38</v>
      </c>
      <c r="BH81" t="s">
        <v>38</v>
      </c>
      <c r="BI81" t="s">
        <v>39</v>
      </c>
      <c r="BJ81" t="s">
        <v>39</v>
      </c>
      <c r="BK81" t="s">
        <v>40</v>
      </c>
      <c r="BL81" t="s">
        <v>39</v>
      </c>
      <c r="BM81" t="s">
        <v>39</v>
      </c>
      <c r="BN81" t="s">
        <v>38</v>
      </c>
      <c r="BO81" t="s">
        <v>39</v>
      </c>
    </row>
    <row r="82" spans="1:67" x14ac:dyDescent="0.25">
      <c r="A82" s="4" t="s">
        <v>123</v>
      </c>
      <c r="B82" s="5">
        <v>44810</v>
      </c>
      <c r="C82" s="4">
        <v>23</v>
      </c>
      <c r="D82" s="4" t="s">
        <v>260</v>
      </c>
      <c r="E82" s="4" t="s">
        <v>262</v>
      </c>
      <c r="G82" t="s">
        <v>125</v>
      </c>
      <c r="H82" t="s">
        <v>125</v>
      </c>
      <c r="I82" t="s">
        <v>146</v>
      </c>
      <c r="J82" t="s">
        <v>150</v>
      </c>
      <c r="K82" t="s">
        <v>226</v>
      </c>
      <c r="L82">
        <v>0.16</v>
      </c>
      <c r="M82">
        <v>1</v>
      </c>
      <c r="N82">
        <v>38</v>
      </c>
      <c r="O82">
        <v>62</v>
      </c>
      <c r="P82">
        <v>50</v>
      </c>
      <c r="Q82">
        <v>55</v>
      </c>
      <c r="R82">
        <v>0.69594594594594594</v>
      </c>
      <c r="S82" t="s">
        <v>254</v>
      </c>
      <c r="T82" t="s">
        <v>253</v>
      </c>
      <c r="U82">
        <v>330</v>
      </c>
      <c r="V82" s="2">
        <v>99.397590361445793</v>
      </c>
      <c r="W82" s="9">
        <v>44810</v>
      </c>
      <c r="X82">
        <v>23</v>
      </c>
      <c r="Y82" t="s">
        <v>262</v>
      </c>
      <c r="Z82" t="s">
        <v>262</v>
      </c>
      <c r="AA82" t="s">
        <v>274</v>
      </c>
      <c r="AB82" s="10" t="s">
        <v>274</v>
      </c>
      <c r="AC82">
        <f t="shared" si="9"/>
        <v>9</v>
      </c>
      <c r="AD82">
        <f t="shared" si="9"/>
        <v>7</v>
      </c>
      <c r="AE82">
        <f t="shared" si="9"/>
        <v>6</v>
      </c>
      <c r="AF82">
        <f t="shared" si="9"/>
        <v>6</v>
      </c>
      <c r="AG82" s="11">
        <f t="shared" si="8"/>
        <v>1</v>
      </c>
      <c r="AH82" s="1">
        <v>0</v>
      </c>
      <c r="AI82" t="s">
        <v>40</v>
      </c>
      <c r="AJ82" t="s">
        <v>39</v>
      </c>
      <c r="AK82" t="s">
        <v>35</v>
      </c>
      <c r="AL82" t="s">
        <v>40</v>
      </c>
      <c r="AM82" t="s">
        <v>39</v>
      </c>
      <c r="AN82" t="s">
        <v>39</v>
      </c>
      <c r="AO82" t="s">
        <v>40</v>
      </c>
      <c r="AP82" t="s">
        <v>39</v>
      </c>
      <c r="AQ82" t="s">
        <v>38</v>
      </c>
      <c r="AR82" t="s">
        <v>35</v>
      </c>
      <c r="AS82" s="10" t="s">
        <v>35</v>
      </c>
      <c r="AT82" t="s">
        <v>35</v>
      </c>
      <c r="AU82" t="s">
        <v>35</v>
      </c>
      <c r="AV82" t="s">
        <v>38</v>
      </c>
      <c r="AW82" t="s">
        <v>38</v>
      </c>
      <c r="AX82" t="s">
        <v>35</v>
      </c>
      <c r="AY82" t="s">
        <v>35</v>
      </c>
      <c r="AZ82" t="s">
        <v>40</v>
      </c>
      <c r="BA82" t="s">
        <v>35</v>
      </c>
      <c r="BB82" s="10" t="s">
        <v>38</v>
      </c>
      <c r="BC82" t="s">
        <v>40</v>
      </c>
      <c r="BD82" t="s">
        <v>40</v>
      </c>
      <c r="BE82" t="s">
        <v>39</v>
      </c>
      <c r="BF82" t="s">
        <v>35</v>
      </c>
      <c r="BG82" t="s">
        <v>38</v>
      </c>
      <c r="BH82" t="s">
        <v>38</v>
      </c>
      <c r="BI82" t="s">
        <v>39</v>
      </c>
      <c r="BJ82" t="s">
        <v>39</v>
      </c>
      <c r="BK82" t="s">
        <v>40</v>
      </c>
      <c r="BL82" t="s">
        <v>39</v>
      </c>
      <c r="BM82" t="s">
        <v>39</v>
      </c>
      <c r="BN82" t="s">
        <v>38</v>
      </c>
      <c r="BO82" t="s">
        <v>39</v>
      </c>
    </row>
    <row r="83" spans="1:67" x14ac:dyDescent="0.25">
      <c r="A83" s="4" t="s">
        <v>122</v>
      </c>
      <c r="B83" s="5">
        <v>44810</v>
      </c>
      <c r="C83" s="4">
        <v>23</v>
      </c>
      <c r="D83" s="4" t="s">
        <v>260</v>
      </c>
      <c r="E83" s="4" t="s">
        <v>262</v>
      </c>
      <c r="G83" t="s">
        <v>124</v>
      </c>
      <c r="H83" t="s">
        <v>124</v>
      </c>
      <c r="I83" t="s">
        <v>146</v>
      </c>
      <c r="J83" t="s">
        <v>150</v>
      </c>
      <c r="K83" t="s">
        <v>225</v>
      </c>
      <c r="L83">
        <v>0.34</v>
      </c>
      <c r="M83">
        <v>1</v>
      </c>
      <c r="N83">
        <v>41</v>
      </c>
      <c r="O83">
        <v>72</v>
      </c>
      <c r="P83">
        <v>35</v>
      </c>
      <c r="Q83">
        <v>49</v>
      </c>
      <c r="R83">
        <v>0.66891891891891897</v>
      </c>
      <c r="S83" t="s">
        <v>254</v>
      </c>
      <c r="T83" t="s">
        <v>252</v>
      </c>
      <c r="U83">
        <v>330</v>
      </c>
      <c r="V83" s="2">
        <v>99.397590361445793</v>
      </c>
      <c r="W83" s="9">
        <v>44810</v>
      </c>
      <c r="X83">
        <v>23</v>
      </c>
      <c r="Y83" t="s">
        <v>261</v>
      </c>
      <c r="Z83" t="s">
        <v>297</v>
      </c>
      <c r="AA83" t="s">
        <v>272</v>
      </c>
      <c r="AB83" s="10" t="s">
        <v>272</v>
      </c>
      <c r="AC83">
        <f t="shared" si="9"/>
        <v>0</v>
      </c>
      <c r="AD83">
        <f t="shared" si="9"/>
        <v>0</v>
      </c>
      <c r="AE83">
        <f t="shared" si="9"/>
        <v>0</v>
      </c>
      <c r="AF83">
        <f t="shared" si="9"/>
        <v>0</v>
      </c>
      <c r="AG83" s="11">
        <f t="shared" si="8"/>
        <v>0</v>
      </c>
      <c r="AH83" s="1">
        <v>0.5</v>
      </c>
      <c r="AI83" t="s">
        <v>43</v>
      </c>
      <c r="AJ83" t="s">
        <v>49</v>
      </c>
      <c r="AK83" t="s">
        <v>36</v>
      </c>
      <c r="AL83" t="s">
        <v>37</v>
      </c>
      <c r="AM83" t="s">
        <v>41</v>
      </c>
      <c r="AN83" t="s">
        <v>41</v>
      </c>
      <c r="AO83" t="s">
        <v>43</v>
      </c>
      <c r="AP83" t="s">
        <v>44</v>
      </c>
      <c r="AQ83" t="s">
        <v>41</v>
      </c>
      <c r="AR83" t="s">
        <v>45</v>
      </c>
      <c r="AS83" s="10" t="s">
        <v>45</v>
      </c>
      <c r="AT83" t="s">
        <v>45</v>
      </c>
      <c r="AU83" t="s">
        <v>36</v>
      </c>
      <c r="AV83" t="s">
        <v>41</v>
      </c>
      <c r="AW83" t="s">
        <v>41</v>
      </c>
      <c r="AX83" t="s">
        <v>36</v>
      </c>
      <c r="AY83" t="s">
        <v>47</v>
      </c>
      <c r="AZ83" t="s">
        <v>43</v>
      </c>
      <c r="BA83" t="s">
        <v>47</v>
      </c>
      <c r="BB83" s="10" t="s">
        <v>47</v>
      </c>
      <c r="BC83" t="s">
        <v>36</v>
      </c>
      <c r="BD83" t="s">
        <v>46</v>
      </c>
      <c r="BE83" t="s">
        <v>48</v>
      </c>
      <c r="BF83" t="s">
        <v>47</v>
      </c>
      <c r="BG83" t="s">
        <v>42</v>
      </c>
      <c r="BH83" t="s">
        <v>42</v>
      </c>
      <c r="BI83" t="s">
        <v>41</v>
      </c>
      <c r="BJ83" t="s">
        <v>41</v>
      </c>
      <c r="BK83" t="s">
        <v>43</v>
      </c>
      <c r="BL83" t="s">
        <v>44</v>
      </c>
      <c r="BM83" t="s">
        <v>39</v>
      </c>
      <c r="BN83" t="s">
        <v>41</v>
      </c>
      <c r="BO83" t="s">
        <v>44</v>
      </c>
    </row>
    <row r="84" spans="1:67" x14ac:dyDescent="0.25">
      <c r="A84" s="4" t="s">
        <v>129</v>
      </c>
      <c r="B84" s="5">
        <v>44820</v>
      </c>
      <c r="C84" s="4">
        <v>24</v>
      </c>
      <c r="D84" s="4" t="s">
        <v>260</v>
      </c>
      <c r="E84" s="4" t="s">
        <v>262</v>
      </c>
      <c r="G84" t="s">
        <v>127</v>
      </c>
      <c r="H84" t="s">
        <v>127</v>
      </c>
      <c r="I84" t="s">
        <v>146</v>
      </c>
      <c r="J84" t="s">
        <v>150</v>
      </c>
      <c r="K84" t="s">
        <v>228</v>
      </c>
      <c r="L84">
        <v>0.22</v>
      </c>
      <c r="M84">
        <v>1</v>
      </c>
      <c r="N84">
        <v>36</v>
      </c>
      <c r="O84">
        <v>70</v>
      </c>
      <c r="P84">
        <v>34</v>
      </c>
      <c r="Q84">
        <v>51</v>
      </c>
      <c r="R84">
        <v>0.65753424657534243</v>
      </c>
      <c r="S84" t="s">
        <v>254</v>
      </c>
      <c r="T84" t="s">
        <v>253</v>
      </c>
      <c r="U84">
        <v>326</v>
      </c>
      <c r="V84" s="2">
        <v>98.192771084337352</v>
      </c>
      <c r="W84" s="9">
        <v>44816</v>
      </c>
      <c r="X84">
        <v>24</v>
      </c>
      <c r="Y84" t="s">
        <v>262</v>
      </c>
      <c r="Z84" t="s">
        <v>262</v>
      </c>
      <c r="AA84" t="s">
        <v>287</v>
      </c>
      <c r="AB84" s="10" t="s">
        <v>274</v>
      </c>
      <c r="AC84">
        <f t="shared" si="9"/>
        <v>9</v>
      </c>
      <c r="AD84">
        <f t="shared" si="9"/>
        <v>7</v>
      </c>
      <c r="AE84">
        <f t="shared" si="9"/>
        <v>6</v>
      </c>
      <c r="AF84">
        <f t="shared" si="9"/>
        <v>5</v>
      </c>
      <c r="AG84" s="11">
        <f t="shared" si="8"/>
        <v>0.9642857142857143</v>
      </c>
      <c r="AH84" s="1">
        <f>1/56</f>
        <v>1.7857142857142856E-2</v>
      </c>
      <c r="AI84" t="s">
        <v>40</v>
      </c>
      <c r="AJ84" t="s">
        <v>39</v>
      </c>
      <c r="AK84" t="s">
        <v>35</v>
      </c>
      <c r="AL84" t="s">
        <v>40</v>
      </c>
      <c r="AM84" t="s">
        <v>39</v>
      </c>
      <c r="AN84" t="s">
        <v>39</v>
      </c>
      <c r="AO84" t="s">
        <v>40</v>
      </c>
      <c r="AP84" t="s">
        <v>39</v>
      </c>
      <c r="AQ84" t="s">
        <v>38</v>
      </c>
      <c r="AR84" t="s">
        <v>35</v>
      </c>
      <c r="AS84" s="10" t="s">
        <v>35</v>
      </c>
      <c r="AT84" t="s">
        <v>35</v>
      </c>
      <c r="AU84" t="s">
        <v>35</v>
      </c>
      <c r="AV84" t="s">
        <v>38</v>
      </c>
      <c r="AW84" t="s">
        <v>38</v>
      </c>
      <c r="AX84" t="s">
        <v>35</v>
      </c>
      <c r="AY84" t="s">
        <v>35</v>
      </c>
      <c r="AZ84" t="s">
        <v>40</v>
      </c>
      <c r="BA84" t="s">
        <v>35</v>
      </c>
      <c r="BB84" s="10" t="s">
        <v>38</v>
      </c>
      <c r="BC84" t="s">
        <v>40</v>
      </c>
      <c r="BD84" t="s">
        <v>40</v>
      </c>
      <c r="BE84" t="s">
        <v>39</v>
      </c>
      <c r="BF84" t="s">
        <v>35</v>
      </c>
      <c r="BG84" t="s">
        <v>42</v>
      </c>
      <c r="BH84" t="s">
        <v>38</v>
      </c>
      <c r="BI84" t="s">
        <v>39</v>
      </c>
      <c r="BJ84" t="s">
        <v>39</v>
      </c>
      <c r="BK84" t="s">
        <v>40</v>
      </c>
      <c r="BL84" t="s">
        <v>39</v>
      </c>
      <c r="BM84" t="s">
        <v>39</v>
      </c>
      <c r="BN84" t="s">
        <v>41</v>
      </c>
      <c r="BO84" t="s">
        <v>39</v>
      </c>
    </row>
    <row r="85" spans="1:67" x14ac:dyDescent="0.25">
      <c r="A85" s="4" t="s">
        <v>127</v>
      </c>
      <c r="B85" s="5">
        <v>44816</v>
      </c>
      <c r="C85" s="4">
        <v>24</v>
      </c>
      <c r="D85" s="4" t="s">
        <v>260</v>
      </c>
      <c r="E85" s="4" t="s">
        <v>262</v>
      </c>
      <c r="G85" t="s">
        <v>126</v>
      </c>
      <c r="H85" t="s">
        <v>126</v>
      </c>
      <c r="I85" t="s">
        <v>146</v>
      </c>
      <c r="J85" t="s">
        <v>150</v>
      </c>
      <c r="K85" t="s">
        <v>227</v>
      </c>
      <c r="L85">
        <v>0.19</v>
      </c>
      <c r="M85">
        <v>3</v>
      </c>
      <c r="N85">
        <v>38</v>
      </c>
      <c r="O85">
        <v>69</v>
      </c>
      <c r="P85">
        <v>39</v>
      </c>
      <c r="Q85">
        <v>54</v>
      </c>
      <c r="R85">
        <v>0.69283276450511944</v>
      </c>
      <c r="S85" t="s">
        <v>254</v>
      </c>
      <c r="T85" t="s">
        <v>252</v>
      </c>
      <c r="U85">
        <v>327</v>
      </c>
      <c r="V85" s="2">
        <v>98.493975903614455</v>
      </c>
      <c r="W85" s="9">
        <v>44816</v>
      </c>
      <c r="X85">
        <v>24</v>
      </c>
      <c r="Y85" t="s">
        <v>262</v>
      </c>
      <c r="Z85" t="s">
        <v>262</v>
      </c>
      <c r="AA85" t="s">
        <v>287</v>
      </c>
      <c r="AB85" s="10" t="s">
        <v>274</v>
      </c>
      <c r="AC85">
        <f t="shared" si="9"/>
        <v>9</v>
      </c>
      <c r="AD85">
        <f t="shared" si="9"/>
        <v>6</v>
      </c>
      <c r="AE85">
        <f t="shared" si="9"/>
        <v>5</v>
      </c>
      <c r="AF85">
        <f t="shared" si="9"/>
        <v>6</v>
      </c>
      <c r="AG85" s="11">
        <f t="shared" si="8"/>
        <v>0.9285714285714286</v>
      </c>
      <c r="AH85" s="1">
        <f>2/56</f>
        <v>3.5714285714285712E-2</v>
      </c>
      <c r="AI85" t="s">
        <v>40</v>
      </c>
      <c r="AJ85" t="s">
        <v>39</v>
      </c>
      <c r="AK85" t="s">
        <v>35</v>
      </c>
      <c r="AL85" t="s">
        <v>40</v>
      </c>
      <c r="AM85" t="s">
        <v>39</v>
      </c>
      <c r="AN85" t="s">
        <v>41</v>
      </c>
      <c r="AO85" t="s">
        <v>43</v>
      </c>
      <c r="AP85" t="s">
        <v>39</v>
      </c>
      <c r="AQ85" t="s">
        <v>38</v>
      </c>
      <c r="AR85" t="s">
        <v>35</v>
      </c>
      <c r="AS85" s="10" t="s">
        <v>35</v>
      </c>
      <c r="AT85" t="s">
        <v>35</v>
      </c>
      <c r="AU85" t="s">
        <v>35</v>
      </c>
      <c r="AV85" t="s">
        <v>38</v>
      </c>
      <c r="AW85" t="s">
        <v>38</v>
      </c>
      <c r="AX85" t="s">
        <v>35</v>
      </c>
      <c r="AY85" t="s">
        <v>35</v>
      </c>
      <c r="AZ85" t="s">
        <v>40</v>
      </c>
      <c r="BA85" t="s">
        <v>35</v>
      </c>
      <c r="BB85" s="10" t="s">
        <v>38</v>
      </c>
      <c r="BC85" t="s">
        <v>40</v>
      </c>
      <c r="BD85" t="s">
        <v>40</v>
      </c>
      <c r="BE85" t="s">
        <v>39</v>
      </c>
      <c r="BF85" t="s">
        <v>35</v>
      </c>
      <c r="BG85" t="s">
        <v>38</v>
      </c>
      <c r="BH85" t="s">
        <v>38</v>
      </c>
      <c r="BI85" t="s">
        <v>39</v>
      </c>
      <c r="BJ85" t="s">
        <v>39</v>
      </c>
      <c r="BK85" t="s">
        <v>40</v>
      </c>
      <c r="BL85" t="s">
        <v>39</v>
      </c>
      <c r="BM85" t="s">
        <v>39</v>
      </c>
      <c r="BN85" t="s">
        <v>38</v>
      </c>
      <c r="BO85" t="s">
        <v>39</v>
      </c>
    </row>
    <row r="86" spans="1:67" x14ac:dyDescent="0.25">
      <c r="A86" s="4" t="s">
        <v>126</v>
      </c>
      <c r="B86" s="5">
        <v>44816</v>
      </c>
      <c r="C86" s="4">
        <v>24</v>
      </c>
      <c r="D86" s="4" t="s">
        <v>260</v>
      </c>
      <c r="E86" s="4" t="s">
        <v>262</v>
      </c>
      <c r="G86" t="s">
        <v>128</v>
      </c>
      <c r="H86" t="s">
        <v>128</v>
      </c>
      <c r="I86" t="s">
        <v>146</v>
      </c>
      <c r="J86" t="s">
        <v>150</v>
      </c>
      <c r="K86" t="s">
        <v>229</v>
      </c>
      <c r="L86">
        <v>0.23</v>
      </c>
      <c r="M86">
        <v>2</v>
      </c>
      <c r="N86">
        <v>36</v>
      </c>
      <c r="O86">
        <v>72</v>
      </c>
      <c r="P86">
        <v>41</v>
      </c>
      <c r="Q86">
        <v>57</v>
      </c>
      <c r="R86">
        <v>0.70748299319727892</v>
      </c>
      <c r="S86" t="s">
        <v>254</v>
      </c>
      <c r="T86" t="s">
        <v>252</v>
      </c>
      <c r="U86">
        <v>328</v>
      </c>
      <c r="V86" s="2">
        <v>98.795180722891558</v>
      </c>
      <c r="W86" s="9">
        <v>44818</v>
      </c>
      <c r="X86">
        <v>24</v>
      </c>
      <c r="Y86" t="s">
        <v>262</v>
      </c>
      <c r="Z86" t="s">
        <v>262</v>
      </c>
      <c r="AA86" t="s">
        <v>274</v>
      </c>
      <c r="AB86" s="10" t="s">
        <v>274</v>
      </c>
      <c r="AC86">
        <f t="shared" si="9"/>
        <v>9</v>
      </c>
      <c r="AD86">
        <f t="shared" si="9"/>
        <v>7</v>
      </c>
      <c r="AE86">
        <f t="shared" si="9"/>
        <v>6</v>
      </c>
      <c r="AF86">
        <f t="shared" si="9"/>
        <v>6</v>
      </c>
      <c r="AG86" s="11">
        <f t="shared" si="8"/>
        <v>1</v>
      </c>
      <c r="AH86" s="1">
        <v>0</v>
      </c>
      <c r="AI86" t="s">
        <v>40</v>
      </c>
      <c r="AJ86" t="s">
        <v>39</v>
      </c>
      <c r="AK86" t="s">
        <v>35</v>
      </c>
      <c r="AL86" t="s">
        <v>40</v>
      </c>
      <c r="AM86" t="s">
        <v>39</v>
      </c>
      <c r="AN86" t="s">
        <v>39</v>
      </c>
      <c r="AO86" t="s">
        <v>40</v>
      </c>
      <c r="AP86" t="s">
        <v>39</v>
      </c>
      <c r="AQ86" t="s">
        <v>38</v>
      </c>
      <c r="AR86" t="s">
        <v>35</v>
      </c>
      <c r="AS86" s="10" t="s">
        <v>35</v>
      </c>
      <c r="AT86" t="s">
        <v>35</v>
      </c>
      <c r="AU86" t="s">
        <v>35</v>
      </c>
      <c r="AV86" t="s">
        <v>38</v>
      </c>
      <c r="AW86" t="s">
        <v>38</v>
      </c>
      <c r="AX86" t="s">
        <v>35</v>
      </c>
      <c r="AY86" t="s">
        <v>35</v>
      </c>
      <c r="AZ86" t="s">
        <v>40</v>
      </c>
      <c r="BA86" t="s">
        <v>35</v>
      </c>
      <c r="BB86" s="10" t="s">
        <v>38</v>
      </c>
      <c r="BC86" t="s">
        <v>40</v>
      </c>
      <c r="BD86" t="s">
        <v>40</v>
      </c>
      <c r="BE86" t="s">
        <v>39</v>
      </c>
      <c r="BF86" t="s">
        <v>35</v>
      </c>
      <c r="BG86" t="s">
        <v>38</v>
      </c>
      <c r="BH86" t="s">
        <v>38</v>
      </c>
      <c r="BI86" t="s">
        <v>39</v>
      </c>
      <c r="BJ86" t="s">
        <v>39</v>
      </c>
      <c r="BK86" t="s">
        <v>40</v>
      </c>
      <c r="BL86" t="s">
        <v>39</v>
      </c>
      <c r="BM86" t="s">
        <v>39</v>
      </c>
      <c r="BN86" t="s">
        <v>38</v>
      </c>
      <c r="BO86" t="s">
        <v>39</v>
      </c>
    </row>
    <row r="87" spans="1:67" x14ac:dyDescent="0.25">
      <c r="A87" s="4" t="s">
        <v>128</v>
      </c>
      <c r="B87" s="5">
        <v>44818</v>
      </c>
      <c r="C87" s="4">
        <v>24</v>
      </c>
      <c r="D87" s="4" t="s">
        <v>260</v>
      </c>
      <c r="E87" s="4" t="s">
        <v>262</v>
      </c>
      <c r="G87" t="s">
        <v>129</v>
      </c>
      <c r="H87" t="s">
        <v>129</v>
      </c>
      <c r="I87" t="s">
        <v>146</v>
      </c>
      <c r="J87" t="s">
        <v>150</v>
      </c>
      <c r="K87" t="s">
        <v>230</v>
      </c>
      <c r="L87">
        <v>0.16</v>
      </c>
      <c r="M87">
        <v>0</v>
      </c>
      <c r="N87">
        <v>47</v>
      </c>
      <c r="O87">
        <v>70</v>
      </c>
      <c r="P87">
        <v>44</v>
      </c>
      <c r="Q87">
        <v>55</v>
      </c>
      <c r="R87">
        <v>0.73720136518771329</v>
      </c>
      <c r="S87" t="s">
        <v>254</v>
      </c>
      <c r="T87" t="s">
        <v>253</v>
      </c>
      <c r="U87">
        <v>326</v>
      </c>
      <c r="V87" s="2">
        <v>98.192771084337352</v>
      </c>
      <c r="W87" s="9">
        <v>44820</v>
      </c>
      <c r="X87">
        <v>24</v>
      </c>
      <c r="Y87" t="s">
        <v>262</v>
      </c>
      <c r="Z87" t="s">
        <v>262</v>
      </c>
      <c r="AA87" t="s">
        <v>274</v>
      </c>
      <c r="AB87" s="10" t="s">
        <v>274</v>
      </c>
      <c r="AC87">
        <f t="shared" si="9"/>
        <v>8</v>
      </c>
      <c r="AD87">
        <f t="shared" si="9"/>
        <v>7</v>
      </c>
      <c r="AE87">
        <f t="shared" si="9"/>
        <v>6</v>
      </c>
      <c r="AF87">
        <f t="shared" si="9"/>
        <v>6</v>
      </c>
      <c r="AG87" s="11">
        <f t="shared" si="8"/>
        <v>1</v>
      </c>
      <c r="AH87" s="1">
        <v>0</v>
      </c>
      <c r="AI87" t="s">
        <v>40</v>
      </c>
      <c r="AJ87" t="s">
        <v>39</v>
      </c>
      <c r="AK87" t="s">
        <v>35</v>
      </c>
      <c r="AL87" t="s">
        <v>40</v>
      </c>
      <c r="AM87" t="s">
        <v>39</v>
      </c>
      <c r="AN87" t="s">
        <v>39</v>
      </c>
      <c r="AO87" t="s">
        <v>40</v>
      </c>
      <c r="AP87" t="s">
        <v>39</v>
      </c>
      <c r="AQ87" t="s">
        <v>38</v>
      </c>
      <c r="AR87" t="s">
        <v>35</v>
      </c>
      <c r="AS87" s="10" t="s">
        <v>35</v>
      </c>
      <c r="AT87" t="s">
        <v>35</v>
      </c>
      <c r="AU87" t="s">
        <v>35</v>
      </c>
      <c r="AV87" t="s">
        <v>38</v>
      </c>
      <c r="AW87" t="s">
        <v>38</v>
      </c>
      <c r="AX87" t="s">
        <v>35</v>
      </c>
      <c r="AZ87" t="s">
        <v>40</v>
      </c>
      <c r="BA87" t="s">
        <v>35</v>
      </c>
      <c r="BB87" s="10" t="s">
        <v>38</v>
      </c>
      <c r="BC87" t="s">
        <v>40</v>
      </c>
      <c r="BD87" t="s">
        <v>40</v>
      </c>
      <c r="BE87" t="s">
        <v>39</v>
      </c>
      <c r="BF87" t="s">
        <v>35</v>
      </c>
      <c r="BG87" t="s">
        <v>38</v>
      </c>
      <c r="BH87" t="s">
        <v>38</v>
      </c>
      <c r="BI87" t="s">
        <v>39</v>
      </c>
      <c r="BJ87" t="s">
        <v>39</v>
      </c>
      <c r="BK87" t="s">
        <v>40</v>
      </c>
      <c r="BL87" t="s">
        <v>39</v>
      </c>
      <c r="BM87" t="s">
        <v>39</v>
      </c>
      <c r="BN87" t="s">
        <v>41</v>
      </c>
      <c r="BO87" t="s">
        <v>39</v>
      </c>
    </row>
    <row r="88" spans="1:67" x14ac:dyDescent="0.25">
      <c r="A88" s="4" t="s">
        <v>130</v>
      </c>
      <c r="B88" s="5">
        <v>44823</v>
      </c>
      <c r="C88" s="4">
        <v>25</v>
      </c>
      <c r="D88" s="4" t="s">
        <v>260</v>
      </c>
      <c r="E88" s="4" t="s">
        <v>262</v>
      </c>
      <c r="G88" t="s">
        <v>131</v>
      </c>
      <c r="H88" t="s">
        <v>131</v>
      </c>
      <c r="I88" t="s">
        <v>146</v>
      </c>
      <c r="J88" t="s">
        <v>150</v>
      </c>
      <c r="K88" t="s">
        <v>232</v>
      </c>
      <c r="L88">
        <v>0.12</v>
      </c>
      <c r="M88">
        <v>1</v>
      </c>
      <c r="N88">
        <v>44</v>
      </c>
      <c r="O88">
        <v>71</v>
      </c>
      <c r="P88">
        <v>44</v>
      </c>
      <c r="Q88">
        <v>54</v>
      </c>
      <c r="R88">
        <v>0.72542372881355932</v>
      </c>
      <c r="S88" t="s">
        <v>254</v>
      </c>
      <c r="T88" t="s">
        <v>253</v>
      </c>
      <c r="U88">
        <v>329</v>
      </c>
      <c r="V88" s="2">
        <v>99.096385542168676</v>
      </c>
      <c r="W88" s="9">
        <v>44823</v>
      </c>
      <c r="X88">
        <v>25</v>
      </c>
      <c r="Y88" t="s">
        <v>262</v>
      </c>
      <c r="Z88" t="s">
        <v>262</v>
      </c>
      <c r="AA88" t="s">
        <v>274</v>
      </c>
      <c r="AB88" s="10" t="s">
        <v>274</v>
      </c>
      <c r="AC88">
        <f t="shared" ref="AC88:AF103" si="10">COUNTIF($AI88:$BJ88,AC$7)</f>
        <v>9</v>
      </c>
      <c r="AD88">
        <f t="shared" si="10"/>
        <v>7</v>
      </c>
      <c r="AE88">
        <f t="shared" si="10"/>
        <v>6</v>
      </c>
      <c r="AF88">
        <f t="shared" si="10"/>
        <v>6</v>
      </c>
      <c r="AG88" s="11">
        <f t="shared" si="8"/>
        <v>1</v>
      </c>
      <c r="AH88" s="1">
        <v>0</v>
      </c>
      <c r="AI88" t="s">
        <v>40</v>
      </c>
      <c r="AJ88" t="s">
        <v>39</v>
      </c>
      <c r="AK88" t="s">
        <v>35</v>
      </c>
      <c r="AL88" t="s">
        <v>40</v>
      </c>
      <c r="AM88" t="s">
        <v>39</v>
      </c>
      <c r="AN88" t="s">
        <v>39</v>
      </c>
      <c r="AO88" t="s">
        <v>40</v>
      </c>
      <c r="AP88" t="s">
        <v>39</v>
      </c>
      <c r="AQ88" t="s">
        <v>38</v>
      </c>
      <c r="AR88" t="s">
        <v>35</v>
      </c>
      <c r="AS88" s="10" t="s">
        <v>35</v>
      </c>
      <c r="AT88" t="s">
        <v>35</v>
      </c>
      <c r="AU88" t="s">
        <v>35</v>
      </c>
      <c r="AV88" t="s">
        <v>38</v>
      </c>
      <c r="AW88" t="s">
        <v>38</v>
      </c>
      <c r="AX88" t="s">
        <v>35</v>
      </c>
      <c r="AY88" t="s">
        <v>35</v>
      </c>
      <c r="AZ88" t="s">
        <v>40</v>
      </c>
      <c r="BA88" t="s">
        <v>35</v>
      </c>
      <c r="BB88" s="10" t="s">
        <v>38</v>
      </c>
      <c r="BC88" t="s">
        <v>40</v>
      </c>
      <c r="BD88" t="s">
        <v>40</v>
      </c>
      <c r="BE88" t="s">
        <v>39</v>
      </c>
      <c r="BF88" t="s">
        <v>35</v>
      </c>
      <c r="BG88" t="s">
        <v>38</v>
      </c>
      <c r="BH88" t="s">
        <v>38</v>
      </c>
      <c r="BI88" t="s">
        <v>39</v>
      </c>
      <c r="BJ88" t="s">
        <v>39</v>
      </c>
      <c r="BK88" t="s">
        <v>40</v>
      </c>
      <c r="BL88" t="s">
        <v>39</v>
      </c>
      <c r="BM88" t="s">
        <v>39</v>
      </c>
      <c r="BN88" t="s">
        <v>38</v>
      </c>
      <c r="BO88" t="s">
        <v>39</v>
      </c>
    </row>
    <row r="89" spans="1:67" x14ac:dyDescent="0.25">
      <c r="A89" s="4" t="s">
        <v>131</v>
      </c>
      <c r="B89" s="5">
        <v>44823</v>
      </c>
      <c r="C89" s="4">
        <v>25</v>
      </c>
      <c r="D89" s="4" t="s">
        <v>260</v>
      </c>
      <c r="E89" s="4" t="s">
        <v>262</v>
      </c>
      <c r="G89" t="s">
        <v>130</v>
      </c>
      <c r="H89" t="s">
        <v>130</v>
      </c>
      <c r="I89" t="s">
        <v>146</v>
      </c>
      <c r="J89" t="s">
        <v>150</v>
      </c>
      <c r="K89" t="s">
        <v>231</v>
      </c>
      <c r="L89">
        <v>0.37</v>
      </c>
      <c r="M89">
        <v>1</v>
      </c>
      <c r="N89">
        <v>50</v>
      </c>
      <c r="O89">
        <v>79</v>
      </c>
      <c r="P89">
        <v>38</v>
      </c>
      <c r="Q89">
        <v>60</v>
      </c>
      <c r="R89">
        <v>0.77288135593220342</v>
      </c>
      <c r="S89" t="s">
        <v>254</v>
      </c>
      <c r="T89" t="s">
        <v>253</v>
      </c>
      <c r="U89">
        <v>329</v>
      </c>
      <c r="V89" s="2">
        <v>99.096385542168676</v>
      </c>
      <c r="W89" s="9">
        <v>44823</v>
      </c>
      <c r="X89">
        <v>25</v>
      </c>
      <c r="Y89" t="s">
        <v>262</v>
      </c>
      <c r="Z89" t="s">
        <v>262</v>
      </c>
      <c r="AA89" t="s">
        <v>287</v>
      </c>
      <c r="AB89" s="10" t="s">
        <v>274</v>
      </c>
      <c r="AC89">
        <f t="shared" si="10"/>
        <v>9</v>
      </c>
      <c r="AD89">
        <f t="shared" si="10"/>
        <v>7</v>
      </c>
      <c r="AE89">
        <f t="shared" si="10"/>
        <v>6</v>
      </c>
      <c r="AF89">
        <f t="shared" si="10"/>
        <v>5</v>
      </c>
      <c r="AG89" s="11">
        <f t="shared" si="8"/>
        <v>0.9642857142857143</v>
      </c>
      <c r="AH89" s="1">
        <f>1/56</f>
        <v>1.7857142857142856E-2</v>
      </c>
      <c r="AI89" t="s">
        <v>40</v>
      </c>
      <c r="AJ89" t="s">
        <v>39</v>
      </c>
      <c r="AK89" t="s">
        <v>35</v>
      </c>
      <c r="AL89" t="s">
        <v>40</v>
      </c>
      <c r="AM89" t="s">
        <v>39</v>
      </c>
      <c r="AN89" t="s">
        <v>39</v>
      </c>
      <c r="AO89" t="s">
        <v>40</v>
      </c>
      <c r="AP89" t="s">
        <v>39</v>
      </c>
      <c r="AQ89" t="s">
        <v>38</v>
      </c>
      <c r="AR89" t="s">
        <v>35</v>
      </c>
      <c r="AS89" s="10" t="s">
        <v>35</v>
      </c>
      <c r="AT89" t="s">
        <v>35</v>
      </c>
      <c r="AU89" t="s">
        <v>35</v>
      </c>
      <c r="AV89" t="s">
        <v>38</v>
      </c>
      <c r="AW89" t="s">
        <v>38</v>
      </c>
      <c r="AX89" t="s">
        <v>35</v>
      </c>
      <c r="AY89" t="s">
        <v>35</v>
      </c>
      <c r="AZ89" t="s">
        <v>40</v>
      </c>
      <c r="BA89" t="s">
        <v>35</v>
      </c>
      <c r="BB89" s="10" t="s">
        <v>38</v>
      </c>
      <c r="BC89" t="s">
        <v>40</v>
      </c>
      <c r="BD89" t="s">
        <v>40</v>
      </c>
      <c r="BE89" t="s">
        <v>39</v>
      </c>
      <c r="BF89" t="s">
        <v>35</v>
      </c>
      <c r="BG89" t="s">
        <v>42</v>
      </c>
      <c r="BH89" t="s">
        <v>38</v>
      </c>
      <c r="BI89" t="s">
        <v>39</v>
      </c>
      <c r="BJ89" t="s">
        <v>39</v>
      </c>
      <c r="BK89" t="s">
        <v>40</v>
      </c>
      <c r="BL89" t="s">
        <v>39</v>
      </c>
      <c r="BM89" t="s">
        <v>39</v>
      </c>
      <c r="BN89" t="s">
        <v>41</v>
      </c>
      <c r="BO89" t="s">
        <v>39</v>
      </c>
    </row>
    <row r="90" spans="1:67" x14ac:dyDescent="0.25">
      <c r="A90" s="4" t="s">
        <v>133</v>
      </c>
      <c r="B90" s="5">
        <v>44825</v>
      </c>
      <c r="C90" s="4">
        <v>25</v>
      </c>
      <c r="D90" s="4" t="s">
        <v>260</v>
      </c>
      <c r="E90" s="4" t="s">
        <v>262</v>
      </c>
      <c r="G90" t="s">
        <v>133</v>
      </c>
      <c r="H90" t="s">
        <v>133</v>
      </c>
      <c r="I90" t="s">
        <v>146</v>
      </c>
      <c r="J90" t="s">
        <v>150</v>
      </c>
      <c r="K90" t="s">
        <v>234</v>
      </c>
      <c r="L90">
        <v>0.14000000000000001</v>
      </c>
      <c r="M90">
        <v>0</v>
      </c>
      <c r="N90">
        <v>39</v>
      </c>
      <c r="O90">
        <v>72</v>
      </c>
      <c r="P90">
        <v>41</v>
      </c>
      <c r="Q90">
        <v>60</v>
      </c>
      <c r="R90">
        <v>0.71621621621621623</v>
      </c>
      <c r="S90" t="s">
        <v>254</v>
      </c>
      <c r="T90" t="s">
        <v>253</v>
      </c>
      <c r="U90">
        <v>330</v>
      </c>
      <c r="V90" s="2">
        <v>99.397590361445793</v>
      </c>
      <c r="W90" s="9">
        <v>44825</v>
      </c>
      <c r="X90">
        <v>25</v>
      </c>
      <c r="Y90" t="s">
        <v>262</v>
      </c>
      <c r="Z90" t="s">
        <v>262</v>
      </c>
      <c r="AA90" t="s">
        <v>274</v>
      </c>
      <c r="AB90" s="10" t="s">
        <v>274</v>
      </c>
      <c r="AC90">
        <f t="shared" si="10"/>
        <v>9</v>
      </c>
      <c r="AD90">
        <f t="shared" si="10"/>
        <v>7</v>
      </c>
      <c r="AE90">
        <f t="shared" si="10"/>
        <v>6</v>
      </c>
      <c r="AF90">
        <f t="shared" si="10"/>
        <v>6</v>
      </c>
      <c r="AG90" s="11">
        <f t="shared" si="8"/>
        <v>1</v>
      </c>
      <c r="AH90" s="1">
        <v>0</v>
      </c>
      <c r="AI90" t="s">
        <v>40</v>
      </c>
      <c r="AJ90" t="s">
        <v>39</v>
      </c>
      <c r="AK90" t="s">
        <v>35</v>
      </c>
      <c r="AL90" t="s">
        <v>40</v>
      </c>
      <c r="AM90" t="s">
        <v>39</v>
      </c>
      <c r="AN90" t="s">
        <v>39</v>
      </c>
      <c r="AO90" t="s">
        <v>40</v>
      </c>
      <c r="AP90" t="s">
        <v>39</v>
      </c>
      <c r="AQ90" t="s">
        <v>38</v>
      </c>
      <c r="AR90" t="s">
        <v>35</v>
      </c>
      <c r="AS90" s="10" t="s">
        <v>35</v>
      </c>
      <c r="AT90" t="s">
        <v>35</v>
      </c>
      <c r="AU90" t="s">
        <v>35</v>
      </c>
      <c r="AV90" t="s">
        <v>38</v>
      </c>
      <c r="AW90" t="s">
        <v>38</v>
      </c>
      <c r="AX90" t="s">
        <v>35</v>
      </c>
      <c r="AY90" t="s">
        <v>35</v>
      </c>
      <c r="AZ90" t="s">
        <v>40</v>
      </c>
      <c r="BA90" t="s">
        <v>35</v>
      </c>
      <c r="BB90" s="10" t="s">
        <v>38</v>
      </c>
      <c r="BC90" t="s">
        <v>40</v>
      </c>
      <c r="BD90" t="s">
        <v>40</v>
      </c>
      <c r="BE90" t="s">
        <v>39</v>
      </c>
      <c r="BF90" t="s">
        <v>35</v>
      </c>
      <c r="BG90" t="s">
        <v>38</v>
      </c>
      <c r="BH90" t="s">
        <v>38</v>
      </c>
      <c r="BI90" t="s">
        <v>39</v>
      </c>
      <c r="BJ90" t="s">
        <v>39</v>
      </c>
      <c r="BK90" t="s">
        <v>40</v>
      </c>
      <c r="BL90" t="s">
        <v>39</v>
      </c>
      <c r="BM90" t="s">
        <v>39</v>
      </c>
      <c r="BN90" t="s">
        <v>41</v>
      </c>
      <c r="BO90" t="s">
        <v>39</v>
      </c>
    </row>
    <row r="91" spans="1:67" x14ac:dyDescent="0.25">
      <c r="A91" s="4" t="s">
        <v>132</v>
      </c>
      <c r="B91" s="5">
        <v>44825</v>
      </c>
      <c r="C91" s="4">
        <v>25</v>
      </c>
      <c r="D91" s="4" t="s">
        <v>260</v>
      </c>
      <c r="E91" s="4" t="s">
        <v>262</v>
      </c>
      <c r="G91" t="s">
        <v>132</v>
      </c>
      <c r="H91" t="s">
        <v>132</v>
      </c>
      <c r="I91" t="s">
        <v>146</v>
      </c>
      <c r="J91" t="s">
        <v>150</v>
      </c>
      <c r="K91" t="s">
        <v>233</v>
      </c>
      <c r="L91">
        <v>0.81</v>
      </c>
      <c r="M91">
        <v>3</v>
      </c>
      <c r="N91">
        <v>39</v>
      </c>
      <c r="O91">
        <v>73</v>
      </c>
      <c r="P91">
        <v>40</v>
      </c>
      <c r="Q91">
        <v>50</v>
      </c>
      <c r="R91">
        <v>0.69491525423728817</v>
      </c>
      <c r="S91" t="s">
        <v>254</v>
      </c>
      <c r="T91" t="s">
        <v>253</v>
      </c>
      <c r="U91">
        <v>329</v>
      </c>
      <c r="V91" s="2">
        <v>99.096385542168676</v>
      </c>
      <c r="W91" s="9">
        <v>44825</v>
      </c>
      <c r="X91">
        <v>25</v>
      </c>
      <c r="Y91" t="s">
        <v>262</v>
      </c>
      <c r="Z91" t="s">
        <v>262</v>
      </c>
      <c r="AA91" t="s">
        <v>287</v>
      </c>
      <c r="AB91" s="10" t="s">
        <v>274</v>
      </c>
      <c r="AC91">
        <f t="shared" si="10"/>
        <v>8</v>
      </c>
      <c r="AD91">
        <f t="shared" si="10"/>
        <v>6</v>
      </c>
      <c r="AE91">
        <f t="shared" si="10"/>
        <v>5</v>
      </c>
      <c r="AF91">
        <f t="shared" si="10"/>
        <v>6</v>
      </c>
      <c r="AG91" s="11">
        <f t="shared" si="8"/>
        <v>0.8928571428571429</v>
      </c>
      <c r="AH91" s="1">
        <f>2/56</f>
        <v>3.5714285714285712E-2</v>
      </c>
      <c r="AI91" t="s">
        <v>40</v>
      </c>
      <c r="AJ91" t="s">
        <v>39</v>
      </c>
      <c r="AK91" t="s">
        <v>35</v>
      </c>
      <c r="AL91" t="s">
        <v>40</v>
      </c>
      <c r="AM91" t="s">
        <v>39</v>
      </c>
      <c r="AN91" t="s">
        <v>39</v>
      </c>
      <c r="AO91" t="s">
        <v>40</v>
      </c>
      <c r="AP91" t="s">
        <v>39</v>
      </c>
      <c r="AQ91" t="s">
        <v>38</v>
      </c>
      <c r="AR91" t="s">
        <v>35</v>
      </c>
      <c r="AS91" s="10" t="s">
        <v>35</v>
      </c>
      <c r="AT91" t="s">
        <v>35</v>
      </c>
      <c r="AU91" t="s">
        <v>35</v>
      </c>
      <c r="AV91" t="s">
        <v>38</v>
      </c>
      <c r="AW91" t="s">
        <v>38</v>
      </c>
      <c r="AX91" t="s">
        <v>35</v>
      </c>
      <c r="AY91" t="s">
        <v>35</v>
      </c>
      <c r="AZ91" t="s">
        <v>40</v>
      </c>
      <c r="BA91" t="s">
        <v>47</v>
      </c>
      <c r="BB91" s="10" t="s">
        <v>38</v>
      </c>
      <c r="BC91" t="s">
        <v>40</v>
      </c>
      <c r="BD91" t="s">
        <v>46</v>
      </c>
      <c r="BE91" t="s">
        <v>48</v>
      </c>
      <c r="BF91" t="s">
        <v>35</v>
      </c>
      <c r="BG91" t="s">
        <v>38</v>
      </c>
      <c r="BH91" t="s">
        <v>38</v>
      </c>
      <c r="BI91" t="s">
        <v>39</v>
      </c>
      <c r="BJ91" t="s">
        <v>39</v>
      </c>
      <c r="BK91" t="s">
        <v>40</v>
      </c>
      <c r="BL91" t="s">
        <v>39</v>
      </c>
      <c r="BM91" t="s">
        <v>39</v>
      </c>
      <c r="BN91" t="s">
        <v>41</v>
      </c>
      <c r="BO91" t="s">
        <v>39</v>
      </c>
    </row>
    <row r="92" spans="1:67" x14ac:dyDescent="0.25">
      <c r="A92" s="4" t="s">
        <v>136</v>
      </c>
      <c r="B92" s="5">
        <v>44830</v>
      </c>
      <c r="C92" s="4">
        <v>26</v>
      </c>
      <c r="D92" s="4" t="s">
        <v>260</v>
      </c>
      <c r="E92" s="4" t="s">
        <v>262</v>
      </c>
      <c r="G92" t="s">
        <v>134</v>
      </c>
      <c r="H92" t="s">
        <v>134</v>
      </c>
      <c r="I92" t="s">
        <v>146</v>
      </c>
      <c r="J92" t="s">
        <v>150</v>
      </c>
      <c r="K92" t="s">
        <v>235</v>
      </c>
      <c r="L92">
        <v>0.25</v>
      </c>
      <c r="M92">
        <v>1</v>
      </c>
      <c r="N92">
        <v>45</v>
      </c>
      <c r="O92">
        <v>65</v>
      </c>
      <c r="P92">
        <v>42</v>
      </c>
      <c r="Q92">
        <v>58</v>
      </c>
      <c r="R92">
        <v>0.73010380622837368</v>
      </c>
      <c r="S92" t="s">
        <v>254</v>
      </c>
      <c r="T92" t="s">
        <v>252</v>
      </c>
      <c r="U92">
        <v>320</v>
      </c>
      <c r="V92" s="2">
        <v>96.385542168674704</v>
      </c>
      <c r="W92" s="9">
        <v>44830</v>
      </c>
      <c r="X92">
        <v>26</v>
      </c>
      <c r="Y92" t="s">
        <v>262</v>
      </c>
      <c r="Z92" t="s">
        <v>262</v>
      </c>
      <c r="AA92" t="s">
        <v>287</v>
      </c>
      <c r="AB92" s="10" t="s">
        <v>274</v>
      </c>
      <c r="AC92">
        <f t="shared" si="10"/>
        <v>8</v>
      </c>
      <c r="AD92">
        <f t="shared" si="10"/>
        <v>6</v>
      </c>
      <c r="AE92">
        <f t="shared" si="10"/>
        <v>6</v>
      </c>
      <c r="AF92">
        <f t="shared" si="10"/>
        <v>6</v>
      </c>
      <c r="AG92" s="11">
        <f t="shared" si="8"/>
        <v>1</v>
      </c>
      <c r="AH92" s="1">
        <v>0</v>
      </c>
      <c r="AI92" t="s">
        <v>40</v>
      </c>
      <c r="AJ92" t="s">
        <v>39</v>
      </c>
      <c r="AK92" t="s">
        <v>35</v>
      </c>
      <c r="AL92" t="s">
        <v>40</v>
      </c>
      <c r="AN92" t="s">
        <v>39</v>
      </c>
      <c r="AO92" t="s">
        <v>40</v>
      </c>
      <c r="AP92" t="s">
        <v>39</v>
      </c>
      <c r="AQ92" t="s">
        <v>38</v>
      </c>
      <c r="AR92" t="s">
        <v>35</v>
      </c>
      <c r="AS92" s="10" t="s">
        <v>35</v>
      </c>
      <c r="AT92" t="s">
        <v>35</v>
      </c>
      <c r="AU92" t="s">
        <v>35</v>
      </c>
      <c r="AV92" t="s">
        <v>38</v>
      </c>
      <c r="AW92" t="s">
        <v>38</v>
      </c>
      <c r="AX92" t="s">
        <v>35</v>
      </c>
      <c r="AZ92" t="s">
        <v>40</v>
      </c>
      <c r="BA92" t="s">
        <v>35</v>
      </c>
      <c r="BB92" s="10" t="s">
        <v>38</v>
      </c>
      <c r="BC92" t="s">
        <v>40</v>
      </c>
      <c r="BD92" t="s">
        <v>40</v>
      </c>
      <c r="BE92" t="s">
        <v>39</v>
      </c>
      <c r="BF92" t="s">
        <v>35</v>
      </c>
      <c r="BG92" t="s">
        <v>38</v>
      </c>
      <c r="BH92" t="s">
        <v>38</v>
      </c>
      <c r="BI92" t="s">
        <v>39</v>
      </c>
      <c r="BJ92" t="s">
        <v>39</v>
      </c>
      <c r="BK92" t="s">
        <v>43</v>
      </c>
      <c r="BM92" t="s">
        <v>39</v>
      </c>
      <c r="BN92" t="s">
        <v>41</v>
      </c>
      <c r="BO92" t="s">
        <v>44</v>
      </c>
    </row>
    <row r="93" spans="1:67" x14ac:dyDescent="0.25">
      <c r="A93" s="4" t="s">
        <v>137</v>
      </c>
      <c r="B93" s="5">
        <v>44832</v>
      </c>
      <c r="C93" s="4">
        <v>26</v>
      </c>
      <c r="D93" s="4" t="s">
        <v>260</v>
      </c>
      <c r="E93" s="4" t="s">
        <v>262</v>
      </c>
      <c r="G93" t="s">
        <v>135</v>
      </c>
      <c r="H93" t="s">
        <v>135</v>
      </c>
      <c r="I93" t="s">
        <v>146</v>
      </c>
      <c r="J93" t="s">
        <v>150</v>
      </c>
      <c r="K93" t="s">
        <v>236</v>
      </c>
      <c r="L93">
        <v>0.15</v>
      </c>
      <c r="M93">
        <v>1</v>
      </c>
      <c r="N93">
        <v>40</v>
      </c>
      <c r="O93">
        <v>74</v>
      </c>
      <c r="P93">
        <v>40</v>
      </c>
      <c r="Q93">
        <v>53</v>
      </c>
      <c r="R93">
        <v>0.71477663230240551</v>
      </c>
      <c r="S93" t="s">
        <v>254</v>
      </c>
      <c r="T93" t="s">
        <v>253</v>
      </c>
      <c r="U93">
        <v>323</v>
      </c>
      <c r="V93" s="2">
        <v>97.289156626506028</v>
      </c>
      <c r="W93" s="9">
        <v>44830</v>
      </c>
      <c r="X93">
        <v>26</v>
      </c>
      <c r="Y93" t="s">
        <v>262</v>
      </c>
      <c r="Z93" t="s">
        <v>262</v>
      </c>
      <c r="AA93" t="s">
        <v>287</v>
      </c>
      <c r="AB93" s="10" t="s">
        <v>274</v>
      </c>
      <c r="AC93">
        <f t="shared" si="10"/>
        <v>8</v>
      </c>
      <c r="AD93">
        <f t="shared" si="10"/>
        <v>6</v>
      </c>
      <c r="AE93">
        <f t="shared" si="10"/>
        <v>6</v>
      </c>
      <c r="AF93">
        <f t="shared" si="10"/>
        <v>5</v>
      </c>
      <c r="AG93" s="11">
        <f t="shared" si="8"/>
        <v>0.96153846153846156</v>
      </c>
      <c r="AH93" s="1">
        <f>1/52</f>
        <v>1.9230769230769232E-2</v>
      </c>
      <c r="AI93" t="s">
        <v>40</v>
      </c>
      <c r="AJ93" t="s">
        <v>39</v>
      </c>
      <c r="AK93" t="s">
        <v>35</v>
      </c>
      <c r="AL93" t="s">
        <v>40</v>
      </c>
      <c r="AN93" t="s">
        <v>39</v>
      </c>
      <c r="AO93" t="s">
        <v>40</v>
      </c>
      <c r="AP93" t="s">
        <v>39</v>
      </c>
      <c r="AQ93" t="s">
        <v>38</v>
      </c>
      <c r="AR93" t="s">
        <v>35</v>
      </c>
      <c r="AS93" s="10" t="s">
        <v>35</v>
      </c>
      <c r="AT93" t="s">
        <v>35</v>
      </c>
      <c r="AU93" t="s">
        <v>35</v>
      </c>
      <c r="AV93" t="s">
        <v>38</v>
      </c>
      <c r="AW93" t="s">
        <v>38</v>
      </c>
      <c r="AX93" t="s">
        <v>35</v>
      </c>
      <c r="AZ93" t="s">
        <v>40</v>
      </c>
      <c r="BA93" t="s">
        <v>35</v>
      </c>
      <c r="BB93" s="10" t="s">
        <v>38</v>
      </c>
      <c r="BC93" t="s">
        <v>40</v>
      </c>
      <c r="BD93" t="s">
        <v>40</v>
      </c>
      <c r="BE93" t="s">
        <v>39</v>
      </c>
      <c r="BF93" t="s">
        <v>35</v>
      </c>
      <c r="BG93" t="s">
        <v>42</v>
      </c>
      <c r="BH93" t="s">
        <v>38</v>
      </c>
      <c r="BI93" t="s">
        <v>39</v>
      </c>
      <c r="BJ93" t="s">
        <v>39</v>
      </c>
      <c r="BK93" t="s">
        <v>40</v>
      </c>
      <c r="BL93" t="s">
        <v>39</v>
      </c>
      <c r="BM93" t="s">
        <v>39</v>
      </c>
      <c r="BN93" t="s">
        <v>41</v>
      </c>
      <c r="BO93" t="s">
        <v>39</v>
      </c>
    </row>
    <row r="94" spans="1:67" x14ac:dyDescent="0.25">
      <c r="A94" s="4" t="s">
        <v>135</v>
      </c>
      <c r="B94" s="5">
        <v>44830</v>
      </c>
      <c r="C94" s="4">
        <v>26</v>
      </c>
      <c r="D94" s="4" t="s">
        <v>260</v>
      </c>
      <c r="E94" s="4" t="s">
        <v>262</v>
      </c>
      <c r="G94" t="s">
        <v>136</v>
      </c>
      <c r="H94" t="s">
        <v>136</v>
      </c>
      <c r="I94" t="s">
        <v>146</v>
      </c>
      <c r="J94" t="s">
        <v>150</v>
      </c>
      <c r="K94" t="s">
        <v>237</v>
      </c>
      <c r="L94">
        <v>0.18</v>
      </c>
      <c r="M94">
        <v>1</v>
      </c>
      <c r="N94">
        <v>41</v>
      </c>
      <c r="O94">
        <v>72</v>
      </c>
      <c r="P94">
        <v>41</v>
      </c>
      <c r="Q94">
        <v>63</v>
      </c>
      <c r="R94">
        <v>0.77857142857142858</v>
      </c>
      <c r="S94" t="s">
        <v>254</v>
      </c>
      <c r="T94" t="s">
        <v>252</v>
      </c>
      <c r="U94">
        <v>310</v>
      </c>
      <c r="V94" s="2">
        <v>93.373493975903614</v>
      </c>
      <c r="W94" s="9">
        <v>44830</v>
      </c>
      <c r="X94">
        <v>26</v>
      </c>
      <c r="Y94" t="s">
        <v>262</v>
      </c>
      <c r="Z94" t="s">
        <v>262</v>
      </c>
      <c r="AA94" t="s">
        <v>287</v>
      </c>
      <c r="AB94" s="10" t="s">
        <v>275</v>
      </c>
      <c r="AC94">
        <f t="shared" si="10"/>
        <v>8</v>
      </c>
      <c r="AD94">
        <f t="shared" si="10"/>
        <v>5</v>
      </c>
      <c r="AE94">
        <f t="shared" si="10"/>
        <v>6</v>
      </c>
      <c r="AF94">
        <f t="shared" si="10"/>
        <v>5</v>
      </c>
      <c r="AG94" s="11">
        <f t="shared" si="8"/>
        <v>0.96</v>
      </c>
      <c r="AH94" s="1">
        <f>1/50</f>
        <v>0.02</v>
      </c>
      <c r="AI94" t="s">
        <v>40</v>
      </c>
      <c r="AJ94" t="s">
        <v>39</v>
      </c>
      <c r="AK94" t="s">
        <v>35</v>
      </c>
      <c r="AL94" t="s">
        <v>40</v>
      </c>
      <c r="AN94" t="s">
        <v>39</v>
      </c>
      <c r="AO94" t="s">
        <v>40</v>
      </c>
      <c r="AP94" t="s">
        <v>39</v>
      </c>
      <c r="AQ94" t="s">
        <v>38</v>
      </c>
      <c r="AR94" t="s">
        <v>35</v>
      </c>
      <c r="AS94" s="10" t="s">
        <v>35</v>
      </c>
      <c r="AT94" t="s">
        <v>35</v>
      </c>
      <c r="AU94" t="s">
        <v>35</v>
      </c>
      <c r="AV94" t="s">
        <v>38</v>
      </c>
      <c r="AW94" t="s">
        <v>38</v>
      </c>
      <c r="AX94" t="s">
        <v>35</v>
      </c>
      <c r="AZ94" t="s">
        <v>40</v>
      </c>
      <c r="BA94" t="s">
        <v>35</v>
      </c>
      <c r="BB94" s="10"/>
      <c r="BC94" t="s">
        <v>40</v>
      </c>
      <c r="BD94" t="s">
        <v>40</v>
      </c>
      <c r="BE94" t="s">
        <v>39</v>
      </c>
      <c r="BF94" t="s">
        <v>35</v>
      </c>
      <c r="BG94" t="s">
        <v>38</v>
      </c>
      <c r="BH94" t="s">
        <v>38</v>
      </c>
      <c r="BI94" t="s">
        <v>41</v>
      </c>
      <c r="BJ94" t="s">
        <v>39</v>
      </c>
      <c r="BK94" t="s">
        <v>40</v>
      </c>
      <c r="BM94" t="s">
        <v>39</v>
      </c>
      <c r="BN94" t="s">
        <v>38</v>
      </c>
      <c r="BO94" t="s">
        <v>39</v>
      </c>
    </row>
    <row r="95" spans="1:67" x14ac:dyDescent="0.25">
      <c r="A95" s="4" t="s">
        <v>134</v>
      </c>
      <c r="B95" s="5">
        <v>44830</v>
      </c>
      <c r="C95" s="4">
        <v>26</v>
      </c>
      <c r="D95" s="4" t="s">
        <v>260</v>
      </c>
      <c r="E95" s="4" t="s">
        <v>262</v>
      </c>
      <c r="G95" t="s">
        <v>137</v>
      </c>
      <c r="H95" t="s">
        <v>137</v>
      </c>
      <c r="I95" t="s">
        <v>146</v>
      </c>
      <c r="J95" t="s">
        <v>150</v>
      </c>
      <c r="K95" t="s">
        <v>238</v>
      </c>
      <c r="L95">
        <v>0.28999999999999998</v>
      </c>
      <c r="M95">
        <v>3</v>
      </c>
      <c r="N95">
        <v>35</v>
      </c>
      <c r="O95">
        <v>65</v>
      </c>
      <c r="P95">
        <v>36</v>
      </c>
      <c r="Q95">
        <v>50</v>
      </c>
      <c r="R95">
        <v>0.71320754716981127</v>
      </c>
      <c r="S95" t="s">
        <v>254</v>
      </c>
      <c r="T95" t="s">
        <v>252</v>
      </c>
      <c r="U95">
        <v>292</v>
      </c>
      <c r="V95" s="2">
        <v>87.951807228915655</v>
      </c>
      <c r="W95" s="9">
        <v>44832</v>
      </c>
      <c r="X95">
        <v>26</v>
      </c>
      <c r="Y95" t="s">
        <v>262</v>
      </c>
      <c r="Z95" t="s">
        <v>262</v>
      </c>
      <c r="AA95" t="s">
        <v>274</v>
      </c>
      <c r="AB95" s="10" t="s">
        <v>251</v>
      </c>
      <c r="AC95">
        <f t="shared" si="10"/>
        <v>5</v>
      </c>
      <c r="AD95">
        <f t="shared" si="10"/>
        <v>6</v>
      </c>
      <c r="AE95">
        <f t="shared" si="10"/>
        <v>6</v>
      </c>
      <c r="AF95">
        <f t="shared" si="10"/>
        <v>5</v>
      </c>
      <c r="AG95" s="11">
        <f t="shared" si="8"/>
        <v>1</v>
      </c>
      <c r="AH95" s="1">
        <v>0</v>
      </c>
      <c r="AI95" t="s">
        <v>40</v>
      </c>
      <c r="AJ95" t="s">
        <v>39</v>
      </c>
      <c r="AL95" t="s">
        <v>40</v>
      </c>
      <c r="AN95" t="s">
        <v>39</v>
      </c>
      <c r="AO95" t="s">
        <v>40</v>
      </c>
      <c r="AP95" t="s">
        <v>39</v>
      </c>
      <c r="AQ95" t="s">
        <v>38</v>
      </c>
      <c r="AS95" s="10"/>
      <c r="AT95" t="s">
        <v>35</v>
      </c>
      <c r="AU95" t="s">
        <v>35</v>
      </c>
      <c r="AV95" t="s">
        <v>38</v>
      </c>
      <c r="AW95" t="s">
        <v>38</v>
      </c>
      <c r="AX95" t="s">
        <v>35</v>
      </c>
      <c r="AZ95" t="s">
        <v>40</v>
      </c>
      <c r="BA95" t="s">
        <v>35</v>
      </c>
      <c r="BB95" s="10"/>
      <c r="BC95" t="s">
        <v>40</v>
      </c>
      <c r="BD95" t="s">
        <v>40</v>
      </c>
      <c r="BE95" t="s">
        <v>39</v>
      </c>
      <c r="BF95" t="s">
        <v>35</v>
      </c>
      <c r="BG95" t="s">
        <v>38</v>
      </c>
      <c r="BH95" t="s">
        <v>38</v>
      </c>
      <c r="BI95" t="s">
        <v>39</v>
      </c>
      <c r="BJ95" t="s">
        <v>39</v>
      </c>
      <c r="BK95" t="s">
        <v>40</v>
      </c>
      <c r="BM95" t="s">
        <v>39</v>
      </c>
      <c r="BN95" t="s">
        <v>38</v>
      </c>
      <c r="BO95" t="s">
        <v>39</v>
      </c>
    </row>
    <row r="96" spans="1:67" x14ac:dyDescent="0.25">
      <c r="A96" s="4" t="s">
        <v>140</v>
      </c>
      <c r="B96" s="5">
        <v>44841</v>
      </c>
      <c r="C96" s="4">
        <v>27</v>
      </c>
      <c r="D96" s="4" t="s">
        <v>260</v>
      </c>
      <c r="E96" s="4" t="s">
        <v>262</v>
      </c>
      <c r="G96" t="s">
        <v>138</v>
      </c>
      <c r="H96" t="s">
        <v>138</v>
      </c>
      <c r="I96" t="s">
        <v>146</v>
      </c>
      <c r="J96" t="s">
        <v>150</v>
      </c>
      <c r="K96" t="s">
        <v>239</v>
      </c>
      <c r="L96">
        <v>0.19</v>
      </c>
      <c r="M96">
        <v>1</v>
      </c>
      <c r="N96">
        <v>41</v>
      </c>
      <c r="O96">
        <v>72</v>
      </c>
      <c r="P96">
        <v>39</v>
      </c>
      <c r="Q96">
        <v>53</v>
      </c>
      <c r="R96">
        <v>0.71034482758620687</v>
      </c>
      <c r="S96" t="s">
        <v>254</v>
      </c>
      <c r="T96" t="s">
        <v>253</v>
      </c>
      <c r="U96">
        <v>323</v>
      </c>
      <c r="V96" s="2">
        <v>97.289156626506028</v>
      </c>
      <c r="W96" s="9">
        <v>44841</v>
      </c>
      <c r="X96">
        <v>27</v>
      </c>
      <c r="Y96" t="s">
        <v>262</v>
      </c>
      <c r="Z96" t="s">
        <v>262</v>
      </c>
      <c r="AA96" t="s">
        <v>287</v>
      </c>
      <c r="AB96" s="10" t="s">
        <v>274</v>
      </c>
      <c r="AC96">
        <f t="shared" si="10"/>
        <v>8</v>
      </c>
      <c r="AD96">
        <f t="shared" si="10"/>
        <v>7</v>
      </c>
      <c r="AE96">
        <f t="shared" si="10"/>
        <v>6</v>
      </c>
      <c r="AF96">
        <f t="shared" si="10"/>
        <v>6</v>
      </c>
      <c r="AG96" s="11">
        <f t="shared" si="8"/>
        <v>1</v>
      </c>
      <c r="AH96" s="1">
        <v>0</v>
      </c>
      <c r="AI96" t="s">
        <v>40</v>
      </c>
      <c r="AJ96" t="s">
        <v>39</v>
      </c>
      <c r="AK96" t="s">
        <v>35</v>
      </c>
      <c r="AL96" t="s">
        <v>40</v>
      </c>
      <c r="AM96" t="s">
        <v>39</v>
      </c>
      <c r="AN96" t="s">
        <v>39</v>
      </c>
      <c r="AO96" t="s">
        <v>40</v>
      </c>
      <c r="AP96" t="s">
        <v>39</v>
      </c>
      <c r="AQ96" t="s">
        <v>38</v>
      </c>
      <c r="AR96" t="s">
        <v>35</v>
      </c>
      <c r="AS96" s="10" t="s">
        <v>35</v>
      </c>
      <c r="AT96" t="s">
        <v>35</v>
      </c>
      <c r="AU96" t="s">
        <v>35</v>
      </c>
      <c r="AV96" t="s">
        <v>38</v>
      </c>
      <c r="AW96" t="s">
        <v>38</v>
      </c>
      <c r="AX96" t="s">
        <v>35</v>
      </c>
      <c r="AZ96" t="s">
        <v>40</v>
      </c>
      <c r="BA96" t="s">
        <v>35</v>
      </c>
      <c r="BB96" s="10" t="s">
        <v>38</v>
      </c>
      <c r="BC96" t="s">
        <v>40</v>
      </c>
      <c r="BD96" t="s">
        <v>40</v>
      </c>
      <c r="BE96" t="s">
        <v>39</v>
      </c>
      <c r="BF96" t="s">
        <v>35</v>
      </c>
      <c r="BG96" t="s">
        <v>38</v>
      </c>
      <c r="BH96" t="s">
        <v>38</v>
      </c>
      <c r="BI96" t="s">
        <v>39</v>
      </c>
      <c r="BJ96" t="s">
        <v>39</v>
      </c>
      <c r="BK96" t="s">
        <v>43</v>
      </c>
      <c r="BL96" t="s">
        <v>44</v>
      </c>
      <c r="BM96" t="s">
        <v>39</v>
      </c>
      <c r="BN96" t="s">
        <v>41</v>
      </c>
      <c r="BO96" t="s">
        <v>44</v>
      </c>
    </row>
    <row r="97" spans="1:67" x14ac:dyDescent="0.25">
      <c r="A97" s="4" t="s">
        <v>141</v>
      </c>
      <c r="B97" s="5">
        <v>44841</v>
      </c>
      <c r="C97" s="4">
        <v>27</v>
      </c>
      <c r="D97" s="4" t="s">
        <v>260</v>
      </c>
      <c r="E97" s="4" t="s">
        <v>262</v>
      </c>
      <c r="G97" t="s">
        <v>139</v>
      </c>
      <c r="H97" t="s">
        <v>139</v>
      </c>
      <c r="I97" t="s">
        <v>146</v>
      </c>
      <c r="J97" t="s">
        <v>150</v>
      </c>
      <c r="K97" t="s">
        <v>240</v>
      </c>
      <c r="L97">
        <v>0.25</v>
      </c>
      <c r="M97">
        <v>0</v>
      </c>
      <c r="N97">
        <v>39</v>
      </c>
      <c r="O97">
        <v>61</v>
      </c>
      <c r="P97">
        <v>44</v>
      </c>
      <c r="Q97">
        <v>54</v>
      </c>
      <c r="R97">
        <v>0.69230769230769229</v>
      </c>
      <c r="S97" t="s">
        <v>254</v>
      </c>
      <c r="T97" t="s">
        <v>253</v>
      </c>
      <c r="U97">
        <v>317</v>
      </c>
      <c r="V97" s="2">
        <v>95.481927710843379</v>
      </c>
      <c r="W97" s="9">
        <v>44841</v>
      </c>
      <c r="X97">
        <v>27</v>
      </c>
      <c r="Y97" t="s">
        <v>262</v>
      </c>
      <c r="Z97" t="s">
        <v>262</v>
      </c>
      <c r="AA97" t="s">
        <v>274</v>
      </c>
      <c r="AB97" s="10" t="s">
        <v>275</v>
      </c>
      <c r="AC97">
        <f t="shared" si="10"/>
        <v>8</v>
      </c>
      <c r="AD97">
        <f t="shared" si="10"/>
        <v>7</v>
      </c>
      <c r="AE97">
        <f t="shared" si="10"/>
        <v>6</v>
      </c>
      <c r="AF97">
        <f t="shared" si="10"/>
        <v>5</v>
      </c>
      <c r="AG97" s="11">
        <f t="shared" si="8"/>
        <v>1</v>
      </c>
      <c r="AH97" s="1">
        <v>0</v>
      </c>
      <c r="AI97" t="s">
        <v>40</v>
      </c>
      <c r="AJ97" t="s">
        <v>39</v>
      </c>
      <c r="AK97" t="s">
        <v>35</v>
      </c>
      <c r="AL97" t="s">
        <v>40</v>
      </c>
      <c r="AM97" t="s">
        <v>39</v>
      </c>
      <c r="AN97" t="s">
        <v>39</v>
      </c>
      <c r="AO97" t="s">
        <v>40</v>
      </c>
      <c r="AP97" t="s">
        <v>39</v>
      </c>
      <c r="AQ97" t="s">
        <v>38</v>
      </c>
      <c r="AR97" t="s">
        <v>35</v>
      </c>
      <c r="AS97" s="10" t="s">
        <v>35</v>
      </c>
      <c r="AT97" t="s">
        <v>35</v>
      </c>
      <c r="AU97" t="s">
        <v>35</v>
      </c>
      <c r="AV97" t="s">
        <v>38</v>
      </c>
      <c r="AW97" t="s">
        <v>38</v>
      </c>
      <c r="AX97" t="s">
        <v>35</v>
      </c>
      <c r="AZ97" t="s">
        <v>40</v>
      </c>
      <c r="BA97" t="s">
        <v>35</v>
      </c>
      <c r="BB97" s="10"/>
      <c r="BC97" t="s">
        <v>40</v>
      </c>
      <c r="BD97" t="s">
        <v>40</v>
      </c>
      <c r="BE97" t="s">
        <v>39</v>
      </c>
      <c r="BF97" t="s">
        <v>35</v>
      </c>
      <c r="BG97" t="s">
        <v>38</v>
      </c>
      <c r="BH97" t="s">
        <v>38</v>
      </c>
      <c r="BI97" t="s">
        <v>39</v>
      </c>
      <c r="BJ97" t="s">
        <v>39</v>
      </c>
      <c r="BK97" t="s">
        <v>40</v>
      </c>
      <c r="BM97" t="s">
        <v>39</v>
      </c>
      <c r="BN97" t="s">
        <v>41</v>
      </c>
      <c r="BO97" t="s">
        <v>39</v>
      </c>
    </row>
    <row r="98" spans="1:67" x14ac:dyDescent="0.25">
      <c r="A98" s="4" t="s">
        <v>139</v>
      </c>
      <c r="B98" s="5">
        <v>44841</v>
      </c>
      <c r="C98" s="4">
        <v>27</v>
      </c>
      <c r="D98" s="4" t="s">
        <v>260</v>
      </c>
      <c r="E98" s="4" t="s">
        <v>262</v>
      </c>
      <c r="G98" t="s">
        <v>140</v>
      </c>
      <c r="H98" t="s">
        <v>140</v>
      </c>
      <c r="I98" t="s">
        <v>146</v>
      </c>
      <c r="J98" t="s">
        <v>150</v>
      </c>
      <c r="K98" t="s">
        <v>241</v>
      </c>
      <c r="L98">
        <v>0.25</v>
      </c>
      <c r="M98">
        <v>3</v>
      </c>
      <c r="N98">
        <v>42</v>
      </c>
      <c r="O98">
        <v>74</v>
      </c>
      <c r="P98">
        <v>45</v>
      </c>
      <c r="Q98">
        <v>48</v>
      </c>
      <c r="R98">
        <v>0.72108843537414968</v>
      </c>
      <c r="S98" t="s">
        <v>254</v>
      </c>
      <c r="T98" t="s">
        <v>253</v>
      </c>
      <c r="U98">
        <v>328</v>
      </c>
      <c r="V98" s="2">
        <v>98.795180722891558</v>
      </c>
      <c r="W98" s="9">
        <v>44841</v>
      </c>
      <c r="X98">
        <v>27</v>
      </c>
      <c r="Y98" t="s">
        <v>262</v>
      </c>
      <c r="Z98" t="s">
        <v>262</v>
      </c>
      <c r="AA98" t="s">
        <v>287</v>
      </c>
      <c r="AB98" s="10" t="s">
        <v>274</v>
      </c>
      <c r="AC98">
        <f t="shared" si="10"/>
        <v>9</v>
      </c>
      <c r="AD98">
        <f t="shared" si="10"/>
        <v>7</v>
      </c>
      <c r="AE98">
        <f t="shared" si="10"/>
        <v>6</v>
      </c>
      <c r="AF98">
        <f t="shared" si="10"/>
        <v>5</v>
      </c>
      <c r="AG98" s="11">
        <f t="shared" si="8"/>
        <v>0.9642857142857143</v>
      </c>
      <c r="AH98" s="1">
        <f>1/56</f>
        <v>1.7857142857142856E-2</v>
      </c>
      <c r="AI98" t="s">
        <v>40</v>
      </c>
      <c r="AJ98" t="s">
        <v>39</v>
      </c>
      <c r="AK98" t="s">
        <v>35</v>
      </c>
      <c r="AL98" t="s">
        <v>40</v>
      </c>
      <c r="AM98" t="s">
        <v>39</v>
      </c>
      <c r="AN98" t="s">
        <v>39</v>
      </c>
      <c r="AO98" t="s">
        <v>40</v>
      </c>
      <c r="AP98" t="s">
        <v>39</v>
      </c>
      <c r="AQ98" t="s">
        <v>38</v>
      </c>
      <c r="AR98" t="s">
        <v>35</v>
      </c>
      <c r="AS98" s="10" t="s">
        <v>35</v>
      </c>
      <c r="AT98" t="s">
        <v>35</v>
      </c>
      <c r="AU98" t="s">
        <v>35</v>
      </c>
      <c r="AV98" t="s">
        <v>38</v>
      </c>
      <c r="AW98" t="s">
        <v>38</v>
      </c>
      <c r="AX98" t="s">
        <v>35</v>
      </c>
      <c r="AY98" t="s">
        <v>35</v>
      </c>
      <c r="AZ98" t="s">
        <v>40</v>
      </c>
      <c r="BA98" t="s">
        <v>35</v>
      </c>
      <c r="BB98" s="10" t="s">
        <v>38</v>
      </c>
      <c r="BC98" t="s">
        <v>40</v>
      </c>
      <c r="BD98" t="s">
        <v>40</v>
      </c>
      <c r="BE98" t="s">
        <v>39</v>
      </c>
      <c r="BF98" t="s">
        <v>35</v>
      </c>
      <c r="BG98" t="s">
        <v>42</v>
      </c>
      <c r="BH98" t="s">
        <v>38</v>
      </c>
      <c r="BI98" t="s">
        <v>39</v>
      </c>
      <c r="BJ98" t="s">
        <v>39</v>
      </c>
      <c r="BK98" t="s">
        <v>40</v>
      </c>
      <c r="BL98" t="s">
        <v>39</v>
      </c>
      <c r="BM98" t="s">
        <v>39</v>
      </c>
      <c r="BN98" t="s">
        <v>41</v>
      </c>
      <c r="BO98" t="s">
        <v>39</v>
      </c>
    </row>
    <row r="99" spans="1:67" x14ac:dyDescent="0.25">
      <c r="A99" s="4" t="s">
        <v>138</v>
      </c>
      <c r="B99" s="5">
        <v>44841</v>
      </c>
      <c r="C99" s="4">
        <v>27</v>
      </c>
      <c r="D99" s="4" t="s">
        <v>260</v>
      </c>
      <c r="E99" s="4" t="s">
        <v>262</v>
      </c>
      <c r="G99" t="s">
        <v>141</v>
      </c>
      <c r="H99" t="s">
        <v>141</v>
      </c>
      <c r="I99" t="s">
        <v>146</v>
      </c>
      <c r="J99" t="s">
        <v>150</v>
      </c>
      <c r="K99" t="s">
        <v>242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e">
        <v>#DIV/0!</v>
      </c>
      <c r="S99" t="s">
        <v>251</v>
      </c>
      <c r="T99" t="s">
        <v>251</v>
      </c>
      <c r="U99">
        <v>0</v>
      </c>
      <c r="V99" s="2">
        <v>0</v>
      </c>
      <c r="W99" s="9">
        <v>44841</v>
      </c>
      <c r="X99">
        <v>27</v>
      </c>
      <c r="Y99" t="s">
        <v>262</v>
      </c>
      <c r="Z99" t="s">
        <v>251</v>
      </c>
      <c r="AA99" t="s">
        <v>251</v>
      </c>
      <c r="AB99" s="10" t="s">
        <v>251</v>
      </c>
      <c r="AC99">
        <f t="shared" si="10"/>
        <v>0</v>
      </c>
      <c r="AD99">
        <f t="shared" si="10"/>
        <v>0</v>
      </c>
      <c r="AE99">
        <f t="shared" si="10"/>
        <v>0</v>
      </c>
      <c r="AF99">
        <f t="shared" si="10"/>
        <v>0</v>
      </c>
      <c r="AG99" s="11"/>
      <c r="AH99" s="1"/>
      <c r="AS99" s="10"/>
      <c r="BB99" s="10"/>
    </row>
    <row r="100" spans="1:67" x14ac:dyDescent="0.25">
      <c r="A100" s="4" t="s">
        <v>144</v>
      </c>
      <c r="B100" s="5">
        <v>44846</v>
      </c>
      <c r="C100" s="4">
        <v>28</v>
      </c>
      <c r="D100" s="4" t="s">
        <v>260</v>
      </c>
      <c r="E100" s="4" t="s">
        <v>262</v>
      </c>
      <c r="G100" t="s">
        <v>142</v>
      </c>
      <c r="H100" t="s">
        <v>142</v>
      </c>
      <c r="I100" t="s">
        <v>146</v>
      </c>
      <c r="J100" t="s">
        <v>150</v>
      </c>
      <c r="K100" t="s">
        <v>243</v>
      </c>
      <c r="L100">
        <v>0.14000000000000001</v>
      </c>
      <c r="M100">
        <v>0</v>
      </c>
      <c r="N100">
        <v>48</v>
      </c>
      <c r="O100">
        <v>63</v>
      </c>
      <c r="P100">
        <v>41</v>
      </c>
      <c r="Q100">
        <v>46</v>
      </c>
      <c r="R100">
        <v>0.6827586206896552</v>
      </c>
      <c r="S100" t="s">
        <v>254</v>
      </c>
      <c r="T100" t="s">
        <v>252</v>
      </c>
      <c r="U100">
        <v>321</v>
      </c>
      <c r="V100" s="2">
        <v>96.686746987951807</v>
      </c>
      <c r="W100" s="9">
        <v>44844</v>
      </c>
      <c r="X100">
        <v>28</v>
      </c>
      <c r="Y100" t="s">
        <v>262</v>
      </c>
      <c r="Z100" t="s">
        <v>262</v>
      </c>
      <c r="AA100" t="s">
        <v>274</v>
      </c>
      <c r="AB100" s="10" t="s">
        <v>274</v>
      </c>
      <c r="AC100">
        <f t="shared" si="10"/>
        <v>8</v>
      </c>
      <c r="AD100">
        <f t="shared" si="10"/>
        <v>6</v>
      </c>
      <c r="AE100">
        <f t="shared" si="10"/>
        <v>6</v>
      </c>
      <c r="AF100">
        <f t="shared" si="10"/>
        <v>6</v>
      </c>
      <c r="AG100" s="11">
        <f>SUM(AC100:AF100)/COUNTA(AI100:BJ100)</f>
        <v>1</v>
      </c>
      <c r="AH100" s="1">
        <v>0</v>
      </c>
      <c r="AI100" t="s">
        <v>40</v>
      </c>
      <c r="AJ100" t="s">
        <v>39</v>
      </c>
      <c r="AK100" t="s">
        <v>35</v>
      </c>
      <c r="AL100" t="s">
        <v>40</v>
      </c>
      <c r="AN100" t="s">
        <v>39</v>
      </c>
      <c r="AO100" t="s">
        <v>40</v>
      </c>
      <c r="AP100" t="s">
        <v>39</v>
      </c>
      <c r="AQ100" t="s">
        <v>38</v>
      </c>
      <c r="AR100" t="s">
        <v>35</v>
      </c>
      <c r="AS100" s="10" t="s">
        <v>35</v>
      </c>
      <c r="AT100" t="s">
        <v>35</v>
      </c>
      <c r="AU100" t="s">
        <v>35</v>
      </c>
      <c r="AV100" t="s">
        <v>38</v>
      </c>
      <c r="AW100" t="s">
        <v>38</v>
      </c>
      <c r="AX100" t="s">
        <v>35</v>
      </c>
      <c r="AZ100" t="s">
        <v>40</v>
      </c>
      <c r="BA100" t="s">
        <v>35</v>
      </c>
      <c r="BB100" s="10" t="s">
        <v>38</v>
      </c>
      <c r="BC100" t="s">
        <v>40</v>
      </c>
      <c r="BD100" t="s">
        <v>40</v>
      </c>
      <c r="BE100" t="s">
        <v>39</v>
      </c>
      <c r="BF100" t="s">
        <v>35</v>
      </c>
      <c r="BG100" t="s">
        <v>38</v>
      </c>
      <c r="BH100" t="s">
        <v>38</v>
      </c>
      <c r="BI100" t="s">
        <v>39</v>
      </c>
      <c r="BJ100" t="s">
        <v>39</v>
      </c>
      <c r="BK100" t="s">
        <v>40</v>
      </c>
      <c r="BM100" t="s">
        <v>39</v>
      </c>
      <c r="BN100" t="s">
        <v>38</v>
      </c>
      <c r="BO100" t="s">
        <v>39</v>
      </c>
    </row>
    <row r="101" spans="1:67" x14ac:dyDescent="0.25">
      <c r="A101" s="4" t="s">
        <v>143</v>
      </c>
      <c r="B101" s="5">
        <v>44846</v>
      </c>
      <c r="C101" s="4">
        <v>28</v>
      </c>
      <c r="D101" s="4" t="s">
        <v>260</v>
      </c>
      <c r="E101" s="4" t="s">
        <v>262</v>
      </c>
      <c r="G101" t="s">
        <v>144</v>
      </c>
      <c r="H101" t="s">
        <v>144</v>
      </c>
      <c r="I101" t="s">
        <v>146</v>
      </c>
      <c r="J101" t="s">
        <v>150</v>
      </c>
      <c r="K101" t="s">
        <v>245</v>
      </c>
      <c r="L101">
        <v>0.17</v>
      </c>
      <c r="M101">
        <v>1</v>
      </c>
      <c r="N101">
        <v>43</v>
      </c>
      <c r="O101">
        <v>75</v>
      </c>
      <c r="P101">
        <v>41</v>
      </c>
      <c r="Q101">
        <v>56</v>
      </c>
      <c r="R101">
        <v>0.73220338983050848</v>
      </c>
      <c r="S101" t="s">
        <v>254</v>
      </c>
      <c r="T101" t="s">
        <v>252</v>
      </c>
      <c r="U101">
        <v>329</v>
      </c>
      <c r="V101" s="2">
        <v>99.096385542168676</v>
      </c>
      <c r="W101" s="9">
        <v>44846</v>
      </c>
      <c r="X101">
        <v>28</v>
      </c>
      <c r="Y101" t="s">
        <v>262</v>
      </c>
      <c r="Z101" t="s">
        <v>262</v>
      </c>
      <c r="AA101" t="s">
        <v>274</v>
      </c>
      <c r="AB101" s="10" t="s">
        <v>274</v>
      </c>
      <c r="AC101">
        <f t="shared" si="10"/>
        <v>9</v>
      </c>
      <c r="AD101">
        <f t="shared" si="10"/>
        <v>7</v>
      </c>
      <c r="AE101">
        <f t="shared" si="10"/>
        <v>6</v>
      </c>
      <c r="AF101">
        <f t="shared" si="10"/>
        <v>6</v>
      </c>
      <c r="AG101" s="11">
        <f>SUM(AC101:AF101)/COUNTA(AI101:BJ101)</f>
        <v>1</v>
      </c>
      <c r="AH101" s="1">
        <v>0</v>
      </c>
      <c r="AI101" t="s">
        <v>40</v>
      </c>
      <c r="AJ101" t="s">
        <v>39</v>
      </c>
      <c r="AK101" t="s">
        <v>35</v>
      </c>
      <c r="AL101" t="s">
        <v>40</v>
      </c>
      <c r="AM101" t="s">
        <v>39</v>
      </c>
      <c r="AN101" t="s">
        <v>39</v>
      </c>
      <c r="AO101" t="s">
        <v>40</v>
      </c>
      <c r="AP101" t="s">
        <v>39</v>
      </c>
      <c r="AQ101" t="s">
        <v>38</v>
      </c>
      <c r="AR101" t="s">
        <v>35</v>
      </c>
      <c r="AS101" s="10" t="s">
        <v>35</v>
      </c>
      <c r="AT101" t="s">
        <v>35</v>
      </c>
      <c r="AU101" t="s">
        <v>35</v>
      </c>
      <c r="AV101" t="s">
        <v>38</v>
      </c>
      <c r="AW101" t="s">
        <v>38</v>
      </c>
      <c r="AX101" t="s">
        <v>35</v>
      </c>
      <c r="AY101" t="s">
        <v>35</v>
      </c>
      <c r="AZ101" t="s">
        <v>40</v>
      </c>
      <c r="BA101" t="s">
        <v>35</v>
      </c>
      <c r="BB101" s="10" t="s">
        <v>38</v>
      </c>
      <c r="BC101" t="s">
        <v>40</v>
      </c>
      <c r="BD101" t="s">
        <v>40</v>
      </c>
      <c r="BE101" t="s">
        <v>39</v>
      </c>
      <c r="BF101" t="s">
        <v>35</v>
      </c>
      <c r="BG101" t="s">
        <v>38</v>
      </c>
      <c r="BH101" t="s">
        <v>38</v>
      </c>
      <c r="BI101" t="s">
        <v>39</v>
      </c>
      <c r="BJ101" t="s">
        <v>39</v>
      </c>
      <c r="BK101" t="s">
        <v>40</v>
      </c>
      <c r="BL101" t="s">
        <v>39</v>
      </c>
      <c r="BM101" t="s">
        <v>39</v>
      </c>
      <c r="BN101" t="s">
        <v>41</v>
      </c>
      <c r="BO101" t="s">
        <v>39</v>
      </c>
    </row>
    <row r="102" spans="1:67" x14ac:dyDescent="0.25">
      <c r="A102" s="4" t="s">
        <v>142</v>
      </c>
      <c r="B102" s="5">
        <v>44844</v>
      </c>
      <c r="C102" s="4">
        <v>28</v>
      </c>
      <c r="D102" s="4" t="s">
        <v>260</v>
      </c>
      <c r="E102" s="4" t="s">
        <v>262</v>
      </c>
      <c r="G102" t="s">
        <v>143</v>
      </c>
      <c r="H102" t="s">
        <v>143</v>
      </c>
      <c r="I102" t="s">
        <v>146</v>
      </c>
      <c r="J102" t="s">
        <v>150</v>
      </c>
      <c r="K102" t="s">
        <v>244</v>
      </c>
      <c r="L102">
        <v>3.78</v>
      </c>
      <c r="M102">
        <v>0</v>
      </c>
      <c r="N102">
        <v>1</v>
      </c>
      <c r="O102">
        <v>5</v>
      </c>
      <c r="P102">
        <v>4</v>
      </c>
      <c r="Q102">
        <v>2</v>
      </c>
      <c r="R102">
        <v>0.92307692307692313</v>
      </c>
      <c r="S102" t="s">
        <v>251</v>
      </c>
      <c r="T102" t="s">
        <v>251</v>
      </c>
      <c r="U102">
        <v>15</v>
      </c>
      <c r="V102" s="2">
        <v>4.5180722891566267</v>
      </c>
      <c r="W102" s="9">
        <v>44846</v>
      </c>
      <c r="X102">
        <v>28</v>
      </c>
      <c r="Y102" t="s">
        <v>262</v>
      </c>
      <c r="Z102" t="s">
        <v>251</v>
      </c>
      <c r="AA102" t="s">
        <v>251</v>
      </c>
      <c r="AB102" s="10" t="s">
        <v>251</v>
      </c>
      <c r="AC102">
        <f t="shared" si="10"/>
        <v>0</v>
      </c>
      <c r="AD102">
        <f t="shared" si="10"/>
        <v>1</v>
      </c>
      <c r="AE102">
        <f t="shared" si="10"/>
        <v>1</v>
      </c>
      <c r="AF102">
        <f t="shared" si="10"/>
        <v>0</v>
      </c>
      <c r="AG102" s="11">
        <f t="shared" ref="AG102:AG107" si="11">SUM(AC102:AF102)/COUNTA(AI102:BJ102)</f>
        <v>1</v>
      </c>
      <c r="AH102" s="1">
        <v>0</v>
      </c>
      <c r="AS102" s="10"/>
      <c r="BB102" s="10"/>
      <c r="BC102" t="s">
        <v>40</v>
      </c>
      <c r="BI102" t="s">
        <v>39</v>
      </c>
    </row>
    <row r="103" spans="1:67" x14ac:dyDescent="0.25">
      <c r="A103" s="4" t="s">
        <v>263</v>
      </c>
      <c r="B103" s="5">
        <v>44848</v>
      </c>
      <c r="C103" s="4">
        <v>28</v>
      </c>
      <c r="D103" s="4" t="s">
        <v>260</v>
      </c>
      <c r="E103" s="4" t="s">
        <v>262</v>
      </c>
      <c r="G103" t="s">
        <v>263</v>
      </c>
      <c r="H103" t="s">
        <v>263</v>
      </c>
      <c r="I103" t="s">
        <v>146</v>
      </c>
      <c r="J103" t="s">
        <v>300</v>
      </c>
      <c r="K103" t="s">
        <v>200</v>
      </c>
      <c r="L103">
        <v>0.12</v>
      </c>
      <c r="M103">
        <v>0</v>
      </c>
      <c r="N103">
        <v>40</v>
      </c>
      <c r="O103">
        <v>74</v>
      </c>
      <c r="P103">
        <v>40</v>
      </c>
      <c r="Q103">
        <v>48</v>
      </c>
      <c r="R103">
        <v>0.68243243243243246</v>
      </c>
      <c r="S103" t="s">
        <v>254</v>
      </c>
      <c r="T103" t="s">
        <v>252</v>
      </c>
      <c r="U103">
        <v>330</v>
      </c>
      <c r="V103" s="2">
        <v>99.397590361445793</v>
      </c>
      <c r="W103" s="9">
        <v>44848</v>
      </c>
      <c r="X103">
        <v>28</v>
      </c>
      <c r="Y103" t="s">
        <v>262</v>
      </c>
      <c r="Z103" t="s">
        <v>262</v>
      </c>
      <c r="AA103" t="s">
        <v>274</v>
      </c>
      <c r="AB103" s="10" t="s">
        <v>274</v>
      </c>
      <c r="AC103">
        <f t="shared" si="10"/>
        <v>9</v>
      </c>
      <c r="AD103">
        <f t="shared" si="10"/>
        <v>7</v>
      </c>
      <c r="AE103">
        <f t="shared" si="10"/>
        <v>6</v>
      </c>
      <c r="AF103">
        <f t="shared" si="10"/>
        <v>6</v>
      </c>
      <c r="AG103" s="11">
        <f t="shared" si="11"/>
        <v>1</v>
      </c>
      <c r="AH103" s="1">
        <v>0</v>
      </c>
      <c r="AI103" t="s">
        <v>40</v>
      </c>
      <c r="AJ103" t="s">
        <v>39</v>
      </c>
      <c r="AK103" t="s">
        <v>35</v>
      </c>
      <c r="AL103" t="s">
        <v>40</v>
      </c>
      <c r="AM103" t="s">
        <v>39</v>
      </c>
      <c r="AN103" t="s">
        <v>39</v>
      </c>
      <c r="AO103" t="s">
        <v>40</v>
      </c>
      <c r="AP103" t="s">
        <v>39</v>
      </c>
      <c r="AQ103" t="s">
        <v>38</v>
      </c>
      <c r="AR103" t="s">
        <v>35</v>
      </c>
      <c r="AS103" s="10" t="s">
        <v>35</v>
      </c>
      <c r="AT103" t="s">
        <v>35</v>
      </c>
      <c r="AU103" t="s">
        <v>35</v>
      </c>
      <c r="AV103" t="s">
        <v>38</v>
      </c>
      <c r="AW103" t="s">
        <v>38</v>
      </c>
      <c r="AX103" t="s">
        <v>35</v>
      </c>
      <c r="AY103" t="s">
        <v>35</v>
      </c>
      <c r="AZ103" t="s">
        <v>40</v>
      </c>
      <c r="BA103" t="s">
        <v>35</v>
      </c>
      <c r="BB103" s="10" t="s">
        <v>38</v>
      </c>
      <c r="BC103" t="s">
        <v>40</v>
      </c>
      <c r="BD103" t="s">
        <v>40</v>
      </c>
      <c r="BE103" t="s">
        <v>39</v>
      </c>
      <c r="BF103" t="s">
        <v>35</v>
      </c>
      <c r="BG103" t="s">
        <v>38</v>
      </c>
      <c r="BH103" t="s">
        <v>38</v>
      </c>
      <c r="BI103" t="s">
        <v>39</v>
      </c>
      <c r="BJ103" t="s">
        <v>39</v>
      </c>
      <c r="BK103" t="s">
        <v>43</v>
      </c>
      <c r="BL103" t="s">
        <v>44</v>
      </c>
      <c r="BM103" t="s">
        <v>39</v>
      </c>
      <c r="BN103" t="s">
        <v>41</v>
      </c>
      <c r="BO103" t="s">
        <v>44</v>
      </c>
    </row>
    <row r="104" spans="1:67" x14ac:dyDescent="0.25">
      <c r="A104" s="4" t="s">
        <v>264</v>
      </c>
      <c r="B104" s="5">
        <v>44851</v>
      </c>
      <c r="C104" s="4">
        <v>29</v>
      </c>
      <c r="D104" s="4" t="s">
        <v>260</v>
      </c>
      <c r="E104" s="4" t="s">
        <v>262</v>
      </c>
      <c r="G104" t="s">
        <v>264</v>
      </c>
      <c r="H104" t="s">
        <v>264</v>
      </c>
      <c r="I104" t="s">
        <v>146</v>
      </c>
      <c r="J104" t="s">
        <v>300</v>
      </c>
      <c r="K104" t="s">
        <v>203</v>
      </c>
      <c r="L104">
        <v>0.12</v>
      </c>
      <c r="M104">
        <v>0</v>
      </c>
      <c r="N104">
        <v>45</v>
      </c>
      <c r="O104">
        <v>72</v>
      </c>
      <c r="P104">
        <v>41</v>
      </c>
      <c r="Q104">
        <v>54</v>
      </c>
      <c r="R104">
        <v>0.71621621621621623</v>
      </c>
      <c r="S104" t="s">
        <v>254</v>
      </c>
      <c r="T104" t="s">
        <v>253</v>
      </c>
      <c r="U104">
        <v>330</v>
      </c>
      <c r="V104">
        <v>99.397590361445793</v>
      </c>
      <c r="W104" s="9">
        <v>44851</v>
      </c>
      <c r="X104">
        <v>29</v>
      </c>
      <c r="Y104" t="s">
        <v>262</v>
      </c>
      <c r="Z104" t="s">
        <v>262</v>
      </c>
      <c r="AA104" t="s">
        <v>274</v>
      </c>
      <c r="AB104" s="10" t="s">
        <v>274</v>
      </c>
      <c r="AC104">
        <f t="shared" ref="AC104:AF107" si="12">COUNTIF($AI104:$BJ104,AC$7)</f>
        <v>9</v>
      </c>
      <c r="AD104">
        <f t="shared" si="12"/>
        <v>7</v>
      </c>
      <c r="AE104">
        <f t="shared" si="12"/>
        <v>6</v>
      </c>
      <c r="AF104">
        <f t="shared" si="12"/>
        <v>6</v>
      </c>
      <c r="AG104" s="11">
        <f t="shared" si="11"/>
        <v>1</v>
      </c>
      <c r="AH104" s="1">
        <v>0</v>
      </c>
      <c r="AI104" t="s">
        <v>40</v>
      </c>
      <c r="AJ104" t="s">
        <v>39</v>
      </c>
      <c r="AK104" t="s">
        <v>35</v>
      </c>
      <c r="AL104" t="s">
        <v>40</v>
      </c>
      <c r="AM104" t="s">
        <v>39</v>
      </c>
      <c r="AN104" t="s">
        <v>39</v>
      </c>
      <c r="AO104" t="s">
        <v>40</v>
      </c>
      <c r="AP104" t="s">
        <v>39</v>
      </c>
      <c r="AQ104" t="s">
        <v>38</v>
      </c>
      <c r="AR104" t="s">
        <v>35</v>
      </c>
      <c r="AS104" s="10" t="s">
        <v>35</v>
      </c>
      <c r="AT104" t="s">
        <v>35</v>
      </c>
      <c r="AU104" t="s">
        <v>35</v>
      </c>
      <c r="AV104" t="s">
        <v>38</v>
      </c>
      <c r="AW104" t="s">
        <v>38</v>
      </c>
      <c r="AX104" t="s">
        <v>35</v>
      </c>
      <c r="AY104" t="s">
        <v>35</v>
      </c>
      <c r="AZ104" t="s">
        <v>40</v>
      </c>
      <c r="BA104" t="s">
        <v>35</v>
      </c>
      <c r="BB104" s="10" t="s">
        <v>38</v>
      </c>
      <c r="BC104" t="s">
        <v>40</v>
      </c>
      <c r="BD104" t="s">
        <v>40</v>
      </c>
      <c r="BE104" t="s">
        <v>39</v>
      </c>
      <c r="BF104" t="s">
        <v>35</v>
      </c>
      <c r="BG104" t="s">
        <v>38</v>
      </c>
      <c r="BH104" t="s">
        <v>38</v>
      </c>
      <c r="BI104" t="s">
        <v>39</v>
      </c>
      <c r="BJ104" t="s">
        <v>39</v>
      </c>
      <c r="BK104" t="s">
        <v>40</v>
      </c>
      <c r="BL104" t="s">
        <v>39</v>
      </c>
      <c r="BM104" t="s">
        <v>39</v>
      </c>
      <c r="BN104" t="s">
        <v>41</v>
      </c>
      <c r="BO104" t="s">
        <v>39</v>
      </c>
    </row>
    <row r="105" spans="1:67" x14ac:dyDescent="0.25">
      <c r="A105" s="4" t="s">
        <v>265</v>
      </c>
      <c r="B105" s="5">
        <v>44853</v>
      </c>
      <c r="C105" s="4">
        <v>29</v>
      </c>
      <c r="D105" s="4" t="s">
        <v>260</v>
      </c>
      <c r="E105" s="4" t="s">
        <v>262</v>
      </c>
      <c r="G105" t="s">
        <v>266</v>
      </c>
      <c r="H105" t="s">
        <v>266</v>
      </c>
      <c r="I105" t="s">
        <v>146</v>
      </c>
      <c r="J105" t="s">
        <v>300</v>
      </c>
      <c r="K105" t="s">
        <v>206</v>
      </c>
      <c r="L105">
        <v>0.13</v>
      </c>
      <c r="M105">
        <v>1</v>
      </c>
      <c r="N105">
        <v>36</v>
      </c>
      <c r="O105">
        <v>61</v>
      </c>
      <c r="P105">
        <v>38</v>
      </c>
      <c r="Q105">
        <v>56</v>
      </c>
      <c r="R105">
        <v>0.64864864864864868</v>
      </c>
      <c r="S105" t="s">
        <v>254</v>
      </c>
      <c r="T105" t="s">
        <v>253</v>
      </c>
      <c r="U105">
        <v>330</v>
      </c>
      <c r="V105">
        <v>99.397590361445793</v>
      </c>
      <c r="W105" s="9">
        <v>44853</v>
      </c>
      <c r="X105">
        <v>29</v>
      </c>
      <c r="Y105" t="s">
        <v>262</v>
      </c>
      <c r="Z105" t="s">
        <v>262</v>
      </c>
      <c r="AA105" t="s">
        <v>274</v>
      </c>
      <c r="AB105" s="10" t="s">
        <v>274</v>
      </c>
      <c r="AC105">
        <f t="shared" si="12"/>
        <v>9</v>
      </c>
      <c r="AD105">
        <f t="shared" si="12"/>
        <v>7</v>
      </c>
      <c r="AE105">
        <f t="shared" si="12"/>
        <v>6</v>
      </c>
      <c r="AF105">
        <f t="shared" si="12"/>
        <v>6</v>
      </c>
      <c r="AG105" s="11">
        <f t="shared" si="11"/>
        <v>1</v>
      </c>
      <c r="AH105" s="1">
        <v>0</v>
      </c>
      <c r="AI105" t="s">
        <v>40</v>
      </c>
      <c r="AJ105" t="s">
        <v>39</v>
      </c>
      <c r="AK105" t="s">
        <v>35</v>
      </c>
      <c r="AL105" t="s">
        <v>40</v>
      </c>
      <c r="AM105" t="s">
        <v>39</v>
      </c>
      <c r="AN105" t="s">
        <v>39</v>
      </c>
      <c r="AO105" t="s">
        <v>40</v>
      </c>
      <c r="AP105" t="s">
        <v>39</v>
      </c>
      <c r="AQ105" t="s">
        <v>38</v>
      </c>
      <c r="AR105" t="s">
        <v>35</v>
      </c>
      <c r="AS105" s="10" t="s">
        <v>35</v>
      </c>
      <c r="AT105" t="s">
        <v>35</v>
      </c>
      <c r="AU105" t="s">
        <v>35</v>
      </c>
      <c r="AV105" t="s">
        <v>38</v>
      </c>
      <c r="AW105" t="s">
        <v>38</v>
      </c>
      <c r="AX105" t="s">
        <v>35</v>
      </c>
      <c r="AY105" t="s">
        <v>35</v>
      </c>
      <c r="AZ105" t="s">
        <v>40</v>
      </c>
      <c r="BA105" t="s">
        <v>35</v>
      </c>
      <c r="BB105" s="10" t="s">
        <v>38</v>
      </c>
      <c r="BC105" t="s">
        <v>40</v>
      </c>
      <c r="BD105" t="s">
        <v>40</v>
      </c>
      <c r="BE105" t="s">
        <v>39</v>
      </c>
      <c r="BF105" t="s">
        <v>35</v>
      </c>
      <c r="BG105" t="s">
        <v>38</v>
      </c>
      <c r="BH105" t="s">
        <v>38</v>
      </c>
      <c r="BI105" t="s">
        <v>39</v>
      </c>
      <c r="BJ105" t="s">
        <v>39</v>
      </c>
      <c r="BK105" t="s">
        <v>43</v>
      </c>
      <c r="BL105" t="s">
        <v>44</v>
      </c>
      <c r="BM105" t="s">
        <v>39</v>
      </c>
      <c r="BN105" t="s">
        <v>41</v>
      </c>
      <c r="BO105" t="s">
        <v>44</v>
      </c>
    </row>
    <row r="106" spans="1:67" x14ac:dyDescent="0.25">
      <c r="A106" s="4" t="s">
        <v>266</v>
      </c>
      <c r="B106" s="5">
        <v>44851</v>
      </c>
      <c r="C106" s="4">
        <v>29</v>
      </c>
      <c r="D106" s="4" t="s">
        <v>260</v>
      </c>
      <c r="E106" s="4" t="s">
        <v>262</v>
      </c>
      <c r="G106" t="s">
        <v>265</v>
      </c>
      <c r="H106" t="s">
        <v>265</v>
      </c>
      <c r="I106" t="s">
        <v>146</v>
      </c>
      <c r="J106" t="s">
        <v>300</v>
      </c>
      <c r="K106" t="s">
        <v>205</v>
      </c>
      <c r="L106">
        <v>0.13</v>
      </c>
      <c r="M106">
        <v>1</v>
      </c>
      <c r="N106">
        <v>46</v>
      </c>
      <c r="O106">
        <v>67</v>
      </c>
      <c r="P106">
        <v>41</v>
      </c>
      <c r="Q106">
        <v>64</v>
      </c>
      <c r="R106">
        <v>0.73737373737373735</v>
      </c>
      <c r="S106" t="s">
        <v>254</v>
      </c>
      <c r="T106" t="s">
        <v>253</v>
      </c>
      <c r="U106">
        <v>331</v>
      </c>
      <c r="V106">
        <v>99.698795180722882</v>
      </c>
      <c r="W106" s="9">
        <v>44851</v>
      </c>
      <c r="X106">
        <v>29</v>
      </c>
      <c r="Y106" t="s">
        <v>262</v>
      </c>
      <c r="Z106" t="s">
        <v>262</v>
      </c>
      <c r="AA106" t="s">
        <v>274</v>
      </c>
      <c r="AB106" s="10" t="s">
        <v>274</v>
      </c>
      <c r="AC106">
        <f t="shared" si="12"/>
        <v>9</v>
      </c>
      <c r="AD106">
        <f t="shared" si="12"/>
        <v>7</v>
      </c>
      <c r="AE106">
        <f t="shared" si="12"/>
        <v>6</v>
      </c>
      <c r="AF106">
        <f t="shared" si="12"/>
        <v>6</v>
      </c>
      <c r="AG106" s="11">
        <f t="shared" si="11"/>
        <v>1</v>
      </c>
      <c r="AH106" s="1">
        <v>0</v>
      </c>
      <c r="AI106" t="s">
        <v>40</v>
      </c>
      <c r="AJ106" t="s">
        <v>39</v>
      </c>
      <c r="AK106" t="s">
        <v>35</v>
      </c>
      <c r="AL106" t="s">
        <v>40</v>
      </c>
      <c r="AM106" t="s">
        <v>39</v>
      </c>
      <c r="AN106" t="s">
        <v>39</v>
      </c>
      <c r="AO106" t="s">
        <v>40</v>
      </c>
      <c r="AP106" t="s">
        <v>39</v>
      </c>
      <c r="AQ106" t="s">
        <v>38</v>
      </c>
      <c r="AR106" t="s">
        <v>35</v>
      </c>
      <c r="AS106" s="10" t="s">
        <v>35</v>
      </c>
      <c r="AT106" t="s">
        <v>35</v>
      </c>
      <c r="AU106" t="s">
        <v>35</v>
      </c>
      <c r="AV106" t="s">
        <v>38</v>
      </c>
      <c r="AW106" t="s">
        <v>38</v>
      </c>
      <c r="AX106" t="s">
        <v>35</v>
      </c>
      <c r="AY106" t="s">
        <v>35</v>
      </c>
      <c r="AZ106" t="s">
        <v>40</v>
      </c>
      <c r="BA106" t="s">
        <v>35</v>
      </c>
      <c r="BB106" s="10" t="s">
        <v>38</v>
      </c>
      <c r="BC106" t="s">
        <v>40</v>
      </c>
      <c r="BD106" t="s">
        <v>40</v>
      </c>
      <c r="BE106" t="s">
        <v>39</v>
      </c>
      <c r="BF106" t="s">
        <v>35</v>
      </c>
      <c r="BG106" t="s">
        <v>38</v>
      </c>
      <c r="BH106" t="s">
        <v>38</v>
      </c>
      <c r="BI106" t="s">
        <v>39</v>
      </c>
      <c r="BJ106" t="s">
        <v>39</v>
      </c>
      <c r="BK106" t="s">
        <v>40</v>
      </c>
      <c r="BL106" t="s">
        <v>39</v>
      </c>
      <c r="BM106" t="s">
        <v>39</v>
      </c>
      <c r="BN106" t="s">
        <v>38</v>
      </c>
      <c r="BO106" t="s">
        <v>39</v>
      </c>
    </row>
    <row r="107" spans="1:67" ht="15.75" thickBot="1" x14ac:dyDescent="0.3">
      <c r="A107" s="6" t="s">
        <v>267</v>
      </c>
      <c r="B107" s="7">
        <v>44855</v>
      </c>
      <c r="C107" s="6">
        <v>29</v>
      </c>
      <c r="D107" s="6" t="s">
        <v>260</v>
      </c>
      <c r="E107" s="6" t="s">
        <v>262</v>
      </c>
      <c r="G107" t="s">
        <v>267</v>
      </c>
      <c r="H107" t="s">
        <v>267</v>
      </c>
      <c r="I107" t="s">
        <v>146</v>
      </c>
      <c r="J107" t="s">
        <v>300</v>
      </c>
      <c r="K107" t="s">
        <v>204</v>
      </c>
      <c r="L107">
        <v>0.6</v>
      </c>
      <c r="M107">
        <v>2</v>
      </c>
      <c r="N107">
        <v>46</v>
      </c>
      <c r="O107">
        <v>70</v>
      </c>
      <c r="P107">
        <v>39</v>
      </c>
      <c r="Q107">
        <v>61</v>
      </c>
      <c r="R107">
        <v>0.74149659863945583</v>
      </c>
      <c r="S107" t="s">
        <v>254</v>
      </c>
      <c r="T107" t="s">
        <v>252</v>
      </c>
      <c r="U107">
        <v>328</v>
      </c>
      <c r="V107">
        <v>98.795180722891558</v>
      </c>
      <c r="W107" s="9">
        <v>44855</v>
      </c>
      <c r="X107">
        <v>29</v>
      </c>
      <c r="Y107" t="s">
        <v>262</v>
      </c>
      <c r="Z107" t="s">
        <v>262</v>
      </c>
      <c r="AA107" t="s">
        <v>287</v>
      </c>
      <c r="AB107" s="10" t="s">
        <v>274</v>
      </c>
      <c r="AC107">
        <f t="shared" si="12"/>
        <v>9</v>
      </c>
      <c r="AD107">
        <f t="shared" si="12"/>
        <v>7</v>
      </c>
      <c r="AE107">
        <f t="shared" si="12"/>
        <v>6</v>
      </c>
      <c r="AF107">
        <f t="shared" si="12"/>
        <v>5</v>
      </c>
      <c r="AG107" s="11">
        <f t="shared" si="11"/>
        <v>0.9642857142857143</v>
      </c>
      <c r="AH107" s="1">
        <v>0</v>
      </c>
      <c r="AI107" t="s">
        <v>40</v>
      </c>
      <c r="AJ107" t="s">
        <v>39</v>
      </c>
      <c r="AK107" t="s">
        <v>35</v>
      </c>
      <c r="AL107" t="s">
        <v>40</v>
      </c>
      <c r="AM107" t="s">
        <v>39</v>
      </c>
      <c r="AN107" t="s">
        <v>39</v>
      </c>
      <c r="AO107" t="s">
        <v>40</v>
      </c>
      <c r="AP107" t="s">
        <v>39</v>
      </c>
      <c r="AQ107" t="s">
        <v>38</v>
      </c>
      <c r="AR107" t="s">
        <v>35</v>
      </c>
      <c r="AS107" s="10" t="s">
        <v>35</v>
      </c>
      <c r="AT107" t="s">
        <v>35</v>
      </c>
      <c r="AU107" t="s">
        <v>35</v>
      </c>
      <c r="AV107" t="s">
        <v>38</v>
      </c>
      <c r="AW107" t="s">
        <v>38</v>
      </c>
      <c r="AX107" t="s">
        <v>35</v>
      </c>
      <c r="AY107" t="s">
        <v>35</v>
      </c>
      <c r="AZ107" t="s">
        <v>40</v>
      </c>
      <c r="BA107" t="s">
        <v>35</v>
      </c>
      <c r="BB107" s="10" t="s">
        <v>38</v>
      </c>
      <c r="BC107" t="s">
        <v>40</v>
      </c>
      <c r="BD107" t="s">
        <v>40</v>
      </c>
      <c r="BE107" t="s">
        <v>39</v>
      </c>
      <c r="BF107" t="s">
        <v>35</v>
      </c>
      <c r="BG107" t="s">
        <v>42</v>
      </c>
      <c r="BH107" t="s">
        <v>38</v>
      </c>
      <c r="BI107" t="s">
        <v>39</v>
      </c>
      <c r="BJ107" t="s">
        <v>39</v>
      </c>
      <c r="BK107" t="s">
        <v>40</v>
      </c>
      <c r="BL107" t="s">
        <v>39</v>
      </c>
      <c r="BM107" t="s">
        <v>39</v>
      </c>
      <c r="BN107" t="s">
        <v>41</v>
      </c>
      <c r="BO107" t="s">
        <v>39</v>
      </c>
    </row>
    <row r="108" spans="1:67" ht="15.75" x14ac:dyDescent="0.25">
      <c r="A108" s="8"/>
    </row>
  </sheetData>
  <sortState xmlns:xlrd2="http://schemas.microsoft.com/office/spreadsheetml/2017/richdata2" ref="G8:BO102">
    <sortCondition ref="W8:W102"/>
  </sortState>
  <conditionalFormatting sqref="AG8:AH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:BO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94"/>
  <sheetViews>
    <sheetView topLeftCell="A63" workbookViewId="0">
      <selection activeCell="G96" sqref="G96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3" width="13.140625" bestFit="1" customWidth="1"/>
    <col min="4" max="4" width="7.5703125" bestFit="1" customWidth="1"/>
    <col min="5" max="5" width="6.5703125" bestFit="1" customWidth="1"/>
    <col min="6" max="6" width="11.28515625" bestFit="1" customWidth="1"/>
  </cols>
  <sheetData>
    <row r="3" spans="1:6" x14ac:dyDescent="0.25">
      <c r="A3" s="15" t="s">
        <v>298</v>
      </c>
      <c r="B3" s="15" t="s">
        <v>299</v>
      </c>
    </row>
    <row r="4" spans="1:6" x14ac:dyDescent="0.25">
      <c r="A4" s="15" t="s">
        <v>289</v>
      </c>
      <c r="B4" t="s">
        <v>262</v>
      </c>
      <c r="C4" t="s">
        <v>297</v>
      </c>
      <c r="D4" t="s">
        <v>251</v>
      </c>
      <c r="E4" t="s">
        <v>261</v>
      </c>
      <c r="F4" t="s">
        <v>290</v>
      </c>
    </row>
    <row r="5" spans="1:6" x14ac:dyDescent="0.25">
      <c r="A5" s="16">
        <v>1</v>
      </c>
      <c r="E5">
        <v>1</v>
      </c>
      <c r="F5">
        <v>1</v>
      </c>
    </row>
    <row r="6" spans="1:6" x14ac:dyDescent="0.25">
      <c r="A6" s="16">
        <v>3</v>
      </c>
      <c r="E6">
        <v>1</v>
      </c>
      <c r="F6">
        <v>1</v>
      </c>
    </row>
    <row r="7" spans="1:6" x14ac:dyDescent="0.25">
      <c r="A7" s="16">
        <v>5</v>
      </c>
      <c r="E7">
        <v>4</v>
      </c>
      <c r="F7">
        <v>4</v>
      </c>
    </row>
    <row r="8" spans="1:6" x14ac:dyDescent="0.25">
      <c r="A8" s="16">
        <v>6</v>
      </c>
      <c r="E8">
        <v>2</v>
      </c>
      <c r="F8">
        <v>2</v>
      </c>
    </row>
    <row r="9" spans="1:6" x14ac:dyDescent="0.25">
      <c r="A9" s="16">
        <v>7</v>
      </c>
      <c r="E9">
        <v>4</v>
      </c>
      <c r="F9">
        <v>4</v>
      </c>
    </row>
    <row r="10" spans="1:6" x14ac:dyDescent="0.25">
      <c r="A10" s="16">
        <v>8</v>
      </c>
      <c r="E10">
        <v>4</v>
      </c>
      <c r="F10">
        <v>4</v>
      </c>
    </row>
    <row r="11" spans="1:6" x14ac:dyDescent="0.25">
      <c r="A11" s="16">
        <v>9</v>
      </c>
      <c r="E11">
        <v>4</v>
      </c>
      <c r="F11">
        <v>4</v>
      </c>
    </row>
    <row r="12" spans="1:6" x14ac:dyDescent="0.25">
      <c r="A12" s="16">
        <v>10</v>
      </c>
      <c r="E12">
        <v>4</v>
      </c>
      <c r="F12">
        <v>4</v>
      </c>
    </row>
    <row r="13" spans="1:6" x14ac:dyDescent="0.25">
      <c r="A13" s="16">
        <v>11</v>
      </c>
      <c r="D13">
        <v>1</v>
      </c>
      <c r="E13">
        <v>3</v>
      </c>
      <c r="F13">
        <v>4</v>
      </c>
    </row>
    <row r="14" spans="1:6" x14ac:dyDescent="0.25">
      <c r="A14" s="16">
        <v>12</v>
      </c>
      <c r="C14">
        <v>2</v>
      </c>
      <c r="E14">
        <v>2</v>
      </c>
      <c r="F14">
        <v>4</v>
      </c>
    </row>
    <row r="15" spans="1:6" x14ac:dyDescent="0.25">
      <c r="A15" s="16">
        <v>13</v>
      </c>
      <c r="C15">
        <v>3</v>
      </c>
      <c r="E15">
        <v>1</v>
      </c>
      <c r="F15">
        <v>4</v>
      </c>
    </row>
    <row r="16" spans="1:6" x14ac:dyDescent="0.25">
      <c r="A16" s="16">
        <v>14</v>
      </c>
      <c r="C16">
        <v>3</v>
      </c>
      <c r="E16">
        <v>1</v>
      </c>
      <c r="F16">
        <v>4</v>
      </c>
    </row>
    <row r="17" spans="1:6" x14ac:dyDescent="0.25">
      <c r="A17" s="16">
        <v>15</v>
      </c>
      <c r="C17">
        <v>3</v>
      </c>
      <c r="E17">
        <v>1</v>
      </c>
      <c r="F17">
        <v>4</v>
      </c>
    </row>
    <row r="18" spans="1:6" x14ac:dyDescent="0.25">
      <c r="A18" s="16">
        <v>16</v>
      </c>
      <c r="C18">
        <v>2</v>
      </c>
      <c r="E18">
        <v>2</v>
      </c>
      <c r="F18">
        <v>4</v>
      </c>
    </row>
    <row r="19" spans="1:6" x14ac:dyDescent="0.25">
      <c r="A19" s="16">
        <v>17</v>
      </c>
      <c r="C19">
        <v>3</v>
      </c>
      <c r="E19">
        <v>1</v>
      </c>
      <c r="F19">
        <v>4</v>
      </c>
    </row>
    <row r="20" spans="1:6" x14ac:dyDescent="0.25">
      <c r="A20" s="16">
        <v>18</v>
      </c>
      <c r="C20">
        <v>4</v>
      </c>
      <c r="F20">
        <v>4</v>
      </c>
    </row>
    <row r="21" spans="1:6" x14ac:dyDescent="0.25">
      <c r="A21" s="16">
        <v>19</v>
      </c>
      <c r="B21">
        <v>2</v>
      </c>
      <c r="C21">
        <v>2</v>
      </c>
      <c r="F21">
        <v>4</v>
      </c>
    </row>
    <row r="22" spans="1:6" x14ac:dyDescent="0.25">
      <c r="A22" s="16">
        <v>20</v>
      </c>
      <c r="B22">
        <v>1</v>
      </c>
      <c r="C22">
        <v>3</v>
      </c>
      <c r="F22">
        <v>4</v>
      </c>
    </row>
    <row r="23" spans="1:6" x14ac:dyDescent="0.25">
      <c r="A23" s="16">
        <v>21</v>
      </c>
      <c r="B23">
        <v>2</v>
      </c>
      <c r="E23">
        <v>2</v>
      </c>
      <c r="F23">
        <v>4</v>
      </c>
    </row>
    <row r="24" spans="1:6" x14ac:dyDescent="0.25">
      <c r="A24" s="16">
        <v>22</v>
      </c>
      <c r="B24">
        <v>4</v>
      </c>
      <c r="F24">
        <v>4</v>
      </c>
    </row>
    <row r="25" spans="1:6" x14ac:dyDescent="0.25">
      <c r="A25" s="16">
        <v>23</v>
      </c>
      <c r="B25">
        <v>3</v>
      </c>
      <c r="C25">
        <v>1</v>
      </c>
      <c r="F25">
        <v>4</v>
      </c>
    </row>
    <row r="26" spans="1:6" x14ac:dyDescent="0.25">
      <c r="A26" s="16">
        <v>24</v>
      </c>
      <c r="B26">
        <v>4</v>
      </c>
      <c r="F26">
        <v>4</v>
      </c>
    </row>
    <row r="27" spans="1:6" x14ac:dyDescent="0.25">
      <c r="A27" s="16">
        <v>25</v>
      </c>
      <c r="B27">
        <v>4</v>
      </c>
      <c r="F27">
        <v>4</v>
      </c>
    </row>
    <row r="28" spans="1:6" x14ac:dyDescent="0.25">
      <c r="A28" s="16">
        <v>26</v>
      </c>
      <c r="B28">
        <v>4</v>
      </c>
      <c r="F28">
        <v>4</v>
      </c>
    </row>
    <row r="29" spans="1:6" x14ac:dyDescent="0.25">
      <c r="A29" s="16">
        <v>27</v>
      </c>
      <c r="B29">
        <v>3</v>
      </c>
      <c r="D29">
        <v>1</v>
      </c>
      <c r="F29">
        <v>4</v>
      </c>
    </row>
    <row r="30" spans="1:6" x14ac:dyDescent="0.25">
      <c r="A30" s="16">
        <v>28</v>
      </c>
      <c r="B30">
        <v>3</v>
      </c>
      <c r="D30">
        <v>1</v>
      </c>
      <c r="F30">
        <v>4</v>
      </c>
    </row>
    <row r="31" spans="1:6" x14ac:dyDescent="0.25">
      <c r="A31" s="16">
        <v>29</v>
      </c>
      <c r="B31">
        <v>4</v>
      </c>
      <c r="F31">
        <v>4</v>
      </c>
    </row>
    <row r="32" spans="1:6" x14ac:dyDescent="0.25">
      <c r="A32" s="16" t="s">
        <v>290</v>
      </c>
      <c r="B32">
        <v>34</v>
      </c>
      <c r="C32">
        <v>26</v>
      </c>
      <c r="D32">
        <v>3</v>
      </c>
      <c r="E32">
        <v>37</v>
      </c>
      <c r="F32">
        <v>100</v>
      </c>
    </row>
    <row r="35" spans="1:6" x14ac:dyDescent="0.25">
      <c r="A35" t="s">
        <v>257</v>
      </c>
      <c r="B35" t="s">
        <v>291</v>
      </c>
      <c r="C35" t="s">
        <v>292</v>
      </c>
      <c r="D35" t="s">
        <v>293</v>
      </c>
      <c r="E35" t="s">
        <v>294</v>
      </c>
      <c r="F35" t="s">
        <v>295</v>
      </c>
    </row>
    <row r="36" spans="1:6" x14ac:dyDescent="0.25">
      <c r="A36">
        <v>1</v>
      </c>
      <c r="B36">
        <v>0.8928571428571429</v>
      </c>
      <c r="C36">
        <v>0.8928571428571429</v>
      </c>
      <c r="D36">
        <v>0.8928571428571429</v>
      </c>
      <c r="E36">
        <f>C36-B36</f>
        <v>0</v>
      </c>
      <c r="F36">
        <f>B36-D36</f>
        <v>0</v>
      </c>
    </row>
    <row r="37" spans="1:6" x14ac:dyDescent="0.25">
      <c r="A37">
        <v>3</v>
      </c>
      <c r="B37">
        <v>0.8571428571428571</v>
      </c>
      <c r="C37">
        <v>0.8571428571428571</v>
      </c>
      <c r="D37">
        <v>0.8571428571428571</v>
      </c>
      <c r="E37">
        <f t="shared" ref="E37:E61" si="0">C37-B37</f>
        <v>0</v>
      </c>
      <c r="F37">
        <f t="shared" ref="F37:F61" si="1">B37-D37</f>
        <v>0</v>
      </c>
    </row>
    <row r="38" spans="1:6" x14ac:dyDescent="0.25">
      <c r="A38">
        <v>5</v>
      </c>
      <c r="B38">
        <v>0.96741452991452992</v>
      </c>
      <c r="C38">
        <v>1</v>
      </c>
      <c r="D38">
        <v>0.92592592592592593</v>
      </c>
      <c r="E38">
        <f t="shared" si="0"/>
        <v>3.2585470085470081E-2</v>
      </c>
      <c r="F38">
        <f t="shared" si="1"/>
        <v>4.1488603988603989E-2</v>
      </c>
    </row>
    <row r="39" spans="1:6" x14ac:dyDescent="0.25">
      <c r="A39">
        <v>6</v>
      </c>
      <c r="B39">
        <v>0.88178571428571428</v>
      </c>
      <c r="C39">
        <v>0.96</v>
      </c>
      <c r="D39">
        <v>0.8035714285714286</v>
      </c>
      <c r="E39">
        <f t="shared" si="0"/>
        <v>7.8214285714285681E-2</v>
      </c>
      <c r="F39">
        <f t="shared" si="1"/>
        <v>7.8214285714285681E-2</v>
      </c>
    </row>
    <row r="40" spans="1:6" x14ac:dyDescent="0.25">
      <c r="A40">
        <v>7</v>
      </c>
      <c r="B40">
        <v>0.93361441798941802</v>
      </c>
      <c r="C40">
        <v>1</v>
      </c>
      <c r="D40">
        <v>0.8571428571428571</v>
      </c>
      <c r="E40">
        <f t="shared" si="0"/>
        <v>6.6385582010581978E-2</v>
      </c>
      <c r="F40">
        <f t="shared" si="1"/>
        <v>7.6471560846560926E-2</v>
      </c>
    </row>
    <row r="41" spans="1:6" x14ac:dyDescent="0.25">
      <c r="A41">
        <v>8</v>
      </c>
      <c r="B41">
        <v>0.95089285714285721</v>
      </c>
      <c r="C41">
        <v>1</v>
      </c>
      <c r="D41">
        <v>0.8392857142857143</v>
      </c>
      <c r="E41">
        <f t="shared" si="0"/>
        <v>4.9107142857142794E-2</v>
      </c>
      <c r="F41">
        <f t="shared" si="1"/>
        <v>0.1116071428571429</v>
      </c>
    </row>
    <row r="42" spans="1:6" x14ac:dyDescent="0.25">
      <c r="A42">
        <v>9</v>
      </c>
      <c r="B42">
        <v>0.97767857142857151</v>
      </c>
      <c r="C42">
        <v>1</v>
      </c>
      <c r="D42">
        <v>0.9642857142857143</v>
      </c>
      <c r="E42">
        <f t="shared" si="0"/>
        <v>2.2321428571428492E-2</v>
      </c>
      <c r="F42">
        <f t="shared" si="1"/>
        <v>1.3392857142857206E-2</v>
      </c>
    </row>
    <row r="43" spans="1:6" x14ac:dyDescent="0.25">
      <c r="A43">
        <v>10</v>
      </c>
      <c r="B43">
        <v>0.9818121693121693</v>
      </c>
      <c r="C43">
        <v>1</v>
      </c>
      <c r="D43">
        <v>0.96296296296296291</v>
      </c>
      <c r="E43">
        <f t="shared" si="0"/>
        <v>1.8187830687830697E-2</v>
      </c>
      <c r="F43">
        <f t="shared" si="1"/>
        <v>1.8849206349206393E-2</v>
      </c>
    </row>
    <row r="44" spans="1:6" x14ac:dyDescent="0.25">
      <c r="A44">
        <v>11</v>
      </c>
      <c r="B44">
        <v>0.93086080586080577</v>
      </c>
      <c r="C44">
        <v>0.9821428571428571</v>
      </c>
      <c r="D44">
        <v>0.84615384615384615</v>
      </c>
      <c r="E44">
        <f t="shared" si="0"/>
        <v>5.1282051282051322E-2</v>
      </c>
      <c r="F44">
        <f t="shared" si="1"/>
        <v>8.4706959706959628E-2</v>
      </c>
    </row>
    <row r="45" spans="1:6" x14ac:dyDescent="0.25">
      <c r="A45">
        <v>12</v>
      </c>
      <c r="B45">
        <v>0.72288359788359791</v>
      </c>
      <c r="C45">
        <v>1</v>
      </c>
      <c r="D45">
        <v>0.42857142857142855</v>
      </c>
      <c r="E45">
        <f t="shared" si="0"/>
        <v>0.27711640211640209</v>
      </c>
      <c r="F45">
        <f t="shared" si="1"/>
        <v>0.29431216931216936</v>
      </c>
    </row>
    <row r="46" spans="1:6" x14ac:dyDescent="0.25">
      <c r="A46">
        <v>13</v>
      </c>
      <c r="B46">
        <v>0.60164835164835173</v>
      </c>
      <c r="C46">
        <v>0.9642857142857143</v>
      </c>
      <c r="D46">
        <v>0.46153846153846156</v>
      </c>
      <c r="E46">
        <f t="shared" si="0"/>
        <v>0.36263736263736257</v>
      </c>
      <c r="F46">
        <f t="shared" si="1"/>
        <v>0.14010989010989017</v>
      </c>
    </row>
    <row r="47" spans="1:6" x14ac:dyDescent="0.25">
      <c r="A47">
        <v>14</v>
      </c>
      <c r="B47">
        <v>0.57933964183964182</v>
      </c>
      <c r="C47">
        <v>0.8928571428571429</v>
      </c>
      <c r="D47">
        <v>0.46153846153846156</v>
      </c>
      <c r="E47">
        <f t="shared" si="0"/>
        <v>0.31351750101750109</v>
      </c>
      <c r="F47">
        <f t="shared" si="1"/>
        <v>0.11780118030118025</v>
      </c>
    </row>
    <row r="48" spans="1:6" x14ac:dyDescent="0.25">
      <c r="A48">
        <v>15</v>
      </c>
      <c r="B48">
        <v>0.58651800092017481</v>
      </c>
      <c r="C48">
        <v>0.9821428571428571</v>
      </c>
      <c r="D48">
        <v>0.40740740740740738</v>
      </c>
      <c r="E48">
        <f t="shared" si="0"/>
        <v>0.39562485622268229</v>
      </c>
      <c r="F48">
        <f t="shared" si="1"/>
        <v>0.17911059351276742</v>
      </c>
    </row>
    <row r="49" spans="1:6" x14ac:dyDescent="0.25">
      <c r="A49">
        <v>16</v>
      </c>
      <c r="B49">
        <v>0.66071428571428581</v>
      </c>
      <c r="C49">
        <v>0.8392857142857143</v>
      </c>
      <c r="D49">
        <v>0.5</v>
      </c>
      <c r="E49">
        <f t="shared" si="0"/>
        <v>0.17857142857142849</v>
      </c>
      <c r="F49">
        <f t="shared" si="1"/>
        <v>0.16071428571428581</v>
      </c>
    </row>
    <row r="50" spans="1:6" x14ac:dyDescent="0.25">
      <c r="A50">
        <v>17</v>
      </c>
      <c r="B50">
        <v>0.60714285714285721</v>
      </c>
      <c r="C50">
        <v>0.9285714285714286</v>
      </c>
      <c r="D50">
        <v>0.5</v>
      </c>
      <c r="E50">
        <f t="shared" si="0"/>
        <v>0.3214285714285714</v>
      </c>
      <c r="F50">
        <f t="shared" si="1"/>
        <v>0.10714285714285721</v>
      </c>
    </row>
    <row r="51" spans="1:6" x14ac:dyDescent="0.25">
      <c r="A51">
        <v>18</v>
      </c>
      <c r="B51">
        <v>0.45913461538461542</v>
      </c>
      <c r="C51">
        <v>0.48214285714285715</v>
      </c>
      <c r="D51">
        <v>0.42857142857142855</v>
      </c>
      <c r="E51">
        <f t="shared" si="0"/>
        <v>2.3008241758241732E-2</v>
      </c>
      <c r="F51">
        <f t="shared" si="1"/>
        <v>3.0563186813186871E-2</v>
      </c>
    </row>
    <row r="52" spans="1:6" x14ac:dyDescent="0.25">
      <c r="A52">
        <v>19</v>
      </c>
      <c r="B52">
        <v>0.24520502645502645</v>
      </c>
      <c r="C52">
        <v>0.5</v>
      </c>
      <c r="D52">
        <v>0</v>
      </c>
      <c r="E52">
        <f t="shared" si="0"/>
        <v>0.25479497354497355</v>
      </c>
      <c r="F52">
        <f t="shared" si="1"/>
        <v>0.24520502645502645</v>
      </c>
    </row>
    <row r="53" spans="1:6" x14ac:dyDescent="0.25">
      <c r="A53">
        <v>20</v>
      </c>
      <c r="B53">
        <v>0.34689153439153436</v>
      </c>
      <c r="C53">
        <v>0.5</v>
      </c>
      <c r="D53">
        <v>3.5714285714285712E-2</v>
      </c>
      <c r="E53">
        <f t="shared" si="0"/>
        <v>0.15310846560846564</v>
      </c>
      <c r="F53">
        <f t="shared" si="1"/>
        <v>0.31117724867724866</v>
      </c>
    </row>
    <row r="54" spans="1:6" x14ac:dyDescent="0.25">
      <c r="A54">
        <v>21</v>
      </c>
      <c r="B54">
        <v>0.48660714285714285</v>
      </c>
      <c r="C54">
        <v>0.9821428571428571</v>
      </c>
      <c r="D54">
        <v>0</v>
      </c>
      <c r="E54">
        <f t="shared" si="0"/>
        <v>0.49553571428571425</v>
      </c>
      <c r="F54">
        <f t="shared" si="1"/>
        <v>0.48660714285714285</v>
      </c>
    </row>
    <row r="55" spans="1:6" x14ac:dyDescent="0.25">
      <c r="A55">
        <v>22</v>
      </c>
      <c r="B55">
        <v>0</v>
      </c>
      <c r="C55">
        <v>0</v>
      </c>
      <c r="D55">
        <v>0</v>
      </c>
      <c r="E55">
        <f t="shared" si="0"/>
        <v>0</v>
      </c>
      <c r="F55">
        <f t="shared" si="1"/>
        <v>0</v>
      </c>
    </row>
    <row r="56" spans="1:6" x14ac:dyDescent="0.25">
      <c r="A56">
        <v>23</v>
      </c>
      <c r="B56">
        <v>0.125</v>
      </c>
      <c r="C56">
        <v>0.5</v>
      </c>
      <c r="D56">
        <v>0</v>
      </c>
      <c r="E56">
        <f t="shared" si="0"/>
        <v>0.375</v>
      </c>
      <c r="F56">
        <f t="shared" si="1"/>
        <v>0.125</v>
      </c>
    </row>
    <row r="57" spans="1:6" x14ac:dyDescent="0.25">
      <c r="A57">
        <v>24</v>
      </c>
      <c r="B57">
        <v>1.3392857142857142E-2</v>
      </c>
      <c r="C57">
        <v>3.5714285714285712E-2</v>
      </c>
      <c r="D57">
        <v>0</v>
      </c>
      <c r="E57">
        <f t="shared" si="0"/>
        <v>2.2321428571428568E-2</v>
      </c>
      <c r="F57">
        <f t="shared" si="1"/>
        <v>1.3392857142857142E-2</v>
      </c>
    </row>
    <row r="58" spans="1:6" x14ac:dyDescent="0.25">
      <c r="A58">
        <v>25</v>
      </c>
      <c r="B58">
        <v>1.3392857142857142E-2</v>
      </c>
      <c r="C58">
        <v>3.5714285714285712E-2</v>
      </c>
      <c r="D58">
        <v>0</v>
      </c>
      <c r="E58">
        <f t="shared" si="0"/>
        <v>2.2321428571428568E-2</v>
      </c>
      <c r="F58">
        <f t="shared" si="1"/>
        <v>1.3392857142857142E-2</v>
      </c>
    </row>
    <row r="59" spans="1:6" x14ac:dyDescent="0.25">
      <c r="A59">
        <v>26</v>
      </c>
      <c r="B59">
        <v>9.8076923076923089E-3</v>
      </c>
      <c r="C59">
        <v>0.02</v>
      </c>
      <c r="D59">
        <v>0</v>
      </c>
      <c r="E59">
        <f t="shared" si="0"/>
        <v>1.0192307692307691E-2</v>
      </c>
      <c r="F59">
        <f t="shared" si="1"/>
        <v>9.8076923076923089E-3</v>
      </c>
    </row>
    <row r="60" spans="1:6" x14ac:dyDescent="0.25">
      <c r="A60">
        <v>27</v>
      </c>
      <c r="B60">
        <v>5.9523809523809521E-3</v>
      </c>
      <c r="C60">
        <v>1.7857142857142856E-2</v>
      </c>
      <c r="D60">
        <v>0</v>
      </c>
      <c r="E60">
        <f t="shared" si="0"/>
        <v>1.1904761904761904E-2</v>
      </c>
      <c r="F60">
        <f t="shared" si="1"/>
        <v>5.9523809523809521E-3</v>
      </c>
    </row>
    <row r="61" spans="1:6" x14ac:dyDescent="0.25">
      <c r="A61">
        <v>28</v>
      </c>
      <c r="B61">
        <v>0</v>
      </c>
      <c r="C61">
        <v>0</v>
      </c>
      <c r="D61">
        <v>0</v>
      </c>
      <c r="E61">
        <f t="shared" si="0"/>
        <v>0</v>
      </c>
      <c r="F61">
        <f t="shared" si="1"/>
        <v>0</v>
      </c>
    </row>
    <row r="65" spans="1:6" x14ac:dyDescent="0.25">
      <c r="A65" s="17" t="s">
        <v>289</v>
      </c>
      <c r="B65" s="17" t="s">
        <v>262</v>
      </c>
      <c r="C65" s="17" t="s">
        <v>297</v>
      </c>
      <c r="D65" s="17" t="s">
        <v>251</v>
      </c>
      <c r="E65" s="17" t="s">
        <v>261</v>
      </c>
    </row>
    <row r="66" spans="1:6" x14ac:dyDescent="0.25">
      <c r="A66" s="16">
        <v>1</v>
      </c>
      <c r="E66">
        <v>1</v>
      </c>
      <c r="F66">
        <f>SUM(B66:E66)</f>
        <v>1</v>
      </c>
    </row>
    <row r="67" spans="1:6" x14ac:dyDescent="0.25">
      <c r="A67" s="16">
        <v>2</v>
      </c>
    </row>
    <row r="68" spans="1:6" x14ac:dyDescent="0.25">
      <c r="A68" s="16">
        <v>3</v>
      </c>
      <c r="E68">
        <v>1</v>
      </c>
      <c r="F68">
        <f t="shared" ref="F68:F94" si="2">SUM(B68:E68)</f>
        <v>1</v>
      </c>
    </row>
    <row r="69" spans="1:6" x14ac:dyDescent="0.25">
      <c r="A69" s="16"/>
    </row>
    <row r="70" spans="1:6" x14ac:dyDescent="0.25">
      <c r="A70" s="16">
        <v>5</v>
      </c>
      <c r="E70">
        <v>4</v>
      </c>
      <c r="F70">
        <f t="shared" si="2"/>
        <v>4</v>
      </c>
    </row>
    <row r="71" spans="1:6" x14ac:dyDescent="0.25">
      <c r="A71" s="16">
        <v>6</v>
      </c>
      <c r="E71">
        <v>2</v>
      </c>
      <c r="F71">
        <f t="shared" si="2"/>
        <v>2</v>
      </c>
    </row>
    <row r="72" spans="1:6" x14ac:dyDescent="0.25">
      <c r="A72" s="16">
        <v>7</v>
      </c>
      <c r="E72">
        <v>4</v>
      </c>
      <c r="F72">
        <f t="shared" si="2"/>
        <v>4</v>
      </c>
    </row>
    <row r="73" spans="1:6" x14ac:dyDescent="0.25">
      <c r="A73" s="16">
        <v>8</v>
      </c>
      <c r="E73">
        <v>4</v>
      </c>
      <c r="F73">
        <f t="shared" si="2"/>
        <v>4</v>
      </c>
    </row>
    <row r="74" spans="1:6" x14ac:dyDescent="0.25">
      <c r="A74" s="16">
        <v>9</v>
      </c>
      <c r="E74">
        <v>4</v>
      </c>
      <c r="F74">
        <f t="shared" si="2"/>
        <v>4</v>
      </c>
    </row>
    <row r="75" spans="1:6" x14ac:dyDescent="0.25">
      <c r="A75" s="16">
        <v>10</v>
      </c>
      <c r="E75">
        <v>4</v>
      </c>
      <c r="F75">
        <f t="shared" si="2"/>
        <v>4</v>
      </c>
    </row>
    <row r="76" spans="1:6" x14ac:dyDescent="0.25">
      <c r="A76" s="16">
        <v>11</v>
      </c>
      <c r="D76">
        <v>1</v>
      </c>
      <c r="E76">
        <v>3</v>
      </c>
      <c r="F76">
        <f t="shared" si="2"/>
        <v>4</v>
      </c>
    </row>
    <row r="77" spans="1:6" x14ac:dyDescent="0.25">
      <c r="A77" s="16">
        <v>12</v>
      </c>
      <c r="C77">
        <v>2</v>
      </c>
      <c r="E77">
        <v>2</v>
      </c>
      <c r="F77">
        <f t="shared" si="2"/>
        <v>4</v>
      </c>
    </row>
    <row r="78" spans="1:6" x14ac:dyDescent="0.25">
      <c r="A78" s="16">
        <v>13</v>
      </c>
      <c r="C78">
        <v>3</v>
      </c>
      <c r="E78">
        <v>1</v>
      </c>
      <c r="F78">
        <f t="shared" si="2"/>
        <v>4</v>
      </c>
    </row>
    <row r="79" spans="1:6" x14ac:dyDescent="0.25">
      <c r="A79" s="16">
        <v>14</v>
      </c>
      <c r="C79">
        <v>3</v>
      </c>
      <c r="E79">
        <v>1</v>
      </c>
      <c r="F79">
        <f t="shared" si="2"/>
        <v>4</v>
      </c>
    </row>
    <row r="80" spans="1:6" x14ac:dyDescent="0.25">
      <c r="A80" s="16">
        <v>15</v>
      </c>
      <c r="C80">
        <v>3</v>
      </c>
      <c r="E80">
        <v>1</v>
      </c>
      <c r="F80">
        <f t="shared" si="2"/>
        <v>4</v>
      </c>
    </row>
    <row r="81" spans="1:6" x14ac:dyDescent="0.25">
      <c r="A81" s="16">
        <v>16</v>
      </c>
      <c r="C81">
        <v>2</v>
      </c>
      <c r="E81">
        <v>2</v>
      </c>
      <c r="F81">
        <f t="shared" si="2"/>
        <v>4</v>
      </c>
    </row>
    <row r="82" spans="1:6" x14ac:dyDescent="0.25">
      <c r="A82" s="16">
        <v>17</v>
      </c>
      <c r="C82">
        <v>3</v>
      </c>
      <c r="E82">
        <v>1</v>
      </c>
      <c r="F82">
        <f t="shared" si="2"/>
        <v>4</v>
      </c>
    </row>
    <row r="83" spans="1:6" x14ac:dyDescent="0.25">
      <c r="A83" s="16">
        <v>18</v>
      </c>
      <c r="C83">
        <v>4</v>
      </c>
      <c r="F83">
        <f t="shared" si="2"/>
        <v>4</v>
      </c>
    </row>
    <row r="84" spans="1:6" x14ac:dyDescent="0.25">
      <c r="A84" s="16">
        <v>19</v>
      </c>
      <c r="B84">
        <v>2</v>
      </c>
      <c r="C84">
        <v>2</v>
      </c>
      <c r="F84">
        <f t="shared" si="2"/>
        <v>4</v>
      </c>
    </row>
    <row r="85" spans="1:6" x14ac:dyDescent="0.25">
      <c r="A85" s="16">
        <v>20</v>
      </c>
      <c r="B85">
        <v>1</v>
      </c>
      <c r="C85">
        <v>3</v>
      </c>
      <c r="F85">
        <f t="shared" si="2"/>
        <v>4</v>
      </c>
    </row>
    <row r="86" spans="1:6" x14ac:dyDescent="0.25">
      <c r="A86" s="16">
        <v>21</v>
      </c>
      <c r="B86">
        <v>2</v>
      </c>
      <c r="E86">
        <v>2</v>
      </c>
      <c r="F86">
        <f t="shared" si="2"/>
        <v>4</v>
      </c>
    </row>
    <row r="87" spans="1:6" x14ac:dyDescent="0.25">
      <c r="A87" s="16">
        <v>22</v>
      </c>
      <c r="B87">
        <v>4</v>
      </c>
      <c r="F87">
        <f t="shared" si="2"/>
        <v>4</v>
      </c>
    </row>
    <row r="88" spans="1:6" x14ac:dyDescent="0.25">
      <c r="A88" s="16">
        <v>23</v>
      </c>
      <c r="B88">
        <v>3</v>
      </c>
      <c r="C88">
        <v>1</v>
      </c>
      <c r="F88">
        <f t="shared" si="2"/>
        <v>4</v>
      </c>
    </row>
    <row r="89" spans="1:6" x14ac:dyDescent="0.25">
      <c r="A89" s="16">
        <v>24</v>
      </c>
      <c r="B89">
        <v>4</v>
      </c>
      <c r="F89">
        <f t="shared" si="2"/>
        <v>4</v>
      </c>
    </row>
    <row r="90" spans="1:6" x14ac:dyDescent="0.25">
      <c r="A90" s="16">
        <v>25</v>
      </c>
      <c r="B90">
        <v>4</v>
      </c>
      <c r="F90">
        <f t="shared" si="2"/>
        <v>4</v>
      </c>
    </row>
    <row r="91" spans="1:6" x14ac:dyDescent="0.25">
      <c r="A91" s="16">
        <v>26</v>
      </c>
      <c r="B91">
        <v>4</v>
      </c>
      <c r="F91">
        <f t="shared" si="2"/>
        <v>4</v>
      </c>
    </row>
    <row r="92" spans="1:6" x14ac:dyDescent="0.25">
      <c r="A92" s="16">
        <v>27</v>
      </c>
      <c r="B92">
        <v>3</v>
      </c>
      <c r="D92">
        <v>1</v>
      </c>
      <c r="F92">
        <f t="shared" si="2"/>
        <v>4</v>
      </c>
    </row>
    <row r="93" spans="1:6" x14ac:dyDescent="0.25">
      <c r="A93" s="16">
        <v>28</v>
      </c>
      <c r="B93">
        <v>3</v>
      </c>
      <c r="D93">
        <v>1</v>
      </c>
      <c r="F93">
        <f t="shared" si="2"/>
        <v>4</v>
      </c>
    </row>
    <row r="94" spans="1:6" x14ac:dyDescent="0.25">
      <c r="A94" s="16">
        <v>29</v>
      </c>
      <c r="B94">
        <v>4</v>
      </c>
      <c r="F94">
        <f t="shared" si="2"/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genotyping report</vt:lpstr>
      <vt:lpstr>with biodata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Seamons, Todd R (DFW)</cp:lastModifiedBy>
  <dcterms:created xsi:type="dcterms:W3CDTF">2023-10-12T15:38:24Z</dcterms:created>
  <dcterms:modified xsi:type="dcterms:W3CDTF">2023-11-01T21:54:59Z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2023-10-12T15:45:11Z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03d1a9dc-26c1-4c72-afab-5098797afd31</vt:lpwstr>
  </property>
  <property fmtid="{D5CDD505-2E9C-101B-9397-08002B2CF9AE}" pid="8" name="MSIP_Label_45011977-b912-4387-97a4-f4c94a801377_ContentBits">
    <vt:lpwstr>0</vt:lpwstr>
  </property>
</Properties>
</file>