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campbell/PyPSA-GB/Project/"/>
    </mc:Choice>
  </mc:AlternateContent>
  <xr:revisionPtr revIDLastSave="0" documentId="13_ncr:1_{F3C1ADFF-0879-7F40-92BF-9454AC760F47}" xr6:coauthVersionLast="47" xr6:coauthVersionMax="47" xr10:uidLastSave="{00000000-0000-0000-0000-000000000000}"/>
  <bookViews>
    <workbookView xWindow="0" yWindow="740" windowWidth="29400" windowHeight="17200" activeTab="1" xr2:uid="{EDF41807-3045-CA42-812A-BE4A18504F65}"/>
  </bookViews>
  <sheets>
    <sheet name="Turbine_Data" sheetId="1" r:id="rId1"/>
    <sheet name="Notes and ref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" i="2" l="1"/>
  <c r="D43" i="2"/>
  <c r="D44" i="2" s="1"/>
  <c r="D45" i="2" s="1"/>
  <c r="D41" i="2"/>
  <c r="D38" i="2"/>
  <c r="D35" i="2"/>
  <c r="D32" i="2"/>
  <c r="D29" i="2"/>
  <c r="D28" i="2"/>
  <c r="D31" i="2" s="1"/>
  <c r="D34" i="2" s="1"/>
  <c r="D37" i="2" s="1"/>
  <c r="D40" i="2" s="1"/>
  <c r="G20" i="2"/>
  <c r="D25" i="2"/>
</calcChain>
</file>

<file path=xl/sharedStrings.xml><?xml version="1.0" encoding="utf-8"?>
<sst xmlns="http://schemas.openxmlformats.org/spreadsheetml/2006/main" count="116" uniqueCount="64">
  <si>
    <t>SAE AR2000</t>
  </si>
  <si>
    <t>Turbine</t>
  </si>
  <si>
    <t>m/s</t>
  </si>
  <si>
    <t>m</t>
  </si>
  <si>
    <t>SAE AR1500</t>
  </si>
  <si>
    <t>Ref</t>
  </si>
  <si>
    <t>Notes</t>
  </si>
  <si>
    <t>Rotech tidal turbine</t>
  </si>
  <si>
    <t>Seagen S</t>
  </si>
  <si>
    <t>Tidel Turbine</t>
  </si>
  <si>
    <t>Deepgen IV</t>
  </si>
  <si>
    <t xml:space="preserve"> no cut-out given</t>
  </si>
  <si>
    <t>-</t>
  </si>
  <si>
    <t>u_out</t>
  </si>
  <si>
    <t>u_in</t>
  </si>
  <si>
    <t>D</t>
  </si>
  <si>
    <t>P</t>
  </si>
  <si>
    <t>u_rated</t>
  </si>
  <si>
    <t>W</t>
  </si>
  <si>
    <t>AH1000 MK1</t>
  </si>
  <si>
    <t>Orbital O2.2</t>
  </si>
  <si>
    <t>Evopod</t>
  </si>
  <si>
    <t>learning rate</t>
  </si>
  <si>
    <t>int_cost</t>
  </si>
  <si>
    <t>p_nom</t>
  </si>
  <si>
    <t>p_nom_0</t>
  </si>
  <si>
    <t>times doubled</t>
  </si>
  <si>
    <t>avg_cost</t>
  </si>
  <si>
    <t>relationship is</t>
  </si>
  <si>
    <t>1/p_nom{initial_cost*initial_p_nom+[n=0,inf] SUM(LR^n*initial_cost*(2^n*initial_p_nom)…)  Until total_p_nom reached</t>
  </si>
  <si>
    <t>100,100,200,400,</t>
  </si>
  <si>
    <t>2050 linear Capex</t>
  </si>
  <si>
    <t>first p_nom_0</t>
  </si>
  <si>
    <t>p left</t>
  </si>
  <si>
    <t>cost</t>
  </si>
  <si>
    <t>next p_nom_0</t>
  </si>
  <si>
    <t>next 2*p_nom_0</t>
  </si>
  <si>
    <t>next 4*p_nom_0</t>
  </si>
  <si>
    <t>next 8*p_nom_0</t>
  </si>
  <si>
    <t>leftover</t>
  </si>
  <si>
    <t>total cost</t>
  </si>
  <si>
    <t>avg cost/MW</t>
  </si>
  <si>
    <t>2 turbines in design, taken D and Prated for one</t>
  </si>
  <si>
    <t>22m and 24m also available but no other parameters given for these</t>
  </si>
  <si>
    <t>\cite{Ramos}</t>
  </si>
  <si>
    <t>\cite{IainS}</t>
  </si>
  <si>
    <t>\cite{deepgen_IV}</t>
  </si>
  <si>
    <t>\cite{AH1000}</t>
  </si>
  <si>
    <t>\cite{Tidel}</t>
  </si>
  <si>
    <t>\cite{SeagenS}</t>
  </si>
  <si>
    <t>\cite{AR1500}</t>
  </si>
  <si>
    <t>\cite{Rotech}</t>
  </si>
  <si>
    <t>\cite{AR2000}</t>
  </si>
  <si>
    <t>Rotech</t>
  </si>
  <si>
    <t>AR2000</t>
  </si>
  <si>
    <t>AR1500</t>
  </si>
  <si>
    <t>Tidel</t>
  </si>
  <si>
    <t>AH1000</t>
  </si>
  <si>
    <t>Deepgen</t>
  </si>
  <si>
    <t>O2.2</t>
  </si>
  <si>
    <t>linear</t>
  </si>
  <si>
    <t>High</t>
  </si>
  <si>
    <t>Mid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</si>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</sst>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11" fontId="0" fillId="0" borderId="0" xfId="0" applyNumberFormat="1" applyAlignment="1">
      <alignment wrapText="1"/>
    </xf>
    <xf numFmtId="0" fontId="1" fillId="0" borderId="0" xfId="0" applyFont="1"/>
    <xf numFmtId="11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A4F5D-73C3-4B4D-B279-ACAA3D198819}">
  <dimension ref="A1:H11"/>
  <sheetViews>
    <sheetView zoomScale="150" workbookViewId="0">
      <selection activeCell="A10" sqref="A10"/>
    </sheetView>
  </sheetViews>
  <sheetFormatPr baseColWidth="10" defaultRowHeight="16"/>
  <cols>
    <col min="1" max="1" width="17.5" bestFit="1" customWidth="1"/>
    <col min="2" max="2" width="23.33203125" bestFit="1" customWidth="1"/>
    <col min="4" max="4" width="12.6640625" bestFit="1" customWidth="1"/>
    <col min="5" max="5" width="12.6640625" customWidth="1"/>
    <col min="6" max="6" width="13.83203125" bestFit="1" customWidth="1"/>
    <col min="7" max="7" width="28.83203125" customWidth="1"/>
    <col min="8" max="8" width="57" customWidth="1"/>
  </cols>
  <sheetData>
    <row r="1" spans="1:8">
      <c r="A1" t="s">
        <v>1</v>
      </c>
      <c r="B1" t="s">
        <v>16</v>
      </c>
      <c r="C1" t="s">
        <v>17</v>
      </c>
      <c r="D1" t="s">
        <v>13</v>
      </c>
      <c r="E1" t="s">
        <v>14</v>
      </c>
      <c r="F1" t="s">
        <v>15</v>
      </c>
    </row>
    <row r="2" spans="1:8">
      <c r="B2" t="s">
        <v>18</v>
      </c>
      <c r="C2" t="s">
        <v>2</v>
      </c>
      <c r="D2" t="s">
        <v>2</v>
      </c>
      <c r="E2" t="s">
        <v>2</v>
      </c>
      <c r="F2" t="s">
        <v>3</v>
      </c>
    </row>
    <row r="3" spans="1:8">
      <c r="A3" t="s">
        <v>54</v>
      </c>
      <c r="B3" s="2">
        <v>2000000</v>
      </c>
      <c r="C3">
        <v>3.05</v>
      </c>
      <c r="D3" t="s">
        <v>12</v>
      </c>
      <c r="E3">
        <v>1</v>
      </c>
      <c r="F3">
        <v>20</v>
      </c>
      <c r="G3" s="1"/>
      <c r="H3" s="1"/>
    </row>
    <row r="4" spans="1:8">
      <c r="A4" t="s">
        <v>55</v>
      </c>
      <c r="B4" s="2">
        <v>1500000</v>
      </c>
      <c r="C4">
        <v>3</v>
      </c>
      <c r="D4">
        <v>5</v>
      </c>
      <c r="E4" t="s">
        <v>12</v>
      </c>
      <c r="F4">
        <v>18</v>
      </c>
    </row>
    <row r="5" spans="1:8">
      <c r="A5" t="s">
        <v>53</v>
      </c>
      <c r="B5" s="2">
        <v>1500000</v>
      </c>
      <c r="C5">
        <v>3.08</v>
      </c>
      <c r="D5" t="s">
        <v>12</v>
      </c>
      <c r="E5" t="s">
        <v>12</v>
      </c>
      <c r="F5">
        <v>16</v>
      </c>
    </row>
    <row r="6" spans="1:8">
      <c r="A6" t="s">
        <v>8</v>
      </c>
      <c r="B6" s="3">
        <v>1000000</v>
      </c>
      <c r="C6">
        <v>2.5</v>
      </c>
      <c r="D6" t="s">
        <v>12</v>
      </c>
      <c r="E6">
        <v>1</v>
      </c>
      <c r="F6">
        <v>20</v>
      </c>
      <c r="G6" s="1"/>
    </row>
    <row r="7" spans="1:8">
      <c r="A7" t="s">
        <v>56</v>
      </c>
      <c r="B7" s="2">
        <v>500000</v>
      </c>
      <c r="C7">
        <v>2.2999999999999998</v>
      </c>
      <c r="D7" t="s">
        <v>12</v>
      </c>
      <c r="E7">
        <v>0.7</v>
      </c>
      <c r="F7">
        <v>15</v>
      </c>
      <c r="G7" s="1"/>
    </row>
    <row r="8" spans="1:8">
      <c r="A8" t="s">
        <v>58</v>
      </c>
      <c r="B8" s="2">
        <v>1000000</v>
      </c>
      <c r="C8">
        <v>2.7</v>
      </c>
      <c r="D8" t="s">
        <v>12</v>
      </c>
      <c r="E8">
        <v>1</v>
      </c>
      <c r="F8">
        <v>18</v>
      </c>
      <c r="G8" s="1"/>
    </row>
    <row r="9" spans="1:8">
      <c r="A9" s="4" t="s">
        <v>57</v>
      </c>
      <c r="B9" s="5">
        <v>1500000</v>
      </c>
      <c r="C9" s="4">
        <v>3</v>
      </c>
      <c r="D9" s="4" t="s">
        <v>12</v>
      </c>
      <c r="E9" s="4" t="s">
        <v>12</v>
      </c>
      <c r="F9" s="4">
        <v>18</v>
      </c>
    </row>
    <row r="10" spans="1:8">
      <c r="A10" t="s">
        <v>59</v>
      </c>
      <c r="B10" s="2">
        <v>1000000</v>
      </c>
      <c r="C10">
        <v>2.5</v>
      </c>
      <c r="D10">
        <v>4.5</v>
      </c>
      <c r="E10">
        <v>1</v>
      </c>
      <c r="F10">
        <v>20</v>
      </c>
      <c r="G10" s="4"/>
      <c r="H10" s="4"/>
    </row>
    <row r="11" spans="1:8">
      <c r="A11" s="4" t="s">
        <v>21</v>
      </c>
      <c r="B11" s="5">
        <v>1680000</v>
      </c>
      <c r="C11" s="4">
        <v>3.15</v>
      </c>
      <c r="D11" s="4">
        <v>4.4000000000000004</v>
      </c>
      <c r="E11">
        <v>0.7</v>
      </c>
      <c r="F11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B8B5C-FF14-F34A-BECF-11DA403C799F}">
  <dimension ref="A1:I45"/>
  <sheetViews>
    <sheetView tabSelected="1" topLeftCell="A14" workbookViewId="0">
      <selection activeCell="D18" sqref="D18"/>
    </sheetView>
  </sheetViews>
  <sheetFormatPr baseColWidth="10" defaultRowHeight="16"/>
  <cols>
    <col min="1" max="1" width="17.5" bestFit="1" customWidth="1"/>
    <col min="2" max="2" width="21.83203125" bestFit="1" customWidth="1"/>
    <col min="3" max="3" width="76.33203125" bestFit="1" customWidth="1"/>
    <col min="4" max="4" width="12.1640625" bestFit="1" customWidth="1"/>
  </cols>
  <sheetData>
    <row r="1" spans="1:9">
      <c r="A1" t="s">
        <v>1</v>
      </c>
      <c r="B1" t="s">
        <v>16</v>
      </c>
      <c r="C1" t="s">
        <v>17</v>
      </c>
      <c r="D1" t="s">
        <v>13</v>
      </c>
      <c r="E1" t="s">
        <v>14</v>
      </c>
      <c r="F1" t="s">
        <v>15</v>
      </c>
      <c r="H1" t="s">
        <v>6</v>
      </c>
      <c r="I1" t="s">
        <v>5</v>
      </c>
    </row>
    <row r="2" spans="1:9">
      <c r="B2" t="s">
        <v>18</v>
      </c>
      <c r="C2" t="s">
        <v>2</v>
      </c>
      <c r="D2" t="s">
        <v>2</v>
      </c>
      <c r="E2" t="s">
        <v>2</v>
      </c>
      <c r="F2" t="s">
        <v>3</v>
      </c>
    </row>
    <row r="3" spans="1:9" ht="136">
      <c r="A3" t="s">
        <v>54</v>
      </c>
      <c r="B3" s="2">
        <v>2000000</v>
      </c>
      <c r="C3">
        <v>3.05</v>
      </c>
      <c r="D3" t="s">
        <v>12</v>
      </c>
      <c r="E3">
        <v>1</v>
      </c>
      <c r="F3">
        <v>20</v>
      </c>
      <c r="G3" t="s">
        <v>0</v>
      </c>
      <c r="H3" s="1" t="s">
        <v>43</v>
      </c>
      <c r="I3" s="1" t="s">
        <v>52</v>
      </c>
    </row>
    <row r="4" spans="1:9">
      <c r="A4" t="s">
        <v>55</v>
      </c>
      <c r="B4" s="2">
        <v>1500000</v>
      </c>
      <c r="C4">
        <v>3</v>
      </c>
      <c r="D4">
        <v>5</v>
      </c>
      <c r="E4" t="s">
        <v>12</v>
      </c>
      <c r="F4">
        <v>18</v>
      </c>
      <c r="G4" t="s">
        <v>4</v>
      </c>
      <c r="I4" t="s">
        <v>50</v>
      </c>
    </row>
    <row r="5" spans="1:9">
      <c r="A5" t="s">
        <v>53</v>
      </c>
      <c r="B5" s="2">
        <v>1500000</v>
      </c>
      <c r="C5">
        <v>3.08</v>
      </c>
      <c r="D5" t="s">
        <v>12</v>
      </c>
      <c r="E5" t="s">
        <v>12</v>
      </c>
      <c r="F5">
        <v>16</v>
      </c>
      <c r="G5" t="s">
        <v>7</v>
      </c>
      <c r="I5" t="s">
        <v>51</v>
      </c>
    </row>
    <row r="6" spans="1:9" ht="85">
      <c r="A6" t="s">
        <v>8</v>
      </c>
      <c r="B6" s="3">
        <v>1000000</v>
      </c>
      <c r="C6">
        <v>2.5</v>
      </c>
      <c r="D6" t="s">
        <v>12</v>
      </c>
      <c r="E6">
        <v>1</v>
      </c>
      <c r="F6">
        <v>20</v>
      </c>
      <c r="G6" t="s">
        <v>8</v>
      </c>
      <c r="H6" s="1" t="s">
        <v>42</v>
      </c>
      <c r="I6" t="s">
        <v>49</v>
      </c>
    </row>
    <row r="7" spans="1:9" ht="85">
      <c r="A7" t="s">
        <v>56</v>
      </c>
      <c r="B7" s="2">
        <v>500000</v>
      </c>
      <c r="C7">
        <v>2.2999999999999998</v>
      </c>
      <c r="D7" t="s">
        <v>12</v>
      </c>
      <c r="E7">
        <v>0.7</v>
      </c>
      <c r="F7">
        <v>15</v>
      </c>
      <c r="G7" t="s">
        <v>9</v>
      </c>
      <c r="H7" s="1" t="s">
        <v>42</v>
      </c>
      <c r="I7" t="s">
        <v>48</v>
      </c>
    </row>
    <row r="8" spans="1:9" ht="34">
      <c r="A8" t="s">
        <v>58</v>
      </c>
      <c r="B8" s="2">
        <v>1000000</v>
      </c>
      <c r="C8">
        <v>2.7</v>
      </c>
      <c r="D8" t="s">
        <v>12</v>
      </c>
      <c r="E8">
        <v>1</v>
      </c>
      <c r="F8">
        <v>18</v>
      </c>
      <c r="G8" t="s">
        <v>10</v>
      </c>
      <c r="H8" s="1" t="s">
        <v>11</v>
      </c>
      <c r="I8" t="s">
        <v>46</v>
      </c>
    </row>
    <row r="9" spans="1:9">
      <c r="A9" s="4" t="s">
        <v>57</v>
      </c>
      <c r="B9" s="5">
        <v>1500000</v>
      </c>
      <c r="C9" s="4">
        <v>3</v>
      </c>
      <c r="D9" s="4" t="s">
        <v>12</v>
      </c>
      <c r="E9" s="4" t="s">
        <v>12</v>
      </c>
      <c r="F9" s="4">
        <v>18</v>
      </c>
      <c r="G9" s="4" t="s">
        <v>19</v>
      </c>
      <c r="I9" s="4" t="s">
        <v>47</v>
      </c>
    </row>
    <row r="10" spans="1:9" ht="85">
      <c r="A10" t="s">
        <v>59</v>
      </c>
      <c r="B10" s="2">
        <v>1000000</v>
      </c>
      <c r="C10">
        <v>2.5</v>
      </c>
      <c r="D10">
        <v>4.5</v>
      </c>
      <c r="E10">
        <v>1</v>
      </c>
      <c r="F10">
        <v>20</v>
      </c>
      <c r="G10" t="s">
        <v>20</v>
      </c>
      <c r="H10" s="1" t="s">
        <v>42</v>
      </c>
      <c r="I10" t="s">
        <v>45</v>
      </c>
    </row>
    <row r="11" spans="1:9">
      <c r="A11" s="4" t="s">
        <v>21</v>
      </c>
      <c r="B11" s="5">
        <v>1680000</v>
      </c>
      <c r="C11" s="4">
        <v>3.15</v>
      </c>
      <c r="D11" s="4">
        <v>4.4000000000000004</v>
      </c>
      <c r="E11">
        <v>0.7</v>
      </c>
      <c r="F11">
        <v>20</v>
      </c>
      <c r="G11" t="s">
        <v>21</v>
      </c>
      <c r="I11" t="s">
        <v>44</v>
      </c>
    </row>
    <row r="12" spans="1:9">
      <c r="F12">
        <v>5</v>
      </c>
    </row>
    <row r="16" spans="1:9">
      <c r="C16" t="s">
        <v>30</v>
      </c>
    </row>
    <row r="17" spans="3:7">
      <c r="D17" t="s">
        <v>60</v>
      </c>
      <c r="E17" t="s">
        <v>61</v>
      </c>
      <c r="F17" t="s">
        <v>62</v>
      </c>
      <c r="G17" t="s">
        <v>63</v>
      </c>
    </row>
    <row r="18" spans="3:7" ht="17">
      <c r="C18" t="s">
        <v>31</v>
      </c>
      <c r="D18" s="6">
        <v>145344.47200000001</v>
      </c>
      <c r="E18">
        <v>103000</v>
      </c>
      <c r="F18">
        <v>122350</v>
      </c>
      <c r="G18">
        <v>139000</v>
      </c>
    </row>
    <row r="20" spans="3:7">
      <c r="C20" t="s">
        <v>22</v>
      </c>
      <c r="D20">
        <v>0.88</v>
      </c>
      <c r="F20" t="s">
        <v>27</v>
      </c>
      <c r="G20">
        <f>D21*D22*2+D20*D21*D22*2</f>
        <v>75576000</v>
      </c>
    </row>
    <row r="21" spans="3:7">
      <c r="C21" t="s">
        <v>23</v>
      </c>
      <c r="D21">
        <v>201000</v>
      </c>
    </row>
    <row r="22" spans="3:7">
      <c r="C22" t="s">
        <v>25</v>
      </c>
      <c r="D22">
        <v>100</v>
      </c>
      <c r="F22" t="s">
        <v>28</v>
      </c>
      <c r="G22" t="s">
        <v>29</v>
      </c>
    </row>
    <row r="24" spans="3:7">
      <c r="C24" t="s">
        <v>24</v>
      </c>
      <c r="D24">
        <v>2890</v>
      </c>
    </row>
    <row r="25" spans="3:7">
      <c r="C25" t="s">
        <v>26</v>
      </c>
      <c r="D25">
        <f>INT(LOG(D24/D22,2))</f>
        <v>4</v>
      </c>
    </row>
    <row r="27" spans="3:7">
      <c r="C27" t="s">
        <v>32</v>
      </c>
    </row>
    <row r="28" spans="3:7">
      <c r="C28" t="s">
        <v>33</v>
      </c>
      <c r="D28">
        <f>D24-D22</f>
        <v>2790</v>
      </c>
    </row>
    <row r="29" spans="3:7">
      <c r="C29" t="s">
        <v>34</v>
      </c>
      <c r="D29">
        <f>D21*D22</f>
        <v>20100000</v>
      </c>
    </row>
    <row r="30" spans="3:7">
      <c r="C30" t="s">
        <v>35</v>
      </c>
    </row>
    <row r="31" spans="3:7">
      <c r="C31" t="s">
        <v>33</v>
      </c>
      <c r="D31">
        <f>D28-D22</f>
        <v>2690</v>
      </c>
    </row>
    <row r="32" spans="3:7">
      <c r="C32" t="s">
        <v>34</v>
      </c>
      <c r="D32">
        <f>D22*D21</f>
        <v>20100000</v>
      </c>
    </row>
    <row r="33" spans="3:4">
      <c r="C33" t="s">
        <v>36</v>
      </c>
    </row>
    <row r="34" spans="3:4">
      <c r="C34" t="s">
        <v>33</v>
      </c>
      <c r="D34">
        <f>D31-2*D22</f>
        <v>2490</v>
      </c>
    </row>
    <row r="35" spans="3:4">
      <c r="C35" t="s">
        <v>34</v>
      </c>
      <c r="D35">
        <f>D20*2*D22*D21</f>
        <v>35376000</v>
      </c>
    </row>
    <row r="36" spans="3:4">
      <c r="C36" t="s">
        <v>37</v>
      </c>
    </row>
    <row r="37" spans="3:4">
      <c r="C37" t="s">
        <v>33</v>
      </c>
      <c r="D37">
        <f>D34-4*D22</f>
        <v>2090</v>
      </c>
    </row>
    <row r="38" spans="3:4">
      <c r="C38" t="s">
        <v>34</v>
      </c>
      <c r="D38">
        <f>D20^2*D21*4*D22</f>
        <v>62261760</v>
      </c>
    </row>
    <row r="39" spans="3:4">
      <c r="C39" t="s">
        <v>38</v>
      </c>
    </row>
    <row r="40" spans="3:4">
      <c r="C40" t="s">
        <v>33</v>
      </c>
      <c r="D40">
        <f>D37-8*D22</f>
        <v>1290</v>
      </c>
    </row>
    <row r="41" spans="3:4" ht="17" customHeight="1">
      <c r="C41" t="s">
        <v>34</v>
      </c>
      <c r="D41">
        <f>D20^3*D21*8*D22</f>
        <v>109580697.60000001</v>
      </c>
    </row>
    <row r="42" spans="3:4">
      <c r="C42" t="s">
        <v>39</v>
      </c>
      <c r="D42">
        <f>D40</f>
        <v>1290</v>
      </c>
    </row>
    <row r="43" spans="3:4">
      <c r="C43" t="s">
        <v>34</v>
      </c>
      <c r="D43">
        <f>D20^4*D42*D21</f>
        <v>155495009.8944</v>
      </c>
    </row>
    <row r="44" spans="3:4">
      <c r="C44" t="s">
        <v>40</v>
      </c>
      <c r="D44">
        <f>D43+D41+D38+D35+D32+D29</f>
        <v>402913467.49440002</v>
      </c>
    </row>
    <row r="45" spans="3:4">
      <c r="C45" t="s">
        <v>41</v>
      </c>
      <c r="D45">
        <f>D44/D24</f>
        <v>139416.42473854672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Turbine_Data</vt:lpstr>
      <vt:lpstr>Notes and refs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Campbell</dc:creator>
  <cp:lastModifiedBy>Thomas Campbell</cp:lastModifiedBy>
  <dcterms:created xsi:type="dcterms:W3CDTF">2023-11-07T15:30:30Z</dcterms:created>
  <dcterms:modified xsi:type="dcterms:W3CDTF">2024-03-23T13:00:37Z</dcterms:modified>
</cp:coreProperties>
</file>