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Z:\RESEARCH + DEVELOPMENT\6 DW\Dev\AXIS Driveworks plugin\CartridgeSolver\Reference Excell Files\"/>
    </mc:Choice>
  </mc:AlternateContent>
  <xr:revisionPtr revIDLastSave="0" documentId="13_ncr:1_{F904A1F5-F03F-444D-946F-74AF10ABC5D7}" xr6:coauthVersionLast="28" xr6:coauthVersionMax="28" xr10:uidLastSave="{00000000-0000-0000-0000-000000000000}"/>
  <bookViews>
    <workbookView xWindow="0" yWindow="0" windowWidth="23040" windowHeight="9090" tabRatio="576" xr2:uid="{00000000-000D-0000-FFFF-FFFF00000000}"/>
  </bookViews>
  <sheets>
    <sheet name="cartridges" sheetId="2" r:id="rId1"/>
    <sheet name="data" sheetId="8" r:id="rId2"/>
    <sheet name="rset calcs" sheetId="9" r:id="rId3"/>
    <sheet name="calculating+sorting" sheetId="1" r:id="rId4"/>
    <sheet name="streamline calculating+sorting" sheetId="10" r:id="rId5"/>
    <sheet name="system start" sheetId="4" r:id="rId6"/>
    <sheet name="system middle" sheetId="12" r:id="rId7"/>
    <sheet name="system end" sheetId="13" r:id="rId8"/>
    <sheet name="streamline system start" sheetId="11" r:id="rId9"/>
    <sheet name="streamline system middle" sheetId="5" r:id="rId10"/>
    <sheet name="streamline system end" sheetId="7" r:id="rId11"/>
  </sheets>
  <externalReferences>
    <externalReference r:id="rId12"/>
  </externalReferences>
  <definedNames>
    <definedName name="_xlnm._FilterDatabase" localSheetId="0" hidden="1">cartridges!#REF!</definedName>
    <definedName name="EFF">[1]calcs!$B$6</definedName>
    <definedName name="PF">[1]calcs!$M$6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cartridges!$J$30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8" l="1"/>
  <c r="F59" i="8"/>
  <c r="H57" i="8" l="1"/>
  <c r="F57" i="8"/>
  <c r="F56" i="8" l="1"/>
  <c r="H56" i="8"/>
  <c r="U28" i="2"/>
  <c r="B19" i="7"/>
  <c r="B18" i="7"/>
  <c r="B17" i="7"/>
  <c r="B16" i="7"/>
  <c r="B19" i="5"/>
  <c r="B18" i="5"/>
  <c r="B17" i="5"/>
  <c r="B16" i="5"/>
  <c r="B19" i="11"/>
  <c r="B18" i="11"/>
  <c r="B17" i="11"/>
  <c r="B16" i="11"/>
  <c r="R3" i="2"/>
  <c r="R4" i="2" s="1"/>
  <c r="B62" i="13"/>
  <c r="B61" i="13"/>
  <c r="B60" i="13"/>
  <c r="B56" i="13"/>
  <c r="B57" i="13"/>
  <c r="B58" i="13"/>
  <c r="B59" i="13"/>
  <c r="M8" i="13"/>
  <c r="N16" i="13"/>
  <c r="N15" i="13"/>
  <c r="N14" i="13"/>
  <c r="N13" i="13"/>
  <c r="B62" i="12"/>
  <c r="B61" i="12"/>
  <c r="B60" i="12"/>
  <c r="B56" i="12"/>
  <c r="B57" i="12"/>
  <c r="B58" i="12"/>
  <c r="B59" i="12"/>
  <c r="M8" i="12"/>
  <c r="N16" i="12"/>
  <c r="N15" i="12"/>
  <c r="N14" i="12"/>
  <c r="N13" i="12"/>
  <c r="M8" i="11"/>
  <c r="N16" i="11"/>
  <c r="N15" i="11"/>
  <c r="N14" i="11"/>
  <c r="N13" i="11"/>
  <c r="B16" i="10"/>
  <c r="B17" i="10"/>
  <c r="B18" i="10"/>
  <c r="B19" i="10"/>
  <c r="N16" i="10"/>
  <c r="N15" i="10"/>
  <c r="N14" i="10"/>
  <c r="N13" i="10"/>
  <c r="BE4" i="9"/>
  <c r="BE7" i="9" s="1"/>
  <c r="R26" i="2"/>
  <c r="H55" i="8"/>
  <c r="F55" i="8"/>
  <c r="CY4" i="8"/>
  <c r="AO10" i="9"/>
  <c r="CZ4" i="8"/>
  <c r="AP13" i="9" s="1"/>
  <c r="CX4" i="8"/>
  <c r="CX3" i="8"/>
  <c r="CE8" i="8" a="1"/>
  <c r="CG8" i="8" s="1"/>
  <c r="DJ4" i="8" s="1"/>
  <c r="CB8" i="8" a="1"/>
  <c r="CB8" i="8" s="1"/>
  <c r="DE4" i="8" s="1"/>
  <c r="BX8" i="8" a="1"/>
  <c r="BX8" i="8" s="1"/>
  <c r="DA4" i="8" s="1"/>
  <c r="AO9" i="9"/>
  <c r="AO15" i="9"/>
  <c r="AO13" i="9"/>
  <c r="AP12" i="9"/>
  <c r="AO5" i="9"/>
  <c r="AO17" i="9"/>
  <c r="AO14" i="9"/>
  <c r="AO6" i="9"/>
  <c r="AO4" i="9"/>
  <c r="AP19" i="9"/>
  <c r="AO12" i="9"/>
  <c r="AO19" i="9"/>
  <c r="AO11" i="9"/>
  <c r="AP10" i="9"/>
  <c r="AO16" i="9"/>
  <c r="AO8" i="9"/>
  <c r="AO7" i="9"/>
  <c r="AO18" i="9"/>
  <c r="AP17" i="9"/>
  <c r="CD8" i="8"/>
  <c r="DG4" i="8" s="1"/>
  <c r="BZ8" i="8"/>
  <c r="DC4" i="8" s="1"/>
  <c r="H53" i="8"/>
  <c r="F53" i="8"/>
  <c r="H48" i="8"/>
  <c r="F48" i="8"/>
  <c r="H51" i="8"/>
  <c r="H49" i="8"/>
  <c r="H47" i="8"/>
  <c r="F51" i="8"/>
  <c r="F49" i="8"/>
  <c r="F47" i="8"/>
  <c r="H45" i="8"/>
  <c r="F45" i="8"/>
  <c r="H44" i="8"/>
  <c r="F44" i="8"/>
  <c r="AH9" i="9"/>
  <c r="AH10" i="9"/>
  <c r="AH11" i="9"/>
  <c r="AH12" i="9"/>
  <c r="AH13" i="9"/>
  <c r="AH14" i="9"/>
  <c r="AH15" i="9"/>
  <c r="AH16" i="9"/>
  <c r="AH17" i="9"/>
  <c r="AH18" i="9"/>
  <c r="AH19" i="9"/>
  <c r="AH8" i="9"/>
  <c r="AH5" i="9"/>
  <c r="AH6" i="9"/>
  <c r="AH7" i="9"/>
  <c r="AH4" i="9"/>
  <c r="H42" i="8"/>
  <c r="F42" i="8"/>
  <c r="H38" i="8"/>
  <c r="G38" i="8"/>
  <c r="F38" i="8"/>
  <c r="F39" i="8"/>
  <c r="H34" i="8"/>
  <c r="F34" i="8"/>
  <c r="V8" i="9"/>
  <c r="V5" i="9"/>
  <c r="V13" i="9"/>
  <c r="V18" i="9"/>
  <c r="H36" i="8"/>
  <c r="F36" i="8"/>
  <c r="H40" i="8"/>
  <c r="F40" i="8"/>
  <c r="H39" i="8"/>
  <c r="H35" i="8"/>
  <c r="F35" i="8"/>
  <c r="V6" i="9"/>
  <c r="V7" i="9"/>
  <c r="V10" i="9"/>
  <c r="V14" i="9"/>
  <c r="V15" i="9"/>
  <c r="V16" i="9"/>
  <c r="V17" i="9"/>
  <c r="V9" i="9"/>
  <c r="V19" i="9"/>
  <c r="V11" i="9"/>
  <c r="V12" i="9"/>
  <c r="E32" i="8"/>
  <c r="F32" i="8" s="1"/>
  <c r="H32" i="8"/>
  <c r="H31" i="8"/>
  <c r="F31" i="8"/>
  <c r="E21" i="8"/>
  <c r="H21" i="8" s="1"/>
  <c r="E29" i="8"/>
  <c r="H29" i="8" s="1"/>
  <c r="E27" i="8"/>
  <c r="H27" i="8"/>
  <c r="E25" i="8"/>
  <c r="H25" i="8" s="1"/>
  <c r="E24" i="8"/>
  <c r="F24" i="8" s="1"/>
  <c r="E22" i="8"/>
  <c r="H22" i="8" s="1"/>
  <c r="F27" i="8"/>
  <c r="F22" i="8"/>
  <c r="H24" i="8"/>
  <c r="H19" i="8"/>
  <c r="F19" i="8"/>
  <c r="F18" i="8"/>
  <c r="H10" i="8"/>
  <c r="F10" i="8"/>
  <c r="F14" i="8"/>
  <c r="H17" i="8"/>
  <c r="F17" i="8"/>
  <c r="G13" i="8"/>
  <c r="H13" i="8" s="1"/>
  <c r="F13" i="8"/>
  <c r="H12" i="8"/>
  <c r="F12" i="8"/>
  <c r="H9" i="8"/>
  <c r="F9" i="8"/>
  <c r="H7" i="8"/>
  <c r="F7" i="8"/>
  <c r="H6" i="8"/>
  <c r="F6" i="8"/>
  <c r="U26" i="2"/>
  <c r="M8" i="7"/>
  <c r="M8" i="5"/>
  <c r="M8" i="4"/>
  <c r="AT3" i="8" a="1"/>
  <c r="AT3" i="8" s="1"/>
  <c r="H4" i="8"/>
  <c r="F4" i="8"/>
  <c r="BE8" i="9"/>
  <c r="BE16" i="9" s="1"/>
  <c r="AG8" i="9"/>
  <c r="AG4" i="9"/>
  <c r="L36" i="2"/>
  <c r="D8" i="9" s="1"/>
  <c r="T8" i="9" s="1"/>
  <c r="L11" i="2"/>
  <c r="D4" i="9" s="1"/>
  <c r="D7" i="9" s="1"/>
  <c r="BL10" i="8" a="1"/>
  <c r="BL10" i="8" s="1"/>
  <c r="BL9" i="8" a="1"/>
  <c r="BN9" i="8" s="1"/>
  <c r="BL8" i="8" a="1"/>
  <c r="BM8" i="8" s="1"/>
  <c r="DI3" i="8" s="1"/>
  <c r="BL7" i="8" a="1"/>
  <c r="BL7" i="8" s="1"/>
  <c r="BL6" i="8" a="1"/>
  <c r="BN6" i="8" s="1"/>
  <c r="BL4" i="8" a="1"/>
  <c r="BN4" i="8" s="1"/>
  <c r="BM4" i="8"/>
  <c r="BI4" i="8" a="1"/>
  <c r="BI4" i="8"/>
  <c r="BC4" i="8" a="1"/>
  <c r="BE4" i="8" s="1"/>
  <c r="BL5" i="8" a="1"/>
  <c r="BL5" i="8" s="1"/>
  <c r="BI10" i="8" a="1"/>
  <c r="BK10" i="8" s="1"/>
  <c r="BI10" i="8"/>
  <c r="BI9" i="8" a="1"/>
  <c r="BJ9" i="8" s="1"/>
  <c r="BI9" i="8"/>
  <c r="BI8" i="8" a="1"/>
  <c r="BI8" i="8" s="1"/>
  <c r="DE3" i="8" s="1"/>
  <c r="BI7" i="8" a="1"/>
  <c r="BK7" i="8"/>
  <c r="BI6" i="8" a="1"/>
  <c r="BK6" i="8" s="1"/>
  <c r="BI5" i="8" a="1"/>
  <c r="BJ5" i="8" s="1"/>
  <c r="BC10" i="8" a="1"/>
  <c r="BE10" i="8"/>
  <c r="BC9" i="8" a="1"/>
  <c r="BD9" i="8" s="1"/>
  <c r="BE9" i="8"/>
  <c r="BC8" i="8" a="1"/>
  <c r="BD8" i="8" s="1"/>
  <c r="CZ3" i="8" s="1"/>
  <c r="BC7" i="8" a="1"/>
  <c r="BC7" i="8" s="1"/>
  <c r="BC6" i="8" a="1"/>
  <c r="BD6" i="8" s="1"/>
  <c r="BC5" i="8" a="1"/>
  <c r="BE5" i="8" s="1"/>
  <c r="BD5" i="8"/>
  <c r="AP3" i="8" a="1"/>
  <c r="AP3" i="8"/>
  <c r="AK3" i="8" a="1"/>
  <c r="AK3" i="8" s="1"/>
  <c r="AB3" i="8" a="1"/>
  <c r="AH3" i="8" s="1"/>
  <c r="U3" i="8" a="1"/>
  <c r="AA3" i="8" s="1"/>
  <c r="W3" i="8"/>
  <c r="H3" i="8"/>
  <c r="F3" i="8"/>
  <c r="AL3" i="8"/>
  <c r="AG13" i="9"/>
  <c r="AG16" i="9"/>
  <c r="AG6" i="9"/>
  <c r="AG5" i="9"/>
  <c r="AG7" i="9"/>
  <c r="AG10" i="9"/>
  <c r="AG14" i="9"/>
  <c r="AG9" i="9"/>
  <c r="AG17" i="9"/>
  <c r="AG18" i="9"/>
  <c r="AG12" i="9"/>
  <c r="AG11" i="9"/>
  <c r="AG15" i="9"/>
  <c r="AG19" i="9"/>
  <c r="BN10" i="8"/>
  <c r="BM10" i="8"/>
  <c r="BM9" i="8"/>
  <c r="BN7" i="8"/>
  <c r="BM7" i="8"/>
  <c r="BM6" i="8"/>
  <c r="BK4" i="8"/>
  <c r="BJ4" i="8"/>
  <c r="BD4" i="8"/>
  <c r="BC4" i="8"/>
  <c r="BG4" i="8"/>
  <c r="BF4" i="8"/>
  <c r="BN5" i="8"/>
  <c r="BM5" i="8"/>
  <c r="BJ10" i="8"/>
  <c r="BK9" i="8"/>
  <c r="BK8" i="8"/>
  <c r="DG3" i="8" s="1"/>
  <c r="BJ8" i="8"/>
  <c r="DF3" i="8"/>
  <c r="BJ7" i="8"/>
  <c r="BI7" i="8"/>
  <c r="BD10" i="8"/>
  <c r="BC10" i="8"/>
  <c r="BH10" i="8"/>
  <c r="BG10" i="8"/>
  <c r="BF10" i="8"/>
  <c r="BC9" i="8"/>
  <c r="BH9" i="8"/>
  <c r="BG9" i="8"/>
  <c r="BF9" i="8"/>
  <c r="BH7" i="8"/>
  <c r="BF7" i="8"/>
  <c r="BD7" i="8"/>
  <c r="BE6" i="8"/>
  <c r="BC6" i="8"/>
  <c r="BG5" i="8"/>
  <c r="BF5" i="8"/>
  <c r="AQ3" i="8"/>
  <c r="AC3" i="8"/>
  <c r="Z3" i="8"/>
  <c r="AP9" i="2"/>
  <c r="AP11" i="2"/>
  <c r="AJ10" i="2"/>
  <c r="AP8" i="2"/>
  <c r="X26" i="2"/>
  <c r="N16" i="7"/>
  <c r="N15" i="7"/>
  <c r="N14" i="7"/>
  <c r="N13" i="7"/>
  <c r="N16" i="5"/>
  <c r="N15" i="5"/>
  <c r="N14" i="5"/>
  <c r="N13" i="5"/>
  <c r="B62" i="4"/>
  <c r="B61" i="4"/>
  <c r="B60" i="4"/>
  <c r="B59" i="4"/>
  <c r="B58" i="4"/>
  <c r="B57" i="4"/>
  <c r="B56" i="4"/>
  <c r="N16" i="4"/>
  <c r="N15" i="4"/>
  <c r="N14" i="4"/>
  <c r="N13" i="4"/>
  <c r="AJ8" i="2"/>
  <c r="N14" i="1"/>
  <c r="N15" i="1"/>
  <c r="N16" i="1"/>
  <c r="N13" i="1"/>
  <c r="B62" i="1"/>
  <c r="B61" i="1"/>
  <c r="B60" i="1"/>
  <c r="B59" i="1"/>
  <c r="B58" i="1"/>
  <c r="B57" i="1"/>
  <c r="B56" i="1"/>
  <c r="BE10" i="9" l="1"/>
  <c r="BE15" i="9"/>
  <c r="BE12" i="9"/>
  <c r="BE11" i="9"/>
  <c r="BE19" i="9"/>
  <c r="BE14" i="9"/>
  <c r="BE9" i="9"/>
  <c r="BE13" i="9"/>
  <c r="BE18" i="9"/>
  <c r="BE17" i="9"/>
  <c r="H8" i="9"/>
  <c r="D19" i="9"/>
  <c r="R19" i="9" s="1"/>
  <c r="D9" i="9"/>
  <c r="F9" i="9" s="1"/>
  <c r="Q8" i="9"/>
  <c r="U8" i="9"/>
  <c r="AZ8" i="9" s="1"/>
  <c r="D11" i="9"/>
  <c r="F11" i="9" s="1"/>
  <c r="G8" i="9"/>
  <c r="O8" i="9"/>
  <c r="J8" i="9"/>
  <c r="M8" i="9"/>
  <c r="D14" i="9"/>
  <c r="D12" i="9"/>
  <c r="D17" i="9"/>
  <c r="S8" i="9"/>
  <c r="AM8" i="9" s="1"/>
  <c r="P8" i="9"/>
  <c r="D13" i="9"/>
  <c r="L8" i="9"/>
  <c r="D10" i="9"/>
  <c r="D18" i="9"/>
  <c r="R8" i="9"/>
  <c r="O11" i="9"/>
  <c r="D16" i="9"/>
  <c r="N8" i="9"/>
  <c r="I8" i="9"/>
  <c r="D15" i="9"/>
  <c r="K8" i="9"/>
  <c r="E8" i="9"/>
  <c r="F8" i="9"/>
  <c r="U31" i="2"/>
  <c r="K2" i="10"/>
  <c r="K2" i="1"/>
  <c r="O7" i="9"/>
  <c r="U7" i="9"/>
  <c r="AX7" i="9" s="1"/>
  <c r="M7" i="9"/>
  <c r="P7" i="9"/>
  <c r="J7" i="9"/>
  <c r="E7" i="9"/>
  <c r="L7" i="9"/>
  <c r="S7" i="9"/>
  <c r="AM7" i="9" s="1"/>
  <c r="F7" i="9"/>
  <c r="K7" i="9"/>
  <c r="Q7" i="9"/>
  <c r="T7" i="9"/>
  <c r="I7" i="9"/>
  <c r="R7" i="9"/>
  <c r="H7" i="9"/>
  <c r="N7" i="9"/>
  <c r="G7" i="9"/>
  <c r="K4" i="9"/>
  <c r="P4" i="9"/>
  <c r="L4" i="9"/>
  <c r="T4" i="9"/>
  <c r="R4" i="9"/>
  <c r="G4" i="9"/>
  <c r="U4" i="9"/>
  <c r="AX4" i="9" s="1"/>
  <c r="N4" i="9"/>
  <c r="D5" i="9"/>
  <c r="Q4" i="9"/>
  <c r="M4" i="9"/>
  <c r="E4" i="9"/>
  <c r="S4" i="9"/>
  <c r="AM4" i="9" s="1"/>
  <c r="H4" i="9"/>
  <c r="J4" i="9"/>
  <c r="F4" i="9"/>
  <c r="I4" i="9"/>
  <c r="D6" i="9"/>
  <c r="O4" i="9"/>
  <c r="AQ10" i="9"/>
  <c r="AQ4" i="9"/>
  <c r="AQ18" i="9"/>
  <c r="AQ12" i="9"/>
  <c r="AQ5" i="9"/>
  <c r="AQ7" i="9"/>
  <c r="AQ8" i="9"/>
  <c r="AQ13" i="9"/>
  <c r="AQ16" i="9"/>
  <c r="AQ14" i="9"/>
  <c r="AQ6" i="9"/>
  <c r="AQ15" i="9"/>
  <c r="AQ9" i="9"/>
  <c r="AQ11" i="9"/>
  <c r="AQ17" i="9"/>
  <c r="AQ19" i="9"/>
  <c r="AW14" i="9"/>
  <c r="AW17" i="9"/>
  <c r="AW10" i="9"/>
  <c r="AW12" i="9"/>
  <c r="AW18" i="9"/>
  <c r="AW8" i="9"/>
  <c r="AW4" i="9"/>
  <c r="AW16" i="9"/>
  <c r="AW15" i="9"/>
  <c r="AW9" i="9"/>
  <c r="AW11" i="9"/>
  <c r="AW5" i="9"/>
  <c r="AW19" i="9"/>
  <c r="AW13" i="9"/>
  <c r="AW6" i="9"/>
  <c r="AW7" i="9"/>
  <c r="AS8" i="9"/>
  <c r="AS12" i="9"/>
  <c r="AS6" i="9"/>
  <c r="AS16" i="9"/>
  <c r="AS14" i="9"/>
  <c r="AS5" i="9"/>
  <c r="AS10" i="9"/>
  <c r="AS13" i="9"/>
  <c r="AS19" i="9"/>
  <c r="AS9" i="9"/>
  <c r="AS7" i="9"/>
  <c r="AS17" i="9"/>
  <c r="AS15" i="9"/>
  <c r="AS11" i="9"/>
  <c r="AS18" i="9"/>
  <c r="AS4" i="9"/>
  <c r="F25" i="8"/>
  <c r="CC8" i="8"/>
  <c r="DF4" i="8" s="1"/>
  <c r="AP11" i="9"/>
  <c r="AP9" i="9"/>
  <c r="AP8" i="9"/>
  <c r="BL9" i="8"/>
  <c r="F29" i="8"/>
  <c r="AP7" i="9"/>
  <c r="U3" i="8"/>
  <c r="AF3" i="8"/>
  <c r="BH5" i="8"/>
  <c r="BE7" i="8"/>
  <c r="BK5" i="8"/>
  <c r="BL4" i="8"/>
  <c r="BL8" i="8"/>
  <c r="DH3" i="8" s="1"/>
  <c r="AM3" i="8"/>
  <c r="AB3" i="8"/>
  <c r="BF6" i="8"/>
  <c r="BL6" i="8"/>
  <c r="AP6" i="9"/>
  <c r="AP4" i="9"/>
  <c r="AP5" i="9"/>
  <c r="V3" i="8"/>
  <c r="AG3" i="8"/>
  <c r="BC5" i="8"/>
  <c r="BF8" i="8"/>
  <c r="DB3" i="8" s="1"/>
  <c r="BI5" i="8"/>
  <c r="X3" i="8"/>
  <c r="AE3" i="8"/>
  <c r="BG6" i="8"/>
  <c r="BG7" i="8"/>
  <c r="BI6" i="8"/>
  <c r="BH4" i="8"/>
  <c r="AU3" i="8"/>
  <c r="CA8" i="8"/>
  <c r="DD4" i="8" s="1"/>
  <c r="CF8" i="8"/>
  <c r="DI4" i="8" s="1"/>
  <c r="CE8" i="8"/>
  <c r="DH4" i="8" s="1"/>
  <c r="AP16" i="9"/>
  <c r="BN8" i="8"/>
  <c r="DJ3" i="8" s="1"/>
  <c r="AD3" i="8"/>
  <c r="BE8" i="8"/>
  <c r="DA3" i="8" s="1"/>
  <c r="Y3" i="8"/>
  <c r="BH6" i="8"/>
  <c r="BG8" i="8"/>
  <c r="DC3" i="8" s="1"/>
  <c r="BJ6" i="8"/>
  <c r="AP15" i="9"/>
  <c r="F21" i="8"/>
  <c r="BY8" i="8"/>
  <c r="DB4" i="8" s="1"/>
  <c r="AP18" i="9"/>
  <c r="AP14" i="9"/>
  <c r="BC8" i="8"/>
  <c r="CY3" i="8" s="1"/>
  <c r="BH8" i="8"/>
  <c r="DD3" i="8" s="1"/>
  <c r="BE5" i="9"/>
  <c r="BE6" i="9"/>
  <c r="AY4" i="9" l="1"/>
  <c r="AY8" i="9"/>
  <c r="I9" i="9"/>
  <c r="M11" i="9"/>
  <c r="L9" i="9"/>
  <c r="N9" i="9"/>
  <c r="E9" i="9"/>
  <c r="K9" i="9"/>
  <c r="U9" i="9"/>
  <c r="AY9" i="9" s="1"/>
  <c r="S11" i="9"/>
  <c r="AM11" i="9" s="1"/>
  <c r="P11" i="9"/>
  <c r="U11" i="9"/>
  <c r="AZ11" i="9" s="1"/>
  <c r="G11" i="9"/>
  <c r="H11" i="9"/>
  <c r="K11" i="9"/>
  <c r="AX8" i="9"/>
  <c r="J19" i="9"/>
  <c r="T11" i="9"/>
  <c r="N11" i="9"/>
  <c r="R11" i="9"/>
  <c r="Q19" i="9"/>
  <c r="H19" i="9"/>
  <c r="U19" i="9"/>
  <c r="T19" i="9"/>
  <c r="O19" i="9"/>
  <c r="I19" i="9"/>
  <c r="E19" i="9"/>
  <c r="I11" i="9"/>
  <c r="J11" i="9"/>
  <c r="L19" i="9"/>
  <c r="P19" i="9"/>
  <c r="BA8" i="9"/>
  <c r="BB8" i="9" s="1"/>
  <c r="BC8" i="9" s="1"/>
  <c r="BD8" i="9" s="1"/>
  <c r="F19" i="9"/>
  <c r="G19" i="9"/>
  <c r="S19" i="9"/>
  <c r="AM19" i="9" s="1"/>
  <c r="K19" i="9"/>
  <c r="M19" i="9"/>
  <c r="N19" i="9"/>
  <c r="J9" i="9"/>
  <c r="T9" i="9"/>
  <c r="AY11" i="9"/>
  <c r="Q9" i="9"/>
  <c r="P9" i="9"/>
  <c r="O9" i="9"/>
  <c r="M9" i="9"/>
  <c r="Q11" i="9"/>
  <c r="E11" i="9"/>
  <c r="L11" i="9"/>
  <c r="H9" i="9"/>
  <c r="S9" i="9"/>
  <c r="AM9" i="9" s="1"/>
  <c r="G9" i="9"/>
  <c r="R9" i="9"/>
  <c r="T15" i="9"/>
  <c r="L15" i="9"/>
  <c r="M15" i="9"/>
  <c r="S15" i="9"/>
  <c r="AM15" i="9" s="1"/>
  <c r="U15" i="9"/>
  <c r="H15" i="9"/>
  <c r="J15" i="9"/>
  <c r="G15" i="9"/>
  <c r="I15" i="9"/>
  <c r="R15" i="9"/>
  <c r="E15" i="9"/>
  <c r="K15" i="9"/>
  <c r="O15" i="9"/>
  <c r="Q15" i="9"/>
  <c r="F15" i="9"/>
  <c r="N15" i="9"/>
  <c r="P15" i="9"/>
  <c r="N14" i="9"/>
  <c r="K14" i="9"/>
  <c r="M14" i="9"/>
  <c r="E14" i="9"/>
  <c r="Q14" i="9"/>
  <c r="I14" i="9"/>
  <c r="T14" i="9"/>
  <c r="H14" i="9"/>
  <c r="R14" i="9"/>
  <c r="J14" i="9"/>
  <c r="F14" i="9"/>
  <c r="S14" i="9"/>
  <c r="AM14" i="9" s="1"/>
  <c r="G14" i="9"/>
  <c r="L14" i="9"/>
  <c r="P14" i="9"/>
  <c r="U14" i="9"/>
  <c r="AY14" i="9" s="1"/>
  <c r="O14" i="9"/>
  <c r="L18" i="9"/>
  <c r="Q18" i="9"/>
  <c r="R18" i="9"/>
  <c r="K18" i="9"/>
  <c r="T18" i="9"/>
  <c r="P18" i="9"/>
  <c r="I18" i="9"/>
  <c r="J18" i="9"/>
  <c r="M18" i="9"/>
  <c r="F18" i="9"/>
  <c r="N18" i="9"/>
  <c r="O18" i="9"/>
  <c r="S18" i="9"/>
  <c r="AM18" i="9" s="1"/>
  <c r="U18" i="9"/>
  <c r="E18" i="9"/>
  <c r="G18" i="9"/>
  <c r="H18" i="9"/>
  <c r="T16" i="9"/>
  <c r="M16" i="9"/>
  <c r="J16" i="9"/>
  <c r="E16" i="9"/>
  <c r="S16" i="9"/>
  <c r="AM16" i="9" s="1"/>
  <c r="P16" i="9"/>
  <c r="Q16" i="9"/>
  <c r="H16" i="9"/>
  <c r="K16" i="9"/>
  <c r="R16" i="9"/>
  <c r="U16" i="9"/>
  <c r="O16" i="9"/>
  <c r="F16" i="9"/>
  <c r="L16" i="9"/>
  <c r="N16" i="9"/>
  <c r="I16" i="9"/>
  <c r="G16" i="9"/>
  <c r="G10" i="9"/>
  <c r="F10" i="9"/>
  <c r="H10" i="9"/>
  <c r="P10" i="9"/>
  <c r="K10" i="9"/>
  <c r="N10" i="9"/>
  <c r="U10" i="9"/>
  <c r="Q10" i="9"/>
  <c r="O10" i="9"/>
  <c r="L10" i="9"/>
  <c r="S10" i="9"/>
  <c r="AM10" i="9" s="1"/>
  <c r="E10" i="9"/>
  <c r="J10" i="9"/>
  <c r="T10" i="9"/>
  <c r="R10" i="9"/>
  <c r="M10" i="9"/>
  <c r="I10" i="9"/>
  <c r="E13" i="9"/>
  <c r="L13" i="9"/>
  <c r="I13" i="9"/>
  <c r="J13" i="9"/>
  <c r="M13" i="9"/>
  <c r="O13" i="9"/>
  <c r="H13" i="9"/>
  <c r="K13" i="9"/>
  <c r="R13" i="9"/>
  <c r="F13" i="9"/>
  <c r="S13" i="9"/>
  <c r="AM13" i="9" s="1"/>
  <c r="N13" i="9"/>
  <c r="G13" i="9"/>
  <c r="U13" i="9"/>
  <c r="P13" i="9"/>
  <c r="T13" i="9"/>
  <c r="Q13" i="9"/>
  <c r="I12" i="9"/>
  <c r="J12" i="9"/>
  <c r="R12" i="9"/>
  <c r="E12" i="9"/>
  <c r="H12" i="9"/>
  <c r="M12" i="9"/>
  <c r="O12" i="9"/>
  <c r="Q12" i="9"/>
  <c r="P12" i="9"/>
  <c r="U12" i="9"/>
  <c r="N12" i="9"/>
  <c r="T12" i="9"/>
  <c r="S12" i="9"/>
  <c r="AM12" i="9" s="1"/>
  <c r="G12" i="9"/>
  <c r="F12" i="9"/>
  <c r="K12" i="9"/>
  <c r="L12" i="9"/>
  <c r="H17" i="9"/>
  <c r="F17" i="9"/>
  <c r="U17" i="9"/>
  <c r="O17" i="9"/>
  <c r="I17" i="9"/>
  <c r="G17" i="9"/>
  <c r="L17" i="9"/>
  <c r="Q17" i="9"/>
  <c r="M17" i="9"/>
  <c r="R17" i="9"/>
  <c r="J17" i="9"/>
  <c r="P17" i="9"/>
  <c r="S17" i="9"/>
  <c r="AM17" i="9" s="1"/>
  <c r="E17" i="9"/>
  <c r="N17" i="9"/>
  <c r="T17" i="9"/>
  <c r="K17" i="9"/>
  <c r="U30" i="2"/>
  <c r="R30" i="2" s="1"/>
  <c r="U32" i="2"/>
  <c r="AZ7" i="9"/>
  <c r="BA7" i="9"/>
  <c r="S58" i="1"/>
  <c r="U58" i="1" s="1"/>
  <c r="T58" i="1" s="1"/>
  <c r="S42" i="1"/>
  <c r="U42" i="1" s="1"/>
  <c r="T42" i="1" s="1"/>
  <c r="S43" i="1"/>
  <c r="U43" i="1" s="1"/>
  <c r="S47" i="1"/>
  <c r="S40" i="1"/>
  <c r="S18" i="1"/>
  <c r="S8" i="1"/>
  <c r="U8" i="1" s="1"/>
  <c r="T8" i="1" s="1"/>
  <c r="S49" i="1"/>
  <c r="U49" i="1" s="1"/>
  <c r="T49" i="1" s="1"/>
  <c r="S16" i="1"/>
  <c r="U16" i="1" s="1"/>
  <c r="S29" i="1"/>
  <c r="U29" i="1" s="1"/>
  <c r="S30" i="1"/>
  <c r="U30" i="1" s="1"/>
  <c r="T30" i="1" s="1"/>
  <c r="S13" i="1"/>
  <c r="U13" i="1" s="1"/>
  <c r="S51" i="1"/>
  <c r="S59" i="1"/>
  <c r="U59" i="1" s="1"/>
  <c r="T59" i="1" s="1"/>
  <c r="S15" i="1"/>
  <c r="U15" i="1" s="1"/>
  <c r="T15" i="1" s="1"/>
  <c r="S38" i="1"/>
  <c r="S41" i="1"/>
  <c r="S39" i="1"/>
  <c r="U39" i="1" s="1"/>
  <c r="T39" i="1" s="1"/>
  <c r="S23" i="1"/>
  <c r="U23" i="1" s="1"/>
  <c r="S17" i="1"/>
  <c r="U17" i="1" s="1"/>
  <c r="T17" i="1" s="1"/>
  <c r="S32" i="1"/>
  <c r="U32" i="1" s="1"/>
  <c r="T32" i="1" s="1"/>
  <c r="S34" i="1"/>
  <c r="U34" i="1" s="1"/>
  <c r="T34" i="1" s="1"/>
  <c r="S50" i="1"/>
  <c r="U50" i="1" s="1"/>
  <c r="T50" i="1" s="1"/>
  <c r="S53" i="1"/>
  <c r="S21" i="1"/>
  <c r="S31" i="1"/>
  <c r="U31" i="1" s="1"/>
  <c r="T31" i="1" s="1"/>
  <c r="S44" i="1"/>
  <c r="U44" i="1" s="1"/>
  <c r="S55" i="1"/>
  <c r="S22" i="1"/>
  <c r="U22" i="1" s="1"/>
  <c r="T22" i="1" s="1"/>
  <c r="S46" i="1"/>
  <c r="S27" i="1"/>
  <c r="U27" i="1" s="1"/>
  <c r="S54" i="1"/>
  <c r="U54" i="1" s="1"/>
  <c r="T54" i="1" s="1"/>
  <c r="S11" i="1"/>
  <c r="S5" i="1"/>
  <c r="U5" i="1" s="1"/>
  <c r="T5" i="1" s="1"/>
  <c r="S33" i="1"/>
  <c r="U33" i="1" s="1"/>
  <c r="T33" i="1" s="1"/>
  <c r="S26" i="1"/>
  <c r="S36" i="1"/>
  <c r="U36" i="1" s="1"/>
  <c r="T36" i="1" s="1"/>
  <c r="S7" i="1"/>
  <c r="U7" i="1" s="1"/>
  <c r="T7" i="1" s="1"/>
  <c r="S19" i="1"/>
  <c r="U19" i="1" s="1"/>
  <c r="S12" i="1"/>
  <c r="S4" i="1"/>
  <c r="U4" i="1" s="1"/>
  <c r="S10" i="1"/>
  <c r="S14" i="1"/>
  <c r="S6" i="1"/>
  <c r="S52" i="1"/>
  <c r="U52" i="1" s="1"/>
  <c r="T52" i="1" s="1"/>
  <c r="S9" i="1"/>
  <c r="S56" i="1"/>
  <c r="U56" i="1" s="1"/>
  <c r="T56" i="1" s="1"/>
  <c r="S28" i="1"/>
  <c r="S45" i="1"/>
  <c r="S20" i="1"/>
  <c r="U20" i="1" s="1"/>
  <c r="T20" i="1" s="1"/>
  <c r="S35" i="1"/>
  <c r="S37" i="1"/>
  <c r="U37" i="1" s="1"/>
  <c r="T37" i="1" s="1"/>
  <c r="S24" i="1"/>
  <c r="S57" i="1"/>
  <c r="S48" i="1"/>
  <c r="S25" i="1"/>
  <c r="S8" i="10"/>
  <c r="S15" i="10"/>
  <c r="U15" i="10" s="1"/>
  <c r="S12" i="10"/>
  <c r="U12" i="10" s="1"/>
  <c r="S13" i="10"/>
  <c r="U13" i="10" s="1"/>
  <c r="T13" i="10" s="1"/>
  <c r="S10" i="10"/>
  <c r="S19" i="10"/>
  <c r="U19" i="10" s="1"/>
  <c r="S14" i="10"/>
  <c r="U14" i="10" s="1"/>
  <c r="S4" i="10"/>
  <c r="S16" i="10"/>
  <c r="S11" i="10"/>
  <c r="U11" i="10" s="1"/>
  <c r="T11" i="10" s="1"/>
  <c r="S6" i="10"/>
  <c r="U6" i="10" s="1"/>
  <c r="T6" i="10" s="1"/>
  <c r="S9" i="10"/>
  <c r="S18" i="10"/>
  <c r="S7" i="10"/>
  <c r="S5" i="10"/>
  <c r="U5" i="10" s="1"/>
  <c r="T5" i="10" s="1"/>
  <c r="S17" i="10"/>
  <c r="BA4" i="9"/>
  <c r="AZ4" i="9"/>
  <c r="R5" i="9"/>
  <c r="H5" i="9"/>
  <c r="L5" i="9"/>
  <c r="G5" i="9"/>
  <c r="F5" i="9"/>
  <c r="U5" i="9"/>
  <c r="T5" i="9"/>
  <c r="I5" i="9"/>
  <c r="S5" i="9"/>
  <c r="AM5" i="9" s="1"/>
  <c r="E5" i="9"/>
  <c r="J5" i="9"/>
  <c r="Q5" i="9"/>
  <c r="P5" i="9"/>
  <c r="K5" i="9"/>
  <c r="O5" i="9"/>
  <c r="M5" i="9"/>
  <c r="N5" i="9"/>
  <c r="G6" i="9"/>
  <c r="J6" i="9"/>
  <c r="I6" i="9"/>
  <c r="L6" i="9"/>
  <c r="O6" i="9"/>
  <c r="K6" i="9"/>
  <c r="T6" i="9"/>
  <c r="R6" i="9"/>
  <c r="S6" i="9"/>
  <c r="AM6" i="9" s="1"/>
  <c r="U6" i="9"/>
  <c r="E6" i="9"/>
  <c r="F6" i="9"/>
  <c r="N6" i="9"/>
  <c r="H6" i="9"/>
  <c r="P6" i="9"/>
  <c r="Q6" i="9"/>
  <c r="M6" i="9"/>
  <c r="AR11" i="9"/>
  <c r="AR14" i="9"/>
  <c r="AR7" i="9"/>
  <c r="AR9" i="9"/>
  <c r="AR15" i="9"/>
  <c r="AR17" i="9"/>
  <c r="AR4" i="9"/>
  <c r="AR5" i="9"/>
  <c r="AR12" i="9"/>
  <c r="AR10" i="9"/>
  <c r="AR13" i="9"/>
  <c r="AR18" i="9"/>
  <c r="AR8" i="9"/>
  <c r="AR19" i="9"/>
  <c r="AR16" i="9"/>
  <c r="AR6" i="9"/>
  <c r="AT15" i="9"/>
  <c r="AT12" i="9"/>
  <c r="AT5" i="9"/>
  <c r="AT9" i="9"/>
  <c r="AT13" i="9"/>
  <c r="AT17" i="9"/>
  <c r="AT6" i="9"/>
  <c r="AT11" i="9"/>
  <c r="AT14" i="9"/>
  <c r="AT19" i="9"/>
  <c r="AT10" i="9"/>
  <c r="AT8" i="9"/>
  <c r="AT18" i="9"/>
  <c r="AT16" i="9"/>
  <c r="AT7" i="9"/>
  <c r="AT4" i="9"/>
  <c r="AU5" i="9"/>
  <c r="AU8" i="9"/>
  <c r="AU13" i="9"/>
  <c r="AU17" i="9"/>
  <c r="AU4" i="9"/>
  <c r="AU19" i="9"/>
  <c r="AU12" i="9"/>
  <c r="AU6" i="9"/>
  <c r="AU16" i="9"/>
  <c r="AU14" i="9"/>
  <c r="AU9" i="9"/>
  <c r="AU11" i="9"/>
  <c r="AU10" i="9"/>
  <c r="AU7" i="9"/>
  <c r="AU18" i="9"/>
  <c r="AU15" i="9"/>
  <c r="AY7" i="9"/>
  <c r="AY19" i="9"/>
  <c r="AV16" i="9"/>
  <c r="AV10" i="9"/>
  <c r="AV11" i="9"/>
  <c r="AV18" i="9"/>
  <c r="AV19" i="9"/>
  <c r="AV4" i="9"/>
  <c r="AV7" i="9"/>
  <c r="AV6" i="9"/>
  <c r="AV12" i="9"/>
  <c r="AV14" i="9"/>
  <c r="AV5" i="9"/>
  <c r="AV15" i="9"/>
  <c r="AV13" i="9"/>
  <c r="AV9" i="9"/>
  <c r="AV8" i="9"/>
  <c r="AV17" i="9"/>
  <c r="BA11" i="9" l="1"/>
  <c r="BA19" i="9"/>
  <c r="AX9" i="9"/>
  <c r="AZ9" i="9"/>
  <c r="AX11" i="9"/>
  <c r="AX19" i="9"/>
  <c r="AZ19" i="9"/>
  <c r="BB11" i="9"/>
  <c r="BC11" i="9" s="1"/>
  <c r="BD11" i="9" s="1"/>
  <c r="BA9" i="9"/>
  <c r="BA12" i="9"/>
  <c r="BA16" i="9"/>
  <c r="BA15" i="9"/>
  <c r="AZ16" i="9"/>
  <c r="AX16" i="9"/>
  <c r="AY16" i="9"/>
  <c r="BA14" i="9"/>
  <c r="BA17" i="9"/>
  <c r="BA10" i="9"/>
  <c r="AX15" i="9"/>
  <c r="AY15" i="9"/>
  <c r="AZ15" i="9"/>
  <c r="AX18" i="9"/>
  <c r="AZ18" i="9"/>
  <c r="AY18" i="9"/>
  <c r="AY13" i="9"/>
  <c r="AZ13" i="9"/>
  <c r="AX13" i="9"/>
  <c r="AY10" i="9"/>
  <c r="AZ10" i="9"/>
  <c r="AX10" i="9"/>
  <c r="AZ17" i="9"/>
  <c r="AX17" i="9"/>
  <c r="AY17" i="9"/>
  <c r="BA13" i="9"/>
  <c r="BA18" i="9"/>
  <c r="AZ12" i="9"/>
  <c r="AX12" i="9"/>
  <c r="AY12" i="9"/>
  <c r="AZ14" i="9"/>
  <c r="AX14" i="9"/>
  <c r="K2" i="5"/>
  <c r="K2" i="12"/>
  <c r="R31" i="2"/>
  <c r="R32" i="2" s="1"/>
  <c r="X30" i="2"/>
  <c r="X31" i="2" s="1"/>
  <c r="X32" i="2" s="1"/>
  <c r="T13" i="1"/>
  <c r="W13" i="1"/>
  <c r="V13" i="1" s="1"/>
  <c r="T43" i="1"/>
  <c r="W43" i="1"/>
  <c r="V43" i="1" s="1"/>
  <c r="W34" i="1"/>
  <c r="V34" i="1" s="1"/>
  <c r="U16" i="10"/>
  <c r="T16" i="10" s="1"/>
  <c r="BB4" i="9"/>
  <c r="BC4" i="9" s="1"/>
  <c r="BD4" i="9" s="1"/>
  <c r="T16" i="1"/>
  <c r="W16" i="1"/>
  <c r="V16" i="1" s="1"/>
  <c r="T27" i="1"/>
  <c r="W27" i="1"/>
  <c r="V27" i="1" s="1"/>
  <c r="T23" i="1"/>
  <c r="W23" i="1"/>
  <c r="V23" i="1" s="1"/>
  <c r="W58" i="1"/>
  <c r="V58" i="1" s="1"/>
  <c r="U35" i="1"/>
  <c r="T35" i="1" s="1"/>
  <c r="W17" i="1"/>
  <c r="V17" i="1" s="1"/>
  <c r="U21" i="1"/>
  <c r="T21" i="1" s="1"/>
  <c r="U11" i="1"/>
  <c r="W49" i="1"/>
  <c r="V49" i="1" s="1"/>
  <c r="W39" i="1"/>
  <c r="V39" i="1" s="1"/>
  <c r="U10" i="1"/>
  <c r="T10" i="1" s="1"/>
  <c r="W33" i="1"/>
  <c r="V33" i="1" s="1"/>
  <c r="W32" i="1"/>
  <c r="V32" i="1" s="1"/>
  <c r="U14" i="1"/>
  <c r="T14" i="1" s="1"/>
  <c r="U57" i="1"/>
  <c r="T57" i="1" s="1"/>
  <c r="W31" i="1"/>
  <c r="V31" i="1" s="1"/>
  <c r="W50" i="1"/>
  <c r="V50" i="1" s="1"/>
  <c r="W8" i="1"/>
  <c r="V8" i="1" s="1"/>
  <c r="T29" i="1"/>
  <c r="W29" i="1"/>
  <c r="V29" i="1" s="1"/>
  <c r="T19" i="10"/>
  <c r="T44" i="1"/>
  <c r="W44" i="1"/>
  <c r="V44" i="1" s="1"/>
  <c r="T19" i="1"/>
  <c r="T14" i="10"/>
  <c r="W14" i="10"/>
  <c r="V14" i="10" s="1"/>
  <c r="T12" i="10"/>
  <c r="W12" i="10"/>
  <c r="V12" i="10" s="1"/>
  <c r="T4" i="1"/>
  <c r="T15" i="10"/>
  <c r="W15" i="10"/>
  <c r="V15" i="10" s="1"/>
  <c r="R24" i="1"/>
  <c r="R53" i="1"/>
  <c r="R18" i="10"/>
  <c r="R10" i="10"/>
  <c r="R26" i="1"/>
  <c r="R38" i="1"/>
  <c r="W42" i="1"/>
  <c r="R51" i="1"/>
  <c r="R40" i="1"/>
  <c r="BA6" i="9"/>
  <c r="R9" i="10"/>
  <c r="U17" i="10"/>
  <c r="R13" i="10"/>
  <c r="R8" i="10"/>
  <c r="W11" i="10"/>
  <c r="V11" i="10" s="1"/>
  <c r="R48" i="1"/>
  <c r="W4" i="1"/>
  <c r="V4" i="1" s="1"/>
  <c r="R9" i="1"/>
  <c r="R12" i="1"/>
  <c r="U40" i="1"/>
  <c r="W30" i="1"/>
  <c r="W19" i="1"/>
  <c r="V19" i="1" s="1"/>
  <c r="W54" i="1"/>
  <c r="V54" i="1" s="1"/>
  <c r="U48" i="1"/>
  <c r="W20" i="1"/>
  <c r="V20" i="1" s="1"/>
  <c r="Y49" i="1"/>
  <c r="X49" i="1" s="1"/>
  <c r="R15" i="1"/>
  <c r="R13" i="1"/>
  <c r="R47" i="1"/>
  <c r="BB7" i="9"/>
  <c r="BC7" i="9" s="1"/>
  <c r="BD7" i="9" s="1"/>
  <c r="R16" i="10"/>
  <c r="W19" i="10"/>
  <c r="V19" i="10" s="1"/>
  <c r="W13" i="10"/>
  <c r="R35" i="1"/>
  <c r="R52" i="1"/>
  <c r="R33" i="1"/>
  <c r="U51" i="1"/>
  <c r="U12" i="1"/>
  <c r="Y58" i="1"/>
  <c r="X58" i="1" s="1"/>
  <c r="U38" i="1"/>
  <c r="T38" i="1" s="1"/>
  <c r="R59" i="1"/>
  <c r="R30" i="1"/>
  <c r="R43" i="1"/>
  <c r="U7" i="10"/>
  <c r="T7" i="10" s="1"/>
  <c r="R4" i="1"/>
  <c r="Y32" i="1"/>
  <c r="X32" i="1" s="1"/>
  <c r="U24" i="1"/>
  <c r="T24" i="1" s="1"/>
  <c r="U25" i="1"/>
  <c r="T25" i="1" s="1"/>
  <c r="R28" i="1"/>
  <c r="R6" i="1"/>
  <c r="R14" i="1"/>
  <c r="R5" i="1"/>
  <c r="U45" i="1"/>
  <c r="T45" i="1" s="1"/>
  <c r="R50" i="1"/>
  <c r="R29" i="1"/>
  <c r="R42" i="1"/>
  <c r="R5" i="10"/>
  <c r="U10" i="10"/>
  <c r="T10" i="10" s="1"/>
  <c r="U9" i="10"/>
  <c r="W5" i="10"/>
  <c r="V5" i="10" s="1"/>
  <c r="R57" i="1"/>
  <c r="R37" i="1"/>
  <c r="R56" i="1"/>
  <c r="W56" i="1"/>
  <c r="V56" i="1" s="1"/>
  <c r="W15" i="1"/>
  <c r="V15" i="1" s="1"/>
  <c r="R10" i="1"/>
  <c r="U26" i="1"/>
  <c r="T26" i="1" s="1"/>
  <c r="R11" i="1"/>
  <c r="R27" i="1"/>
  <c r="R44" i="1"/>
  <c r="R34" i="1"/>
  <c r="U47" i="1"/>
  <c r="R16" i="1"/>
  <c r="U28" i="1"/>
  <c r="R58" i="1"/>
  <c r="R7" i="10"/>
  <c r="R25" i="1"/>
  <c r="U18" i="10"/>
  <c r="T18" i="10" s="1"/>
  <c r="R12" i="10"/>
  <c r="Y12" i="10"/>
  <c r="X12" i="10" s="1"/>
  <c r="R20" i="1"/>
  <c r="R32" i="1"/>
  <c r="R6" i="10"/>
  <c r="W6" i="10"/>
  <c r="V6" i="10" s="1"/>
  <c r="R36" i="1"/>
  <c r="R55" i="1"/>
  <c r="R41" i="1"/>
  <c r="R18" i="1"/>
  <c r="R17" i="10"/>
  <c r="R11" i="10"/>
  <c r="R4" i="10"/>
  <c r="R14" i="10"/>
  <c r="R45" i="1"/>
  <c r="R19" i="1"/>
  <c r="R54" i="1"/>
  <c r="R46" i="1"/>
  <c r="R31" i="1"/>
  <c r="U6" i="1"/>
  <c r="T6" i="1" s="1"/>
  <c r="R23" i="1"/>
  <c r="W5" i="1"/>
  <c r="V5" i="1" s="1"/>
  <c r="W52" i="1"/>
  <c r="R49" i="1"/>
  <c r="U18" i="1"/>
  <c r="T18" i="1" s="1"/>
  <c r="U8" i="10"/>
  <c r="U4" i="10"/>
  <c r="T4" i="10" s="1"/>
  <c r="R19" i="10"/>
  <c r="R15" i="10"/>
  <c r="U55" i="1"/>
  <c r="T55" i="1" s="1"/>
  <c r="W22" i="1"/>
  <c r="V22" i="1" s="1"/>
  <c r="U53" i="1"/>
  <c r="T53" i="1" s="1"/>
  <c r="W59" i="1"/>
  <c r="R7" i="1"/>
  <c r="W37" i="1"/>
  <c r="U46" i="1"/>
  <c r="T46" i="1" s="1"/>
  <c r="R22" i="1"/>
  <c r="R21" i="1"/>
  <c r="R17" i="1"/>
  <c r="W36" i="1"/>
  <c r="V36" i="1" s="1"/>
  <c r="U9" i="1"/>
  <c r="R39" i="1"/>
  <c r="W7" i="1"/>
  <c r="V7" i="1" s="1"/>
  <c r="U41" i="1"/>
  <c r="R8" i="1"/>
  <c r="AY5" i="9"/>
  <c r="AX5" i="9"/>
  <c r="AZ5" i="9"/>
  <c r="BA5" i="9"/>
  <c r="AY6" i="9"/>
  <c r="AX6" i="9"/>
  <c r="AZ6" i="9"/>
  <c r="Y27" i="1" l="1"/>
  <c r="X27" i="1" s="1"/>
  <c r="Y8" i="1"/>
  <c r="X8" i="1" s="1"/>
  <c r="Y14" i="10"/>
  <c r="X14" i="10" s="1"/>
  <c r="Y43" i="1"/>
  <c r="X43" i="1" s="1"/>
  <c r="Y17" i="1"/>
  <c r="X17" i="1" s="1"/>
  <c r="Z17" i="1" s="1"/>
  <c r="AA17" i="1" s="1"/>
  <c r="AD17" i="1"/>
  <c r="W7" i="10"/>
  <c r="V7" i="10" s="1"/>
  <c r="Y34" i="1"/>
  <c r="X34" i="1" s="1"/>
  <c r="AE34" i="1" s="1" a="1"/>
  <c r="AE34" i="1" s="1"/>
  <c r="Y44" i="1"/>
  <c r="X44" i="1" s="1"/>
  <c r="AE44" i="1" s="1" a="1"/>
  <c r="AE44" i="1" s="1"/>
  <c r="W38" i="1"/>
  <c r="V38" i="1" s="1"/>
  <c r="Y13" i="1"/>
  <c r="X13" i="1" s="1"/>
  <c r="Y39" i="1"/>
  <c r="X39" i="1" s="1"/>
  <c r="Z39" i="1" s="1"/>
  <c r="AA39" i="1" s="1"/>
  <c r="BB9" i="9"/>
  <c r="BC9" i="9" s="1"/>
  <c r="BD9" i="9" s="1"/>
  <c r="BB19" i="9"/>
  <c r="BC19" i="9" s="1"/>
  <c r="BD19" i="9" s="1"/>
  <c r="BB14" i="9"/>
  <c r="BC14" i="9" s="1"/>
  <c r="BD14" i="9" s="1"/>
  <c r="BB13" i="9"/>
  <c r="BC13" i="9" s="1"/>
  <c r="BD13" i="9" s="1"/>
  <c r="BB15" i="9"/>
  <c r="BC15" i="9" s="1"/>
  <c r="BD15" i="9" s="1"/>
  <c r="BB17" i="9"/>
  <c r="BC17" i="9" s="1"/>
  <c r="BD17" i="9" s="1"/>
  <c r="BB10" i="9"/>
  <c r="BC10" i="9" s="1"/>
  <c r="BD10" i="9" s="1"/>
  <c r="BB18" i="9"/>
  <c r="BC18" i="9" s="1"/>
  <c r="BD18" i="9" s="1"/>
  <c r="BB12" i="9"/>
  <c r="BC12" i="9" s="1"/>
  <c r="BD12" i="9" s="1"/>
  <c r="BB16" i="9"/>
  <c r="BC16" i="9" s="1"/>
  <c r="BD16" i="9" s="1"/>
  <c r="K2" i="11"/>
  <c r="K2" i="4"/>
  <c r="S9" i="12"/>
  <c r="S17" i="12"/>
  <c r="U17" i="12" s="1"/>
  <c r="S25" i="12"/>
  <c r="S33" i="12"/>
  <c r="U33" i="12" s="1"/>
  <c r="S41" i="12"/>
  <c r="U41" i="12" s="1"/>
  <c r="S49" i="12"/>
  <c r="U49" i="12" s="1"/>
  <c r="S10" i="12"/>
  <c r="U10" i="12" s="1"/>
  <c r="T10" i="12" s="1"/>
  <c r="S18" i="12"/>
  <c r="S26" i="12"/>
  <c r="S34" i="12"/>
  <c r="U34" i="12" s="1"/>
  <c r="S42" i="12"/>
  <c r="U42" i="12" s="1"/>
  <c r="T42" i="12" s="1"/>
  <c r="S50" i="12"/>
  <c r="S11" i="12"/>
  <c r="S19" i="12"/>
  <c r="U19" i="12" s="1"/>
  <c r="T19" i="12" s="1"/>
  <c r="U25" i="12"/>
  <c r="T25" i="12" s="1"/>
  <c r="S27" i="12"/>
  <c r="U27" i="12" s="1"/>
  <c r="S35" i="12"/>
  <c r="U35" i="12" s="1"/>
  <c r="T35" i="12" s="1"/>
  <c r="S43" i="12"/>
  <c r="U43" i="12" s="1"/>
  <c r="T43" i="12" s="1"/>
  <c r="S51" i="12"/>
  <c r="S4" i="12"/>
  <c r="S12" i="12"/>
  <c r="U12" i="12" s="1"/>
  <c r="T12" i="12" s="1"/>
  <c r="U18" i="12"/>
  <c r="T18" i="12" s="1"/>
  <c r="S20" i="12"/>
  <c r="U20" i="12" s="1"/>
  <c r="T20" i="12" s="1"/>
  <c r="S28" i="12"/>
  <c r="S36" i="12"/>
  <c r="U36" i="12" s="1"/>
  <c r="S44" i="12"/>
  <c r="U44" i="12" s="1"/>
  <c r="T44" i="12" s="1"/>
  <c r="S52" i="12"/>
  <c r="U52" i="12" s="1"/>
  <c r="S5" i="12"/>
  <c r="U5" i="12" s="1"/>
  <c r="T5" i="12" s="1"/>
  <c r="U11" i="12"/>
  <c r="T11" i="12" s="1"/>
  <c r="S13" i="12"/>
  <c r="U13" i="12" s="1"/>
  <c r="T13" i="12" s="1"/>
  <c r="S21" i="12"/>
  <c r="U21" i="12" s="1"/>
  <c r="T21" i="12" s="1"/>
  <c r="S29" i="12"/>
  <c r="U29" i="12" s="1"/>
  <c r="T29" i="12" s="1"/>
  <c r="S37" i="12"/>
  <c r="U37" i="12" s="1"/>
  <c r="T37" i="12" s="1"/>
  <c r="S45" i="12"/>
  <c r="U45" i="12" s="1"/>
  <c r="T45" i="12" s="1"/>
  <c r="U51" i="12"/>
  <c r="T51" i="12" s="1"/>
  <c r="S53" i="12"/>
  <c r="U53" i="12" s="1"/>
  <c r="T53" i="12" s="1"/>
  <c r="S59" i="12"/>
  <c r="S6" i="12"/>
  <c r="U6" i="12" s="1"/>
  <c r="T6" i="12" s="1"/>
  <c r="S14" i="12"/>
  <c r="U14" i="12" s="1"/>
  <c r="T14" i="12" s="1"/>
  <c r="S22" i="12"/>
  <c r="U22" i="12" s="1"/>
  <c r="T22" i="12" s="1"/>
  <c r="U28" i="12"/>
  <c r="T28" i="12" s="1"/>
  <c r="S30" i="12"/>
  <c r="S38" i="12"/>
  <c r="U38" i="12" s="1"/>
  <c r="T38" i="12" s="1"/>
  <c r="S46" i="12"/>
  <c r="U46" i="12" s="1"/>
  <c r="T46" i="12" s="1"/>
  <c r="S54" i="12"/>
  <c r="U54" i="12" s="1"/>
  <c r="T54" i="12" s="1"/>
  <c r="S7" i="12"/>
  <c r="S15" i="12"/>
  <c r="S23" i="12"/>
  <c r="S31" i="12"/>
  <c r="S39" i="12"/>
  <c r="S47" i="12"/>
  <c r="S55" i="12"/>
  <c r="S16" i="12"/>
  <c r="S24" i="12"/>
  <c r="S32" i="12"/>
  <c r="S57" i="12"/>
  <c r="U57" i="12" s="1"/>
  <c r="T57" i="12" s="1"/>
  <c r="S40" i="12"/>
  <c r="S58" i="12"/>
  <c r="U58" i="12" s="1"/>
  <c r="T58" i="12" s="1"/>
  <c r="S48" i="12"/>
  <c r="U48" i="12" s="1"/>
  <c r="T48" i="12" s="1"/>
  <c r="S56" i="12"/>
  <c r="S8" i="12"/>
  <c r="U59" i="12"/>
  <c r="T59" i="12" s="1"/>
  <c r="S14" i="5"/>
  <c r="U14" i="5" s="1"/>
  <c r="T14" i="5" s="1"/>
  <c r="S12" i="5"/>
  <c r="U12" i="5" s="1"/>
  <c r="S10" i="5"/>
  <c r="U10" i="5" s="1"/>
  <c r="T10" i="5" s="1"/>
  <c r="S8" i="5"/>
  <c r="U8" i="5" s="1"/>
  <c r="T8" i="5" s="1"/>
  <c r="S6" i="5"/>
  <c r="U6" i="5" s="1"/>
  <c r="T6" i="5" s="1"/>
  <c r="S4" i="5"/>
  <c r="U4" i="5" s="1"/>
  <c r="S19" i="5"/>
  <c r="U19" i="5" s="1"/>
  <c r="T19" i="5" s="1"/>
  <c r="S17" i="5"/>
  <c r="U17" i="5" s="1"/>
  <c r="T17" i="5" s="1"/>
  <c r="S15" i="5"/>
  <c r="S13" i="5"/>
  <c r="S11" i="5"/>
  <c r="U11" i="5" s="1"/>
  <c r="T11" i="5" s="1"/>
  <c r="S9" i="5"/>
  <c r="S7" i="5"/>
  <c r="U7" i="5" s="1"/>
  <c r="T7" i="5" s="1"/>
  <c r="S5" i="5"/>
  <c r="U5" i="5" s="1"/>
  <c r="T5" i="5" s="1"/>
  <c r="S18" i="5"/>
  <c r="U18" i="5" s="1"/>
  <c r="T18" i="5" s="1"/>
  <c r="S16" i="5"/>
  <c r="K2" i="7"/>
  <c r="K2" i="13"/>
  <c r="Y36" i="1"/>
  <c r="X36" i="1" s="1"/>
  <c r="Z36" i="1" s="1"/>
  <c r="AA36" i="1" s="1"/>
  <c r="W53" i="1"/>
  <c r="V53" i="1" s="1"/>
  <c r="Y15" i="10"/>
  <c r="X15" i="10" s="1"/>
  <c r="Z15" i="10" s="1"/>
  <c r="AA15" i="10" s="1"/>
  <c r="Y22" i="1"/>
  <c r="X22" i="1" s="1"/>
  <c r="AE22" i="1" s="1" a="1"/>
  <c r="AE22" i="1" s="1"/>
  <c r="W16" i="10"/>
  <c r="Y16" i="10" s="1"/>
  <c r="X16" i="10" s="1"/>
  <c r="W57" i="1"/>
  <c r="V57" i="1" s="1"/>
  <c r="Y56" i="1"/>
  <c r="X56" i="1" s="1"/>
  <c r="Z56" i="1" s="1"/>
  <c r="AA56" i="1" s="1"/>
  <c r="Y20" i="1"/>
  <c r="X20" i="1" s="1"/>
  <c r="AC20" i="1" s="1"/>
  <c r="Y5" i="10"/>
  <c r="X5" i="10" s="1"/>
  <c r="AC5" i="10" s="1"/>
  <c r="Y31" i="1"/>
  <c r="X31" i="1" s="1"/>
  <c r="AE31" i="1" s="1" a="1"/>
  <c r="AE31" i="1" s="1"/>
  <c r="W21" i="1"/>
  <c r="V21" i="1" s="1"/>
  <c r="Z21" i="1" s="1"/>
  <c r="AA21" i="1" s="1"/>
  <c r="Y54" i="1"/>
  <c r="X54" i="1" s="1"/>
  <c r="AC54" i="1" s="1"/>
  <c r="W14" i="1"/>
  <c r="Y15" i="1"/>
  <c r="X15" i="1" s="1"/>
  <c r="Z15" i="1" s="1"/>
  <c r="AA15" i="1" s="1"/>
  <c r="W45" i="1"/>
  <c r="V45" i="1" s="1"/>
  <c r="Y23" i="1"/>
  <c r="T11" i="1"/>
  <c r="W11" i="1"/>
  <c r="Y11" i="1" s="1"/>
  <c r="X11" i="1" s="1"/>
  <c r="W10" i="1"/>
  <c r="Y21" i="1"/>
  <c r="X21" i="1" s="1"/>
  <c r="AC21" i="1" s="1"/>
  <c r="Y19" i="1"/>
  <c r="X19" i="1" s="1"/>
  <c r="Z19" i="1" s="1"/>
  <c r="AA19" i="1" s="1"/>
  <c r="AD12" i="10"/>
  <c r="AD58" i="1"/>
  <c r="W25" i="1"/>
  <c r="V25" i="1" s="1"/>
  <c r="Y6" i="10"/>
  <c r="X6" i="10" s="1"/>
  <c r="AC6" i="10" s="1"/>
  <c r="Y33" i="1"/>
  <c r="AD27" i="1"/>
  <c r="Y5" i="1"/>
  <c r="X5" i="1" s="1"/>
  <c r="Z5" i="1" s="1"/>
  <c r="AA5" i="1" s="1"/>
  <c r="Y16" i="1"/>
  <c r="W6" i="1"/>
  <c r="V6" i="1" s="1"/>
  <c r="Y50" i="1"/>
  <c r="X50" i="1" s="1"/>
  <c r="Z50" i="1" s="1"/>
  <c r="AA50" i="1" s="1"/>
  <c r="W35" i="1"/>
  <c r="V35" i="1" s="1"/>
  <c r="AC32" i="1"/>
  <c r="AE32" i="1" a="1"/>
  <c r="AE32" i="1" s="1"/>
  <c r="Z32" i="1"/>
  <c r="AA32" i="1" s="1"/>
  <c r="T17" i="10"/>
  <c r="AD54" i="1"/>
  <c r="T28" i="1"/>
  <c r="W28" i="1"/>
  <c r="V28" i="1" s="1"/>
  <c r="T51" i="1"/>
  <c r="W51" i="1"/>
  <c r="V51" i="1" s="1"/>
  <c r="T40" i="1"/>
  <c r="W40" i="1"/>
  <c r="V40" i="1" s="1"/>
  <c r="Y7" i="1"/>
  <c r="AE39" i="1" a="1"/>
  <c r="AE39" i="1" s="1"/>
  <c r="AC39" i="1"/>
  <c r="W10" i="10"/>
  <c r="V10" i="10" s="1"/>
  <c r="AD14" i="10"/>
  <c r="V13" i="10"/>
  <c r="Y13" i="10"/>
  <c r="X13" i="10" s="1"/>
  <c r="Y4" i="1"/>
  <c r="X4" i="1" s="1"/>
  <c r="AE4" i="1" s="1" a="1"/>
  <c r="AE4" i="1" s="1"/>
  <c r="Y29" i="1"/>
  <c r="T41" i="1"/>
  <c r="W41" i="1"/>
  <c r="V41" i="1" s="1"/>
  <c r="V59" i="1"/>
  <c r="Y59" i="1"/>
  <c r="X59" i="1" s="1"/>
  <c r="T8" i="10"/>
  <c r="W8" i="10"/>
  <c r="V8" i="10" s="1"/>
  <c r="AC22" i="1"/>
  <c r="AD15" i="10"/>
  <c r="AE49" i="1" a="1"/>
  <c r="AE49" i="1" s="1"/>
  <c r="Z49" i="1"/>
  <c r="AA49" i="1" s="1"/>
  <c r="AC49" i="1"/>
  <c r="Z27" i="1"/>
  <c r="AA27" i="1" s="1"/>
  <c r="AE27" i="1" a="1"/>
  <c r="AE27" i="1" s="1"/>
  <c r="AC27" i="1"/>
  <c r="AD13" i="1"/>
  <c r="T48" i="1"/>
  <c r="W48" i="1"/>
  <c r="Y48" i="1" s="1"/>
  <c r="X48" i="1" s="1"/>
  <c r="W18" i="1"/>
  <c r="AD8" i="1"/>
  <c r="AE15" i="10" a="1"/>
  <c r="AE15" i="10" s="1"/>
  <c r="AC15" i="10"/>
  <c r="V52" i="1"/>
  <c r="Y52" i="1"/>
  <c r="X52" i="1" s="1"/>
  <c r="AD56" i="1"/>
  <c r="AE5" i="1" a="1"/>
  <c r="AE5" i="1" s="1"/>
  <c r="W24" i="1"/>
  <c r="AE43" i="1" a="1"/>
  <c r="AE43" i="1" s="1"/>
  <c r="AC43" i="1"/>
  <c r="Z43" i="1"/>
  <c r="AA43" i="1" s="1"/>
  <c r="T12" i="1"/>
  <c r="W12" i="1"/>
  <c r="V12" i="1" s="1"/>
  <c r="V42" i="1"/>
  <c r="Y42" i="1"/>
  <c r="X42" i="1" s="1"/>
  <c r="V30" i="1"/>
  <c r="Y30" i="1"/>
  <c r="W55" i="1"/>
  <c r="V55" i="1" s="1"/>
  <c r="W4" i="10"/>
  <c r="V4" i="10" s="1"/>
  <c r="AE54" i="1" a="1"/>
  <c r="AE54" i="1" s="1"/>
  <c r="Z54" i="1"/>
  <c r="AA54" i="1" s="1"/>
  <c r="T9" i="1"/>
  <c r="W9" i="1"/>
  <c r="AD49" i="1"/>
  <c r="AE14" i="10" a="1"/>
  <c r="AE14" i="10" s="1"/>
  <c r="AC14" i="10"/>
  <c r="Z14" i="10"/>
  <c r="AA14" i="10" s="1"/>
  <c r="T47" i="1"/>
  <c r="W47" i="1"/>
  <c r="V47" i="1" s="1"/>
  <c r="W18" i="10"/>
  <c r="AC13" i="1"/>
  <c r="Z13" i="1"/>
  <c r="AA13" i="1" s="1"/>
  <c r="AE13" i="1" a="1"/>
  <c r="AE13" i="1" s="1"/>
  <c r="AE8" i="1" a="1"/>
  <c r="AE8" i="1" s="1"/>
  <c r="Z8" i="1"/>
  <c r="AA8" i="1" s="1"/>
  <c r="AC8" i="1"/>
  <c r="AE17" i="1" a="1"/>
  <c r="AE17" i="1" s="1"/>
  <c r="AC17" i="1"/>
  <c r="V37" i="1"/>
  <c r="Y37" i="1"/>
  <c r="Y40" i="1"/>
  <c r="X40" i="1" s="1"/>
  <c r="W26" i="1"/>
  <c r="V26" i="1" s="1"/>
  <c r="AD32" i="1"/>
  <c r="AC12" i="10"/>
  <c r="AE12" i="10" a="1"/>
  <c r="AE12" i="10" s="1"/>
  <c r="Z12" i="10"/>
  <c r="AA12" i="10" s="1"/>
  <c r="Z58" i="1"/>
  <c r="AA58" i="1" s="1"/>
  <c r="AC58" i="1"/>
  <c r="AE58" i="1" a="1"/>
  <c r="AE58" i="1" s="1"/>
  <c r="AE56" i="1" a="1"/>
  <c r="AE56" i="1" s="1"/>
  <c r="AC56" i="1"/>
  <c r="T9" i="10"/>
  <c r="W9" i="10"/>
  <c r="AD43" i="1"/>
  <c r="AE15" i="1" a="1"/>
  <c r="AE15" i="1" s="1"/>
  <c r="AC15" i="1"/>
  <c r="W46" i="1"/>
  <c r="Y46" i="1" s="1"/>
  <c r="X46" i="1" s="1"/>
  <c r="AC13" i="10"/>
  <c r="Y11" i="10"/>
  <c r="W17" i="10"/>
  <c r="V17" i="10" s="1"/>
  <c r="Y19" i="10"/>
  <c r="X19" i="10" s="1"/>
  <c r="AE19" i="10" s="1" a="1"/>
  <c r="AE19" i="10" s="1"/>
  <c r="BB6" i="9"/>
  <c r="BC6" i="9" s="1"/>
  <c r="BD6" i="9" s="1"/>
  <c r="BB5" i="9"/>
  <c r="BC5" i="9" s="1"/>
  <c r="BD5" i="9" s="1"/>
  <c r="AD5" i="1" l="1"/>
  <c r="Z34" i="1"/>
  <c r="AA34" i="1" s="1"/>
  <c r="Y57" i="1"/>
  <c r="X57" i="1" s="1"/>
  <c r="AC57" i="1" s="1"/>
  <c r="AC34" i="1"/>
  <c r="AE19" i="1" a="1"/>
  <c r="AE19" i="1" s="1"/>
  <c r="Y7" i="10"/>
  <c r="X7" i="10" s="1"/>
  <c r="AC7" i="10" s="1"/>
  <c r="AD19" i="1"/>
  <c r="AC5" i="1"/>
  <c r="AC19" i="1"/>
  <c r="AE5" i="10" a="1"/>
  <c r="AE5" i="10" s="1"/>
  <c r="AD6" i="10"/>
  <c r="Z57" i="1"/>
  <c r="AA57" i="1" s="1"/>
  <c r="Y10" i="10"/>
  <c r="X10" i="10" s="1"/>
  <c r="AE10" i="10" s="1" a="1"/>
  <c r="AE10" i="10" s="1"/>
  <c r="AE20" i="1" a="1"/>
  <c r="AE20" i="1" s="1"/>
  <c r="AD31" i="1"/>
  <c r="Z22" i="1"/>
  <c r="AA22" i="1" s="1"/>
  <c r="AD39" i="1"/>
  <c r="Y25" i="1"/>
  <c r="X25" i="1" s="1"/>
  <c r="Z25" i="1" s="1"/>
  <c r="AA25" i="1" s="1"/>
  <c r="AB25" i="1" s="1"/>
  <c r="AD22" i="1"/>
  <c r="Z13" i="10"/>
  <c r="AA13" i="10" s="1"/>
  <c r="AF13" i="10" s="1"/>
  <c r="Z44" i="1"/>
  <c r="AA44" i="1" s="1"/>
  <c r="AF44" i="1" s="1"/>
  <c r="AC50" i="1"/>
  <c r="Z5" i="10"/>
  <c r="AA5" i="10" s="1"/>
  <c r="AB5" i="10" s="1"/>
  <c r="AD36" i="1"/>
  <c r="AD44" i="1"/>
  <c r="AD5" i="10"/>
  <c r="Y28" i="1"/>
  <c r="X28" i="1" s="1"/>
  <c r="Z28" i="1" s="1"/>
  <c r="AA28" i="1" s="1"/>
  <c r="AB28" i="1" s="1"/>
  <c r="AC36" i="1"/>
  <c r="AC44" i="1"/>
  <c r="AE36" i="1" a="1"/>
  <c r="AE36" i="1" s="1"/>
  <c r="AE52" i="1" a="1"/>
  <c r="AE52" i="1" s="1"/>
  <c r="AD50" i="1"/>
  <c r="AE50" i="1" a="1"/>
  <c r="AE50" i="1" s="1"/>
  <c r="Z31" i="1"/>
  <c r="AA31" i="1" s="1"/>
  <c r="AF31" i="1" s="1"/>
  <c r="Y38" i="1"/>
  <c r="X38" i="1" s="1"/>
  <c r="AE38" i="1" s="1" a="1"/>
  <c r="AE38" i="1" s="1"/>
  <c r="AD34" i="1"/>
  <c r="AC31" i="1"/>
  <c r="Y53" i="1"/>
  <c r="X53" i="1" s="1"/>
  <c r="AE53" i="1" s="1" a="1"/>
  <c r="AE53" i="1" s="1"/>
  <c r="Z20" i="1"/>
  <c r="AA20" i="1" s="1"/>
  <c r="AF20" i="1" s="1"/>
  <c r="AE13" i="10" a="1"/>
  <c r="AE13" i="10" s="1"/>
  <c r="AE42" i="1" a="1"/>
  <c r="AE42" i="1" s="1"/>
  <c r="AD20" i="1"/>
  <c r="AE21" i="1" a="1"/>
  <c r="AE21" i="1" s="1"/>
  <c r="W28" i="12"/>
  <c r="V28" i="12" s="1"/>
  <c r="U50" i="12"/>
  <c r="T50" i="12" s="1"/>
  <c r="T41" i="12"/>
  <c r="W41" i="12"/>
  <c r="V41" i="12" s="1"/>
  <c r="T36" i="12"/>
  <c r="W36" i="12"/>
  <c r="V36" i="12" s="1"/>
  <c r="W7" i="5"/>
  <c r="V7" i="5" s="1"/>
  <c r="W20" i="12"/>
  <c r="V20" i="12" s="1"/>
  <c r="W25" i="12"/>
  <c r="W18" i="12"/>
  <c r="V18" i="12" s="1"/>
  <c r="T52" i="12"/>
  <c r="W52" i="12"/>
  <c r="V52" i="12" s="1"/>
  <c r="T33" i="12"/>
  <c r="W33" i="12"/>
  <c r="V33" i="12" s="1"/>
  <c r="W12" i="12"/>
  <c r="V12" i="12" s="1"/>
  <c r="W35" i="12"/>
  <c r="V35" i="12" s="1"/>
  <c r="W11" i="12"/>
  <c r="V11" i="12" s="1"/>
  <c r="U9" i="12"/>
  <c r="U26" i="12"/>
  <c r="W51" i="12"/>
  <c r="V51" i="12" s="1"/>
  <c r="W43" i="12"/>
  <c r="V43" i="12" s="1"/>
  <c r="W13" i="12"/>
  <c r="V13" i="12" s="1"/>
  <c r="U9" i="5"/>
  <c r="T9" i="5" s="1"/>
  <c r="W19" i="5"/>
  <c r="V19" i="5" s="1"/>
  <c r="W6" i="12"/>
  <c r="V6" i="12" s="1"/>
  <c r="W37" i="12"/>
  <c r="V37" i="12" s="1"/>
  <c r="W19" i="12"/>
  <c r="V19" i="12" s="1"/>
  <c r="U4" i="12"/>
  <c r="T4" i="12" s="1"/>
  <c r="U15" i="5"/>
  <c r="T15" i="5" s="1"/>
  <c r="W46" i="12"/>
  <c r="V46" i="12" s="1"/>
  <c r="W22" i="12"/>
  <c r="V22" i="12" s="1"/>
  <c r="W11" i="5"/>
  <c r="V11" i="5" s="1"/>
  <c r="W10" i="5"/>
  <c r="V10" i="5" s="1"/>
  <c r="W42" i="12"/>
  <c r="V42" i="12" s="1"/>
  <c r="T49" i="12"/>
  <c r="W49" i="12"/>
  <c r="V49" i="12" s="1"/>
  <c r="T4" i="5"/>
  <c r="W4" i="5"/>
  <c r="V4" i="5" s="1"/>
  <c r="T34" i="12"/>
  <c r="W34" i="12"/>
  <c r="V34" i="12" s="1"/>
  <c r="T17" i="12"/>
  <c r="W17" i="12"/>
  <c r="V17" i="12" s="1"/>
  <c r="T27" i="12"/>
  <c r="W27" i="12"/>
  <c r="V27" i="12" s="1"/>
  <c r="T12" i="5"/>
  <c r="W12" i="5"/>
  <c r="V12" i="5" s="1"/>
  <c r="R11" i="5"/>
  <c r="R6" i="5"/>
  <c r="U30" i="12"/>
  <c r="T30" i="12" s="1"/>
  <c r="R32" i="12"/>
  <c r="R39" i="12"/>
  <c r="R54" i="12"/>
  <c r="R45" i="12"/>
  <c r="R20" i="12"/>
  <c r="R35" i="12"/>
  <c r="U24" i="12"/>
  <c r="T24" i="12" s="1"/>
  <c r="R10" i="12"/>
  <c r="U39" i="12"/>
  <c r="T39" i="12" s="1"/>
  <c r="R25" i="12"/>
  <c r="U13" i="5"/>
  <c r="T13" i="5" s="1"/>
  <c r="R8" i="5"/>
  <c r="R14" i="12"/>
  <c r="R59" i="12"/>
  <c r="R5" i="12"/>
  <c r="R44" i="12"/>
  <c r="R34" i="12"/>
  <c r="R49" i="12"/>
  <c r="Y11" i="12"/>
  <c r="X11" i="12" s="1"/>
  <c r="R15" i="5"/>
  <c r="W14" i="5"/>
  <c r="V14" i="5" s="1"/>
  <c r="R10" i="5"/>
  <c r="R8" i="12"/>
  <c r="R40" i="12"/>
  <c r="R23" i="12"/>
  <c r="R38" i="12"/>
  <c r="R29" i="12"/>
  <c r="R4" i="12"/>
  <c r="R19" i="12"/>
  <c r="U8" i="12"/>
  <c r="T8" i="12" s="1"/>
  <c r="U23" i="12"/>
  <c r="T23" i="12" s="1"/>
  <c r="R9" i="12"/>
  <c r="R12" i="5"/>
  <c r="R48" i="12"/>
  <c r="R47" i="12"/>
  <c r="R53" i="12"/>
  <c r="R28" i="12"/>
  <c r="R43" i="12"/>
  <c r="U32" i="12"/>
  <c r="T32" i="12" s="1"/>
  <c r="R18" i="12"/>
  <c r="U47" i="12"/>
  <c r="T47" i="12" s="1"/>
  <c r="R33" i="12"/>
  <c r="W21" i="12"/>
  <c r="V21" i="12" s="1"/>
  <c r="W17" i="5"/>
  <c r="V17" i="5" s="1"/>
  <c r="S59" i="13"/>
  <c r="U59" i="13" s="1"/>
  <c r="T59" i="13" s="1"/>
  <c r="S6" i="13"/>
  <c r="U6" i="13" s="1"/>
  <c r="T6" i="13" s="1"/>
  <c r="S14" i="13"/>
  <c r="S22" i="13"/>
  <c r="U22" i="13" s="1"/>
  <c r="T22" i="13" s="1"/>
  <c r="S30" i="13"/>
  <c r="U30" i="13" s="1"/>
  <c r="T30" i="13" s="1"/>
  <c r="S7" i="13"/>
  <c r="U7" i="13" s="1"/>
  <c r="T7" i="13" s="1"/>
  <c r="S15" i="13"/>
  <c r="S23" i="13"/>
  <c r="U23" i="13" s="1"/>
  <c r="T23" i="13" s="1"/>
  <c r="S8" i="13"/>
  <c r="U8" i="13" s="1"/>
  <c r="S16" i="13"/>
  <c r="U16" i="13" s="1"/>
  <c r="T16" i="13" s="1"/>
  <c r="S24" i="13"/>
  <c r="U24" i="13" s="1"/>
  <c r="T24" i="13" s="1"/>
  <c r="S9" i="13"/>
  <c r="U9" i="13" s="1"/>
  <c r="T9" i="13" s="1"/>
  <c r="S17" i="13"/>
  <c r="U17" i="13" s="1"/>
  <c r="T17" i="13" s="1"/>
  <c r="S25" i="13"/>
  <c r="S11" i="13"/>
  <c r="S19" i="13"/>
  <c r="U19" i="13" s="1"/>
  <c r="T19" i="13" s="1"/>
  <c r="S4" i="13"/>
  <c r="S5" i="13"/>
  <c r="U5" i="13" s="1"/>
  <c r="T5" i="13" s="1"/>
  <c r="U11" i="13"/>
  <c r="T11" i="13" s="1"/>
  <c r="S13" i="13"/>
  <c r="S21" i="13"/>
  <c r="U21" i="13" s="1"/>
  <c r="T21" i="13" s="1"/>
  <c r="S29" i="13"/>
  <c r="U29" i="13" s="1"/>
  <c r="T29" i="13" s="1"/>
  <c r="S10" i="13"/>
  <c r="U10" i="13" s="1"/>
  <c r="T10" i="13" s="1"/>
  <c r="S28" i="13"/>
  <c r="U28" i="13" s="1"/>
  <c r="S34" i="13"/>
  <c r="U34" i="13" s="1"/>
  <c r="T34" i="13" s="1"/>
  <c r="S42" i="13"/>
  <c r="U42" i="13" s="1"/>
  <c r="T42" i="13" s="1"/>
  <c r="S50" i="13"/>
  <c r="U50" i="13" s="1"/>
  <c r="T50" i="13" s="1"/>
  <c r="S58" i="13"/>
  <c r="S12" i="13"/>
  <c r="U12" i="13" s="1"/>
  <c r="S27" i="13"/>
  <c r="S35" i="13"/>
  <c r="S43" i="13"/>
  <c r="S51" i="13"/>
  <c r="U51" i="13" s="1"/>
  <c r="T51" i="13" s="1"/>
  <c r="S18" i="13"/>
  <c r="U18" i="13" s="1"/>
  <c r="T18" i="13" s="1"/>
  <c r="S26" i="13"/>
  <c r="U26" i="13" s="1"/>
  <c r="T26" i="13" s="1"/>
  <c r="S36" i="13"/>
  <c r="U36" i="13" s="1"/>
  <c r="S44" i="13"/>
  <c r="U44" i="13" s="1"/>
  <c r="T44" i="13" s="1"/>
  <c r="S52" i="13"/>
  <c r="U52" i="13" s="1"/>
  <c r="T52" i="13" s="1"/>
  <c r="S20" i="13"/>
  <c r="S37" i="13"/>
  <c r="S45" i="13"/>
  <c r="S53" i="13"/>
  <c r="S38" i="13"/>
  <c r="S46" i="13"/>
  <c r="U46" i="13" s="1"/>
  <c r="T46" i="13" s="1"/>
  <c r="S54" i="13"/>
  <c r="U54" i="13" s="1"/>
  <c r="T54" i="13" s="1"/>
  <c r="U25" i="13"/>
  <c r="T25" i="13" s="1"/>
  <c r="S31" i="13"/>
  <c r="U31" i="13" s="1"/>
  <c r="T31" i="13" s="1"/>
  <c r="S39" i="13"/>
  <c r="U39" i="13" s="1"/>
  <c r="T39" i="13" s="1"/>
  <c r="S47" i="13"/>
  <c r="U47" i="13" s="1"/>
  <c r="T47" i="13" s="1"/>
  <c r="S55" i="13"/>
  <c r="U55" i="13" s="1"/>
  <c r="T55" i="13" s="1"/>
  <c r="S40" i="13"/>
  <c r="U40" i="13" s="1"/>
  <c r="T40" i="13" s="1"/>
  <c r="S57" i="13"/>
  <c r="S48" i="13"/>
  <c r="S33" i="13"/>
  <c r="S56" i="13"/>
  <c r="S41" i="13"/>
  <c r="S32" i="13"/>
  <c r="S49" i="13"/>
  <c r="U49" i="13" s="1"/>
  <c r="T49" i="13" s="1"/>
  <c r="R16" i="5"/>
  <c r="Y17" i="5"/>
  <c r="X17" i="5" s="1"/>
  <c r="R18" i="5"/>
  <c r="Y19" i="5"/>
  <c r="X19" i="5" s="1"/>
  <c r="R17" i="5"/>
  <c r="U16" i="5"/>
  <c r="R14" i="5"/>
  <c r="R56" i="12"/>
  <c r="W44" i="12"/>
  <c r="V44" i="12" s="1"/>
  <c r="R16" i="12"/>
  <c r="R7" i="12"/>
  <c r="R22" i="12"/>
  <c r="W10" i="12"/>
  <c r="R13" i="12"/>
  <c r="R52" i="12"/>
  <c r="U56" i="12"/>
  <c r="R42" i="12"/>
  <c r="W45" i="12"/>
  <c r="V45" i="12" s="1"/>
  <c r="Y19" i="12"/>
  <c r="X19" i="12" s="1"/>
  <c r="U7" i="12"/>
  <c r="T7" i="12" s="1"/>
  <c r="R57" i="12"/>
  <c r="R31" i="12"/>
  <c r="R46" i="12"/>
  <c r="R37" i="12"/>
  <c r="R12" i="12"/>
  <c r="R27" i="12"/>
  <c r="W54" i="12"/>
  <c r="V54" i="12" s="1"/>
  <c r="Y28" i="12"/>
  <c r="X28" i="12" s="1"/>
  <c r="U16" i="12"/>
  <c r="T16" i="12" s="1"/>
  <c r="W59" i="12"/>
  <c r="V59" i="12" s="1"/>
  <c r="Y43" i="12"/>
  <c r="X43" i="12" s="1"/>
  <c r="U31" i="12"/>
  <c r="T31" i="12" s="1"/>
  <c r="R17" i="12"/>
  <c r="W5" i="12"/>
  <c r="V5" i="12" s="1"/>
  <c r="R13" i="5"/>
  <c r="S20" i="7"/>
  <c r="S23" i="7"/>
  <c r="S18" i="7"/>
  <c r="U18" i="7" s="1"/>
  <c r="T18" i="7" s="1"/>
  <c r="S16" i="7"/>
  <c r="U16" i="7" s="1"/>
  <c r="T16" i="7" s="1"/>
  <c r="S14" i="7"/>
  <c r="S12" i="7"/>
  <c r="U12" i="7" s="1"/>
  <c r="T12" i="7" s="1"/>
  <c r="S10" i="7"/>
  <c r="U10" i="7" s="1"/>
  <c r="T10" i="7" s="1"/>
  <c r="S8" i="7"/>
  <c r="U8" i="7" s="1"/>
  <c r="T8" i="7" s="1"/>
  <c r="S6" i="7"/>
  <c r="U6" i="7" s="1"/>
  <c r="S4" i="7"/>
  <c r="U4" i="7" s="1"/>
  <c r="T4" i="7" s="1"/>
  <c r="U20" i="7"/>
  <c r="T20" i="7" s="1"/>
  <c r="S21" i="7"/>
  <c r="S19" i="7"/>
  <c r="U19" i="7" s="1"/>
  <c r="T19" i="7" s="1"/>
  <c r="S17" i="7"/>
  <c r="S15" i="7"/>
  <c r="U15" i="7" s="1"/>
  <c r="T15" i="7" s="1"/>
  <c r="S13" i="7"/>
  <c r="U13" i="7" s="1"/>
  <c r="T13" i="7" s="1"/>
  <c r="S11" i="7"/>
  <c r="U11" i="7" s="1"/>
  <c r="T11" i="7" s="1"/>
  <c r="S9" i="7"/>
  <c r="U9" i="7" s="1"/>
  <c r="S7" i="7"/>
  <c r="U7" i="7" s="1"/>
  <c r="T7" i="7" s="1"/>
  <c r="S5" i="7"/>
  <c r="U5" i="7" s="1"/>
  <c r="T5" i="7" s="1"/>
  <c r="S22" i="7"/>
  <c r="R5" i="5"/>
  <c r="W18" i="5"/>
  <c r="V18" i="5" s="1"/>
  <c r="W5" i="5"/>
  <c r="V5" i="5" s="1"/>
  <c r="R7" i="5"/>
  <c r="W6" i="5"/>
  <c r="V6" i="5" s="1"/>
  <c r="R19" i="5"/>
  <c r="W57" i="12"/>
  <c r="V57" i="12" s="1"/>
  <c r="R24" i="12"/>
  <c r="R55" i="12"/>
  <c r="R6" i="12"/>
  <c r="R36" i="12"/>
  <c r="W24" i="12"/>
  <c r="V24" i="12" s="1"/>
  <c r="R51" i="12"/>
  <c r="W39" i="12"/>
  <c r="V39" i="12" s="1"/>
  <c r="Y52" i="12"/>
  <c r="X52" i="12" s="1"/>
  <c r="U40" i="12"/>
  <c r="T40" i="12" s="1"/>
  <c r="R26" i="12"/>
  <c r="W14" i="12"/>
  <c r="V14" i="12" s="1"/>
  <c r="U55" i="12"/>
  <c r="T55" i="12" s="1"/>
  <c r="R41" i="12"/>
  <c r="W29" i="12"/>
  <c r="V29" i="12" s="1"/>
  <c r="S40" i="4"/>
  <c r="U40" i="4" s="1"/>
  <c r="T40" i="4" s="1"/>
  <c r="S12" i="4"/>
  <c r="U12" i="4" s="1"/>
  <c r="S56" i="4"/>
  <c r="S28" i="4"/>
  <c r="S54" i="4"/>
  <c r="S25" i="4"/>
  <c r="U25" i="4" s="1"/>
  <c r="S36" i="4"/>
  <c r="U36" i="4" s="1"/>
  <c r="T36" i="4" s="1"/>
  <c r="S59" i="4"/>
  <c r="S53" i="4"/>
  <c r="S35" i="4"/>
  <c r="S50" i="4"/>
  <c r="S19" i="4"/>
  <c r="U19" i="4" s="1"/>
  <c r="T19" i="4" s="1"/>
  <c r="S47" i="4"/>
  <c r="U47" i="4" s="1"/>
  <c r="T47" i="4" s="1"/>
  <c r="S8" i="4"/>
  <c r="U8" i="4" s="1"/>
  <c r="T8" i="4" s="1"/>
  <c r="S43" i="4"/>
  <c r="U43" i="4" s="1"/>
  <c r="S20" i="4"/>
  <c r="U20" i="4" s="1"/>
  <c r="T20" i="4" s="1"/>
  <c r="S18" i="4"/>
  <c r="U18" i="4" s="1"/>
  <c r="T18" i="4" s="1"/>
  <c r="S55" i="4"/>
  <c r="S26" i="4"/>
  <c r="U26" i="4" s="1"/>
  <c r="T26" i="4" s="1"/>
  <c r="S7" i="4"/>
  <c r="S6" i="4"/>
  <c r="U6" i="4" s="1"/>
  <c r="T6" i="4" s="1"/>
  <c r="S4" i="4"/>
  <c r="U4" i="4" s="1"/>
  <c r="T4" i="4" s="1"/>
  <c r="S45" i="4"/>
  <c r="S16" i="4"/>
  <c r="U16" i="4" s="1"/>
  <c r="S52" i="4"/>
  <c r="S49" i="4"/>
  <c r="U49" i="4" s="1"/>
  <c r="S51" i="4"/>
  <c r="U51" i="4" s="1"/>
  <c r="S37" i="4"/>
  <c r="U37" i="4" s="1"/>
  <c r="T37" i="4" s="1"/>
  <c r="S39" i="4"/>
  <c r="S41" i="4"/>
  <c r="S38" i="4"/>
  <c r="U38" i="4" s="1"/>
  <c r="T38" i="4" s="1"/>
  <c r="S17" i="4"/>
  <c r="U17" i="4" s="1"/>
  <c r="T17" i="4" s="1"/>
  <c r="S21" i="4"/>
  <c r="U21" i="4" s="1"/>
  <c r="T21" i="4" s="1"/>
  <c r="S32" i="4"/>
  <c r="U32" i="4" s="1"/>
  <c r="T32" i="4" s="1"/>
  <c r="S24" i="4"/>
  <c r="S33" i="4"/>
  <c r="S15" i="4"/>
  <c r="S13" i="4"/>
  <c r="U13" i="4" s="1"/>
  <c r="S29" i="4"/>
  <c r="U29" i="4" s="1"/>
  <c r="T29" i="4" s="1"/>
  <c r="S34" i="4"/>
  <c r="S10" i="4"/>
  <c r="U10" i="4" s="1"/>
  <c r="T10" i="4" s="1"/>
  <c r="S22" i="4"/>
  <c r="S23" i="4"/>
  <c r="U23" i="4" s="1"/>
  <c r="T23" i="4" s="1"/>
  <c r="S48" i="4"/>
  <c r="U48" i="4" s="1"/>
  <c r="S9" i="4"/>
  <c r="U9" i="4" s="1"/>
  <c r="T9" i="4" s="1"/>
  <c r="S5" i="4"/>
  <c r="U5" i="4" s="1"/>
  <c r="S57" i="4"/>
  <c r="U57" i="4" s="1"/>
  <c r="T57" i="4" s="1"/>
  <c r="S58" i="4"/>
  <c r="S11" i="4"/>
  <c r="U11" i="4" s="1"/>
  <c r="S42" i="4"/>
  <c r="S31" i="4"/>
  <c r="S44" i="4"/>
  <c r="S30" i="4"/>
  <c r="S46" i="4"/>
  <c r="U46" i="4" s="1"/>
  <c r="T46" i="4" s="1"/>
  <c r="S27" i="4"/>
  <c r="U27" i="4" s="1"/>
  <c r="S14" i="4"/>
  <c r="Y7" i="5"/>
  <c r="X7" i="5" s="1"/>
  <c r="R9" i="5"/>
  <c r="W8" i="5"/>
  <c r="V8" i="5" s="1"/>
  <c r="R4" i="5"/>
  <c r="W58" i="12"/>
  <c r="V58" i="12" s="1"/>
  <c r="R58" i="12"/>
  <c r="R15" i="12"/>
  <c r="R30" i="12"/>
  <c r="R21" i="12"/>
  <c r="W48" i="12"/>
  <c r="V48" i="12" s="1"/>
  <c r="R11" i="12"/>
  <c r="R50" i="12"/>
  <c r="W38" i="12"/>
  <c r="V38" i="12" s="1"/>
  <c r="W53" i="12"/>
  <c r="V53" i="12" s="1"/>
  <c r="U15" i="12"/>
  <c r="T15" i="12" s="1"/>
  <c r="S19" i="11"/>
  <c r="U19" i="11" s="1"/>
  <c r="T19" i="11" s="1"/>
  <c r="S4" i="11"/>
  <c r="U4" i="11" s="1"/>
  <c r="T4" i="11" s="1"/>
  <c r="S17" i="11"/>
  <c r="S15" i="11"/>
  <c r="S13" i="11"/>
  <c r="U13" i="11" s="1"/>
  <c r="S11" i="11"/>
  <c r="U11" i="11" s="1"/>
  <c r="S9" i="11"/>
  <c r="U9" i="11" s="1"/>
  <c r="T9" i="11" s="1"/>
  <c r="S7" i="11"/>
  <c r="U7" i="11" s="1"/>
  <c r="T7" i="11" s="1"/>
  <c r="S5" i="11"/>
  <c r="S18" i="11"/>
  <c r="U18" i="11" s="1"/>
  <c r="T18" i="11" s="1"/>
  <c r="U15" i="11"/>
  <c r="T15" i="11" s="1"/>
  <c r="S16" i="11"/>
  <c r="U16" i="11" s="1"/>
  <c r="T16" i="11" s="1"/>
  <c r="S14" i="11"/>
  <c r="S12" i="11"/>
  <c r="S10" i="11"/>
  <c r="S8" i="11"/>
  <c r="S6" i="11"/>
  <c r="AE59" i="1" a="1"/>
  <c r="AE59" i="1" s="1"/>
  <c r="AC52" i="1"/>
  <c r="Z6" i="10"/>
  <c r="AA6" i="10" s="1"/>
  <c r="AB6" i="10" s="1"/>
  <c r="AD16" i="10"/>
  <c r="V16" i="10"/>
  <c r="AE6" i="10" a="1"/>
  <c r="AE6" i="10" s="1"/>
  <c r="AD21" i="1"/>
  <c r="AD15" i="1"/>
  <c r="Z42" i="1"/>
  <c r="AA42" i="1" s="1"/>
  <c r="AB42" i="1" s="1"/>
  <c r="Z40" i="1"/>
  <c r="AA40" i="1" s="1"/>
  <c r="AD38" i="1"/>
  <c r="X33" i="1"/>
  <c r="AD33" i="1"/>
  <c r="Y35" i="1"/>
  <c r="X35" i="1" s="1"/>
  <c r="AC35" i="1" s="1"/>
  <c r="Z59" i="1"/>
  <c r="AA59" i="1" s="1"/>
  <c r="AB59" i="1" s="1"/>
  <c r="Y6" i="1"/>
  <c r="X6" i="1" s="1"/>
  <c r="Y45" i="1"/>
  <c r="X45" i="1" s="1"/>
  <c r="AC45" i="1" s="1"/>
  <c r="AC40" i="1"/>
  <c r="V10" i="1"/>
  <c r="Y10" i="1"/>
  <c r="X10" i="1" s="1"/>
  <c r="Y8" i="10"/>
  <c r="X8" i="10" s="1"/>
  <c r="AC8" i="10" s="1"/>
  <c r="X16" i="1"/>
  <c r="AD16" i="1"/>
  <c r="V11" i="1"/>
  <c r="AD11" i="1"/>
  <c r="V14" i="1"/>
  <c r="Z52" i="1"/>
  <c r="AA52" i="1" s="1"/>
  <c r="AF52" i="1" s="1"/>
  <c r="Y14" i="1"/>
  <c r="X14" i="1" s="1"/>
  <c r="X23" i="1"/>
  <c r="AD23" i="1"/>
  <c r="Y41" i="1"/>
  <c r="AB43" i="1"/>
  <c r="AF43" i="1"/>
  <c r="V24" i="1"/>
  <c r="Y24" i="1"/>
  <c r="X24" i="1" s="1"/>
  <c r="AB5" i="1"/>
  <c r="AF5" i="1"/>
  <c r="AC19" i="10"/>
  <c r="X11" i="10"/>
  <c r="AD11" i="10"/>
  <c r="V46" i="1"/>
  <c r="AD46" i="1"/>
  <c r="AB17" i="1"/>
  <c r="AF17" i="1"/>
  <c r="AB13" i="1"/>
  <c r="AF13" i="1"/>
  <c r="AD40" i="1"/>
  <c r="V48" i="1"/>
  <c r="AD48" i="1"/>
  <c r="AB27" i="1"/>
  <c r="AF27" i="1"/>
  <c r="AB22" i="1"/>
  <c r="AF22" i="1"/>
  <c r="AD4" i="1"/>
  <c r="AF21" i="1"/>
  <c r="AB21" i="1"/>
  <c r="AC42" i="1"/>
  <c r="Z19" i="10"/>
  <c r="AA19" i="10" s="1"/>
  <c r="AC28" i="1"/>
  <c r="AB15" i="10"/>
  <c r="AF15" i="10"/>
  <c r="AC4" i="1"/>
  <c r="AE8" i="10" a="1"/>
  <c r="AE8" i="10" s="1"/>
  <c r="AB49" i="1"/>
  <c r="AF49" i="1"/>
  <c r="AD42" i="1"/>
  <c r="X29" i="1"/>
  <c r="AD29" i="1"/>
  <c r="AB13" i="10"/>
  <c r="Y47" i="1"/>
  <c r="X47" i="1" s="1"/>
  <c r="AE47" i="1" s="1" a="1"/>
  <c r="AE47" i="1" s="1"/>
  <c r="Y26" i="1"/>
  <c r="X26" i="1" s="1"/>
  <c r="AE26" i="1" s="1" a="1"/>
  <c r="AE26" i="1" s="1"/>
  <c r="AE40" i="1" a="1"/>
  <c r="AE40" i="1" s="1"/>
  <c r="AD52" i="1"/>
  <c r="AB56" i="1"/>
  <c r="AF56" i="1"/>
  <c r="AF58" i="1"/>
  <c r="AB58" i="1"/>
  <c r="AF12" i="10"/>
  <c r="AB12" i="10"/>
  <c r="AE28" i="1" a="1"/>
  <c r="AE28" i="1" s="1"/>
  <c r="AD19" i="10"/>
  <c r="AF8" i="1"/>
  <c r="AB8" i="1"/>
  <c r="AC59" i="1"/>
  <c r="Y4" i="10"/>
  <c r="X4" i="10" s="1"/>
  <c r="AF34" i="1"/>
  <c r="AB34" i="1"/>
  <c r="Z4" i="1"/>
  <c r="AA4" i="1" s="1"/>
  <c r="AF6" i="10"/>
  <c r="Y51" i="1"/>
  <c r="Y12" i="1"/>
  <c r="X12" i="1" s="1"/>
  <c r="X37" i="1"/>
  <c r="AC37" i="1" s="1"/>
  <c r="AD37" i="1"/>
  <c r="AB19" i="1"/>
  <c r="AF19" i="1"/>
  <c r="AF40" i="1"/>
  <c r="AB40" i="1"/>
  <c r="V18" i="1"/>
  <c r="Y18" i="1"/>
  <c r="X18" i="1" s="1"/>
  <c r="AB39" i="1"/>
  <c r="AF39" i="1"/>
  <c r="AB36" i="1"/>
  <c r="AF36" i="1"/>
  <c r="V9" i="10"/>
  <c r="Y9" i="10"/>
  <c r="X9" i="10" s="1"/>
  <c r="Z7" i="10"/>
  <c r="AA7" i="10" s="1"/>
  <c r="X7" i="1"/>
  <c r="AD7" i="1"/>
  <c r="AF50" i="1"/>
  <c r="AB50" i="1"/>
  <c r="V9" i="1"/>
  <c r="Y9" i="1"/>
  <c r="X9" i="1" s="1"/>
  <c r="AD10" i="10"/>
  <c r="AB14" i="10"/>
  <c r="AF14" i="10"/>
  <c r="AF15" i="1"/>
  <c r="AB15" i="1"/>
  <c r="Y55" i="1"/>
  <c r="X55" i="1" s="1"/>
  <c r="AE55" i="1" s="1" a="1"/>
  <c r="AE55" i="1" s="1"/>
  <c r="V18" i="10"/>
  <c r="AF54" i="1"/>
  <c r="AB54" i="1"/>
  <c r="X30" i="1"/>
  <c r="Z30" i="1" s="1"/>
  <c r="AA30" i="1" s="1"/>
  <c r="AD30" i="1"/>
  <c r="AD13" i="10"/>
  <c r="Y18" i="10"/>
  <c r="X18" i="10" s="1"/>
  <c r="Z47" i="1"/>
  <c r="AA47" i="1" s="1"/>
  <c r="AF57" i="1"/>
  <c r="AB57" i="1"/>
  <c r="Y17" i="10"/>
  <c r="X17" i="10" s="1"/>
  <c r="AD59" i="1"/>
  <c r="AF32" i="1"/>
  <c r="AB32" i="1"/>
  <c r="Z10" i="10" l="1"/>
  <c r="AA10" i="10" s="1"/>
  <c r="AF28" i="1"/>
  <c r="AG28" i="1" s="1"/>
  <c r="AD57" i="1"/>
  <c r="AF5" i="10"/>
  <c r="AG5" i="10" s="1"/>
  <c r="AE7" i="10" a="1"/>
  <c r="AE7" i="10" s="1"/>
  <c r="AD8" i="10"/>
  <c r="AC10" i="10"/>
  <c r="AD53" i="1"/>
  <c r="Z53" i="1"/>
  <c r="AA53" i="1" s="1"/>
  <c r="AC53" i="1"/>
  <c r="AD28" i="1"/>
  <c r="AD7" i="10"/>
  <c r="AE57" i="1" a="1"/>
  <c r="AE57" i="1" s="1"/>
  <c r="AD6" i="1"/>
  <c r="AD25" i="1"/>
  <c r="AB31" i="1"/>
  <c r="AG31" i="1" s="1"/>
  <c r="AE25" i="1" a="1"/>
  <c r="AE25" i="1" s="1"/>
  <c r="AD45" i="1"/>
  <c r="AC25" i="1"/>
  <c r="AF25" i="1"/>
  <c r="AF42" i="1"/>
  <c r="AB44" i="1"/>
  <c r="AG44" i="1" s="1"/>
  <c r="AD9" i="10"/>
  <c r="AC38" i="1"/>
  <c r="AB20" i="1"/>
  <c r="Z38" i="1"/>
  <c r="AA38" i="1" s="1"/>
  <c r="AG15" i="1"/>
  <c r="AE37" i="1" a="1"/>
  <c r="AE37" i="1" s="1"/>
  <c r="Y36" i="12"/>
  <c r="X36" i="12" s="1"/>
  <c r="Y6" i="12"/>
  <c r="Y22" i="12"/>
  <c r="X22" i="12" s="1"/>
  <c r="Y49" i="12"/>
  <c r="X49" i="12" s="1"/>
  <c r="Y33" i="12"/>
  <c r="AD19" i="5"/>
  <c r="Y20" i="12"/>
  <c r="X20" i="12" s="1"/>
  <c r="AD11" i="12"/>
  <c r="AD36" i="12"/>
  <c r="Y11" i="5"/>
  <c r="X11" i="5" s="1"/>
  <c r="W50" i="12"/>
  <c r="Y18" i="12"/>
  <c r="X18" i="12" s="1"/>
  <c r="V25" i="12"/>
  <c r="Y25" i="12"/>
  <c r="Y27" i="12"/>
  <c r="X27" i="12" s="1"/>
  <c r="W9" i="5"/>
  <c r="V9" i="5" s="1"/>
  <c r="Y41" i="12"/>
  <c r="Y13" i="12"/>
  <c r="X13" i="12" s="1"/>
  <c r="Y5" i="5"/>
  <c r="X5" i="5" s="1"/>
  <c r="Y46" i="12"/>
  <c r="Y35" i="12"/>
  <c r="X35" i="12" s="1"/>
  <c r="Y12" i="5"/>
  <c r="X12" i="5" s="1"/>
  <c r="U54" i="4"/>
  <c r="T54" i="4" s="1"/>
  <c r="Y18" i="5"/>
  <c r="X18" i="5" s="1"/>
  <c r="Y4" i="5"/>
  <c r="W29" i="4"/>
  <c r="V29" i="4" s="1"/>
  <c r="AD17" i="5"/>
  <c r="W44" i="13"/>
  <c r="V44" i="13" s="1"/>
  <c r="T26" i="12"/>
  <c r="W26" i="12"/>
  <c r="Y26" i="12" s="1"/>
  <c r="X26" i="12" s="1"/>
  <c r="Y37" i="12"/>
  <c r="X37" i="12" s="1"/>
  <c r="Y6" i="5"/>
  <c r="X6" i="5" s="1"/>
  <c r="Y51" i="12"/>
  <c r="X51" i="12" s="1"/>
  <c r="T9" i="12"/>
  <c r="W18" i="11"/>
  <c r="V18" i="11" s="1"/>
  <c r="Y12" i="12"/>
  <c r="X12" i="12" s="1"/>
  <c r="Y10" i="5"/>
  <c r="W9" i="12"/>
  <c r="Y9" i="12" s="1"/>
  <c r="X9" i="12" s="1"/>
  <c r="T16" i="4"/>
  <c r="W16" i="4"/>
  <c r="V16" i="4" s="1"/>
  <c r="T12" i="4"/>
  <c r="W12" i="4"/>
  <c r="V12" i="4" s="1"/>
  <c r="T36" i="13"/>
  <c r="W36" i="13"/>
  <c r="V36" i="13" s="1"/>
  <c r="T8" i="13"/>
  <c r="W8" i="13"/>
  <c r="V8" i="13" s="1"/>
  <c r="T27" i="4"/>
  <c r="W27" i="4"/>
  <c r="V27" i="4" s="1"/>
  <c r="T5" i="4"/>
  <c r="AD49" i="12"/>
  <c r="W7" i="11"/>
  <c r="V7" i="11" s="1"/>
  <c r="Y8" i="5"/>
  <c r="X8" i="5" s="1"/>
  <c r="U52" i="4"/>
  <c r="W5" i="4"/>
  <c r="V5" i="4" s="1"/>
  <c r="W26" i="4"/>
  <c r="V26" i="4" s="1"/>
  <c r="W47" i="4"/>
  <c r="V47" i="4" s="1"/>
  <c r="W10" i="7"/>
  <c r="V10" i="7" s="1"/>
  <c r="Y17" i="12"/>
  <c r="X17" i="12" s="1"/>
  <c r="U41" i="4"/>
  <c r="T41" i="4" s="1"/>
  <c r="W18" i="7"/>
  <c r="V18" i="7" s="1"/>
  <c r="W24" i="13"/>
  <c r="V24" i="13" s="1"/>
  <c r="Y18" i="11"/>
  <c r="X18" i="11" s="1"/>
  <c r="W8" i="4"/>
  <c r="V8" i="4" s="1"/>
  <c r="Y29" i="12"/>
  <c r="X29" i="12" s="1"/>
  <c r="U56" i="13"/>
  <c r="T56" i="13" s="1"/>
  <c r="W10" i="13"/>
  <c r="V10" i="13" s="1"/>
  <c r="Y14" i="5"/>
  <c r="W20" i="4"/>
  <c r="V20" i="4" s="1"/>
  <c r="Y42" i="12"/>
  <c r="W6" i="4"/>
  <c r="V6" i="4" s="1"/>
  <c r="U50" i="4"/>
  <c r="T50" i="4" s="1"/>
  <c r="W16" i="13"/>
  <c r="V16" i="13" s="1"/>
  <c r="W54" i="13"/>
  <c r="V54" i="13" s="1"/>
  <c r="U7" i="4"/>
  <c r="T7" i="4" s="1"/>
  <c r="AD7" i="5"/>
  <c r="W52" i="13"/>
  <c r="V52" i="13" s="1"/>
  <c r="W22" i="13"/>
  <c r="V22" i="13" s="1"/>
  <c r="W18" i="13"/>
  <c r="V18" i="13" s="1"/>
  <c r="W23" i="13"/>
  <c r="V23" i="13" s="1"/>
  <c r="W4" i="12"/>
  <c r="W19" i="11"/>
  <c r="V19" i="11" s="1"/>
  <c r="U45" i="4"/>
  <c r="T45" i="4" s="1"/>
  <c r="U58" i="13"/>
  <c r="T58" i="13" s="1"/>
  <c r="U38" i="13"/>
  <c r="T38" i="13" s="1"/>
  <c r="W15" i="5"/>
  <c r="V15" i="5" s="1"/>
  <c r="T9" i="7"/>
  <c r="W9" i="7"/>
  <c r="V9" i="7" s="1"/>
  <c r="T13" i="11"/>
  <c r="W13" i="11"/>
  <c r="V13" i="11" s="1"/>
  <c r="T43" i="4"/>
  <c r="W43" i="4"/>
  <c r="V43" i="4" s="1"/>
  <c r="T25" i="4"/>
  <c r="W25" i="4"/>
  <c r="V25" i="4" s="1"/>
  <c r="T51" i="4"/>
  <c r="T11" i="4"/>
  <c r="T13" i="4"/>
  <c r="W13" i="4"/>
  <c r="V13" i="4" s="1"/>
  <c r="T49" i="4"/>
  <c r="W49" i="4"/>
  <c r="V49" i="4" s="1"/>
  <c r="T12" i="13"/>
  <c r="T48" i="4"/>
  <c r="W48" i="4"/>
  <c r="V48" i="4" s="1"/>
  <c r="T28" i="13"/>
  <c r="T11" i="11"/>
  <c r="W11" i="11"/>
  <c r="V11" i="11" s="1"/>
  <c r="T6" i="7"/>
  <c r="AE4" i="5" a="1"/>
  <c r="AE4" i="5" s="1"/>
  <c r="AC4" i="5"/>
  <c r="Z4" i="5"/>
  <c r="AA4" i="5" s="1"/>
  <c r="U5" i="11"/>
  <c r="T5" i="11" s="1"/>
  <c r="R17" i="11"/>
  <c r="W36" i="4"/>
  <c r="V36" i="4" s="1"/>
  <c r="R30" i="4"/>
  <c r="R44" i="4"/>
  <c r="R31" i="4"/>
  <c r="R22" i="4"/>
  <c r="R21" i="4"/>
  <c r="U14" i="4"/>
  <c r="T14" i="4" s="1"/>
  <c r="R6" i="4"/>
  <c r="R35" i="4"/>
  <c r="U44" i="4"/>
  <c r="R15" i="7"/>
  <c r="W6" i="7"/>
  <c r="V6" i="7" s="1"/>
  <c r="R21" i="7"/>
  <c r="R12" i="7"/>
  <c r="W5" i="7"/>
  <c r="V5" i="7" s="1"/>
  <c r="AE12" i="12" a="1"/>
  <c r="AE12" i="12" s="1"/>
  <c r="Z12" i="12"/>
  <c r="AA12" i="12" s="1"/>
  <c r="AC12" i="12"/>
  <c r="Z42" i="12"/>
  <c r="AA42" i="12" s="1"/>
  <c r="AC42" i="12"/>
  <c r="AE42" i="12" a="1"/>
  <c r="AE42" i="12" s="1"/>
  <c r="T16" i="5"/>
  <c r="W16" i="5"/>
  <c r="V16" i="5" s="1"/>
  <c r="R49" i="13"/>
  <c r="R40" i="13"/>
  <c r="W51" i="13"/>
  <c r="V51" i="13" s="1"/>
  <c r="R53" i="13"/>
  <c r="R20" i="13"/>
  <c r="R36" i="13"/>
  <c r="R51" i="13"/>
  <c r="W39" i="13"/>
  <c r="V39" i="13" s="1"/>
  <c r="R27" i="13"/>
  <c r="R42" i="13"/>
  <c r="W30" i="13"/>
  <c r="V30" i="13" s="1"/>
  <c r="U27" i="13"/>
  <c r="T27" i="13" s="1"/>
  <c r="R13" i="13"/>
  <c r="R4" i="13"/>
  <c r="R11" i="13"/>
  <c r="R25" i="13"/>
  <c r="Y10" i="13"/>
  <c r="X10" i="13" s="1"/>
  <c r="R23" i="13"/>
  <c r="W11" i="13"/>
  <c r="V11" i="13" s="1"/>
  <c r="R14" i="13"/>
  <c r="R59" i="13"/>
  <c r="Y54" i="12"/>
  <c r="X54" i="12" s="1"/>
  <c r="AD19" i="12"/>
  <c r="W32" i="12"/>
  <c r="Z50" i="12"/>
  <c r="AA50" i="12" s="1"/>
  <c r="AC50" i="12"/>
  <c r="AE50" i="12" a="1"/>
  <c r="AE50" i="12" s="1"/>
  <c r="R42" i="4"/>
  <c r="U15" i="4"/>
  <c r="T15" i="4" s="1"/>
  <c r="R10" i="4"/>
  <c r="R39" i="4"/>
  <c r="R7" i="4"/>
  <c r="R53" i="4"/>
  <c r="U22" i="4"/>
  <c r="R28" i="4"/>
  <c r="AC6" i="12"/>
  <c r="AE6" i="12" a="1"/>
  <c r="AE6" i="12" s="1"/>
  <c r="Z6" i="12"/>
  <c r="AA6" i="12" s="1"/>
  <c r="R17" i="7"/>
  <c r="W8" i="7"/>
  <c r="V8" i="7" s="1"/>
  <c r="U23" i="7"/>
  <c r="R14" i="7"/>
  <c r="W7" i="7"/>
  <c r="V7" i="7" s="1"/>
  <c r="Y38" i="12"/>
  <c r="X38" i="12" s="1"/>
  <c r="T56" i="12"/>
  <c r="W56" i="12"/>
  <c r="V56" i="12" s="1"/>
  <c r="Y39" i="12"/>
  <c r="X39" i="12" s="1"/>
  <c r="R33" i="13"/>
  <c r="U37" i="13"/>
  <c r="T37" i="13" s="1"/>
  <c r="R46" i="13"/>
  <c r="W34" i="13"/>
  <c r="V34" i="13" s="1"/>
  <c r="R28" i="13"/>
  <c r="W25" i="13"/>
  <c r="V25" i="13" s="1"/>
  <c r="Y11" i="13"/>
  <c r="X11" i="13" s="1"/>
  <c r="R8" i="13"/>
  <c r="W26" i="13"/>
  <c r="V26" i="13" s="1"/>
  <c r="Y44" i="12"/>
  <c r="X44" i="12" s="1"/>
  <c r="Z12" i="5"/>
  <c r="AA12" i="5" s="1"/>
  <c r="AE12" i="5" a="1"/>
  <c r="AE12" i="5" s="1"/>
  <c r="AC12" i="5"/>
  <c r="Z19" i="12"/>
  <c r="AA19" i="12" s="1"/>
  <c r="AC19" i="12"/>
  <c r="AE19" i="12" a="1"/>
  <c r="AE19" i="12" s="1"/>
  <c r="AC38" i="12"/>
  <c r="AE38" i="12" a="1"/>
  <c r="AE38" i="12" s="1"/>
  <c r="Z38" i="12"/>
  <c r="AA38" i="12" s="1"/>
  <c r="W7" i="12"/>
  <c r="V7" i="12" s="1"/>
  <c r="W30" i="12"/>
  <c r="R26" i="4"/>
  <c r="R59" i="4"/>
  <c r="Z41" i="12"/>
  <c r="AA41" i="12" s="1"/>
  <c r="AC41" i="12"/>
  <c r="AE41" i="12" a="1"/>
  <c r="AE41" i="12" s="1"/>
  <c r="Z19" i="5"/>
  <c r="AA19" i="5" s="1"/>
  <c r="AE19" i="5" a="1"/>
  <c r="AE19" i="5" s="1"/>
  <c r="AC19" i="5"/>
  <c r="R22" i="7"/>
  <c r="R19" i="7"/>
  <c r="R16" i="7"/>
  <c r="AE17" i="5" a="1"/>
  <c r="AE17" i="5" s="1"/>
  <c r="AC17" i="5"/>
  <c r="Z17" i="5"/>
  <c r="AA17" i="5" s="1"/>
  <c r="R57" i="13"/>
  <c r="R47" i="13"/>
  <c r="R37" i="13"/>
  <c r="R35" i="13"/>
  <c r="R9" i="13"/>
  <c r="R7" i="13"/>
  <c r="Y24" i="13"/>
  <c r="X24" i="13" s="1"/>
  <c r="Y5" i="12"/>
  <c r="X5" i="12" s="1"/>
  <c r="Y45" i="12"/>
  <c r="X45" i="12" s="1"/>
  <c r="AC45" i="12" s="1"/>
  <c r="AC10" i="5"/>
  <c r="Z10" i="5"/>
  <c r="AA10" i="5" s="1"/>
  <c r="AE10" i="5" a="1"/>
  <c r="AE10" i="5" s="1"/>
  <c r="AE44" i="12" a="1"/>
  <c r="AE44" i="12" s="1"/>
  <c r="Z44" i="12"/>
  <c r="AA44" i="12" s="1"/>
  <c r="AC44" i="12"/>
  <c r="W31" i="12"/>
  <c r="V31" i="12" s="1"/>
  <c r="Y24" i="12"/>
  <c r="W15" i="12"/>
  <c r="Y15" i="12" s="1"/>
  <c r="X15" i="12" s="1"/>
  <c r="W23" i="12"/>
  <c r="R57" i="4"/>
  <c r="R34" i="4"/>
  <c r="R15" i="4"/>
  <c r="U59" i="4"/>
  <c r="T59" i="4" s="1"/>
  <c r="U42" i="4"/>
  <c r="T42" i="4" s="1"/>
  <c r="R56" i="4"/>
  <c r="AE37" i="12" a="1"/>
  <c r="AE37" i="12" s="1"/>
  <c r="Z37" i="12"/>
  <c r="AA37" i="12" s="1"/>
  <c r="AC37" i="12"/>
  <c r="V10" i="12"/>
  <c r="AC10" i="12" s="1"/>
  <c r="Y10" i="12"/>
  <c r="X10" i="12" s="1"/>
  <c r="Z10" i="12" s="1"/>
  <c r="AA10" i="12" s="1"/>
  <c r="R6" i="11"/>
  <c r="W9" i="11"/>
  <c r="V9" i="11" s="1"/>
  <c r="R9" i="11"/>
  <c r="U6" i="11"/>
  <c r="Z11" i="12"/>
  <c r="AA11" i="12" s="1"/>
  <c r="AC11" i="12"/>
  <c r="AE11" i="12" a="1"/>
  <c r="AE11" i="12" s="1"/>
  <c r="R27" i="4"/>
  <c r="W32" i="4"/>
  <c r="W10" i="4"/>
  <c r="V10" i="4" s="1"/>
  <c r="Y25" i="4"/>
  <c r="X25" i="4" s="1"/>
  <c r="W21" i="4"/>
  <c r="U34" i="4"/>
  <c r="T34" i="4" s="1"/>
  <c r="R5" i="4"/>
  <c r="R29" i="4"/>
  <c r="R33" i="4"/>
  <c r="U28" i="4"/>
  <c r="R37" i="4"/>
  <c r="R52" i="4"/>
  <c r="R55" i="4"/>
  <c r="U33" i="4"/>
  <c r="U55" i="4"/>
  <c r="W55" i="4" s="1"/>
  <c r="V55" i="4" s="1"/>
  <c r="U30" i="4"/>
  <c r="W30" i="4" s="1"/>
  <c r="V30" i="4" s="1"/>
  <c r="AD5" i="5"/>
  <c r="R5" i="7"/>
  <c r="U21" i="7"/>
  <c r="W12" i="7"/>
  <c r="V12" i="7" s="1"/>
  <c r="R18" i="7"/>
  <c r="W11" i="7"/>
  <c r="V11" i="7" s="1"/>
  <c r="AD37" i="12"/>
  <c r="Y14" i="12"/>
  <c r="X14" i="12" s="1"/>
  <c r="AC14" i="12" s="1"/>
  <c r="AC22" i="12"/>
  <c r="AE22" i="12" a="1"/>
  <c r="AE22" i="12" s="1"/>
  <c r="Z22" i="12"/>
  <c r="AA22" i="12" s="1"/>
  <c r="R32" i="13"/>
  <c r="R56" i="13"/>
  <c r="W49" i="13"/>
  <c r="V49" i="13" s="1"/>
  <c r="R44" i="13"/>
  <c r="W6" i="13"/>
  <c r="V6" i="13" s="1"/>
  <c r="W47" i="13"/>
  <c r="V47" i="13" s="1"/>
  <c r="R12" i="13"/>
  <c r="R50" i="13"/>
  <c r="R21" i="13"/>
  <c r="W9" i="13"/>
  <c r="V9" i="13" s="1"/>
  <c r="R19" i="13"/>
  <c r="W7" i="13"/>
  <c r="W21" i="13"/>
  <c r="Y18" i="13"/>
  <c r="X18" i="13" s="1"/>
  <c r="W19" i="13"/>
  <c r="V19" i="13" s="1"/>
  <c r="R22" i="13"/>
  <c r="AD43" i="12"/>
  <c r="Z9" i="12"/>
  <c r="AA9" i="12" s="1"/>
  <c r="AC9" i="12"/>
  <c r="AE9" i="12" a="1"/>
  <c r="AE9" i="12" s="1"/>
  <c r="Z49" i="12"/>
  <c r="AA49" i="12" s="1"/>
  <c r="AC49" i="12"/>
  <c r="AE49" i="12" a="1"/>
  <c r="AE49" i="12" s="1"/>
  <c r="AE5" i="12" a="1"/>
  <c r="AE5" i="12" s="1"/>
  <c r="Z5" i="12"/>
  <c r="AA5" i="12" s="1"/>
  <c r="AC5" i="12"/>
  <c r="AE8" i="5" a="1"/>
  <c r="AE8" i="5" s="1"/>
  <c r="Z8" i="5"/>
  <c r="AA8" i="5" s="1"/>
  <c r="AC8" i="5"/>
  <c r="AD35" i="12"/>
  <c r="AD6" i="5"/>
  <c r="W47" i="12"/>
  <c r="Y58" i="12"/>
  <c r="W55" i="12"/>
  <c r="Y55" i="12" s="1"/>
  <c r="X55" i="12" s="1"/>
  <c r="Y57" i="12"/>
  <c r="X57" i="12" s="1"/>
  <c r="AC57" i="12" s="1"/>
  <c r="R5" i="11"/>
  <c r="R8" i="11"/>
  <c r="R11" i="11"/>
  <c r="U8" i="11"/>
  <c r="T8" i="11" s="1"/>
  <c r="W4" i="4"/>
  <c r="V4" i="4" s="1"/>
  <c r="Y8" i="4"/>
  <c r="X8" i="4" s="1"/>
  <c r="R11" i="4"/>
  <c r="R58" i="4"/>
  <c r="U39" i="4"/>
  <c r="T39" i="4" s="1"/>
  <c r="R13" i="4"/>
  <c r="W37" i="4"/>
  <c r="R17" i="4"/>
  <c r="R16" i="4"/>
  <c r="R18" i="4"/>
  <c r="R8" i="4"/>
  <c r="U56" i="4"/>
  <c r="T56" i="4" s="1"/>
  <c r="W40" i="4"/>
  <c r="V40" i="4" s="1"/>
  <c r="U31" i="4"/>
  <c r="U58" i="4"/>
  <c r="Z51" i="12"/>
  <c r="AA51" i="12" s="1"/>
  <c r="AC51" i="12"/>
  <c r="AE51" i="12" a="1"/>
  <c r="AE51" i="12" s="1"/>
  <c r="AC5" i="5"/>
  <c r="Z5" i="5"/>
  <c r="AA5" i="5" s="1"/>
  <c r="AE5" i="5" a="1"/>
  <c r="AE5" i="5" s="1"/>
  <c r="R7" i="7"/>
  <c r="R4" i="7"/>
  <c r="W13" i="7"/>
  <c r="AD27" i="12"/>
  <c r="W40" i="12"/>
  <c r="V40" i="12" s="1"/>
  <c r="AD22" i="12"/>
  <c r="AD18" i="5"/>
  <c r="R48" i="13"/>
  <c r="U45" i="13"/>
  <c r="R31" i="13"/>
  <c r="R54" i="13"/>
  <c r="W42" i="13"/>
  <c r="V42" i="13" s="1"/>
  <c r="U35" i="13"/>
  <c r="Y30" i="13"/>
  <c r="X30" i="13" s="1"/>
  <c r="U33" i="13"/>
  <c r="T33" i="13" s="1"/>
  <c r="Y36" i="13"/>
  <c r="X36" i="13" s="1"/>
  <c r="AD10" i="13"/>
  <c r="R10" i="13"/>
  <c r="R16" i="13"/>
  <c r="Y8" i="13"/>
  <c r="X8" i="13" s="1"/>
  <c r="Z33" i="12"/>
  <c r="AA33" i="12" s="1"/>
  <c r="AC33" i="12"/>
  <c r="AE33" i="12" a="1"/>
  <c r="AE33" i="12" s="1"/>
  <c r="Z43" i="12"/>
  <c r="AA43" i="12" s="1"/>
  <c r="AC43" i="12"/>
  <c r="AE43" i="12" a="1"/>
  <c r="AE43" i="12" s="1"/>
  <c r="AE4" i="12" a="1"/>
  <c r="AE4" i="12" s="1"/>
  <c r="Z4" i="12"/>
  <c r="AA4" i="12" s="1"/>
  <c r="AC4" i="12"/>
  <c r="Z35" i="12"/>
  <c r="AA35" i="12" s="1"/>
  <c r="AC35" i="12"/>
  <c r="AE35" i="12" a="1"/>
  <c r="AE35" i="12" s="1"/>
  <c r="AC54" i="12"/>
  <c r="AE54" i="12" a="1"/>
  <c r="AE54" i="12" s="1"/>
  <c r="Z54" i="12"/>
  <c r="AA54" i="12" s="1"/>
  <c r="Z6" i="5"/>
  <c r="AA6" i="5" s="1"/>
  <c r="AE6" i="5" a="1"/>
  <c r="AE6" i="5" s="1"/>
  <c r="AC6" i="5"/>
  <c r="W16" i="12"/>
  <c r="V16" i="12" s="1"/>
  <c r="W13" i="5"/>
  <c r="R7" i="11"/>
  <c r="R19" i="11"/>
  <c r="R10" i="11"/>
  <c r="R13" i="11"/>
  <c r="U10" i="11"/>
  <c r="T10" i="11" s="1"/>
  <c r="W46" i="4"/>
  <c r="V46" i="4" s="1"/>
  <c r="Y29" i="4"/>
  <c r="X29" i="4" s="1"/>
  <c r="W57" i="4"/>
  <c r="V57" i="4" s="1"/>
  <c r="R9" i="4"/>
  <c r="W17" i="4"/>
  <c r="V17" i="4" s="1"/>
  <c r="R24" i="4"/>
  <c r="R38" i="4"/>
  <c r="R51" i="4"/>
  <c r="R45" i="4"/>
  <c r="R20" i="4"/>
  <c r="R47" i="4"/>
  <c r="W51" i="4"/>
  <c r="V51" i="4" s="1"/>
  <c r="R25" i="4"/>
  <c r="AD25" i="4"/>
  <c r="R12" i="4"/>
  <c r="Z7" i="5"/>
  <c r="AA7" i="5" s="1"/>
  <c r="AE7" i="5" a="1"/>
  <c r="AE7" i="5" s="1"/>
  <c r="AC7" i="5"/>
  <c r="R9" i="7"/>
  <c r="W16" i="7"/>
  <c r="V16" i="7" s="1"/>
  <c r="R6" i="7"/>
  <c r="R23" i="7"/>
  <c r="W15" i="7"/>
  <c r="V15" i="7" s="1"/>
  <c r="Z17" i="12"/>
  <c r="AA17" i="12" s="1"/>
  <c r="AC17" i="12"/>
  <c r="AE17" i="12" a="1"/>
  <c r="AE17" i="12" s="1"/>
  <c r="Z27" i="12"/>
  <c r="AA27" i="12" s="1"/>
  <c r="AC27" i="12"/>
  <c r="AE27" i="12" a="1"/>
  <c r="AE27" i="12" s="1"/>
  <c r="AC46" i="12"/>
  <c r="AE46" i="12" a="1"/>
  <c r="AE46" i="12" s="1"/>
  <c r="Z46" i="12"/>
  <c r="AA46" i="12" s="1"/>
  <c r="AD52" i="12"/>
  <c r="Y48" i="12"/>
  <c r="X48" i="12" s="1"/>
  <c r="AC48" i="12" s="1"/>
  <c r="Z18" i="5"/>
  <c r="AA18" i="5" s="1"/>
  <c r="AC18" i="5"/>
  <c r="AE18" i="5" a="1"/>
  <c r="AE18" i="5" s="1"/>
  <c r="R41" i="13"/>
  <c r="Y51" i="13"/>
  <c r="X51" i="13" s="1"/>
  <c r="R55" i="13"/>
  <c r="R45" i="13"/>
  <c r="W33" i="13"/>
  <c r="V33" i="13" s="1"/>
  <c r="U57" i="13"/>
  <c r="T57" i="13" s="1"/>
  <c r="R43" i="13"/>
  <c r="W31" i="13"/>
  <c r="V31" i="13" s="1"/>
  <c r="U48" i="13"/>
  <c r="T48" i="13" s="1"/>
  <c r="R34" i="13"/>
  <c r="R5" i="13"/>
  <c r="R17" i="13"/>
  <c r="W5" i="13"/>
  <c r="V5" i="13" s="1"/>
  <c r="R15" i="13"/>
  <c r="U20" i="13"/>
  <c r="R6" i="13"/>
  <c r="Y59" i="12"/>
  <c r="X59" i="12" s="1"/>
  <c r="Z15" i="5"/>
  <c r="AA15" i="5" s="1"/>
  <c r="AC15" i="5"/>
  <c r="AE15" i="5" a="1"/>
  <c r="AE15" i="5" s="1"/>
  <c r="AD20" i="12"/>
  <c r="AD54" i="12"/>
  <c r="W8" i="12"/>
  <c r="W4" i="11"/>
  <c r="V4" i="11" s="1"/>
  <c r="Y7" i="11"/>
  <c r="X7" i="11" s="1"/>
  <c r="R48" i="4"/>
  <c r="R49" i="4"/>
  <c r="R43" i="4"/>
  <c r="U53" i="4"/>
  <c r="Z26" i="12"/>
  <c r="AA26" i="12" s="1"/>
  <c r="AC26" i="12"/>
  <c r="AE26" i="12" a="1"/>
  <c r="AE26" i="12" s="1"/>
  <c r="R11" i="7"/>
  <c r="R8" i="7"/>
  <c r="R20" i="7"/>
  <c r="Y53" i="12"/>
  <c r="X53" i="12" s="1"/>
  <c r="AE53" i="12" s="1" a="1"/>
  <c r="AE53" i="12" s="1"/>
  <c r="AE52" i="12" a="1"/>
  <c r="AE52" i="12" s="1"/>
  <c r="Z52" i="12"/>
  <c r="AA52" i="12" s="1"/>
  <c r="AC52" i="12"/>
  <c r="R38" i="13"/>
  <c r="R52" i="13"/>
  <c r="W40" i="13"/>
  <c r="V40" i="13" s="1"/>
  <c r="R26" i="13"/>
  <c r="W55" i="13"/>
  <c r="V55" i="13" s="1"/>
  <c r="R58" i="13"/>
  <c r="W46" i="13"/>
  <c r="R29" i="13"/>
  <c r="W17" i="13"/>
  <c r="V17" i="13" s="1"/>
  <c r="W59" i="13"/>
  <c r="U14" i="13"/>
  <c r="W27" i="13"/>
  <c r="V27" i="13" s="1"/>
  <c r="AD30" i="13"/>
  <c r="R30" i="13"/>
  <c r="AD28" i="12"/>
  <c r="AE29" i="12" a="1"/>
  <c r="AE29" i="12" s="1"/>
  <c r="Z29" i="12"/>
  <c r="AA29" i="12" s="1"/>
  <c r="AC29" i="12"/>
  <c r="AC40" i="12"/>
  <c r="AE40" i="12" a="1"/>
  <c r="AE40" i="12" s="1"/>
  <c r="Z40" i="12"/>
  <c r="AA40" i="12" s="1"/>
  <c r="Y21" i="12"/>
  <c r="AC59" i="12"/>
  <c r="Z59" i="12"/>
  <c r="AA59" i="12" s="1"/>
  <c r="AE59" i="12" a="1"/>
  <c r="AE59" i="12" s="1"/>
  <c r="Z25" i="12"/>
  <c r="AA25" i="12" s="1"/>
  <c r="AC25" i="12"/>
  <c r="AE25" i="12" a="1"/>
  <c r="AE25" i="12" s="1"/>
  <c r="AE20" i="12" a="1"/>
  <c r="AE20" i="12" s="1"/>
  <c r="Z20" i="12"/>
  <c r="AA20" i="12" s="1"/>
  <c r="AC20" i="12"/>
  <c r="AC39" i="12"/>
  <c r="AE39" i="12" a="1"/>
  <c r="AE39" i="12" s="1"/>
  <c r="Z39" i="12"/>
  <c r="AA39" i="12" s="1"/>
  <c r="W5" i="11"/>
  <c r="V5" i="11" s="1"/>
  <c r="R4" i="11"/>
  <c r="R12" i="11"/>
  <c r="W15" i="11"/>
  <c r="V15" i="11" s="1"/>
  <c r="R15" i="11"/>
  <c r="U12" i="11"/>
  <c r="AC9" i="5"/>
  <c r="AE9" i="5" a="1"/>
  <c r="AE9" i="5" s="1"/>
  <c r="Z9" i="5"/>
  <c r="AA9" i="5" s="1"/>
  <c r="R14" i="4"/>
  <c r="Y26" i="4"/>
  <c r="X26" i="4" s="1"/>
  <c r="R19" i="4"/>
  <c r="R14" i="11"/>
  <c r="R16" i="11"/>
  <c r="R18" i="11"/>
  <c r="AD18" i="11"/>
  <c r="U17" i="11"/>
  <c r="W16" i="11"/>
  <c r="V16" i="11" s="1"/>
  <c r="U14" i="11"/>
  <c r="W19" i="4"/>
  <c r="R46" i="4"/>
  <c r="W9" i="4"/>
  <c r="Y40" i="4"/>
  <c r="X40" i="4" s="1"/>
  <c r="Y46" i="4"/>
  <c r="X46" i="4" s="1"/>
  <c r="W39" i="4"/>
  <c r="V39" i="4" s="1"/>
  <c r="U35" i="4"/>
  <c r="R23" i="4"/>
  <c r="W18" i="4"/>
  <c r="R32" i="4"/>
  <c r="W23" i="4"/>
  <c r="R41" i="4"/>
  <c r="R4" i="4"/>
  <c r="W38" i="4"/>
  <c r="W11" i="4"/>
  <c r="V11" i="4" s="1"/>
  <c r="R50" i="4"/>
  <c r="U24" i="4"/>
  <c r="R36" i="4"/>
  <c r="R54" i="4"/>
  <c r="R40" i="4"/>
  <c r="AE36" i="12" a="1"/>
  <c r="AE36" i="12" s="1"/>
  <c r="Z36" i="12"/>
  <c r="AA36" i="12" s="1"/>
  <c r="AC36" i="12"/>
  <c r="U17" i="7"/>
  <c r="T17" i="7" s="1"/>
  <c r="R13" i="7"/>
  <c r="W4" i="7"/>
  <c r="V4" i="7" s="1"/>
  <c r="W20" i="7"/>
  <c r="V20" i="7" s="1"/>
  <c r="U14" i="7"/>
  <c r="R10" i="7"/>
  <c r="Y7" i="7"/>
  <c r="X7" i="7" s="1"/>
  <c r="U22" i="7"/>
  <c r="T22" i="7" s="1"/>
  <c r="W19" i="7"/>
  <c r="V19" i="7" s="1"/>
  <c r="AD12" i="12"/>
  <c r="AC31" i="12"/>
  <c r="AE31" i="12" a="1"/>
  <c r="AE31" i="12" s="1"/>
  <c r="Z31" i="12"/>
  <c r="AA31" i="12" s="1"/>
  <c r="AE13" i="12" a="1"/>
  <c r="AE13" i="12" s="1"/>
  <c r="Z13" i="12"/>
  <c r="AA13" i="12" s="1"/>
  <c r="AC13" i="12"/>
  <c r="AC14" i="5"/>
  <c r="AE14" i="5" a="1"/>
  <c r="AE14" i="5" s="1"/>
  <c r="Z14" i="5"/>
  <c r="AA14" i="5" s="1"/>
  <c r="W37" i="13"/>
  <c r="V37" i="13" s="1"/>
  <c r="U53" i="13"/>
  <c r="R39" i="13"/>
  <c r="W50" i="13"/>
  <c r="U43" i="13"/>
  <c r="W29" i="13"/>
  <c r="R18" i="13"/>
  <c r="U41" i="13"/>
  <c r="T41" i="13" s="1"/>
  <c r="W28" i="13"/>
  <c r="V28" i="13" s="1"/>
  <c r="Y44" i="13"/>
  <c r="X44" i="13" s="1"/>
  <c r="U32" i="13"/>
  <c r="Y6" i="13"/>
  <c r="X6" i="13" s="1"/>
  <c r="U15" i="13"/>
  <c r="R24" i="13"/>
  <c r="AD24" i="13"/>
  <c r="W12" i="13"/>
  <c r="V12" i="13" s="1"/>
  <c r="Y25" i="13"/>
  <c r="X25" i="13" s="1"/>
  <c r="U13" i="13"/>
  <c r="T13" i="13" s="1"/>
  <c r="U4" i="13"/>
  <c r="Z18" i="12"/>
  <c r="AA18" i="12" s="1"/>
  <c r="AC18" i="12"/>
  <c r="AE18" i="12" a="1"/>
  <c r="AE18" i="12" s="1"/>
  <c r="AE28" i="12" a="1"/>
  <c r="AE28" i="12" s="1"/>
  <c r="Z28" i="12"/>
  <c r="AA28" i="12" s="1"/>
  <c r="AC28" i="12"/>
  <c r="AE48" i="12" a="1"/>
  <c r="AE48" i="12" s="1"/>
  <c r="AD29" i="12"/>
  <c r="AD39" i="12"/>
  <c r="AE11" i="5" a="1"/>
  <c r="AE11" i="5" s="1"/>
  <c r="Z11" i="5"/>
  <c r="AA11" i="5" s="1"/>
  <c r="AC11" i="5"/>
  <c r="Y34" i="12"/>
  <c r="AE9" i="10" a="1"/>
  <c r="AE9" i="10" s="1"/>
  <c r="AG8" i="1"/>
  <c r="AE16" i="10" a="1"/>
  <c r="AE16" i="10" s="1"/>
  <c r="Z16" i="10"/>
  <c r="AA16" i="10" s="1"/>
  <c r="AC16" i="10"/>
  <c r="Z8" i="10"/>
  <c r="AA8" i="10" s="1"/>
  <c r="AB8" i="10" s="1"/>
  <c r="AD47" i="1"/>
  <c r="AE35" i="1" a="1"/>
  <c r="AE35" i="1" s="1"/>
  <c r="AG34" i="1"/>
  <c r="AG56" i="1"/>
  <c r="AD24" i="1"/>
  <c r="AB52" i="1"/>
  <c r="AG52" i="1" s="1"/>
  <c r="AD4" i="10"/>
  <c r="AC23" i="1"/>
  <c r="Z23" i="1"/>
  <c r="AA23" i="1" s="1"/>
  <c r="AE23" i="1" a="1"/>
  <c r="AE23" i="1" s="1"/>
  <c r="AF59" i="1"/>
  <c r="AG59" i="1" s="1"/>
  <c r="AD9" i="1"/>
  <c r="Z11" i="1"/>
  <c r="AA11" i="1" s="1"/>
  <c r="AE11" i="1" a="1"/>
  <c r="AE11" i="1" s="1"/>
  <c r="AC11" i="1"/>
  <c r="AD35" i="1"/>
  <c r="AG14" i="10"/>
  <c r="AG50" i="1"/>
  <c r="AG58" i="1"/>
  <c r="AE30" i="1" a="1"/>
  <c r="AE30" i="1" s="1"/>
  <c r="AE6" i="1" a="1"/>
  <c r="AE6" i="1" s="1"/>
  <c r="Z6" i="1"/>
  <c r="AA6" i="1" s="1"/>
  <c r="AC6" i="1"/>
  <c r="AD10" i="1"/>
  <c r="Z10" i="1"/>
  <c r="AA10" i="1" s="1"/>
  <c r="AE10" i="1" a="1"/>
  <c r="AE10" i="1" s="1"/>
  <c r="AC10" i="1"/>
  <c r="AC33" i="1"/>
  <c r="AE33" i="1" a="1"/>
  <c r="AE33" i="1" s="1"/>
  <c r="Z33" i="1"/>
  <c r="AA33" i="1" s="1"/>
  <c r="AD18" i="10"/>
  <c r="AD14" i="1"/>
  <c r="Z16" i="1"/>
  <c r="AA16" i="1" s="1"/>
  <c r="AE16" i="1" a="1"/>
  <c r="AE16" i="1" s="1"/>
  <c r="AC16" i="1"/>
  <c r="Z45" i="1"/>
  <c r="AA45" i="1" s="1"/>
  <c r="Z35" i="1"/>
  <c r="AA35" i="1" s="1"/>
  <c r="AG15" i="10"/>
  <c r="AG21" i="1"/>
  <c r="Z14" i="1"/>
  <c r="AA14" i="1" s="1"/>
  <c r="AC14" i="1"/>
  <c r="AE14" i="1" a="1"/>
  <c r="AE14" i="1" s="1"/>
  <c r="AE45" i="1" a="1"/>
  <c r="AE45" i="1" s="1"/>
  <c r="AB30" i="1"/>
  <c r="AF30" i="1"/>
  <c r="AB47" i="1"/>
  <c r="AF47" i="1"/>
  <c r="AE18" i="10" a="1"/>
  <c r="AE18" i="10" s="1"/>
  <c r="Z18" i="10"/>
  <c r="AA18" i="10" s="1"/>
  <c r="AC18" i="10"/>
  <c r="Z18" i="1"/>
  <c r="AA18" i="1" s="1"/>
  <c r="AC18" i="1"/>
  <c r="AE18" i="1" a="1"/>
  <c r="AE18" i="1" s="1"/>
  <c r="AG43" i="1"/>
  <c r="AG42" i="1"/>
  <c r="AG6" i="10"/>
  <c r="AG13" i="10"/>
  <c r="AG40" i="1"/>
  <c r="AB4" i="1"/>
  <c r="AF4" i="1"/>
  <c r="AG13" i="1"/>
  <c r="AE12" i="1" a="1"/>
  <c r="AE12" i="1" s="1"/>
  <c r="Z12" i="1"/>
  <c r="AA12" i="1" s="1"/>
  <c r="AC12" i="1"/>
  <c r="AG32" i="1"/>
  <c r="Z9" i="1"/>
  <c r="AA9" i="1" s="1"/>
  <c r="AC9" i="1"/>
  <c r="AE9" i="1" a="1"/>
  <c r="AE9" i="1" s="1"/>
  <c r="AG36" i="1"/>
  <c r="AG19" i="1"/>
  <c r="X51" i="1"/>
  <c r="AD51" i="1"/>
  <c r="AC26" i="1"/>
  <c r="AD26" i="1"/>
  <c r="AG27" i="1"/>
  <c r="AG17" i="1"/>
  <c r="AG49" i="1"/>
  <c r="AF19" i="10"/>
  <c r="AB19" i="10"/>
  <c r="AC24" i="1"/>
  <c r="Z24" i="1"/>
  <c r="AA24" i="1" s="1"/>
  <c r="AE24" i="1" a="1"/>
  <c r="AE24" i="1" s="1"/>
  <c r="AC17" i="10"/>
  <c r="Z17" i="10"/>
  <c r="AA17" i="10" s="1"/>
  <c r="AE7" i="1" a="1"/>
  <c r="AE7" i="1" s="1"/>
  <c r="Z7" i="1"/>
  <c r="AA7" i="1" s="1"/>
  <c r="AC7" i="1"/>
  <c r="AG22" i="1"/>
  <c r="AG54" i="1"/>
  <c r="AD12" i="1"/>
  <c r="Z4" i="10"/>
  <c r="AA4" i="10" s="1"/>
  <c r="AE4" i="10" a="1"/>
  <c r="AE4" i="10" s="1"/>
  <c r="AG12" i="10"/>
  <c r="AD55" i="1"/>
  <c r="AC30" i="1"/>
  <c r="AB10" i="10"/>
  <c r="AF10" i="10"/>
  <c r="X41" i="1"/>
  <c r="AD41" i="1"/>
  <c r="AC4" i="10"/>
  <c r="AB7" i="10"/>
  <c r="AF7" i="10"/>
  <c r="Z37" i="1"/>
  <c r="AA37" i="1" s="1"/>
  <c r="Z9" i="10"/>
  <c r="AA9" i="10" s="1"/>
  <c r="AD18" i="1"/>
  <c r="AG57" i="1"/>
  <c r="AG39" i="1"/>
  <c r="AC55" i="1"/>
  <c r="AE29" i="1" a="1"/>
  <c r="AE29" i="1" s="1"/>
  <c r="AC29" i="1"/>
  <c r="Z29" i="1"/>
  <c r="AA29" i="1" s="1"/>
  <c r="AG20" i="1"/>
  <c r="AD17" i="10"/>
  <c r="AB53" i="1"/>
  <c r="AF53" i="1"/>
  <c r="AE48" i="1" a="1"/>
  <c r="AE48" i="1" s="1"/>
  <c r="Z48" i="1"/>
  <c r="AA48" i="1" s="1"/>
  <c r="AC48" i="1"/>
  <c r="AE46" i="1" a="1"/>
  <c r="AE46" i="1" s="1"/>
  <c r="Z46" i="1"/>
  <c r="AA46" i="1" s="1"/>
  <c r="AC46" i="1"/>
  <c r="Z55" i="1"/>
  <c r="AA55" i="1" s="1"/>
  <c r="AG5" i="1"/>
  <c r="AC9" i="10"/>
  <c r="Z26" i="1"/>
  <c r="AA26" i="1" s="1"/>
  <c r="Z11" i="10"/>
  <c r="AA11" i="10" s="1"/>
  <c r="AE11" i="10" a="1"/>
  <c r="AE11" i="10" s="1"/>
  <c r="AC11" i="10"/>
  <c r="AC47" i="1"/>
  <c r="AE17" i="10" a="1"/>
  <c r="AE17" i="10" s="1"/>
  <c r="AG25" i="1" l="1"/>
  <c r="AF8" i="10"/>
  <c r="AB38" i="1"/>
  <c r="AF38" i="1"/>
  <c r="AD59" i="12"/>
  <c r="W56" i="4"/>
  <c r="V56" i="4" s="1"/>
  <c r="AD18" i="12"/>
  <c r="Y11" i="11"/>
  <c r="X6" i="12"/>
  <c r="AD6" i="12"/>
  <c r="AD11" i="5"/>
  <c r="Y5" i="7"/>
  <c r="X5" i="7" s="1"/>
  <c r="Y10" i="7"/>
  <c r="X10" i="7" s="1"/>
  <c r="Y54" i="13"/>
  <c r="X54" i="13" s="1"/>
  <c r="Y31" i="12"/>
  <c r="X31" i="12" s="1"/>
  <c r="V50" i="12"/>
  <c r="Y50" i="12"/>
  <c r="X50" i="12" s="1"/>
  <c r="Y16" i="4"/>
  <c r="X16" i="4" s="1"/>
  <c r="AD5" i="12"/>
  <c r="AD13" i="12"/>
  <c r="Y9" i="7"/>
  <c r="X9" i="7" s="1"/>
  <c r="AD51" i="12"/>
  <c r="Y9" i="5"/>
  <c r="W42" i="4"/>
  <c r="V42" i="4" s="1"/>
  <c r="Y47" i="4"/>
  <c r="X47" i="4" s="1"/>
  <c r="X33" i="12"/>
  <c r="AD33" i="12"/>
  <c r="Y8" i="7"/>
  <c r="X8" i="7" s="1"/>
  <c r="Y4" i="4"/>
  <c r="X4" i="4" s="1"/>
  <c r="Y6" i="4"/>
  <c r="X6" i="4" s="1"/>
  <c r="W54" i="4"/>
  <c r="Y26" i="13"/>
  <c r="X26" i="13" s="1"/>
  <c r="Z26" i="13" s="1"/>
  <c r="AA26" i="13" s="1"/>
  <c r="Y20" i="4"/>
  <c r="X20" i="4" s="1"/>
  <c r="X41" i="12"/>
  <c r="AF41" i="12" s="1"/>
  <c r="AD41" i="12"/>
  <c r="Y5" i="4"/>
  <c r="X5" i="4" s="1"/>
  <c r="X25" i="12"/>
  <c r="AD25" i="12"/>
  <c r="Y19" i="11"/>
  <c r="Y15" i="5"/>
  <c r="X15" i="5" s="1"/>
  <c r="AF15" i="5" s="1"/>
  <c r="AD17" i="12"/>
  <c r="X46" i="12"/>
  <c r="AF46" i="12" s="1"/>
  <c r="AD46" i="12"/>
  <c r="Y48" i="4"/>
  <c r="X48" i="4" s="1"/>
  <c r="Z48" i="4" s="1"/>
  <c r="AA48" i="4" s="1"/>
  <c r="AD8" i="5"/>
  <c r="AD12" i="5"/>
  <c r="Y13" i="11"/>
  <c r="Y40" i="12"/>
  <c r="X40" i="12" s="1"/>
  <c r="AF40" i="12" s="1"/>
  <c r="X4" i="5"/>
  <c r="AF4" i="5" s="1"/>
  <c r="AD4" i="5"/>
  <c r="W45" i="4"/>
  <c r="V45" i="4" s="1"/>
  <c r="AD47" i="4"/>
  <c r="AD44" i="12"/>
  <c r="V9" i="12"/>
  <c r="AD9" i="12"/>
  <c r="Y42" i="13"/>
  <c r="X42" i="13" s="1"/>
  <c r="Z42" i="13" s="1"/>
  <c r="AA42" i="13" s="1"/>
  <c r="AD10" i="7"/>
  <c r="AD46" i="4"/>
  <c r="Y23" i="13"/>
  <c r="X23" i="13" s="1"/>
  <c r="X10" i="5"/>
  <c r="AF10" i="5" s="1"/>
  <c r="AD10" i="5"/>
  <c r="V26" i="12"/>
  <c r="AD26" i="12"/>
  <c r="Y39" i="4"/>
  <c r="X39" i="4" s="1"/>
  <c r="AE39" i="4" s="1" a="1"/>
  <c r="AE39" i="4" s="1"/>
  <c r="Y18" i="7"/>
  <c r="X18" i="7" s="1"/>
  <c r="AE18" i="7" s="1" a="1"/>
  <c r="AE18" i="7" s="1"/>
  <c r="Y39" i="13"/>
  <c r="Y45" i="4"/>
  <c r="X45" i="4" s="1"/>
  <c r="X14" i="5"/>
  <c r="AF14" i="5" s="1"/>
  <c r="AD14" i="5"/>
  <c r="Y22" i="13"/>
  <c r="W7" i="4"/>
  <c r="W56" i="13"/>
  <c r="AD18" i="13"/>
  <c r="Y36" i="4"/>
  <c r="X36" i="4" s="1"/>
  <c r="AC36" i="4" s="1"/>
  <c r="W58" i="13"/>
  <c r="V58" i="13" s="1"/>
  <c r="Y16" i="11"/>
  <c r="W41" i="4"/>
  <c r="Y12" i="4"/>
  <c r="T52" i="4"/>
  <c r="Y27" i="13"/>
  <c r="X27" i="13" s="1"/>
  <c r="AC27" i="13" s="1"/>
  <c r="Y16" i="13"/>
  <c r="X16" i="13" s="1"/>
  <c r="AD40" i="4"/>
  <c r="Y15" i="11"/>
  <c r="AD8" i="4"/>
  <c r="V4" i="12"/>
  <c r="Y4" i="12"/>
  <c r="X42" i="12"/>
  <c r="AD42" i="12"/>
  <c r="W52" i="4"/>
  <c r="Y27" i="4"/>
  <c r="AD8" i="7"/>
  <c r="W38" i="13"/>
  <c r="Y52" i="13"/>
  <c r="AD9" i="7"/>
  <c r="Y10" i="4"/>
  <c r="X10" i="4" s="1"/>
  <c r="AE10" i="4" s="1" a="1"/>
  <c r="AE10" i="4" s="1"/>
  <c r="Y9" i="11"/>
  <c r="X9" i="11" s="1"/>
  <c r="Z9" i="11" s="1"/>
  <c r="AA9" i="11" s="1"/>
  <c r="AD38" i="12"/>
  <c r="Y6" i="7"/>
  <c r="W50" i="4"/>
  <c r="AF10" i="12"/>
  <c r="AB10" i="12"/>
  <c r="Y55" i="13"/>
  <c r="X55" i="13" s="1"/>
  <c r="AC55" i="13" s="1"/>
  <c r="AB14" i="5"/>
  <c r="AF20" i="12"/>
  <c r="AB20" i="12"/>
  <c r="X21" i="12"/>
  <c r="AD21" i="12"/>
  <c r="AE48" i="4" a="1"/>
  <c r="AE48" i="4" s="1"/>
  <c r="AC48" i="4"/>
  <c r="V8" i="12"/>
  <c r="Y8" i="12"/>
  <c r="Y4" i="7"/>
  <c r="X4" i="7" s="1"/>
  <c r="AE4" i="7" s="1" a="1"/>
  <c r="AE4" i="7" s="1"/>
  <c r="Z20" i="4"/>
  <c r="AA20" i="4" s="1"/>
  <c r="AE20" i="4" a="1"/>
  <c r="AE20" i="4" s="1"/>
  <c r="AC20" i="4"/>
  <c r="AC7" i="11"/>
  <c r="AE7" i="11" a="1"/>
  <c r="AE7" i="11" s="1"/>
  <c r="Z7" i="11"/>
  <c r="AA7" i="11" s="1"/>
  <c r="AB4" i="12"/>
  <c r="Y5" i="13"/>
  <c r="X5" i="13" s="1"/>
  <c r="AC5" i="13" s="1"/>
  <c r="W22" i="7"/>
  <c r="V22" i="7" s="1"/>
  <c r="AB5" i="5"/>
  <c r="AF5" i="5"/>
  <c r="T58" i="4"/>
  <c r="V47" i="12"/>
  <c r="Y47" i="12"/>
  <c r="AF5" i="12"/>
  <c r="AB5" i="12"/>
  <c r="AG5" i="12" s="1"/>
  <c r="AD44" i="13"/>
  <c r="AD5" i="7"/>
  <c r="AD29" i="4"/>
  <c r="T6" i="11"/>
  <c r="W6" i="11"/>
  <c r="V6" i="11" s="1"/>
  <c r="W20" i="13"/>
  <c r="V20" i="13" s="1"/>
  <c r="Z57" i="12"/>
  <c r="AA57" i="12" s="1"/>
  <c r="AD26" i="4"/>
  <c r="Z45" i="12"/>
  <c r="AA45" i="12" s="1"/>
  <c r="AD57" i="12"/>
  <c r="Y12" i="7"/>
  <c r="X12" i="7" s="1"/>
  <c r="AC12" i="7" s="1"/>
  <c r="AD11" i="13"/>
  <c r="AD6" i="4"/>
  <c r="W41" i="13"/>
  <c r="Y34" i="13"/>
  <c r="Y49" i="4"/>
  <c r="AD10" i="12"/>
  <c r="Y9" i="13"/>
  <c r="Z24" i="13"/>
  <c r="AA24" i="13" s="1"/>
  <c r="AE24" i="13" a="1"/>
  <c r="AE24" i="13" s="1"/>
  <c r="AC24" i="13"/>
  <c r="T14" i="7"/>
  <c r="V38" i="4"/>
  <c r="Y38" i="4"/>
  <c r="X38" i="4" s="1"/>
  <c r="AE38" i="4" s="1" a="1"/>
  <c r="AE38" i="4" s="1"/>
  <c r="V18" i="4"/>
  <c r="Y18" i="4"/>
  <c r="X18" i="4" s="1"/>
  <c r="X34" i="12"/>
  <c r="AD34" i="12"/>
  <c r="Z48" i="12"/>
  <c r="AA48" i="12" s="1"/>
  <c r="AF18" i="12"/>
  <c r="AB18" i="12"/>
  <c r="AG18" i="12" s="1"/>
  <c r="T15" i="13"/>
  <c r="W15" i="13"/>
  <c r="V50" i="13"/>
  <c r="AC50" i="13" s="1"/>
  <c r="Y50" i="13"/>
  <c r="X50" i="13" s="1"/>
  <c r="V9" i="4"/>
  <c r="Y9" i="4"/>
  <c r="T17" i="11"/>
  <c r="W17" i="11"/>
  <c r="T12" i="11"/>
  <c r="W12" i="11"/>
  <c r="Y12" i="11" s="1"/>
  <c r="X12" i="11" s="1"/>
  <c r="AB40" i="12"/>
  <c r="AE30" i="13" a="1"/>
  <c r="AE30" i="13" s="1"/>
  <c r="Z30" i="13"/>
  <c r="AA30" i="13" s="1"/>
  <c r="AC30" i="13"/>
  <c r="AF26" i="12"/>
  <c r="AB26" i="12"/>
  <c r="AG26" i="12" s="1"/>
  <c r="Y57" i="4"/>
  <c r="X57" i="4" s="1"/>
  <c r="AE57" i="4" s="1" a="1"/>
  <c r="AE57" i="4" s="1"/>
  <c r="AB15" i="5"/>
  <c r="AG15" i="5" s="1"/>
  <c r="Y40" i="13"/>
  <c r="X40" i="13" s="1"/>
  <c r="AF18" i="5"/>
  <c r="AB18" i="5"/>
  <c r="Y19" i="7"/>
  <c r="X19" i="7" s="1"/>
  <c r="Z25" i="4"/>
  <c r="AA25" i="4" s="1"/>
  <c r="AC25" i="4"/>
  <c r="AE25" i="4" a="1"/>
  <c r="AE25" i="4" s="1"/>
  <c r="V13" i="5"/>
  <c r="Y13" i="5"/>
  <c r="X13" i="5" s="1"/>
  <c r="AE10" i="13" a="1"/>
  <c r="AE10" i="13" s="1"/>
  <c r="AC10" i="13"/>
  <c r="Z10" i="13"/>
  <c r="AA10" i="13" s="1"/>
  <c r="AE54" i="13" a="1"/>
  <c r="AE54" i="13" s="1"/>
  <c r="Z54" i="13"/>
  <c r="AA54" i="13" s="1"/>
  <c r="AC54" i="13"/>
  <c r="T31" i="4"/>
  <c r="W31" i="4"/>
  <c r="V31" i="4" s="1"/>
  <c r="AD16" i="4"/>
  <c r="Z44" i="13"/>
  <c r="AA44" i="13" s="1"/>
  <c r="AC44" i="13"/>
  <c r="AE44" i="13" a="1"/>
  <c r="AE44" i="13" s="1"/>
  <c r="Y15" i="7"/>
  <c r="X15" i="7" s="1"/>
  <c r="AE5" i="7" a="1"/>
  <c r="AE5" i="7" s="1"/>
  <c r="Z5" i="7"/>
  <c r="AA5" i="7" s="1"/>
  <c r="AC5" i="7"/>
  <c r="AE29" i="4" a="1"/>
  <c r="AE29" i="4" s="1"/>
  <c r="AC29" i="4"/>
  <c r="Z29" i="4"/>
  <c r="AA29" i="4" s="1"/>
  <c r="V32" i="4"/>
  <c r="Y32" i="4"/>
  <c r="AC53" i="12"/>
  <c r="AB19" i="5"/>
  <c r="AF19" i="5"/>
  <c r="AE26" i="4" a="1"/>
  <c r="AE26" i="4" s="1"/>
  <c r="Z26" i="4"/>
  <c r="AA26" i="4" s="1"/>
  <c r="AC26" i="4"/>
  <c r="AE45" i="12" a="1"/>
  <c r="AE45" i="12" s="1"/>
  <c r="T22" i="4"/>
  <c r="W22" i="4"/>
  <c r="V22" i="4" s="1"/>
  <c r="AC10" i="4"/>
  <c r="Z10" i="4"/>
  <c r="AA10" i="4" s="1"/>
  <c r="Y7" i="12"/>
  <c r="Z6" i="4"/>
  <c r="AA6" i="4" s="1"/>
  <c r="AC6" i="4"/>
  <c r="AE6" i="4" a="1"/>
  <c r="AE6" i="4" s="1"/>
  <c r="W48" i="13"/>
  <c r="V48" i="13" s="1"/>
  <c r="Y51" i="4"/>
  <c r="X51" i="4" s="1"/>
  <c r="AE51" i="4" s="1" a="1"/>
  <c r="AE51" i="4" s="1"/>
  <c r="AE4" i="4" a="1"/>
  <c r="AE4" i="4" s="1"/>
  <c r="AC4" i="4"/>
  <c r="Z4" i="4"/>
  <c r="AA4" i="4" s="1"/>
  <c r="V46" i="13"/>
  <c r="Y46" i="13"/>
  <c r="X46" i="13" s="1"/>
  <c r="T53" i="4"/>
  <c r="W53" i="4"/>
  <c r="V53" i="4" s="1"/>
  <c r="Z9" i="7"/>
  <c r="AA9" i="7" s="1"/>
  <c r="AE9" i="7" a="1"/>
  <c r="AE9" i="7" s="1"/>
  <c r="AC9" i="7"/>
  <c r="AB33" i="12"/>
  <c r="AF33" i="12"/>
  <c r="AE16" i="4" a="1"/>
  <c r="AE16" i="4" s="1"/>
  <c r="Z16" i="4"/>
  <c r="AA16" i="4" s="1"/>
  <c r="AC16" i="4"/>
  <c r="Y16" i="12"/>
  <c r="X16" i="12" s="1"/>
  <c r="Z16" i="12" s="1"/>
  <c r="AA16" i="12" s="1"/>
  <c r="V21" i="13"/>
  <c r="Y21" i="13"/>
  <c r="X21" i="13" s="1"/>
  <c r="AF44" i="12"/>
  <c r="AB44" i="12"/>
  <c r="AG44" i="12" s="1"/>
  <c r="Z53" i="12"/>
  <c r="AA53" i="12" s="1"/>
  <c r="V30" i="12"/>
  <c r="Y30" i="12"/>
  <c r="X30" i="12" s="1"/>
  <c r="AE10" i="12" a="1"/>
  <c r="AE10" i="12" s="1"/>
  <c r="Z14" i="12"/>
  <c r="AA14" i="12" s="1"/>
  <c r="Z23" i="13"/>
  <c r="AA23" i="13" s="1"/>
  <c r="AC23" i="13"/>
  <c r="AE23" i="13" a="1"/>
  <c r="AE23" i="13" s="1"/>
  <c r="AD15" i="7"/>
  <c r="Y17" i="4"/>
  <c r="X17" i="4" s="1"/>
  <c r="AC17" i="4" s="1"/>
  <c r="AF11" i="5"/>
  <c r="AB11" i="5"/>
  <c r="AE18" i="13" a="1"/>
  <c r="AE18" i="13" s="1"/>
  <c r="AC18" i="13"/>
  <c r="Z18" i="13"/>
  <c r="AA18" i="13" s="1"/>
  <c r="AF36" i="12"/>
  <c r="AB36" i="12"/>
  <c r="AG36" i="12" s="1"/>
  <c r="Z36" i="4"/>
  <c r="AA36" i="4" s="1"/>
  <c r="T35" i="4"/>
  <c r="W35" i="4"/>
  <c r="V35" i="4" s="1"/>
  <c r="AC18" i="11"/>
  <c r="AE18" i="11" a="1"/>
  <c r="AE18" i="11" s="1"/>
  <c r="Z18" i="11"/>
  <c r="AA18" i="11" s="1"/>
  <c r="Y31" i="13"/>
  <c r="X31" i="13" s="1"/>
  <c r="Z31" i="13" s="1"/>
  <c r="AA31" i="13" s="1"/>
  <c r="Z8" i="7"/>
  <c r="AA8" i="7" s="1"/>
  <c r="AC8" i="7"/>
  <c r="AE8" i="7" a="1"/>
  <c r="AE8" i="7" s="1"/>
  <c r="Z51" i="4"/>
  <c r="AA51" i="4" s="1"/>
  <c r="W14" i="7"/>
  <c r="V14" i="7" s="1"/>
  <c r="AB9" i="12"/>
  <c r="AF9" i="12"/>
  <c r="V7" i="13"/>
  <c r="Y7" i="13"/>
  <c r="X7" i="13" s="1"/>
  <c r="AF22" i="12"/>
  <c r="AB22" i="12"/>
  <c r="T30" i="4"/>
  <c r="Y30" i="4"/>
  <c r="X30" i="4" s="1"/>
  <c r="Z5" i="4"/>
  <c r="AA5" i="4" s="1"/>
  <c r="AE5" i="4" a="1"/>
  <c r="AE5" i="4" s="1"/>
  <c r="AC5" i="4"/>
  <c r="AF37" i="12"/>
  <c r="AB37" i="12"/>
  <c r="AG37" i="12" s="1"/>
  <c r="V23" i="12"/>
  <c r="Y23" i="12"/>
  <c r="AF17" i="5"/>
  <c r="AB17" i="5"/>
  <c r="Z19" i="7"/>
  <c r="AA19" i="7" s="1"/>
  <c r="AC19" i="7"/>
  <c r="AE19" i="7" a="1"/>
  <c r="AE19" i="7" s="1"/>
  <c r="AD8" i="13"/>
  <c r="Y11" i="7"/>
  <c r="AF6" i="12"/>
  <c r="AB6" i="12"/>
  <c r="AE14" i="12" a="1"/>
  <c r="AE14" i="12" s="1"/>
  <c r="AC15" i="7"/>
  <c r="AE15" i="7" a="1"/>
  <c r="AE15" i="7" s="1"/>
  <c r="Z15" i="7"/>
  <c r="AA15" i="7" s="1"/>
  <c r="Y56" i="4"/>
  <c r="X56" i="4" s="1"/>
  <c r="AE56" i="4" s="1" a="1"/>
  <c r="AE56" i="4" s="1"/>
  <c r="W14" i="4"/>
  <c r="Y14" i="4" s="1"/>
  <c r="X14" i="4" s="1"/>
  <c r="W34" i="4"/>
  <c r="Y17" i="13"/>
  <c r="X17" i="13" s="1"/>
  <c r="AC17" i="13" s="1"/>
  <c r="T4" i="13"/>
  <c r="T53" i="13"/>
  <c r="W53" i="13"/>
  <c r="T24" i="4"/>
  <c r="AB39" i="12"/>
  <c r="AG39" i="12" s="1"/>
  <c r="AF39" i="12"/>
  <c r="AB25" i="12"/>
  <c r="AG25" i="12" s="1"/>
  <c r="AF25" i="12"/>
  <c r="T14" i="13"/>
  <c r="W14" i="13"/>
  <c r="V14" i="13" s="1"/>
  <c r="W57" i="13"/>
  <c r="V57" i="13" s="1"/>
  <c r="AF52" i="12"/>
  <c r="AB52" i="12"/>
  <c r="AF27" i="12"/>
  <c r="AB27" i="12"/>
  <c r="AG27" i="12" s="1"/>
  <c r="AF35" i="12"/>
  <c r="AB35" i="12"/>
  <c r="AG35" i="12" s="1"/>
  <c r="W4" i="13"/>
  <c r="V4" i="13" s="1"/>
  <c r="W58" i="4"/>
  <c r="V58" i="4" s="1"/>
  <c r="AB49" i="12"/>
  <c r="AF49" i="12"/>
  <c r="AD53" i="12"/>
  <c r="Y22" i="7"/>
  <c r="X22" i="7" s="1"/>
  <c r="AC22" i="7" s="1"/>
  <c r="T55" i="4"/>
  <c r="Y55" i="4"/>
  <c r="X55" i="4" s="1"/>
  <c r="V15" i="12"/>
  <c r="AD15" i="12"/>
  <c r="AD19" i="7"/>
  <c r="AB41" i="12"/>
  <c r="AG41" i="12" s="1"/>
  <c r="AF19" i="12"/>
  <c r="AB19" i="12"/>
  <c r="Z8" i="13"/>
  <c r="AA8" i="13" s="1"/>
  <c r="AC8" i="13"/>
  <c r="AE8" i="13" a="1"/>
  <c r="AE8" i="13" s="1"/>
  <c r="W13" i="13"/>
  <c r="V13" i="13" s="1"/>
  <c r="AD51" i="13"/>
  <c r="Y48" i="13"/>
  <c r="X48" i="13" s="1"/>
  <c r="AC48" i="13" s="1"/>
  <c r="AF42" i="12"/>
  <c r="AB42" i="12"/>
  <c r="T44" i="4"/>
  <c r="W44" i="4"/>
  <c r="Y44" i="4" s="1"/>
  <c r="X44" i="4" s="1"/>
  <c r="AB4" i="5"/>
  <c r="AG4" i="5" s="1"/>
  <c r="W15" i="4"/>
  <c r="Y13" i="4"/>
  <c r="W10" i="11"/>
  <c r="V10" i="11" s="1"/>
  <c r="W8" i="11"/>
  <c r="V8" i="11" s="1"/>
  <c r="AF13" i="12"/>
  <c r="AB13" i="12"/>
  <c r="AG13" i="12" s="1"/>
  <c r="AD6" i="13"/>
  <c r="AD5" i="13"/>
  <c r="AF7" i="5"/>
  <c r="AB7" i="5"/>
  <c r="AG7" i="5" s="1"/>
  <c r="Z47" i="4"/>
  <c r="AA47" i="4" s="1"/>
  <c r="AE47" i="4" a="1"/>
  <c r="AE47" i="4" s="1"/>
  <c r="AC47" i="4"/>
  <c r="AD38" i="4"/>
  <c r="AD16" i="13"/>
  <c r="T45" i="13"/>
  <c r="W45" i="13"/>
  <c r="V45" i="13" s="1"/>
  <c r="Z7" i="7"/>
  <c r="AA7" i="7" s="1"/>
  <c r="AC7" i="7"/>
  <c r="AE7" i="7" a="1"/>
  <c r="AE7" i="7" s="1"/>
  <c r="V37" i="4"/>
  <c r="Y37" i="4"/>
  <c r="X37" i="4" s="1"/>
  <c r="AF8" i="5"/>
  <c r="AB8" i="5"/>
  <c r="AG8" i="5" s="1"/>
  <c r="Y33" i="13"/>
  <c r="X33" i="13" s="1"/>
  <c r="AC33" i="13" s="1"/>
  <c r="T33" i="4"/>
  <c r="W33" i="4"/>
  <c r="V33" i="4" s="1"/>
  <c r="T28" i="4"/>
  <c r="W28" i="4"/>
  <c r="V21" i="4"/>
  <c r="Y21" i="4"/>
  <c r="X21" i="4" s="1"/>
  <c r="X24" i="12"/>
  <c r="AD24" i="12"/>
  <c r="AB10" i="5"/>
  <c r="W59" i="4"/>
  <c r="AD14" i="12"/>
  <c r="Y56" i="12"/>
  <c r="V32" i="12"/>
  <c r="Y32" i="12"/>
  <c r="AE25" i="13" a="1"/>
  <c r="AE25" i="13" s="1"/>
  <c r="Z25" i="13"/>
  <c r="AA25" i="13" s="1"/>
  <c r="AC25" i="13"/>
  <c r="Z51" i="13"/>
  <c r="AA51" i="13" s="1"/>
  <c r="AC51" i="13"/>
  <c r="AE51" i="13" a="1"/>
  <c r="AE51" i="13" s="1"/>
  <c r="Y16" i="5"/>
  <c r="AD31" i="12"/>
  <c r="Y5" i="11"/>
  <c r="X5" i="11" s="1"/>
  <c r="AC5" i="11" s="1"/>
  <c r="AF28" i="12"/>
  <c r="AB28" i="12"/>
  <c r="AF29" i="12"/>
  <c r="AB29" i="12"/>
  <c r="V29" i="13"/>
  <c r="Y29" i="13"/>
  <c r="X29" i="13" s="1"/>
  <c r="AC10" i="7"/>
  <c r="Z10" i="7"/>
  <c r="AA10" i="7" s="1"/>
  <c r="AE10" i="7" a="1"/>
  <c r="AE10" i="7" s="1"/>
  <c r="Z40" i="4"/>
  <c r="AA40" i="4" s="1"/>
  <c r="AC40" i="4"/>
  <c r="AE40" i="4" a="1"/>
  <c r="AE40" i="4" s="1"/>
  <c r="T14" i="11"/>
  <c r="W14" i="11"/>
  <c r="V14" i="11" s="1"/>
  <c r="AB9" i="5"/>
  <c r="AG9" i="5" s="1"/>
  <c r="AF59" i="12"/>
  <c r="AB59" i="12"/>
  <c r="AG59" i="12" s="1"/>
  <c r="V59" i="13"/>
  <c r="Y59" i="13"/>
  <c r="X59" i="13" s="1"/>
  <c r="AC26" i="13"/>
  <c r="Z6" i="13"/>
  <c r="AA6" i="13" s="1"/>
  <c r="AC6" i="13"/>
  <c r="AE6" i="13" a="1"/>
  <c r="AE6" i="13" s="1"/>
  <c r="W24" i="4"/>
  <c r="V24" i="4" s="1"/>
  <c r="Z38" i="4"/>
  <c r="AA38" i="4" s="1"/>
  <c r="AF6" i="5"/>
  <c r="AB6" i="5"/>
  <c r="Z16" i="13"/>
  <c r="AA16" i="13" s="1"/>
  <c r="AC16" i="13"/>
  <c r="AE16" i="13" a="1"/>
  <c r="AE16" i="13" s="1"/>
  <c r="T35" i="13"/>
  <c r="W35" i="13"/>
  <c r="V35" i="13" s="1"/>
  <c r="V13" i="7"/>
  <c r="Y13" i="7"/>
  <c r="AD7" i="7"/>
  <c r="Z8" i="4"/>
  <c r="AA8" i="4" s="1"/>
  <c r="AC8" i="4"/>
  <c r="AE8" i="4" a="1"/>
  <c r="AE8" i="4" s="1"/>
  <c r="V55" i="12"/>
  <c r="AD55" i="12"/>
  <c r="Y16" i="7"/>
  <c r="X16" i="7" s="1"/>
  <c r="AC16" i="7" s="1"/>
  <c r="AD7" i="13"/>
  <c r="AE57" i="12" a="1"/>
  <c r="AE57" i="12" s="1"/>
  <c r="Y49" i="13"/>
  <c r="X49" i="13" s="1"/>
  <c r="AE49" i="13" s="1" a="1"/>
  <c r="AE49" i="13" s="1"/>
  <c r="T23" i="7"/>
  <c r="W23" i="7"/>
  <c r="Y23" i="7" s="1"/>
  <c r="X23" i="7" s="1"/>
  <c r="AD25" i="13"/>
  <c r="AD36" i="13"/>
  <c r="AC40" i="13"/>
  <c r="AE40" i="13" a="1"/>
  <c r="AE40" i="13" s="1"/>
  <c r="Z40" i="13"/>
  <c r="AA40" i="13" s="1"/>
  <c r="Y28" i="13"/>
  <c r="X28" i="13" s="1"/>
  <c r="Z28" i="13" s="1"/>
  <c r="AA28" i="13" s="1"/>
  <c r="Y12" i="13"/>
  <c r="X12" i="13" s="1"/>
  <c r="AC12" i="13" s="1"/>
  <c r="Y11" i="4"/>
  <c r="X11" i="4" s="1"/>
  <c r="Z11" i="4" s="1"/>
  <c r="AA11" i="4" s="1"/>
  <c r="V23" i="4"/>
  <c r="Y23" i="4"/>
  <c r="X23" i="4" s="1"/>
  <c r="AC46" i="4"/>
  <c r="Z46" i="4"/>
  <c r="AA46" i="4" s="1"/>
  <c r="AE46" i="4" a="1"/>
  <c r="AE46" i="4" s="1"/>
  <c r="T32" i="13"/>
  <c r="T43" i="13"/>
  <c r="W43" i="13"/>
  <c r="V43" i="13" s="1"/>
  <c r="AB31" i="12"/>
  <c r="AG31" i="12" s="1"/>
  <c r="AF31" i="12"/>
  <c r="V19" i="4"/>
  <c r="Y19" i="4"/>
  <c r="X19" i="4" s="1"/>
  <c r="AD48" i="12"/>
  <c r="Y41" i="13"/>
  <c r="X41" i="13" s="1"/>
  <c r="W17" i="7"/>
  <c r="V17" i="7" s="1"/>
  <c r="T20" i="13"/>
  <c r="Y20" i="13"/>
  <c r="X20" i="13" s="1"/>
  <c r="AB46" i="12"/>
  <c r="AB17" i="12"/>
  <c r="AG17" i="12" s="1"/>
  <c r="AF17" i="12"/>
  <c r="Y20" i="7"/>
  <c r="X20" i="7" s="1"/>
  <c r="AE20" i="7" s="1" a="1"/>
  <c r="AE20" i="7" s="1"/>
  <c r="AD20" i="4"/>
  <c r="AD7" i="11"/>
  <c r="AF54" i="12"/>
  <c r="AB54" i="12"/>
  <c r="AG54" i="12" s="1"/>
  <c r="AF43" i="12"/>
  <c r="AB43" i="12"/>
  <c r="AG43" i="12" s="1"/>
  <c r="Y19" i="13"/>
  <c r="Y47" i="13"/>
  <c r="X47" i="13" s="1"/>
  <c r="AC47" i="13" s="1"/>
  <c r="AF51" i="12"/>
  <c r="AB51" i="12"/>
  <c r="AG51" i="12" s="1"/>
  <c r="X58" i="12"/>
  <c r="AD58" i="12"/>
  <c r="AD21" i="13"/>
  <c r="W32" i="13"/>
  <c r="V32" i="13" s="1"/>
  <c r="T21" i="7"/>
  <c r="W21" i="7"/>
  <c r="V21" i="7" s="1"/>
  <c r="AD55" i="4"/>
  <c r="AF11" i="12"/>
  <c r="AB11" i="12"/>
  <c r="AG11" i="12" s="1"/>
  <c r="AD45" i="12"/>
  <c r="AF38" i="12"/>
  <c r="AB38" i="12"/>
  <c r="AG38" i="12" s="1"/>
  <c r="AF12" i="5"/>
  <c r="AB12" i="5"/>
  <c r="AG12" i="5" s="1"/>
  <c r="AD33" i="13"/>
  <c r="AC39" i="4"/>
  <c r="Z39" i="4"/>
  <c r="AA39" i="4" s="1"/>
  <c r="AB50" i="12"/>
  <c r="AG50" i="12" s="1"/>
  <c r="AC11" i="13"/>
  <c r="AE11" i="13" a="1"/>
  <c r="AE11" i="13" s="1"/>
  <c r="Z11" i="13"/>
  <c r="AA11" i="13" s="1"/>
  <c r="Z36" i="13"/>
  <c r="AA36" i="13" s="1"/>
  <c r="AC36" i="13"/>
  <c r="AE36" i="13" a="1"/>
  <c r="AE36" i="13" s="1"/>
  <c r="AD40" i="13"/>
  <c r="AF12" i="12"/>
  <c r="AB12" i="12"/>
  <c r="Y15" i="4"/>
  <c r="X15" i="4" s="1"/>
  <c r="Y37" i="13"/>
  <c r="X37" i="13" s="1"/>
  <c r="AE37" i="13" s="1" a="1"/>
  <c r="AE37" i="13" s="1"/>
  <c r="Y4" i="11"/>
  <c r="Y43" i="4"/>
  <c r="AF16" i="10"/>
  <c r="AB16" i="10"/>
  <c r="AB45" i="1"/>
  <c r="AF45" i="1"/>
  <c r="AF11" i="1"/>
  <c r="AB11" i="1"/>
  <c r="AG7" i="10"/>
  <c r="AG19" i="10"/>
  <c r="AB35" i="1"/>
  <c r="AF35" i="1"/>
  <c r="AF16" i="1"/>
  <c r="AB16" i="1"/>
  <c r="AB10" i="1"/>
  <c r="AF10" i="1"/>
  <c r="AB14" i="1"/>
  <c r="AF14" i="1"/>
  <c r="AF23" i="1"/>
  <c r="AB23" i="1"/>
  <c r="AG8" i="10"/>
  <c r="AF33" i="1"/>
  <c r="AB33" i="1"/>
  <c r="AF6" i="1"/>
  <c r="AB6" i="1"/>
  <c r="AF18" i="1"/>
  <c r="AB18" i="1"/>
  <c r="AB55" i="1"/>
  <c r="AF55" i="1"/>
  <c r="AG53" i="1"/>
  <c r="AF7" i="1"/>
  <c r="AB7" i="1"/>
  <c r="AF9" i="1"/>
  <c r="AB9" i="1"/>
  <c r="AF18" i="10"/>
  <c r="AB18" i="10"/>
  <c r="AB46" i="1"/>
  <c r="AF46" i="1"/>
  <c r="AE41" i="1" a="1"/>
  <c r="AE41" i="1" s="1"/>
  <c r="Z41" i="1"/>
  <c r="AA41" i="1" s="1"/>
  <c r="AC41" i="1"/>
  <c r="AF4" i="10"/>
  <c r="AB4" i="10"/>
  <c r="AG4" i="1"/>
  <c r="AB17" i="10"/>
  <c r="AF17" i="10"/>
  <c r="AE51" i="1" a="1"/>
  <c r="AE51" i="1" s="1"/>
  <c r="Z51" i="1"/>
  <c r="AA51" i="1" s="1"/>
  <c r="AC51" i="1"/>
  <c r="AG47" i="1"/>
  <c r="AB48" i="1"/>
  <c r="AF48" i="1"/>
  <c r="AF37" i="1"/>
  <c r="AB37" i="1"/>
  <c r="AF12" i="1"/>
  <c r="AB12" i="1"/>
  <c r="AB11" i="10"/>
  <c r="AF11" i="10"/>
  <c r="AB29" i="1"/>
  <c r="AF29" i="1"/>
  <c r="AB9" i="10"/>
  <c r="AF9" i="10"/>
  <c r="AG10" i="10"/>
  <c r="AB26" i="1"/>
  <c r="AF26" i="1"/>
  <c r="AB24" i="1"/>
  <c r="AF24" i="1"/>
  <c r="AG30" i="1"/>
  <c r="AG38" i="1" l="1"/>
  <c r="AG4" i="10"/>
  <c r="AG18" i="1"/>
  <c r="AG18" i="10"/>
  <c r="AG23" i="1"/>
  <c r="AG16" i="10"/>
  <c r="AG6" i="1"/>
  <c r="AG7" i="1"/>
  <c r="AG11" i="1"/>
  <c r="AD51" i="4"/>
  <c r="Y35" i="4"/>
  <c r="X35" i="4" s="1"/>
  <c r="AE35" i="4" s="1" a="1"/>
  <c r="AE35" i="4" s="1"/>
  <c r="AE30" i="4" a="1"/>
  <c r="AE30" i="4" s="1"/>
  <c r="AE23" i="4" a="1"/>
  <c r="AE23" i="4" s="1"/>
  <c r="AE7" i="13" a="1"/>
  <c r="AE7" i="13" s="1"/>
  <c r="AF50" i="12"/>
  <c r="X11" i="11"/>
  <c r="AD11" i="11"/>
  <c r="AD42" i="13"/>
  <c r="AD39" i="4"/>
  <c r="AC38" i="4"/>
  <c r="AE26" i="13" a="1"/>
  <c r="AE26" i="13" s="1"/>
  <c r="Z12" i="7"/>
  <c r="AA12" i="7" s="1"/>
  <c r="AD46" i="13"/>
  <c r="Z17" i="4"/>
  <c r="AA17" i="4" s="1"/>
  <c r="AE12" i="7" a="1"/>
  <c r="AE12" i="7" s="1"/>
  <c r="AE31" i="13" a="1"/>
  <c r="AE31" i="13" s="1"/>
  <c r="AD50" i="13"/>
  <c r="AD26" i="13"/>
  <c r="AE9" i="11" a="1"/>
  <c r="AE9" i="11" s="1"/>
  <c r="AC51" i="4"/>
  <c r="AD54" i="13"/>
  <c r="AC9" i="11"/>
  <c r="AE42" i="13" a="1"/>
  <c r="AE42" i="13" s="1"/>
  <c r="Y42" i="4"/>
  <c r="X42" i="4" s="1"/>
  <c r="Z42" i="4" s="1"/>
  <c r="AA42" i="4" s="1"/>
  <c r="AC42" i="13"/>
  <c r="AD15" i="5"/>
  <c r="AD12" i="7"/>
  <c r="AE21" i="4" a="1"/>
  <c r="AE21" i="4" s="1"/>
  <c r="AE46" i="13" a="1"/>
  <c r="AE46" i="13" s="1"/>
  <c r="AD50" i="12"/>
  <c r="AC7" i="13"/>
  <c r="Y57" i="13"/>
  <c r="X57" i="13" s="1"/>
  <c r="AC57" i="13" s="1"/>
  <c r="Z50" i="13"/>
  <c r="AA50" i="13" s="1"/>
  <c r="Z4" i="7"/>
  <c r="AA4" i="7" s="1"/>
  <c r="Z7" i="13"/>
  <c r="AA7" i="13" s="1"/>
  <c r="Y10" i="11"/>
  <c r="X10" i="11" s="1"/>
  <c r="AC10" i="11" s="1"/>
  <c r="AC4" i="7"/>
  <c r="AE36" i="4" a="1"/>
  <c r="AE36" i="4" s="1"/>
  <c r="AE5" i="13" a="1"/>
  <c r="AE5" i="13" s="1"/>
  <c r="Y31" i="4"/>
  <c r="X31" i="4" s="1"/>
  <c r="AC31" i="4" s="1"/>
  <c r="Z5" i="13"/>
  <c r="AA5" i="13" s="1"/>
  <c r="Z48" i="13"/>
  <c r="AA48" i="13" s="1"/>
  <c r="AE48" i="13" a="1"/>
  <c r="AE48" i="13" s="1"/>
  <c r="AD48" i="4"/>
  <c r="X9" i="5"/>
  <c r="AF9" i="5" s="1"/>
  <c r="AD9" i="5"/>
  <c r="AD4" i="7"/>
  <c r="Z45" i="4"/>
  <c r="AA45" i="4" s="1"/>
  <c r="AC45" i="4"/>
  <c r="AE45" i="4" a="1"/>
  <c r="AE45" i="4" s="1"/>
  <c r="AD4" i="4"/>
  <c r="AC35" i="4"/>
  <c r="X19" i="11"/>
  <c r="AD19" i="11"/>
  <c r="Z59" i="13"/>
  <c r="AA59" i="13" s="1"/>
  <c r="AB59" i="13" s="1"/>
  <c r="AC57" i="4"/>
  <c r="V54" i="4"/>
  <c r="AD22" i="7"/>
  <c r="AE17" i="4" a="1"/>
  <c r="AE17" i="4" s="1"/>
  <c r="Z57" i="4"/>
  <c r="AA57" i="4" s="1"/>
  <c r="AB57" i="4" s="1"/>
  <c r="Z27" i="13"/>
  <c r="AA27" i="13" s="1"/>
  <c r="AD5" i="4"/>
  <c r="Y54" i="4"/>
  <c r="X54" i="4" s="1"/>
  <c r="Z35" i="4"/>
  <c r="AA35" i="4" s="1"/>
  <c r="Z30" i="4"/>
  <c r="AA30" i="4" s="1"/>
  <c r="AD30" i="12"/>
  <c r="Z18" i="7"/>
  <c r="AA18" i="7" s="1"/>
  <c r="AE27" i="13" a="1"/>
  <c r="AE27" i="13" s="1"/>
  <c r="AD10" i="4"/>
  <c r="AC18" i="7"/>
  <c r="AD18" i="7"/>
  <c r="AD27" i="13"/>
  <c r="AC18" i="4"/>
  <c r="AD18" i="4"/>
  <c r="Y22" i="4"/>
  <c r="AD23" i="13"/>
  <c r="AD30" i="4"/>
  <c r="AE22" i="7" a="1"/>
  <c r="AE22" i="7" s="1"/>
  <c r="AC30" i="4"/>
  <c r="Z55" i="13"/>
  <c r="AA55" i="13" s="1"/>
  <c r="AD57" i="4"/>
  <c r="Y58" i="13"/>
  <c r="X58" i="13" s="1"/>
  <c r="Z58" i="13" s="1"/>
  <c r="AA58" i="13" s="1"/>
  <c r="Y33" i="4"/>
  <c r="X33" i="4" s="1"/>
  <c r="Z33" i="4" s="1"/>
  <c r="AA33" i="4" s="1"/>
  <c r="AE55" i="13" a="1"/>
  <c r="AE55" i="13" s="1"/>
  <c r="AC46" i="13"/>
  <c r="Y17" i="7"/>
  <c r="X17" i="7" s="1"/>
  <c r="Z17" i="7" s="1"/>
  <c r="AA17" i="7" s="1"/>
  <c r="AF17" i="7" s="1"/>
  <c r="Z46" i="13"/>
  <c r="AA46" i="13" s="1"/>
  <c r="AB46" i="13" s="1"/>
  <c r="AD55" i="13"/>
  <c r="AE50" i="13" a="1"/>
  <c r="AE50" i="13" s="1"/>
  <c r="X13" i="11"/>
  <c r="AD13" i="11"/>
  <c r="AD40" i="12"/>
  <c r="AE19" i="4" a="1"/>
  <c r="AE19" i="4" s="1"/>
  <c r="Z22" i="7"/>
  <c r="AA22" i="7" s="1"/>
  <c r="AE37" i="4" a="1"/>
  <c r="AE37" i="4" s="1"/>
  <c r="AC31" i="13"/>
  <c r="X27" i="4"/>
  <c r="AD27" i="4"/>
  <c r="X16" i="11"/>
  <c r="AD16" i="11"/>
  <c r="V52" i="4"/>
  <c r="AC20" i="13"/>
  <c r="V50" i="4"/>
  <c r="Y50" i="4"/>
  <c r="AD28" i="13"/>
  <c r="Y43" i="13"/>
  <c r="X43" i="13" s="1"/>
  <c r="Z43" i="13" s="1"/>
  <c r="AA43" i="13" s="1"/>
  <c r="Z29" i="13"/>
  <c r="AA29" i="13" s="1"/>
  <c r="AF29" i="13" s="1"/>
  <c r="AE55" i="4" a="1"/>
  <c r="AE55" i="4" s="1"/>
  <c r="AD31" i="13"/>
  <c r="AE21" i="13" a="1"/>
  <c r="AE21" i="13" s="1"/>
  <c r="AD31" i="4"/>
  <c r="AD13" i="5"/>
  <c r="Y52" i="4"/>
  <c r="X52" i="4" s="1"/>
  <c r="X39" i="13"/>
  <c r="AD39" i="13"/>
  <c r="AE57" i="13" a="1"/>
  <c r="AE57" i="13" s="1"/>
  <c r="Y4" i="13"/>
  <c r="X4" i="13" s="1"/>
  <c r="X6" i="7"/>
  <c r="AD6" i="7"/>
  <c r="X52" i="13"/>
  <c r="AD52" i="13"/>
  <c r="X4" i="12"/>
  <c r="AF4" i="12" s="1"/>
  <c r="AD4" i="12"/>
  <c r="V56" i="13"/>
  <c r="Y56" i="13"/>
  <c r="AC4" i="13"/>
  <c r="Z17" i="13"/>
  <c r="AA17" i="13" s="1"/>
  <c r="AF17" i="13" s="1"/>
  <c r="V38" i="13"/>
  <c r="Y38" i="13"/>
  <c r="X12" i="4"/>
  <c r="AD12" i="4"/>
  <c r="V7" i="4"/>
  <c r="Y7" i="4"/>
  <c r="Z47" i="13"/>
  <c r="AA47" i="13" s="1"/>
  <c r="AB47" i="13" s="1"/>
  <c r="Y32" i="13"/>
  <c r="X32" i="13" s="1"/>
  <c r="AC32" i="13" s="1"/>
  <c r="Z37" i="13"/>
  <c r="AA37" i="13" s="1"/>
  <c r="AF37" i="13" s="1"/>
  <c r="AE17" i="13" a="1"/>
  <c r="AE17" i="13" s="1"/>
  <c r="V41" i="4"/>
  <c r="Y41" i="4"/>
  <c r="X41" i="4" s="1"/>
  <c r="X22" i="13"/>
  <c r="AD22" i="13"/>
  <c r="AD36" i="4"/>
  <c r="X15" i="11"/>
  <c r="AD15" i="11"/>
  <c r="AD9" i="11"/>
  <c r="AD45" i="4"/>
  <c r="AB16" i="12"/>
  <c r="AF16" i="12"/>
  <c r="AB11" i="4"/>
  <c r="AF11" i="4"/>
  <c r="AB28" i="13"/>
  <c r="AF28" i="13"/>
  <c r="AF42" i="4"/>
  <c r="AB42" i="4"/>
  <c r="X43" i="4"/>
  <c r="AD43" i="4"/>
  <c r="AB7" i="7"/>
  <c r="AF7" i="7"/>
  <c r="AC21" i="4"/>
  <c r="AC15" i="12"/>
  <c r="AE15" i="12" a="1"/>
  <c r="AE15" i="12" s="1"/>
  <c r="Z15" i="12"/>
  <c r="AA15" i="12" s="1"/>
  <c r="AC37" i="4"/>
  <c r="AE11" i="4" a="1"/>
  <c r="AE11" i="4" s="1"/>
  <c r="V53" i="13"/>
  <c r="Y53" i="13"/>
  <c r="X53" i="13" s="1"/>
  <c r="V34" i="4"/>
  <c r="Y34" i="4"/>
  <c r="AF31" i="13"/>
  <c r="AB31" i="13"/>
  <c r="AF8" i="7"/>
  <c r="AB8" i="7"/>
  <c r="AC49" i="13"/>
  <c r="AB10" i="4"/>
  <c r="AF10" i="4"/>
  <c r="Y8" i="11"/>
  <c r="X8" i="11" s="1"/>
  <c r="AE8" i="11" s="1" a="1"/>
  <c r="AE8" i="11" s="1"/>
  <c r="AF54" i="13"/>
  <c r="AB54" i="13"/>
  <c r="AE29" i="13" a="1"/>
  <c r="AE29" i="13" s="1"/>
  <c r="X9" i="4"/>
  <c r="AD9" i="4"/>
  <c r="AB48" i="12"/>
  <c r="AG48" i="12" s="1"/>
  <c r="AF48" i="12"/>
  <c r="AD16" i="12"/>
  <c r="AE28" i="13" a="1"/>
  <c r="AE28" i="13" s="1"/>
  <c r="Z55" i="4"/>
  <c r="AA55" i="4" s="1"/>
  <c r="Z21" i="13"/>
  <c r="AA21" i="13" s="1"/>
  <c r="AF48" i="4"/>
  <c r="AB48" i="4"/>
  <c r="AG46" i="12"/>
  <c r="X32" i="12"/>
  <c r="AE32" i="12" s="1" a="1"/>
  <c r="AE32" i="12" s="1"/>
  <c r="AD32" i="12"/>
  <c r="V59" i="4"/>
  <c r="Y59" i="4"/>
  <c r="X59" i="4" s="1"/>
  <c r="Z24" i="12"/>
  <c r="AA24" i="12" s="1"/>
  <c r="AC24" i="12"/>
  <c r="AE24" i="12" a="1"/>
  <c r="AE24" i="12" s="1"/>
  <c r="X13" i="4"/>
  <c r="AD13" i="4"/>
  <c r="Z21" i="4"/>
  <c r="AA21" i="4" s="1"/>
  <c r="AG42" i="12"/>
  <c r="AC59" i="13"/>
  <c r="Z37" i="4"/>
  <c r="AA37" i="4" s="1"/>
  <c r="AC11" i="4"/>
  <c r="AC43" i="13"/>
  <c r="V14" i="4"/>
  <c r="AD14" i="4"/>
  <c r="AG6" i="12"/>
  <c r="AF51" i="4"/>
  <c r="AB51" i="4"/>
  <c r="AF53" i="12"/>
  <c r="AB53" i="12"/>
  <c r="AB27" i="13"/>
  <c r="AF27" i="13"/>
  <c r="X32" i="4"/>
  <c r="AD32" i="4"/>
  <c r="AC29" i="13"/>
  <c r="X49" i="4"/>
  <c r="AD49" i="4"/>
  <c r="AD49" i="13"/>
  <c r="AC28" i="13"/>
  <c r="AC55" i="4"/>
  <c r="AC21" i="13"/>
  <c r="AE18" i="4" a="1"/>
  <c r="AE18" i="4" s="1"/>
  <c r="AD48" i="13"/>
  <c r="AD37" i="4"/>
  <c r="AF7" i="13"/>
  <c r="AB7" i="13"/>
  <c r="V15" i="4"/>
  <c r="AD15" i="4"/>
  <c r="AE59" i="13" a="1"/>
  <c r="AE59" i="13" s="1"/>
  <c r="AC23" i="4"/>
  <c r="AF19" i="7"/>
  <c r="AB19" i="7"/>
  <c r="AB36" i="4"/>
  <c r="AF36" i="4"/>
  <c r="Y13" i="13"/>
  <c r="X13" i="13" s="1"/>
  <c r="AC13" i="13" s="1"/>
  <c r="AC30" i="12"/>
  <c r="AE30" i="12" a="1"/>
  <c r="AE30" i="12" s="1"/>
  <c r="Z30" i="12"/>
  <c r="AA30" i="12" s="1"/>
  <c r="AF18" i="7"/>
  <c r="AB18" i="7"/>
  <c r="AF16" i="4"/>
  <c r="AB16" i="4"/>
  <c r="AB26" i="4"/>
  <c r="AF26" i="4"/>
  <c r="AF10" i="13"/>
  <c r="AB10" i="13"/>
  <c r="AF25" i="4"/>
  <c r="AB25" i="4"/>
  <c r="Z34" i="12"/>
  <c r="AA34" i="12" s="1"/>
  <c r="AC34" i="12"/>
  <c r="AE34" i="12" a="1"/>
  <c r="AE34" i="12" s="1"/>
  <c r="Y14" i="7"/>
  <c r="X34" i="13"/>
  <c r="AD34" i="13"/>
  <c r="Z20" i="13"/>
  <c r="AA20" i="13" s="1"/>
  <c r="AF45" i="12"/>
  <c r="AB45" i="12"/>
  <c r="AD56" i="4"/>
  <c r="Z18" i="4"/>
  <c r="AA18" i="4" s="1"/>
  <c r="Z20" i="7"/>
  <c r="AA20" i="7" s="1"/>
  <c r="AG10" i="12"/>
  <c r="AC16" i="12"/>
  <c r="AB35" i="4"/>
  <c r="AF35" i="4"/>
  <c r="AB38" i="4"/>
  <c r="AF38" i="4"/>
  <c r="AB5" i="13"/>
  <c r="AF5" i="13"/>
  <c r="X16" i="5"/>
  <c r="AD16" i="5"/>
  <c r="AC32" i="12"/>
  <c r="Z32" i="12"/>
  <c r="AA32" i="12" s="1"/>
  <c r="X19" i="13"/>
  <c r="AD19" i="13"/>
  <c r="AB46" i="4"/>
  <c r="AF46" i="4"/>
  <c r="AC37" i="13"/>
  <c r="AB8" i="4"/>
  <c r="AF8" i="4"/>
  <c r="AF26" i="13"/>
  <c r="AB26" i="13"/>
  <c r="AG29" i="12"/>
  <c r="AG28" i="12"/>
  <c r="V44" i="4"/>
  <c r="AE44" i="4" s="1" a="1"/>
  <c r="AE44" i="4" s="1"/>
  <c r="AD44" i="4"/>
  <c r="AG49" i="12"/>
  <c r="AD17" i="13"/>
  <c r="Z23" i="4"/>
  <c r="AA23" i="4" s="1"/>
  <c r="X11" i="7"/>
  <c r="AD11" i="7"/>
  <c r="AG17" i="5"/>
  <c r="AG22" i="12"/>
  <c r="AG9" i="12"/>
  <c r="AG11" i="5"/>
  <c r="AC17" i="7"/>
  <c r="Z16" i="7"/>
  <c r="AA16" i="7" s="1"/>
  <c r="AF55" i="13"/>
  <c r="AB55" i="13"/>
  <c r="Z19" i="4"/>
  <c r="AA19" i="4" s="1"/>
  <c r="AF29" i="4"/>
  <c r="AB29" i="4"/>
  <c r="V41" i="13"/>
  <c r="AD41" i="13"/>
  <c r="AE20" i="13" a="1"/>
  <c r="AE20" i="13" s="1"/>
  <c r="Y6" i="11"/>
  <c r="Z32" i="13"/>
  <c r="AA32" i="13" s="1"/>
  <c r="AG4" i="12"/>
  <c r="AC20" i="7"/>
  <c r="Y35" i="13"/>
  <c r="X35" i="13" s="1"/>
  <c r="Z35" i="13" s="1"/>
  <c r="AA35" i="13" s="1"/>
  <c r="AD20" i="13"/>
  <c r="AF16" i="13"/>
  <c r="AB16" i="13"/>
  <c r="AF22" i="7"/>
  <c r="AB22" i="7"/>
  <c r="V28" i="4"/>
  <c r="Y28" i="4"/>
  <c r="AE42" i="4" a="1"/>
  <c r="AE42" i="4" s="1"/>
  <c r="Z5" i="11"/>
  <c r="AA5" i="11" s="1"/>
  <c r="AB17" i="4"/>
  <c r="AF17" i="4"/>
  <c r="AF9" i="11"/>
  <c r="AB9" i="11"/>
  <c r="AD5" i="11"/>
  <c r="AB17" i="13"/>
  <c r="AE17" i="7" a="1"/>
  <c r="AE17" i="7" s="1"/>
  <c r="AE16" i="7" a="1"/>
  <c r="AE16" i="7" s="1"/>
  <c r="AB45" i="4"/>
  <c r="AF45" i="4"/>
  <c r="AC19" i="4"/>
  <c r="AB6" i="4"/>
  <c r="AF6" i="4"/>
  <c r="Z4" i="13"/>
  <c r="AA4" i="13" s="1"/>
  <c r="AF44" i="13"/>
  <c r="AB44" i="13"/>
  <c r="AG18" i="5"/>
  <c r="AF30" i="13"/>
  <c r="AB30" i="13"/>
  <c r="V12" i="11"/>
  <c r="AD12" i="11"/>
  <c r="V15" i="13"/>
  <c r="Y15" i="13"/>
  <c r="X15" i="13" s="1"/>
  <c r="Z33" i="13"/>
  <c r="AA33" i="13" s="1"/>
  <c r="AF57" i="12"/>
  <c r="AB57" i="12"/>
  <c r="AG57" i="12" s="1"/>
  <c r="X47" i="12"/>
  <c r="AD47" i="12"/>
  <c r="Y58" i="4"/>
  <c r="X58" i="4" s="1"/>
  <c r="AE58" i="4" s="1" a="1"/>
  <c r="AE58" i="4" s="1"/>
  <c r="AD29" i="13"/>
  <c r="AD21" i="4"/>
  <c r="AF36" i="13"/>
  <c r="AB36" i="13"/>
  <c r="X4" i="11"/>
  <c r="AD4" i="11"/>
  <c r="AD35" i="4"/>
  <c r="X13" i="7"/>
  <c r="AE13" i="7" s="1" a="1"/>
  <c r="AE13" i="7" s="1"/>
  <c r="AD13" i="7"/>
  <c r="AG6" i="5"/>
  <c r="AB40" i="4"/>
  <c r="AF40" i="4"/>
  <c r="AF51" i="13"/>
  <c r="AB51" i="13"/>
  <c r="AD37" i="13"/>
  <c r="AF30" i="4"/>
  <c r="AB30" i="4"/>
  <c r="AC42" i="4"/>
  <c r="AD12" i="13"/>
  <c r="AE5" i="11" a="1"/>
  <c r="AE5" i="11" s="1"/>
  <c r="Z12" i="13"/>
  <c r="AA12" i="13" s="1"/>
  <c r="AD11" i="4"/>
  <c r="AB18" i="11"/>
  <c r="AF18" i="11"/>
  <c r="AF57" i="4"/>
  <c r="Y21" i="7"/>
  <c r="X21" i="7" s="1"/>
  <c r="AE4" i="13" a="1"/>
  <c r="AE4" i="13" s="1"/>
  <c r="AG19" i="5"/>
  <c r="AC56" i="4"/>
  <c r="AB4" i="7"/>
  <c r="AF4" i="7"/>
  <c r="AE31" i="4" a="1"/>
  <c r="AE31" i="4" s="1"/>
  <c r="AE33" i="13" a="1"/>
  <c r="AE33" i="13" s="1"/>
  <c r="AD47" i="13"/>
  <c r="AC47" i="12"/>
  <c r="AE47" i="12" a="1"/>
  <c r="AE47" i="12" s="1"/>
  <c r="Z47" i="12"/>
  <c r="AA47" i="12" s="1"/>
  <c r="AB7" i="11"/>
  <c r="AF7" i="11"/>
  <c r="AB20" i="4"/>
  <c r="AF20" i="4"/>
  <c r="X8" i="12"/>
  <c r="AD8" i="12"/>
  <c r="AG14" i="5"/>
  <c r="AD59" i="13"/>
  <c r="Y45" i="13"/>
  <c r="AB11" i="13"/>
  <c r="AF11" i="13"/>
  <c r="AB39" i="4"/>
  <c r="AF39" i="4"/>
  <c r="AE47" i="13" a="1"/>
  <c r="AE47" i="13" s="1"/>
  <c r="AB40" i="13"/>
  <c r="AF40" i="13"/>
  <c r="V23" i="7"/>
  <c r="AE23" i="7" s="1" a="1"/>
  <c r="AE23" i="7" s="1"/>
  <c r="AD23" i="7"/>
  <c r="AB6" i="13"/>
  <c r="AF6" i="13"/>
  <c r="AF12" i="7"/>
  <c r="AB12" i="7"/>
  <c r="AF8" i="13"/>
  <c r="AB8" i="13"/>
  <c r="Y24" i="4"/>
  <c r="AB15" i="7"/>
  <c r="AF15" i="7"/>
  <c r="X23" i="12"/>
  <c r="AD23" i="12"/>
  <c r="AE12" i="13" a="1"/>
  <c r="AE12" i="13" s="1"/>
  <c r="AD17" i="4"/>
  <c r="AF23" i="13"/>
  <c r="AB23" i="13"/>
  <c r="AE16" i="12" a="1"/>
  <c r="AE16" i="12" s="1"/>
  <c r="Z57" i="13"/>
  <c r="AA57" i="13" s="1"/>
  <c r="AG33" i="12"/>
  <c r="Y53" i="4"/>
  <c r="AB4" i="4"/>
  <c r="AF4" i="4"/>
  <c r="Z49" i="13"/>
  <c r="AA49" i="13" s="1"/>
  <c r="AD17" i="7"/>
  <c r="AD16" i="7"/>
  <c r="Z56" i="4"/>
  <c r="AA56" i="4" s="1"/>
  <c r="AD8" i="11"/>
  <c r="V17" i="11"/>
  <c r="Y17" i="11"/>
  <c r="X17" i="11" s="1"/>
  <c r="AF24" i="13"/>
  <c r="AB24" i="13"/>
  <c r="AE8" i="12" a="1"/>
  <c r="AE8" i="12" s="1"/>
  <c r="Z8" i="12"/>
  <c r="AA8" i="12" s="1"/>
  <c r="AC8" i="12"/>
  <c r="Z21" i="12"/>
  <c r="AA21" i="12" s="1"/>
  <c r="AC21" i="12"/>
  <c r="AE21" i="12" a="1"/>
  <c r="AE21" i="12" s="1"/>
  <c r="AD23" i="4"/>
  <c r="Y14" i="13"/>
  <c r="AG12" i="12"/>
  <c r="AE58" i="12" a="1"/>
  <c r="AE58" i="12" s="1"/>
  <c r="Z58" i="12"/>
  <c r="AA58" i="12" s="1"/>
  <c r="AC58" i="12"/>
  <c r="AB48" i="13"/>
  <c r="AF48" i="13"/>
  <c r="AC55" i="12"/>
  <c r="AE55" i="12" a="1"/>
  <c r="AE55" i="12" s="1"/>
  <c r="Z55" i="12"/>
  <c r="AA55" i="12" s="1"/>
  <c r="Y14" i="11"/>
  <c r="AF10" i="7"/>
  <c r="AB10" i="7"/>
  <c r="AF25" i="13"/>
  <c r="AB25" i="13"/>
  <c r="X56" i="12"/>
  <c r="AD56" i="12"/>
  <c r="AG10" i="5"/>
  <c r="AF47" i="4"/>
  <c r="AB47" i="4"/>
  <c r="AG19" i="12"/>
  <c r="AG52" i="12"/>
  <c r="AD42" i="4"/>
  <c r="AC23" i="12"/>
  <c r="AE23" i="12" a="1"/>
  <c r="AE23" i="12" s="1"/>
  <c r="Z23" i="12"/>
  <c r="AA23" i="12" s="1"/>
  <c r="AF5" i="4"/>
  <c r="AB5" i="4"/>
  <c r="AF18" i="13"/>
  <c r="AB18" i="13"/>
  <c r="AG18" i="13" s="1"/>
  <c r="AF14" i="12"/>
  <c r="AB14" i="12"/>
  <c r="AB50" i="13"/>
  <c r="AF50" i="13"/>
  <c r="AF9" i="7"/>
  <c r="AB9" i="7"/>
  <c r="X7" i="12"/>
  <c r="AD7" i="12"/>
  <c r="AD57" i="13"/>
  <c r="AF5" i="7"/>
  <c r="AB5" i="7"/>
  <c r="AE13" i="5" a="1"/>
  <c r="AE13" i="5" s="1"/>
  <c r="Z13" i="5"/>
  <c r="AA13" i="5" s="1"/>
  <c r="AC13" i="5"/>
  <c r="AD20" i="7"/>
  <c r="AG40" i="12"/>
  <c r="X9" i="13"/>
  <c r="AD9" i="13"/>
  <c r="AB42" i="13"/>
  <c r="AF42" i="13"/>
  <c r="AG5" i="5"/>
  <c r="AG20" i="12"/>
  <c r="AD4" i="13"/>
  <c r="AD19" i="4"/>
  <c r="AD43" i="13"/>
  <c r="AG16" i="1"/>
  <c r="AG11" i="10"/>
  <c r="AG14" i="1"/>
  <c r="AG33" i="1"/>
  <c r="AG10" i="1"/>
  <c r="AG35" i="1"/>
  <c r="AG9" i="10"/>
  <c r="AG17" i="10"/>
  <c r="AG46" i="1"/>
  <c r="AG45" i="1"/>
  <c r="AG26" i="1"/>
  <c r="AF51" i="1"/>
  <c r="AB51" i="1"/>
  <c r="AF41" i="1"/>
  <c r="AB41" i="1"/>
  <c r="AG37" i="1"/>
  <c r="AG12" i="1"/>
  <c r="AG55" i="1"/>
  <c r="AG29" i="1"/>
  <c r="AG48" i="1"/>
  <c r="AG24" i="1"/>
  <c r="AG9" i="1"/>
  <c r="AI4" i="10" l="1" a="1"/>
  <c r="AI4" i="10" s="1"/>
  <c r="AT4" i="10" s="1"/>
  <c r="BI56" i="10" a="1"/>
  <c r="BI56" i="10" s="1"/>
  <c r="BI15" i="10" a="1"/>
  <c r="BI15" i="10" s="1"/>
  <c r="AI52" i="10" a="1"/>
  <c r="AI52" i="10" s="1"/>
  <c r="AV27" i="10" a="1"/>
  <c r="AV27" i="10" s="1"/>
  <c r="BI57" i="10" a="1"/>
  <c r="BI57" i="10" s="1"/>
  <c r="BS57" i="10" s="1"/>
  <c r="AG51" i="1"/>
  <c r="AV29" i="10" a="1"/>
  <c r="AV29" i="10" s="1"/>
  <c r="AZ29" i="10" s="1"/>
  <c r="AV16" i="10" a="1"/>
  <c r="AV16" i="10" s="1"/>
  <c r="AX16" i="10" s="1"/>
  <c r="BI37" i="10" a="1"/>
  <c r="BI37" i="10" s="1"/>
  <c r="BM37" i="10" s="1"/>
  <c r="BI41" i="10" a="1"/>
  <c r="BI41" i="10" s="1"/>
  <c r="AV41" i="10" a="1"/>
  <c r="AV41" i="10" s="1"/>
  <c r="BI4" i="10" a="1"/>
  <c r="BI4" i="10" s="1"/>
  <c r="BV25" i="10" a="1"/>
  <c r="BV25" i="10" s="1"/>
  <c r="CB25" i="10" s="1"/>
  <c r="AV33" i="10" a="1"/>
  <c r="AV33" i="10" s="1"/>
  <c r="BC33" i="10" s="1"/>
  <c r="BV44" i="10" a="1"/>
  <c r="BV44" i="10" s="1"/>
  <c r="BW44" i="10" s="1"/>
  <c r="BV51" i="10" a="1"/>
  <c r="BV51" i="10" s="1"/>
  <c r="CE51" i="10" s="1"/>
  <c r="BI42" i="10" a="1"/>
  <c r="BI42" i="10" s="1"/>
  <c r="BK42" i="10" s="1"/>
  <c r="BV57" i="10" a="1"/>
  <c r="BV57" i="10" s="1"/>
  <c r="AI30" i="10" a="1"/>
  <c r="AI30" i="10" s="1"/>
  <c r="BI35" i="10" a="1"/>
  <c r="BI35" i="10" s="1"/>
  <c r="BI43" i="10" a="1"/>
  <c r="BI43" i="10" s="1"/>
  <c r="BK43" i="10" s="1"/>
  <c r="BV39" i="10" a="1"/>
  <c r="BV39" i="10" s="1"/>
  <c r="CE39" i="10" s="1"/>
  <c r="AI54" i="10" a="1"/>
  <c r="AI54" i="10" s="1"/>
  <c r="AR54" i="10" s="1"/>
  <c r="AI15" i="10" a="1"/>
  <c r="AI15" i="10" s="1"/>
  <c r="AQ15" i="10" s="1"/>
  <c r="AV20" i="10" a="1"/>
  <c r="AV20" i="10" s="1"/>
  <c r="BF20" i="10" s="1"/>
  <c r="BI16" i="10" a="1"/>
  <c r="BI16" i="10" s="1"/>
  <c r="BV4" i="10" a="1"/>
  <c r="BV4" i="10" s="1"/>
  <c r="BV46" i="10" a="1"/>
  <c r="BV46" i="10" s="1"/>
  <c r="AI36" i="10" a="1"/>
  <c r="AI36" i="10" s="1"/>
  <c r="AK36" i="10" s="1"/>
  <c r="AE13" i="13" a="1"/>
  <c r="AE13" i="13" s="1"/>
  <c r="AE11" i="11" a="1"/>
  <c r="AE11" i="11" s="1"/>
  <c r="Z11" i="11"/>
  <c r="AA11" i="11" s="1"/>
  <c r="AC11" i="11"/>
  <c r="Z13" i="13"/>
  <c r="AA13" i="13" s="1"/>
  <c r="AD13" i="13"/>
  <c r="Z31" i="4"/>
  <c r="AA31" i="4" s="1"/>
  <c r="AF46" i="13"/>
  <c r="AF47" i="13"/>
  <c r="AG12" i="7"/>
  <c r="AE43" i="13" a="1"/>
  <c r="AE43" i="13" s="1"/>
  <c r="AB29" i="13"/>
  <c r="AC8" i="11"/>
  <c r="AE58" i="13" a="1"/>
  <c r="AE58" i="13" s="1"/>
  <c r="AD10" i="11"/>
  <c r="AE10" i="11" a="1"/>
  <c r="AE10" i="11" s="1"/>
  <c r="Z10" i="11"/>
  <c r="AA10" i="11" s="1"/>
  <c r="AF33" i="4"/>
  <c r="AB33" i="4"/>
  <c r="AC35" i="13"/>
  <c r="AE19" i="11" a="1"/>
  <c r="AE19" i="11" s="1"/>
  <c r="Z19" i="11"/>
  <c r="AA19" i="11" s="1"/>
  <c r="AC19" i="11"/>
  <c r="AD35" i="13"/>
  <c r="AG36" i="13"/>
  <c r="AB17" i="7"/>
  <c r="AD58" i="13"/>
  <c r="AG9" i="7"/>
  <c r="AE35" i="13" a="1"/>
  <c r="AE35" i="13" s="1"/>
  <c r="AB37" i="13"/>
  <c r="AG10" i="4"/>
  <c r="AD54" i="4"/>
  <c r="AF59" i="13"/>
  <c r="AG59" i="13" s="1"/>
  <c r="AC54" i="4"/>
  <c r="AE54" i="4" a="1"/>
  <c r="AE54" i="4" s="1"/>
  <c r="Z54" i="4"/>
  <c r="AA54" i="4" s="1"/>
  <c r="AB58" i="13"/>
  <c r="AF58" i="13"/>
  <c r="AC13" i="11"/>
  <c r="AE13" i="11" a="1"/>
  <c r="AE13" i="11" s="1"/>
  <c r="Z13" i="11"/>
  <c r="AA13" i="11" s="1"/>
  <c r="AC33" i="4"/>
  <c r="AE33" i="4" a="1"/>
  <c r="AE33" i="4" s="1"/>
  <c r="AD33" i="4"/>
  <c r="AE32" i="13" a="1"/>
  <c r="AE32" i="13" s="1"/>
  <c r="X22" i="4"/>
  <c r="AD22" i="4"/>
  <c r="AD58" i="4"/>
  <c r="AG39" i="4"/>
  <c r="AD32" i="13"/>
  <c r="AG16" i="4"/>
  <c r="AC58" i="13"/>
  <c r="AG11" i="13"/>
  <c r="AF43" i="13"/>
  <c r="AB43" i="13"/>
  <c r="AG30" i="13"/>
  <c r="Z53" i="13"/>
  <c r="AA53" i="13" s="1"/>
  <c r="AC22" i="13"/>
  <c r="AE22" i="13" a="1"/>
  <c r="AE22" i="13" s="1"/>
  <c r="Z22" i="13"/>
  <c r="AA22" i="13" s="1"/>
  <c r="X7" i="4"/>
  <c r="AE7" i="4" s="1" a="1"/>
  <c r="AE7" i="4" s="1"/>
  <c r="AD7" i="4"/>
  <c r="AE6" i="7" a="1"/>
  <c r="AE6" i="7" s="1"/>
  <c r="AC6" i="7"/>
  <c r="Z6" i="7"/>
  <c r="AA6" i="7" s="1"/>
  <c r="AC16" i="11"/>
  <c r="Z16" i="11"/>
  <c r="AA16" i="11" s="1"/>
  <c r="AE16" i="11" a="1"/>
  <c r="AE16" i="11" s="1"/>
  <c r="AG5" i="4"/>
  <c r="AG47" i="4"/>
  <c r="Z58" i="4"/>
  <c r="AA58" i="4" s="1"/>
  <c r="AF58" i="4" s="1"/>
  <c r="AG46" i="13"/>
  <c r="AG30" i="4"/>
  <c r="AG9" i="11"/>
  <c r="AG22" i="7"/>
  <c r="AC44" i="4"/>
  <c r="AG25" i="4"/>
  <c r="AG18" i="7"/>
  <c r="AD41" i="4"/>
  <c r="X56" i="13"/>
  <c r="AC56" i="13" s="1"/>
  <c r="AD56" i="13"/>
  <c r="X50" i="4"/>
  <c r="AC50" i="4" s="1"/>
  <c r="AD50" i="4"/>
  <c r="Z27" i="4"/>
  <c r="AA27" i="4" s="1"/>
  <c r="AE27" i="4" a="1"/>
  <c r="AE27" i="4" s="1"/>
  <c r="AC27" i="4"/>
  <c r="AG15" i="7"/>
  <c r="AG6" i="13"/>
  <c r="AG20" i="4"/>
  <c r="AG57" i="4"/>
  <c r="Z8" i="11"/>
  <c r="AA8" i="11" s="1"/>
  <c r="AF8" i="11" s="1"/>
  <c r="Z44" i="4"/>
  <c r="AA44" i="4" s="1"/>
  <c r="AF44" i="4" s="1"/>
  <c r="AD59" i="4"/>
  <c r="AG31" i="13"/>
  <c r="Z41" i="4"/>
  <c r="AA41" i="4" s="1"/>
  <c r="AE41" i="4" a="1"/>
  <c r="AE41" i="4" s="1"/>
  <c r="AC41" i="4"/>
  <c r="Z12" i="4"/>
  <c r="AA12" i="4" s="1"/>
  <c r="AC12" i="4"/>
  <c r="AE12" i="4" a="1"/>
  <c r="AE12" i="4" s="1"/>
  <c r="AG24" i="13"/>
  <c r="AG23" i="13"/>
  <c r="AG51" i="13"/>
  <c r="AG26" i="13"/>
  <c r="AG7" i="13"/>
  <c r="X38" i="13"/>
  <c r="AE38" i="13" s="1" a="1"/>
  <c r="AE38" i="13" s="1"/>
  <c r="AD38" i="13"/>
  <c r="AE39" i="13" a="1"/>
  <c r="AE39" i="13" s="1"/>
  <c r="Z39" i="13"/>
  <c r="AA39" i="13" s="1"/>
  <c r="AC39" i="13"/>
  <c r="AD52" i="4"/>
  <c r="AC15" i="11"/>
  <c r="AE15" i="11" a="1"/>
  <c r="AE15" i="11" s="1"/>
  <c r="Z15" i="11"/>
  <c r="AA15" i="11" s="1"/>
  <c r="Z52" i="4"/>
  <c r="AA52" i="4" s="1"/>
  <c r="AC52" i="4"/>
  <c r="AE52" i="4" a="1"/>
  <c r="AE52" i="4" s="1"/>
  <c r="AG4" i="4"/>
  <c r="AG17" i="13"/>
  <c r="AG46" i="4"/>
  <c r="AG26" i="4"/>
  <c r="Z52" i="13"/>
  <c r="AA52" i="13" s="1"/>
  <c r="AC52" i="13"/>
  <c r="AE52" i="13" a="1"/>
  <c r="AE52" i="13" s="1"/>
  <c r="AG48" i="13"/>
  <c r="AF35" i="13"/>
  <c r="AB35" i="13"/>
  <c r="AF53" i="13"/>
  <c r="AB53" i="13"/>
  <c r="AG5" i="7"/>
  <c r="AG10" i="7"/>
  <c r="AC17" i="11"/>
  <c r="AE17" i="11" a="1"/>
  <c r="AE17" i="11" s="1"/>
  <c r="Z17" i="11"/>
  <c r="AA17" i="11" s="1"/>
  <c r="X53" i="4"/>
  <c r="AD53" i="4"/>
  <c r="AB13" i="13"/>
  <c r="AF13" i="13"/>
  <c r="AG40" i="13"/>
  <c r="AB12" i="13"/>
  <c r="AF12" i="13"/>
  <c r="Z4" i="11"/>
  <c r="AA4" i="11" s="1"/>
  <c r="AC4" i="11"/>
  <c r="AE4" i="11" a="1"/>
  <c r="AE4" i="11" s="1"/>
  <c r="Z12" i="11"/>
  <c r="AA12" i="11" s="1"/>
  <c r="AC12" i="11"/>
  <c r="AE12" i="11" a="1"/>
  <c r="AE12" i="11" s="1"/>
  <c r="AG6" i="4"/>
  <c r="X28" i="4"/>
  <c r="AC28" i="4" s="1"/>
  <c r="AD28" i="4"/>
  <c r="AG37" i="13"/>
  <c r="AG8" i="4"/>
  <c r="AG5" i="13"/>
  <c r="AF20" i="7"/>
  <c r="AB20" i="7"/>
  <c r="X14" i="7"/>
  <c r="AD14" i="7"/>
  <c r="AE32" i="4" a="1"/>
  <c r="AE32" i="4" s="1"/>
  <c r="AC32" i="4"/>
  <c r="Z32" i="4"/>
  <c r="AA32" i="4" s="1"/>
  <c r="AG53" i="12"/>
  <c r="Z13" i="7"/>
  <c r="AA13" i="7" s="1"/>
  <c r="AF55" i="4"/>
  <c r="AB55" i="4"/>
  <c r="AG54" i="13"/>
  <c r="AG8" i="7"/>
  <c r="AG7" i="7"/>
  <c r="AD15" i="13"/>
  <c r="AC13" i="7"/>
  <c r="AF16" i="7"/>
  <c r="AB16" i="7"/>
  <c r="AE11" i="7" a="1"/>
  <c r="AE11" i="7" s="1"/>
  <c r="AC11" i="7"/>
  <c r="Z11" i="7"/>
  <c r="AA11" i="7" s="1"/>
  <c r="AE19" i="13" a="1"/>
  <c r="AE19" i="13" s="1"/>
  <c r="Z19" i="13"/>
  <c r="AA19" i="13" s="1"/>
  <c r="AC19" i="13"/>
  <c r="AB18" i="4"/>
  <c r="AF18" i="4"/>
  <c r="AB10" i="11"/>
  <c r="AF10" i="11"/>
  <c r="AD21" i="7"/>
  <c r="AG17" i="7"/>
  <c r="AE9" i="13" a="1"/>
  <c r="AE9" i="13" s="1"/>
  <c r="Z9" i="13"/>
  <c r="AA9" i="13" s="1"/>
  <c r="AC9" i="13"/>
  <c r="AG50" i="13"/>
  <c r="X14" i="11"/>
  <c r="AD14" i="11"/>
  <c r="AB56" i="4"/>
  <c r="AF56" i="4"/>
  <c r="AC21" i="7"/>
  <c r="Z21" i="7"/>
  <c r="AA21" i="7" s="1"/>
  <c r="AE21" i="7" a="1"/>
  <c r="AE21" i="7" s="1"/>
  <c r="AG40" i="4"/>
  <c r="AG17" i="4"/>
  <c r="AE41" i="13" a="1"/>
  <c r="AE41" i="13" s="1"/>
  <c r="Z41" i="13"/>
  <c r="AA41" i="13" s="1"/>
  <c r="AC41" i="13"/>
  <c r="AB32" i="12"/>
  <c r="AG32" i="12" s="1"/>
  <c r="AF32" i="12"/>
  <c r="AG38" i="4"/>
  <c r="AG27" i="13"/>
  <c r="AF37" i="4"/>
  <c r="AB37" i="4"/>
  <c r="AB24" i="12"/>
  <c r="AF24" i="12"/>
  <c r="AD53" i="13"/>
  <c r="AG11" i="4"/>
  <c r="AF58" i="12"/>
  <c r="AB58" i="12"/>
  <c r="AG58" i="12" s="1"/>
  <c r="AF21" i="12"/>
  <c r="AB21" i="12"/>
  <c r="AG21" i="12" s="1"/>
  <c r="AG14" i="12"/>
  <c r="AB23" i="12"/>
  <c r="AG23" i="12" s="1"/>
  <c r="AF23" i="12"/>
  <c r="AB55" i="12"/>
  <c r="AF55" i="12"/>
  <c r="AB8" i="12"/>
  <c r="AG8" i="12" s="1"/>
  <c r="AF8" i="12"/>
  <c r="AB57" i="13"/>
  <c r="AF57" i="13"/>
  <c r="AG45" i="4"/>
  <c r="AF5" i="11"/>
  <c r="AB5" i="11"/>
  <c r="AG29" i="4"/>
  <c r="AB23" i="4"/>
  <c r="AF23" i="4"/>
  <c r="AG45" i="12"/>
  <c r="AF34" i="12"/>
  <c r="AB34" i="12"/>
  <c r="AG36" i="4"/>
  <c r="AG51" i="4"/>
  <c r="AG48" i="4"/>
  <c r="AB15" i="12"/>
  <c r="AF15" i="12"/>
  <c r="AG28" i="13"/>
  <c r="AC58" i="4"/>
  <c r="AC7" i="12"/>
  <c r="AE7" i="12" a="1"/>
  <c r="AE7" i="12" s="1"/>
  <c r="Z7" i="12"/>
  <c r="AA7" i="12" s="1"/>
  <c r="AB33" i="13"/>
  <c r="AF33" i="13"/>
  <c r="AG44" i="13"/>
  <c r="AB44" i="4"/>
  <c r="AG35" i="4"/>
  <c r="AE15" i="4" a="1"/>
  <c r="AE15" i="4" s="1"/>
  <c r="AC15" i="4"/>
  <c r="Z15" i="4"/>
  <c r="AA15" i="4" s="1"/>
  <c r="X34" i="4"/>
  <c r="Z34" i="4" s="1"/>
  <c r="AA34" i="4" s="1"/>
  <c r="AD34" i="4"/>
  <c r="AG42" i="4"/>
  <c r="AD17" i="11"/>
  <c r="AG42" i="13"/>
  <c r="Z56" i="12"/>
  <c r="AA56" i="12" s="1"/>
  <c r="AC56" i="12"/>
  <c r="AE56" i="12" a="1"/>
  <c r="AE56" i="12" s="1"/>
  <c r="X14" i="13"/>
  <c r="AD14" i="13"/>
  <c r="AB49" i="13"/>
  <c r="AF49" i="13"/>
  <c r="X24" i="4"/>
  <c r="AD24" i="4"/>
  <c r="AG47" i="13"/>
  <c r="AB19" i="4"/>
  <c r="AF19" i="4"/>
  <c r="AB20" i="13"/>
  <c r="AG20" i="13" s="1"/>
  <c r="AF20" i="13"/>
  <c r="AC49" i="4"/>
  <c r="AE49" i="4" a="1"/>
  <c r="AE49" i="4" s="1"/>
  <c r="Z49" i="4"/>
  <c r="AA49" i="4" s="1"/>
  <c r="AC23" i="7"/>
  <c r="AB21" i="4"/>
  <c r="AF21" i="4"/>
  <c r="AE59" i="4" a="1"/>
  <c r="AE59" i="4" s="1"/>
  <c r="AC59" i="4"/>
  <c r="Z59" i="4"/>
  <c r="AA59" i="4" s="1"/>
  <c r="AC34" i="4"/>
  <c r="AC43" i="4"/>
  <c r="AE43" i="4" a="1"/>
  <c r="AE43" i="4" s="1"/>
  <c r="Z43" i="4"/>
  <c r="AA43" i="4" s="1"/>
  <c r="AF13" i="5"/>
  <c r="AB13" i="5"/>
  <c r="AG13" i="5" s="1"/>
  <c r="AG25" i="13"/>
  <c r="AG8" i="13"/>
  <c r="X45" i="13"/>
  <c r="AD45" i="13"/>
  <c r="AG7" i="11"/>
  <c r="AG4" i="7"/>
  <c r="AG18" i="11"/>
  <c r="Z15" i="13"/>
  <c r="AA15" i="13" s="1"/>
  <c r="AC15" i="13"/>
  <c r="AB4" i="13"/>
  <c r="AF4" i="13"/>
  <c r="AG16" i="13"/>
  <c r="AB32" i="13"/>
  <c r="AF32" i="13"/>
  <c r="AG55" i="13"/>
  <c r="AC16" i="5"/>
  <c r="AE16" i="5" a="1"/>
  <c r="AE16" i="5" s="1"/>
  <c r="Z16" i="5"/>
  <c r="AA16" i="5" s="1"/>
  <c r="AG10" i="13"/>
  <c r="AF30" i="12"/>
  <c r="AB30" i="12"/>
  <c r="AG19" i="7"/>
  <c r="AC9" i="4"/>
  <c r="Z9" i="4"/>
  <c r="AA9" i="4" s="1"/>
  <c r="AE9" i="4" a="1"/>
  <c r="AE9" i="4" s="1"/>
  <c r="Z23" i="7"/>
  <c r="AA23" i="7" s="1"/>
  <c r="AE15" i="13" a="1"/>
  <c r="AE15" i="13" s="1"/>
  <c r="AG29" i="13"/>
  <c r="AB47" i="12"/>
  <c r="AG47" i="12" s="1"/>
  <c r="AF47" i="12"/>
  <c r="X6" i="11"/>
  <c r="AD6" i="11"/>
  <c r="Z34" i="13"/>
  <c r="AA34" i="13" s="1"/>
  <c r="AC34" i="13"/>
  <c r="AE34" i="13" a="1"/>
  <c r="AE34" i="13" s="1"/>
  <c r="Z14" i="4"/>
  <c r="AA14" i="4" s="1"/>
  <c r="AC14" i="4"/>
  <c r="AE14" i="4" a="1"/>
  <c r="AE14" i="4" s="1"/>
  <c r="Z13" i="4"/>
  <c r="AA13" i="4" s="1"/>
  <c r="AC13" i="4"/>
  <c r="AE13" i="4" a="1"/>
  <c r="AE13" i="4" s="1"/>
  <c r="AB21" i="13"/>
  <c r="AF21" i="13"/>
  <c r="AE53" i="13" a="1"/>
  <c r="AE53" i="13" s="1"/>
  <c r="AC53" i="13"/>
  <c r="AG16" i="12"/>
  <c r="AI27" i="10" a="1"/>
  <c r="AI27" i="10" s="1"/>
  <c r="AQ27" i="10" s="1"/>
  <c r="AI23" i="10" a="1"/>
  <c r="AI23" i="10" s="1"/>
  <c r="AM23" i="10" s="1"/>
  <c r="AV22" i="10" a="1"/>
  <c r="AV22" i="10" s="1"/>
  <c r="AX22" i="10" s="1"/>
  <c r="AV28" i="10" a="1"/>
  <c r="AV28" i="10" s="1"/>
  <c r="AV58" i="10" a="1"/>
  <c r="AV58" i="10" s="1"/>
  <c r="AV47" i="10" a="1"/>
  <c r="AV47" i="10" s="1"/>
  <c r="AV15" i="10" a="1"/>
  <c r="AV15" i="10" s="1"/>
  <c r="BA15" i="10" s="1"/>
  <c r="BV7" i="10" a="1"/>
  <c r="BV7" i="10" s="1"/>
  <c r="BW7" i="10" s="1"/>
  <c r="BI25" i="10" a="1"/>
  <c r="BI25" i="10" s="1"/>
  <c r="BS25" i="10" s="1"/>
  <c r="BV16" i="10" a="1"/>
  <c r="BV16" i="10" s="1"/>
  <c r="CB16" i="10" s="1"/>
  <c r="BV19" i="10" a="1"/>
  <c r="BV19" i="10" s="1"/>
  <c r="CE19" i="10" s="1"/>
  <c r="AV7" i="10" a="1"/>
  <c r="AV7" i="10" s="1"/>
  <c r="AI18" i="10" a="1"/>
  <c r="AI18" i="10" s="1"/>
  <c r="BI32" i="10" a="1"/>
  <c r="BI32" i="10" s="1"/>
  <c r="AV32" i="10" a="1"/>
  <c r="AV32" i="10" s="1"/>
  <c r="BA32" i="10" s="1"/>
  <c r="BI48" i="10" a="1"/>
  <c r="BI48" i="10" s="1"/>
  <c r="BK48" i="10" s="1"/>
  <c r="BI52" i="10" a="1"/>
  <c r="BI52" i="10" s="1"/>
  <c r="BR52" i="10" s="1"/>
  <c r="BI26" i="10" a="1"/>
  <c r="BI26" i="10" s="1"/>
  <c r="BN26" i="10" s="1"/>
  <c r="BI33" i="10" a="1"/>
  <c r="BI33" i="10" s="1"/>
  <c r="BP33" i="10" s="1"/>
  <c r="BV38" i="10" a="1"/>
  <c r="BV38" i="10" s="1"/>
  <c r="BV56" i="10" a="1"/>
  <c r="BV56" i="10" s="1"/>
  <c r="BV58" i="10" a="1"/>
  <c r="BV58" i="10" s="1"/>
  <c r="AV6" i="10" a="1"/>
  <c r="AV6" i="10" s="1"/>
  <c r="BB6" i="10" s="1"/>
  <c r="BV41" i="10" a="1"/>
  <c r="BV41" i="10" s="1"/>
  <c r="CF41" i="10" s="1"/>
  <c r="AV31" i="10" a="1"/>
  <c r="AV31" i="10" s="1"/>
  <c r="AW31" i="10" s="1"/>
  <c r="BV43" i="10" a="1"/>
  <c r="BV43" i="10" s="1"/>
  <c r="CE43" i="10" s="1"/>
  <c r="AV44" i="10" a="1"/>
  <c r="AV44" i="10" s="1"/>
  <c r="BE44" i="10" s="1"/>
  <c r="AI42" i="10" a="1"/>
  <c r="AI42" i="10" s="1"/>
  <c r="AI38" i="10" a="1"/>
  <c r="AI38" i="10" s="1"/>
  <c r="AI35" i="10" a="1"/>
  <c r="AI35" i="10" s="1"/>
  <c r="AI13" i="10" a="1"/>
  <c r="AI13" i="10" s="1"/>
  <c r="AP13" i="10" s="1"/>
  <c r="AI8" i="10" a="1"/>
  <c r="AI8" i="10" s="1"/>
  <c r="AP8" i="10" s="1"/>
  <c r="AV37" i="10" a="1"/>
  <c r="AV37" i="10" s="1"/>
  <c r="AW37" i="10" s="1"/>
  <c r="AV4" i="10" a="1"/>
  <c r="AV4" i="10" s="1"/>
  <c r="AW4" i="10" s="1"/>
  <c r="AI7" i="10" a="1"/>
  <c r="AI7" i="10" s="1"/>
  <c r="AJ7" i="10" s="1"/>
  <c r="BI19" i="10" a="1"/>
  <c r="BI19" i="10" s="1"/>
  <c r="AV56" i="10" a="1"/>
  <c r="AV56" i="10" s="1"/>
  <c r="AV8" i="10" a="1"/>
  <c r="AV8" i="10" s="1"/>
  <c r="AI41" i="10" a="1"/>
  <c r="AI41" i="10" s="1"/>
  <c r="AL41" i="10" s="1"/>
  <c r="AI48" i="10" a="1"/>
  <c r="AI48" i="10" s="1"/>
  <c r="AK48" i="10" s="1"/>
  <c r="BI54" i="10" a="1"/>
  <c r="BI54" i="10" s="1"/>
  <c r="BQ54" i="10" s="1"/>
  <c r="AI55" i="10" a="1"/>
  <c r="AI55" i="10" s="1"/>
  <c r="AT55" i="10" s="1"/>
  <c r="BI9" i="10" a="1"/>
  <c r="BI9" i="10" s="1"/>
  <c r="BT9" i="10" s="1"/>
  <c r="AV26" i="10" a="1"/>
  <c r="AV26" i="10" s="1"/>
  <c r="AV53" i="10" a="1"/>
  <c r="AV53" i="10" s="1"/>
  <c r="BV35" i="10" a="1"/>
  <c r="BV35" i="10" s="1"/>
  <c r="AI43" i="10" a="1"/>
  <c r="AI43" i="10" s="1"/>
  <c r="AM43" i="10" s="1"/>
  <c r="BV47" i="10" a="1"/>
  <c r="BV47" i="10" s="1"/>
  <c r="CB47" i="10" s="1"/>
  <c r="AI56" i="10" a="1"/>
  <c r="AI56" i="10" s="1"/>
  <c r="AQ56" i="10" s="1"/>
  <c r="BV26" i="10" a="1"/>
  <c r="BV26" i="10" s="1"/>
  <c r="CD26" i="10" s="1"/>
  <c r="BI38" i="10" a="1"/>
  <c r="BI38" i="10" s="1"/>
  <c r="BO38" i="10" s="1"/>
  <c r="BV48" i="10" a="1"/>
  <c r="BV48" i="10" s="1"/>
  <c r="BV14" i="10" a="1"/>
  <c r="BV14" i="10" s="1"/>
  <c r="AV10" i="10" a="1"/>
  <c r="AV10" i="10" s="1"/>
  <c r="BI39" i="10" a="1"/>
  <c r="BI39" i="10" s="1"/>
  <c r="BJ39" i="10" s="1"/>
  <c r="AI10" i="10" a="1"/>
  <c r="AI10" i="10" s="1"/>
  <c r="AL10" i="10" s="1"/>
  <c r="BV10" i="10" a="1"/>
  <c r="BV10" i="10" s="1"/>
  <c r="BY10" i="10" s="1"/>
  <c r="AV21" i="10" a="1"/>
  <c r="AV21" i="10" s="1"/>
  <c r="BB21" i="10" s="1"/>
  <c r="BI40" i="10" a="1"/>
  <c r="BI40" i="10" s="1"/>
  <c r="BS40" i="10" s="1"/>
  <c r="AI9" i="10" a="1"/>
  <c r="AI9" i="10" s="1"/>
  <c r="BI46" i="10" a="1"/>
  <c r="BI46" i="10" s="1"/>
  <c r="AI50" i="10" a="1"/>
  <c r="AI50" i="10" s="1"/>
  <c r="BI50" i="10" a="1"/>
  <c r="BI50" i="10" s="1"/>
  <c r="BJ50" i="10" s="1"/>
  <c r="AI57" i="10" a="1"/>
  <c r="AI57" i="10" s="1"/>
  <c r="AK57" i="10" s="1"/>
  <c r="BI31" i="10" a="1"/>
  <c r="BI31" i="10" s="1"/>
  <c r="BR31" i="10" s="1"/>
  <c r="BI44" i="10" a="1"/>
  <c r="BI44" i="10" s="1"/>
  <c r="BM44" i="10" s="1"/>
  <c r="BV21" i="10" a="1"/>
  <c r="BV21" i="10" s="1"/>
  <c r="CG21" i="10" s="1"/>
  <c r="AI33" i="10" a="1"/>
  <c r="AI33" i="10" s="1"/>
  <c r="BI7" i="10" a="1"/>
  <c r="BI7" i="10" s="1"/>
  <c r="BI21" i="10" a="1"/>
  <c r="BI21" i="10" s="1"/>
  <c r="BI18" i="10" a="1"/>
  <c r="BI18" i="10" s="1"/>
  <c r="BJ18" i="10" s="1"/>
  <c r="AV57" i="10" a="1"/>
  <c r="AV57" i="10" s="1"/>
  <c r="AW57" i="10" s="1"/>
  <c r="BV59" i="10" a="1"/>
  <c r="BV59" i="10" s="1"/>
  <c r="BX59" i="10" s="1"/>
  <c r="AI6" i="10" a="1"/>
  <c r="AI6" i="10" s="1"/>
  <c r="AR6" i="10" s="1"/>
  <c r="AI19" i="10" a="1"/>
  <c r="AI19" i="10" s="1"/>
  <c r="AK19" i="10" s="1"/>
  <c r="AI44" i="10" a="1"/>
  <c r="AI44" i="10" s="1"/>
  <c r="BI17" i="10" a="1"/>
  <c r="BI17" i="10" s="1"/>
  <c r="BV27" i="10" a="1"/>
  <c r="BV27" i="10" s="1"/>
  <c r="AI32" i="10" a="1"/>
  <c r="AI32" i="10" s="1"/>
  <c r="AO32" i="10" s="1"/>
  <c r="AI37" i="10" a="1"/>
  <c r="AI37" i="10" s="1"/>
  <c r="AL37" i="10" s="1"/>
  <c r="AI51" i="10" a="1"/>
  <c r="AI51" i="10" s="1"/>
  <c r="AS51" i="10" s="1"/>
  <c r="BI24" i="10" a="1"/>
  <c r="BI24" i="10" s="1"/>
  <c r="BL24" i="10" s="1"/>
  <c r="BV31" i="10" a="1"/>
  <c r="BV31" i="10" s="1"/>
  <c r="CC31" i="10" s="1"/>
  <c r="BV36" i="10" a="1"/>
  <c r="BV36" i="10" s="1"/>
  <c r="BV54" i="10" a="1"/>
  <c r="BV54" i="10" s="1"/>
  <c r="BI59" i="10" a="1"/>
  <c r="BI59" i="10" s="1"/>
  <c r="AI16" i="10" a="1"/>
  <c r="AI16" i="10" s="1"/>
  <c r="AO16" i="10" s="1"/>
  <c r="AV5" i="10" a="1"/>
  <c r="AV5" i="10" s="1"/>
  <c r="BG5" i="10" s="1"/>
  <c r="AV19" i="10" a="1"/>
  <c r="AV19" i="10" s="1"/>
  <c r="BB19" i="10" s="1"/>
  <c r="AV45" i="10" a="1"/>
  <c r="AV45" i="10" s="1"/>
  <c r="BC45" i="10" s="1"/>
  <c r="AI22" i="10" a="1"/>
  <c r="AI22" i="10" s="1"/>
  <c r="AL22" i="10" s="1"/>
  <c r="BV50" i="10" a="1"/>
  <c r="BV50" i="10" s="1"/>
  <c r="CF50" i="10" s="1"/>
  <c r="AV46" i="10" a="1"/>
  <c r="AV46" i="10" s="1"/>
  <c r="BC46" i="10" s="1"/>
  <c r="AI29" i="10" a="1"/>
  <c r="AI29" i="10" s="1"/>
  <c r="BI29" i="10" a="1"/>
  <c r="BI29" i="10" s="1"/>
  <c r="BQ29" i="10" s="1"/>
  <c r="AI12" i="10" a="1"/>
  <c r="AI12" i="10" s="1"/>
  <c r="AK12" i="10" s="1"/>
  <c r="BV8" i="10" a="1"/>
  <c r="BV8" i="10" s="1"/>
  <c r="CC8" i="10" s="1"/>
  <c r="AV23" i="10" a="1"/>
  <c r="AV23" i="10" s="1"/>
  <c r="BF23" i="10" s="1"/>
  <c r="BI8" i="10" a="1"/>
  <c r="BI8" i="10" s="1"/>
  <c r="BP8" i="10" s="1"/>
  <c r="BI23" i="10" a="1"/>
  <c r="BI23" i="10" s="1"/>
  <c r="BV13" i="10" a="1"/>
  <c r="BV13" i="10" s="1"/>
  <c r="AV30" i="10" a="1"/>
  <c r="AV30" i="10" s="1"/>
  <c r="AV42" i="10" a="1"/>
  <c r="AV42" i="10" s="1"/>
  <c r="BE42" i="10" s="1"/>
  <c r="BI45" i="10" a="1"/>
  <c r="BI45" i="10" s="1"/>
  <c r="BL45" i="10" s="1"/>
  <c r="BV6" i="10" a="1"/>
  <c r="BV6" i="10" s="1"/>
  <c r="CB6" i="10" s="1"/>
  <c r="BI20" i="10" a="1"/>
  <c r="BI20" i="10" s="1"/>
  <c r="BK20" i="10" s="1"/>
  <c r="AI39" i="10" a="1"/>
  <c r="AI39" i="10" s="1"/>
  <c r="AK39" i="10" s="1"/>
  <c r="BV28" i="10" a="1"/>
  <c r="BV28" i="10" s="1"/>
  <c r="CB28" i="10" s="1"/>
  <c r="AI46" i="10" a="1"/>
  <c r="AI46" i="10" s="1"/>
  <c r="AN46" i="10" s="1"/>
  <c r="BV32" i="10" a="1"/>
  <c r="BV32" i="10" s="1"/>
  <c r="BI49" i="10" a="1"/>
  <c r="BI49" i="10" s="1"/>
  <c r="BN49" i="10" s="1"/>
  <c r="AV49" i="10" a="1"/>
  <c r="AV49" i="10" s="1"/>
  <c r="BF49" i="10" s="1"/>
  <c r="AI58" i="10" a="1"/>
  <c r="AI58" i="10" s="1"/>
  <c r="AR58" i="10" s="1"/>
  <c r="BV37" i="10" a="1"/>
  <c r="BV37" i="10" s="1"/>
  <c r="CC37" i="10" s="1"/>
  <c r="BI27" i="10" a="1"/>
  <c r="BI27" i="10" s="1"/>
  <c r="BM27" i="10" s="1"/>
  <c r="AV11" i="10" a="1"/>
  <c r="AV11" i="10" s="1"/>
  <c r="BD11" i="10" s="1"/>
  <c r="BV22" i="10" a="1"/>
  <c r="BV22" i="10" s="1"/>
  <c r="CG22" i="10" s="1"/>
  <c r="BV49" i="10" a="1"/>
  <c r="BV49" i="10" s="1"/>
  <c r="BV23" i="10" a="1"/>
  <c r="BV23" i="10" s="1"/>
  <c r="CA23" i="10" s="1"/>
  <c r="AV17" i="10" a="1"/>
  <c r="AV17" i="10" s="1"/>
  <c r="BE17" i="10" s="1"/>
  <c r="BV9" i="10" a="1"/>
  <c r="BV9" i="10" s="1"/>
  <c r="CC9" i="10" s="1"/>
  <c r="AV39" i="10" a="1"/>
  <c r="AV39" i="10" s="1"/>
  <c r="BD39" i="10" s="1"/>
  <c r="AV34" i="10" a="1"/>
  <c r="AV34" i="10" s="1"/>
  <c r="BB34" i="10" s="1"/>
  <c r="AV13" i="10" a="1"/>
  <c r="AV13" i="10" s="1"/>
  <c r="AX13" i="10" s="1"/>
  <c r="BV5" i="10" a="1"/>
  <c r="BV5" i="10" s="1"/>
  <c r="BY5" i="10" s="1"/>
  <c r="AV25" i="10" a="1"/>
  <c r="AV25" i="10" s="1"/>
  <c r="AV9" i="10" a="1"/>
  <c r="AV9" i="10" s="1"/>
  <c r="AY9" i="10" s="1"/>
  <c r="BI28" i="10" a="1"/>
  <c r="BI28" i="10" s="1"/>
  <c r="BO28" i="10" s="1"/>
  <c r="BV17" i="10" a="1"/>
  <c r="BV17" i="10" s="1"/>
  <c r="CC17" i="10" s="1"/>
  <c r="BV33" i="10" a="1"/>
  <c r="BV33" i="10" s="1"/>
  <c r="CB33" i="10" s="1"/>
  <c r="AV43" i="10" a="1"/>
  <c r="AV43" i="10" s="1"/>
  <c r="AX43" i="10" s="1"/>
  <c r="BI47" i="10" a="1"/>
  <c r="BI47" i="10" s="1"/>
  <c r="BR47" i="10" s="1"/>
  <c r="BI6" i="10" a="1"/>
  <c r="BI6" i="10" s="1"/>
  <c r="BO6" i="10" s="1"/>
  <c r="BI22" i="10" a="1"/>
  <c r="BI22" i="10" s="1"/>
  <c r="AI40" i="10" a="1"/>
  <c r="AI40" i="10" s="1"/>
  <c r="AN40" i="10" s="1"/>
  <c r="BV30" i="10" a="1"/>
  <c r="BV30" i="10" s="1"/>
  <c r="BY30" i="10" s="1"/>
  <c r="AI47" i="10" a="1"/>
  <c r="AI47" i="10" s="1"/>
  <c r="AK47" i="10" s="1"/>
  <c r="BV34" i="10" a="1"/>
  <c r="BV34" i="10" s="1"/>
  <c r="CA34" i="10" s="1"/>
  <c r="AV52" i="10" a="1"/>
  <c r="AV52" i="10" s="1"/>
  <c r="AW52" i="10" s="1"/>
  <c r="BV52" i="10" a="1"/>
  <c r="BV52" i="10" s="1"/>
  <c r="AI53" i="10" a="1"/>
  <c r="AI53" i="10" s="1"/>
  <c r="BI34" i="10" a="1"/>
  <c r="BI34" i="10" s="1"/>
  <c r="AV59" i="10" a="1"/>
  <c r="AV59" i="10" s="1"/>
  <c r="BF59" i="10" s="1"/>
  <c r="AI17" i="10" a="1"/>
  <c r="AI17" i="10" s="1"/>
  <c r="AN17" i="10" s="1"/>
  <c r="AV12" i="10" a="1"/>
  <c r="AV12" i="10" s="1"/>
  <c r="BC12" i="10" s="1"/>
  <c r="AI11" i="10" a="1"/>
  <c r="AI11" i="10" s="1"/>
  <c r="AS11" i="10" s="1"/>
  <c r="BV20" i="10" a="1"/>
  <c r="BV20" i="10" s="1"/>
  <c r="CD20" i="10" s="1"/>
  <c r="AV18" i="10" a="1"/>
  <c r="AV18" i="10" s="1"/>
  <c r="BG18" i="10" s="1"/>
  <c r="AI24" i="10" a="1"/>
  <c r="AI24" i="10" s="1"/>
  <c r="AQ24" i="10" s="1"/>
  <c r="BI12" i="10" a="1"/>
  <c r="BI12" i="10" s="1"/>
  <c r="BI10" i="10" a="1"/>
  <c r="BI10" i="10" s="1"/>
  <c r="BJ10" i="10" s="1"/>
  <c r="AV48" i="10" a="1"/>
  <c r="AV48" i="10" s="1"/>
  <c r="AY48" i="10" s="1"/>
  <c r="AI25" i="10" a="1"/>
  <c r="AI25" i="10" s="1"/>
  <c r="AR25" i="10" s="1"/>
  <c r="BV11" i="10" a="1"/>
  <c r="BV11" i="10" s="1"/>
  <c r="CG11" i="10" s="1"/>
  <c r="AI34" i="10" a="1"/>
  <c r="AI34" i="10" s="1"/>
  <c r="AK34" i="10" s="1"/>
  <c r="BV12" i="10" a="1"/>
  <c r="BV12" i="10" s="1"/>
  <c r="CE12" i="10" s="1"/>
  <c r="AV35" i="10" a="1"/>
  <c r="AV35" i="10" s="1"/>
  <c r="AZ35" i="10" s="1"/>
  <c r="AV24" i="10" a="1"/>
  <c r="AV24" i="10" s="1"/>
  <c r="AI49" i="10" a="1"/>
  <c r="AI49" i="10" s="1"/>
  <c r="AK49" i="10" s="1"/>
  <c r="AI45" i="10" a="1"/>
  <c r="AI45" i="10" s="1"/>
  <c r="AS45" i="10" s="1"/>
  <c r="BI53" i="10" a="1"/>
  <c r="BI53" i="10" s="1"/>
  <c r="BJ53" i="10" s="1"/>
  <c r="BI11" i="10" a="1"/>
  <c r="BI11" i="10" s="1"/>
  <c r="BK11" i="10" s="1"/>
  <c r="AI28" i="10" a="1"/>
  <c r="AI28" i="10" s="1"/>
  <c r="AS28" i="10" s="1"/>
  <c r="BI51" i="10" a="1"/>
  <c r="BI51" i="10" s="1"/>
  <c r="BI36" i="10" a="1"/>
  <c r="BI36" i="10" s="1"/>
  <c r="AV51" i="10" a="1"/>
  <c r="AV51" i="10" s="1"/>
  <c r="BV40" i="10" a="1"/>
  <c r="BV40" i="10" s="1"/>
  <c r="CG40" i="10" s="1"/>
  <c r="AV55" i="10" a="1"/>
  <c r="AV55" i="10" s="1"/>
  <c r="BD55" i="10" s="1"/>
  <c r="AI59" i="10" a="1"/>
  <c r="AI59" i="10" s="1"/>
  <c r="AQ59" i="10" s="1"/>
  <c r="AI5" i="10" a="1"/>
  <c r="AI5" i="10" s="1"/>
  <c r="AS5" i="10" s="1"/>
  <c r="BI5" i="10" a="1"/>
  <c r="BI5" i="10" s="1"/>
  <c r="BO5" i="10" s="1"/>
  <c r="AI21" i="10" a="1"/>
  <c r="AI21" i="10" s="1"/>
  <c r="AN21" i="10" s="1"/>
  <c r="AI14" i="10" a="1"/>
  <c r="AI14" i="10" s="1"/>
  <c r="AR14" i="10" s="1"/>
  <c r="AI31" i="10" a="1"/>
  <c r="AI31" i="10" s="1"/>
  <c r="AQ31" i="10" s="1"/>
  <c r="AI20" i="10" a="1"/>
  <c r="AI20" i="10" s="1"/>
  <c r="AM20" i="10" s="1"/>
  <c r="BV24" i="10" a="1"/>
  <c r="BV24" i="10" s="1"/>
  <c r="CG24" i="10" s="1"/>
  <c r="BI13" i="10" a="1"/>
  <c r="BI13" i="10" s="1"/>
  <c r="BL13" i="10" s="1"/>
  <c r="BV18" i="10" a="1"/>
  <c r="BV18" i="10" s="1"/>
  <c r="CE18" i="10" s="1"/>
  <c r="AV50" i="10" a="1"/>
  <c r="AV50" i="10" s="1"/>
  <c r="AZ50" i="10" s="1"/>
  <c r="BI30" i="10" a="1"/>
  <c r="BI30" i="10" s="1"/>
  <c r="AV14" i="10" a="1"/>
  <c r="AV14" i="10" s="1"/>
  <c r="BF14" i="10" s="1"/>
  <c r="AV40" i="10" a="1"/>
  <c r="AV40" i="10" s="1"/>
  <c r="BC40" i="10" s="1"/>
  <c r="BI14" i="10" a="1"/>
  <c r="BI14" i="10" s="1"/>
  <c r="BL14" i="10" s="1"/>
  <c r="BV45" i="10" a="1"/>
  <c r="BV45" i="10" s="1"/>
  <c r="CC45" i="10" s="1"/>
  <c r="AI26" i="10" a="1"/>
  <c r="AI26" i="10" s="1"/>
  <c r="AM26" i="10" s="1"/>
  <c r="BV55" i="10" a="1"/>
  <c r="BV55" i="10" s="1"/>
  <c r="BX55" i="10" s="1"/>
  <c r="AV36" i="10" a="1"/>
  <c r="AV36" i="10" s="1"/>
  <c r="AZ36" i="10" s="1"/>
  <c r="BI58" i="10" a="1"/>
  <c r="BI58" i="10" s="1"/>
  <c r="BT58" i="10" s="1"/>
  <c r="BV15" i="10" a="1"/>
  <c r="BV15" i="10" s="1"/>
  <c r="CD15" i="10" s="1"/>
  <c r="BV29" i="10" a="1"/>
  <c r="BV29" i="10" s="1"/>
  <c r="CC29" i="10" s="1"/>
  <c r="BV53" i="10" a="1"/>
  <c r="BV53" i="10" s="1"/>
  <c r="CE53" i="10" s="1"/>
  <c r="AV38" i="10" a="1"/>
  <c r="AV38" i="10" s="1"/>
  <c r="AY38" i="10" s="1"/>
  <c r="AV54" i="10" a="1"/>
  <c r="AV54" i="10" s="1"/>
  <c r="BA54" i="10" s="1"/>
  <c r="BV42" i="10" a="1"/>
  <c r="BV42" i="10" s="1"/>
  <c r="CB42" i="10" s="1"/>
  <c r="BI55" i="10" a="1"/>
  <c r="BI55" i="10" s="1"/>
  <c r="BQ55" i="10" s="1"/>
  <c r="AT31" i="10"/>
  <c r="AM31" i="10"/>
  <c r="AN31" i="10"/>
  <c r="AS31" i="10"/>
  <c r="AK31" i="10"/>
  <c r="AP20" i="10"/>
  <c r="AT20" i="10"/>
  <c r="CF24" i="10"/>
  <c r="CB24" i="10"/>
  <c r="BX24" i="10"/>
  <c r="BS30" i="10"/>
  <c r="AW40" i="10"/>
  <c r="AZ40" i="10"/>
  <c r="AX40" i="10"/>
  <c r="BA40" i="10"/>
  <c r="BB40" i="10"/>
  <c r="BM14" i="10"/>
  <c r="CD45" i="10"/>
  <c r="CA45" i="10"/>
  <c r="CF45" i="10"/>
  <c r="CE29" i="10"/>
  <c r="BW29" i="10"/>
  <c r="CA29" i="10"/>
  <c r="CF29" i="10"/>
  <c r="CB29" i="10"/>
  <c r="BX29" i="10"/>
  <c r="BC38" i="10"/>
  <c r="BG38" i="10"/>
  <c r="AW38" i="10"/>
  <c r="AR52" i="10"/>
  <c r="AJ52" i="10"/>
  <c r="AN52" i="10"/>
  <c r="AM52" i="10"/>
  <c r="AP52" i="10"/>
  <c r="AO52" i="10"/>
  <c r="AT52" i="10"/>
  <c r="AQ52" i="10"/>
  <c r="AK52" i="10"/>
  <c r="AL52" i="10"/>
  <c r="AS52" i="10"/>
  <c r="AQ35" i="10"/>
  <c r="AR35" i="10"/>
  <c r="AK35" i="10"/>
  <c r="AN35" i="10"/>
  <c r="AL35" i="10"/>
  <c r="AT35" i="10"/>
  <c r="AP35" i="10"/>
  <c r="AJ35" i="10"/>
  <c r="AM35" i="10"/>
  <c r="AO35" i="10"/>
  <c r="AS35" i="10"/>
  <c r="AL19" i="10"/>
  <c r="AQ19" i="10"/>
  <c r="AM30" i="10"/>
  <c r="AR30" i="10"/>
  <c r="AO30" i="10"/>
  <c r="AP30" i="10"/>
  <c r="AL30" i="10"/>
  <c r="AQ30" i="10"/>
  <c r="AK30" i="10"/>
  <c r="AJ30" i="10"/>
  <c r="AT30" i="10"/>
  <c r="AS30" i="10"/>
  <c r="AN30" i="10"/>
  <c r="BO35" i="10"/>
  <c r="BS35" i="10"/>
  <c r="BJ35" i="10"/>
  <c r="BP35" i="10"/>
  <c r="BL35" i="10"/>
  <c r="BM35" i="10"/>
  <c r="BT35" i="10"/>
  <c r="BN35" i="10"/>
  <c r="BQ35" i="10"/>
  <c r="BK35" i="10"/>
  <c r="BR35" i="10"/>
  <c r="CD4" i="10"/>
  <c r="CB4" i="10"/>
  <c r="BY4" i="10"/>
  <c r="BW4" i="10"/>
  <c r="CF4" i="10"/>
  <c r="CG4" i="10"/>
  <c r="CE4" i="10"/>
  <c r="BZ4" i="10"/>
  <c r="BX4" i="10"/>
  <c r="CA4" i="10"/>
  <c r="CC4" i="10"/>
  <c r="BL37" i="10"/>
  <c r="BB20" i="10"/>
  <c r="CC46" i="10"/>
  <c r="CF46" i="10"/>
  <c r="BW46" i="10"/>
  <c r="CA46" i="10"/>
  <c r="CE46" i="10"/>
  <c r="BZ46" i="10"/>
  <c r="CG46" i="10"/>
  <c r="BX46" i="10"/>
  <c r="BY46" i="10"/>
  <c r="CD46" i="10"/>
  <c r="CB46" i="10"/>
  <c r="BO41" i="10"/>
  <c r="BR41" i="10"/>
  <c r="BQ41" i="10"/>
  <c r="BN41" i="10"/>
  <c r="BK41" i="10"/>
  <c r="BT41" i="10"/>
  <c r="BL41" i="10"/>
  <c r="BM41" i="10"/>
  <c r="BP41" i="10"/>
  <c r="BJ41" i="10"/>
  <c r="BS41" i="10"/>
  <c r="BG27" i="10"/>
  <c r="BB27" i="10"/>
  <c r="AY27" i="10"/>
  <c r="BC27" i="10"/>
  <c r="AZ27" i="10"/>
  <c r="BD27" i="10"/>
  <c r="AX27" i="10"/>
  <c r="BF27" i="10"/>
  <c r="BA27" i="10"/>
  <c r="AW27" i="10"/>
  <c r="BE27" i="10"/>
  <c r="BD33" i="10"/>
  <c r="BE33" i="10"/>
  <c r="AW33" i="10"/>
  <c r="BB33" i="10"/>
  <c r="BS42" i="10"/>
  <c r="BN42" i="10"/>
  <c r="CF39" i="10"/>
  <c r="CG39" i="10"/>
  <c r="CB39" i="10"/>
  <c r="BN16" i="10"/>
  <c r="BM16" i="10"/>
  <c r="BT16" i="10"/>
  <c r="BJ16" i="10"/>
  <c r="BR16" i="10"/>
  <c r="BQ16" i="10"/>
  <c r="BO16" i="10"/>
  <c r="BK16" i="10"/>
  <c r="BS16" i="10"/>
  <c r="BP16" i="10"/>
  <c r="BL16" i="10"/>
  <c r="AM36" i="10"/>
  <c r="AT36" i="10"/>
  <c r="AL36" i="10"/>
  <c r="AS36" i="10"/>
  <c r="AQ36" i="10"/>
  <c r="AN36" i="10"/>
  <c r="BO57" i="10"/>
  <c r="BK57" i="10"/>
  <c r="BM57" i="10"/>
  <c r="BN57" i="10"/>
  <c r="BG41" i="10"/>
  <c r="AY41" i="10"/>
  <c r="AZ41" i="10"/>
  <c r="BF41" i="10"/>
  <c r="BD41" i="10"/>
  <c r="BA41" i="10"/>
  <c r="BC41" i="10"/>
  <c r="AW41" i="10"/>
  <c r="BB41" i="10"/>
  <c r="AX41" i="10"/>
  <c r="BE41" i="10"/>
  <c r="BP56" i="10"/>
  <c r="BT56" i="10"/>
  <c r="BL56" i="10"/>
  <c r="BS56" i="10"/>
  <c r="BK56" i="10"/>
  <c r="BM56" i="10"/>
  <c r="BO56" i="10"/>
  <c r="BQ56" i="10"/>
  <c r="BJ56" i="10"/>
  <c r="BN56" i="10"/>
  <c r="BR56" i="10"/>
  <c r="CB57" i="10"/>
  <c r="CF57" i="10"/>
  <c r="BX57" i="10"/>
  <c r="CE57" i="10"/>
  <c r="BW57" i="10"/>
  <c r="BY57" i="10"/>
  <c r="CA57" i="10"/>
  <c r="CC57" i="10"/>
  <c r="CG57" i="10"/>
  <c r="BZ57" i="10"/>
  <c r="CD57" i="10"/>
  <c r="AS8" i="10"/>
  <c r="AM8" i="10"/>
  <c r="AK8" i="10"/>
  <c r="AL8" i="10"/>
  <c r="AT8" i="10"/>
  <c r="AJ8" i="10"/>
  <c r="BR17" i="10"/>
  <c r="BJ17" i="10"/>
  <c r="BP17" i="10"/>
  <c r="BK17" i="10"/>
  <c r="BS17" i="10"/>
  <c r="BQ17" i="10"/>
  <c r="BM17" i="10"/>
  <c r="BO17" i="10"/>
  <c r="BN17" i="10"/>
  <c r="BL17" i="10"/>
  <c r="BT17" i="10"/>
  <c r="CC7" i="10"/>
  <c r="BZ7" i="10"/>
  <c r="BX7" i="10"/>
  <c r="CG7" i="10"/>
  <c r="CC48" i="10"/>
  <c r="CB48" i="10"/>
  <c r="CA48" i="10"/>
  <c r="BY48" i="10"/>
  <c r="BW48" i="10"/>
  <c r="CE48" i="10"/>
  <c r="BX48" i="10"/>
  <c r="CG48" i="10"/>
  <c r="CF48" i="10"/>
  <c r="BZ48" i="10"/>
  <c r="CD48" i="10"/>
  <c r="BZ19" i="10"/>
  <c r="CA19" i="10"/>
  <c r="BL39" i="10"/>
  <c r="BQ39" i="10"/>
  <c r="BN39" i="10"/>
  <c r="BT39" i="10"/>
  <c r="BR39" i="10"/>
  <c r="BK39" i="10"/>
  <c r="BS32" i="10"/>
  <c r="BK32" i="10"/>
  <c r="BT32" i="10"/>
  <c r="BJ32" i="10"/>
  <c r="BO32" i="10"/>
  <c r="BM32" i="10"/>
  <c r="BR32" i="10"/>
  <c r="BP32" i="10"/>
  <c r="BL32" i="10"/>
  <c r="BQ32" i="10"/>
  <c r="BN32" i="10"/>
  <c r="AM17" i="10"/>
  <c r="AS17" i="10"/>
  <c r="AQ17" i="10"/>
  <c r="BR12" i="10"/>
  <c r="BJ12" i="10"/>
  <c r="BO12" i="10"/>
  <c r="BM12" i="10"/>
  <c r="BK12" i="10"/>
  <c r="BT12" i="10"/>
  <c r="BQ12" i="10"/>
  <c r="BP12" i="10"/>
  <c r="BN12" i="10"/>
  <c r="BL12" i="10"/>
  <c r="BS12" i="10"/>
  <c r="AR21" i="10"/>
  <c r="AK21" i="10"/>
  <c r="BT4" i="10"/>
  <c r="BL4" i="10"/>
  <c r="BQ4" i="10"/>
  <c r="BM4" i="10"/>
  <c r="BJ4" i="10"/>
  <c r="BS4" i="10"/>
  <c r="BP4" i="10"/>
  <c r="BO4" i="10"/>
  <c r="BN4" i="10"/>
  <c r="BR4" i="10"/>
  <c r="BK4" i="10"/>
  <c r="AL15" i="10"/>
  <c r="BW25" i="10"/>
  <c r="CE25" i="10"/>
  <c r="BX25" i="10"/>
  <c r="BY25" i="10"/>
  <c r="BO43" i="10"/>
  <c r="BN43" i="10"/>
  <c r="BR43" i="10"/>
  <c r="BP43" i="10"/>
  <c r="BL43" i="10"/>
  <c r="BM43" i="10"/>
  <c r="BJ43" i="10"/>
  <c r="BS15" i="10"/>
  <c r="BK15" i="10"/>
  <c r="BL15" i="10"/>
  <c r="BJ15" i="10"/>
  <c r="BR15" i="10"/>
  <c r="BO15" i="10"/>
  <c r="BM15" i="10"/>
  <c r="BT15" i="10"/>
  <c r="BQ15" i="10"/>
  <c r="BP15" i="10"/>
  <c r="BN15" i="10"/>
  <c r="BW21" i="10"/>
  <c r="BL9" i="10"/>
  <c r="BC6" i="10"/>
  <c r="AZ6" i="10"/>
  <c r="BE6" i="10"/>
  <c r="BF6" i="10"/>
  <c r="BD6" i="10"/>
  <c r="BA6" i="10"/>
  <c r="BG6" i="10"/>
  <c r="AQ33" i="10"/>
  <c r="AL33" i="10"/>
  <c r="AT33" i="10"/>
  <c r="AJ33" i="10"/>
  <c r="AK33" i="10"/>
  <c r="AS33" i="10"/>
  <c r="AO33" i="10"/>
  <c r="AM33" i="10"/>
  <c r="AN33" i="10"/>
  <c r="AP33" i="10"/>
  <c r="AR33" i="10"/>
  <c r="BF26" i="10"/>
  <c r="AX26" i="10"/>
  <c r="BE26" i="10"/>
  <c r="BB26" i="10"/>
  <c r="AZ26" i="10"/>
  <c r="AY26" i="10"/>
  <c r="BD26" i="10"/>
  <c r="BC26" i="10"/>
  <c r="BG26" i="10"/>
  <c r="BA26" i="10"/>
  <c r="AW26" i="10"/>
  <c r="BR7" i="10"/>
  <c r="BJ7" i="10"/>
  <c r="BN7" i="10"/>
  <c r="BP7" i="10"/>
  <c r="BM7" i="10"/>
  <c r="BT7" i="10"/>
  <c r="BS7" i="10"/>
  <c r="BL7" i="10"/>
  <c r="BO7" i="10"/>
  <c r="BK7" i="10"/>
  <c r="BQ7" i="10"/>
  <c r="AW44" i="10"/>
  <c r="BF22" i="10"/>
  <c r="BD22" i="10"/>
  <c r="BD53" i="10"/>
  <c r="AZ53" i="10"/>
  <c r="BG53" i="10"/>
  <c r="AY53" i="10"/>
  <c r="BB53" i="10"/>
  <c r="BA53" i="10"/>
  <c r="BC53" i="10"/>
  <c r="AW53" i="10"/>
  <c r="BF53" i="10"/>
  <c r="AX53" i="10"/>
  <c r="BE53" i="10"/>
  <c r="BR21" i="10"/>
  <c r="BJ21" i="10"/>
  <c r="BS21" i="10"/>
  <c r="BL21" i="10"/>
  <c r="BT21" i="10"/>
  <c r="BQ21" i="10"/>
  <c r="BK21" i="10"/>
  <c r="BO21" i="10"/>
  <c r="BN21" i="10"/>
  <c r="BM21" i="10"/>
  <c r="BP21" i="10"/>
  <c r="AM42" i="10"/>
  <c r="AS42" i="10"/>
  <c r="AJ42" i="10"/>
  <c r="AL42" i="10"/>
  <c r="AT42" i="10"/>
  <c r="AP42" i="10"/>
  <c r="AK42" i="10"/>
  <c r="AR42" i="10"/>
  <c r="AO42" i="10"/>
  <c r="AQ42" i="10"/>
  <c r="AN42" i="10"/>
  <c r="BC28" i="10"/>
  <c r="BE28" i="10"/>
  <c r="AY28" i="10"/>
  <c r="AX28" i="10"/>
  <c r="BG28" i="10"/>
  <c r="AZ28" i="10"/>
  <c r="BD28" i="10"/>
  <c r="BA28" i="10"/>
  <c r="AW28" i="10"/>
  <c r="BF28" i="10"/>
  <c r="BB28" i="10"/>
  <c r="CE35" i="10"/>
  <c r="BW35" i="10"/>
  <c r="CB35" i="10"/>
  <c r="BZ35" i="10"/>
  <c r="BX35" i="10"/>
  <c r="CA35" i="10"/>
  <c r="BY35" i="10"/>
  <c r="CC35" i="10"/>
  <c r="CG35" i="10"/>
  <c r="CF35" i="10"/>
  <c r="CD35" i="10"/>
  <c r="CA41" i="10"/>
  <c r="CB41" i="10"/>
  <c r="BY41" i="10"/>
  <c r="BZ41" i="10"/>
  <c r="BN18" i="10"/>
  <c r="BS18" i="10"/>
  <c r="BP18" i="10"/>
  <c r="BM18" i="10"/>
  <c r="BT18" i="10"/>
  <c r="BQ18" i="10"/>
  <c r="AM38" i="10"/>
  <c r="AQ38" i="10"/>
  <c r="AK38" i="10"/>
  <c r="AO38" i="10"/>
  <c r="AN38" i="10"/>
  <c r="AS38" i="10"/>
  <c r="AR38" i="10"/>
  <c r="AL38" i="10"/>
  <c r="AJ38" i="10"/>
  <c r="AT38" i="10"/>
  <c r="AP38" i="10"/>
  <c r="AZ58" i="10"/>
  <c r="BD58" i="10"/>
  <c r="BC58" i="10"/>
  <c r="AX58" i="10"/>
  <c r="AY58" i="10"/>
  <c r="BE58" i="10"/>
  <c r="BF58" i="10"/>
  <c r="AW58" i="10"/>
  <c r="BG58" i="10"/>
  <c r="BB58" i="10"/>
  <c r="BA58" i="10"/>
  <c r="AQ43" i="10"/>
  <c r="AP43" i="10"/>
  <c r="AR43" i="10"/>
  <c r="AS43" i="10"/>
  <c r="AN43" i="10"/>
  <c r="AY57" i="10"/>
  <c r="AX57" i="10"/>
  <c r="BF57" i="10"/>
  <c r="CG47" i="10"/>
  <c r="BY47" i="10"/>
  <c r="BZ47" i="10"/>
  <c r="BX47" i="10"/>
  <c r="CE47" i="10"/>
  <c r="CF47" i="10"/>
  <c r="BA47" i="10"/>
  <c r="BG47" i="10"/>
  <c r="AX47" i="10"/>
  <c r="BF47" i="10"/>
  <c r="BE47" i="10"/>
  <c r="BC47" i="10"/>
  <c r="AY47" i="10"/>
  <c r="AZ47" i="10"/>
  <c r="AW47" i="10"/>
  <c r="BD47" i="10"/>
  <c r="BB47" i="10"/>
  <c r="AM44" i="10"/>
  <c r="AP44" i="10"/>
  <c r="AL44" i="10"/>
  <c r="AT44" i="10"/>
  <c r="AJ44" i="10"/>
  <c r="AQ44" i="10"/>
  <c r="AO44" i="10"/>
  <c r="AR44" i="10"/>
  <c r="AS44" i="10"/>
  <c r="AK44" i="10"/>
  <c r="AN44" i="10"/>
  <c r="BQ38" i="10"/>
  <c r="BB10" i="10"/>
  <c r="BG10" i="10"/>
  <c r="AX10" i="10"/>
  <c r="BE10" i="10"/>
  <c r="BA10" i="10"/>
  <c r="AY10" i="10"/>
  <c r="BF10" i="10"/>
  <c r="BD10" i="10"/>
  <c r="BC10" i="10"/>
  <c r="AZ10" i="10"/>
  <c r="AW10" i="10"/>
  <c r="AP18" i="10"/>
  <c r="AR18" i="10"/>
  <c r="AO18" i="10"/>
  <c r="AM18" i="10"/>
  <c r="AJ18" i="10"/>
  <c r="AT18" i="10"/>
  <c r="AS18" i="10"/>
  <c r="AQ18" i="10"/>
  <c r="AN18" i="10"/>
  <c r="AL18" i="10"/>
  <c r="AK18" i="10"/>
  <c r="BC32" i="10"/>
  <c r="BG32" i="10"/>
  <c r="AW32" i="10"/>
  <c r="BB32" i="10"/>
  <c r="AX32" i="10"/>
  <c r="BT40" i="10"/>
  <c r="BE59" i="10"/>
  <c r="AY59" i="10"/>
  <c r="BG59" i="10"/>
  <c r="BA59" i="10"/>
  <c r="AL24" i="10"/>
  <c r="BK59" i="10"/>
  <c r="BS59" i="10"/>
  <c r="BM59" i="10"/>
  <c r="BL59" i="10"/>
  <c r="BT59" i="10"/>
  <c r="BO59" i="10"/>
  <c r="BP59" i="10"/>
  <c r="BQ59" i="10"/>
  <c r="BJ59" i="10"/>
  <c r="BN59" i="10"/>
  <c r="BR59" i="10"/>
  <c r="AT12" i="10"/>
  <c r="AL12" i="10"/>
  <c r="AO12" i="10"/>
  <c r="AP12" i="10"/>
  <c r="AS12" i="10"/>
  <c r="CG13" i="10"/>
  <c r="BC30" i="10"/>
  <c r="BA30" i="10"/>
  <c r="AY30" i="10"/>
  <c r="BB30" i="10"/>
  <c r="AX30" i="10"/>
  <c r="BF30" i="10"/>
  <c r="BD30" i="10"/>
  <c r="BG30" i="10"/>
  <c r="AZ30" i="10"/>
  <c r="AW30" i="10"/>
  <c r="BE30" i="10"/>
  <c r="BC42" i="10"/>
  <c r="BG42" i="10"/>
  <c r="AW42" i="10"/>
  <c r="BK45" i="10"/>
  <c r="BR45" i="10"/>
  <c r="BP45" i="10"/>
  <c r="BS45" i="10"/>
  <c r="AT39" i="10"/>
  <c r="CE28" i="10"/>
  <c r="BZ28" i="10"/>
  <c r="AO46" i="10"/>
  <c r="CA32" i="10"/>
  <c r="CC32" i="10"/>
  <c r="BY32" i="10"/>
  <c r="BX32" i="10"/>
  <c r="CF32" i="10"/>
  <c r="BZ32" i="10"/>
  <c r="CE32" i="10"/>
  <c r="CD32" i="10"/>
  <c r="BW32" i="10"/>
  <c r="CG32" i="10"/>
  <c r="CB32" i="10"/>
  <c r="BR49" i="10"/>
  <c r="BJ49" i="10"/>
  <c r="BS49" i="10"/>
  <c r="BG49" i="10"/>
  <c r="AW49" i="10"/>
  <c r="AX49" i="10"/>
  <c r="AY49" i="10"/>
  <c r="AG41" i="1"/>
  <c r="AV58" i="1" s="1" a="1"/>
  <c r="AV58" i="1" s="1"/>
  <c r="AP16" i="10"/>
  <c r="AT16" i="10"/>
  <c r="AN16" i="10"/>
  <c r="BF5" i="10"/>
  <c r="AX5" i="10"/>
  <c r="BB5" i="10"/>
  <c r="BD5" i="10"/>
  <c r="AY5" i="10"/>
  <c r="AM22" i="10"/>
  <c r="BD46" i="10"/>
  <c r="AQ29" i="10"/>
  <c r="AO29" i="10"/>
  <c r="AN29" i="10"/>
  <c r="AT29" i="10"/>
  <c r="AR29" i="10"/>
  <c r="AP29" i="10"/>
  <c r="AM29" i="10"/>
  <c r="AL29" i="10"/>
  <c r="AS29" i="10"/>
  <c r="AJ29" i="10"/>
  <c r="AK29" i="10"/>
  <c r="BO29" i="10"/>
  <c r="BT29" i="10"/>
  <c r="BS29" i="10"/>
  <c r="BA11" i="10"/>
  <c r="AY11" i="10"/>
  <c r="CF22" i="10"/>
  <c r="CG49" i="10"/>
  <c r="BY49" i="10"/>
  <c r="CE49" i="10"/>
  <c r="CB49" i="10"/>
  <c r="CD49" i="10"/>
  <c r="BZ49" i="10"/>
  <c r="CC49" i="10"/>
  <c r="BW49" i="10"/>
  <c r="CF49" i="10"/>
  <c r="BX49" i="10"/>
  <c r="CA49" i="10"/>
  <c r="BX23" i="10"/>
  <c r="CD23" i="10"/>
  <c r="CE23" i="10"/>
  <c r="CB23" i="10"/>
  <c r="AW17" i="10"/>
  <c r="BF17" i="10"/>
  <c r="BD17" i="10"/>
  <c r="AY13" i="10"/>
  <c r="BF13" i="10"/>
  <c r="CG5" i="10"/>
  <c r="BB25" i="10"/>
  <c r="BC25" i="10"/>
  <c r="BA25" i="10"/>
  <c r="AY25" i="10"/>
  <c r="BF25" i="10"/>
  <c r="BE25" i="10"/>
  <c r="AZ25" i="10"/>
  <c r="AX25" i="10"/>
  <c r="AW25" i="10"/>
  <c r="BD25" i="10"/>
  <c r="BG25" i="10"/>
  <c r="AW9" i="10"/>
  <c r="BG9" i="10"/>
  <c r="BC9" i="10"/>
  <c r="BA9" i="10"/>
  <c r="BT28" i="10"/>
  <c r="BJ28" i="10"/>
  <c r="BR28" i="10"/>
  <c r="BQ47" i="10"/>
  <c r="BM47" i="10"/>
  <c r="BM6" i="10"/>
  <c r="BN22" i="10"/>
  <c r="BL22" i="10"/>
  <c r="BK22" i="10"/>
  <c r="BS22" i="10"/>
  <c r="BM22" i="10"/>
  <c r="BO22" i="10"/>
  <c r="BT22" i="10"/>
  <c r="BR22" i="10"/>
  <c r="BQ22" i="10"/>
  <c r="BP22" i="10"/>
  <c r="BJ22" i="10"/>
  <c r="AM40" i="10"/>
  <c r="AK40" i="10"/>
  <c r="AS40" i="10"/>
  <c r="AL40" i="10"/>
  <c r="CA30" i="10"/>
  <c r="CC30" i="10"/>
  <c r="CE30" i="10"/>
  <c r="CD30" i="10"/>
  <c r="BZ30" i="10"/>
  <c r="CF30" i="10"/>
  <c r="CE52" i="10"/>
  <c r="BZ52" i="10"/>
  <c r="AS53" i="10"/>
  <c r="AK7" i="10"/>
  <c r="AM32" i="10"/>
  <c r="AR32" i="10"/>
  <c r="AT32" i="10"/>
  <c r="AJ32" i="10"/>
  <c r="AS32" i="10"/>
  <c r="AL32" i="10"/>
  <c r="AK32" i="10"/>
  <c r="BR19" i="10"/>
  <c r="BJ19" i="10"/>
  <c r="BM19" i="10"/>
  <c r="BK19" i="10"/>
  <c r="BS19" i="10"/>
  <c r="BO19" i="10"/>
  <c r="BL19" i="10"/>
  <c r="BT19" i="10"/>
  <c r="BP19" i="10"/>
  <c r="BN19" i="10"/>
  <c r="BQ19" i="10"/>
  <c r="AO37" i="10"/>
  <c r="AJ37" i="10"/>
  <c r="AP37" i="10"/>
  <c r="AZ56" i="10"/>
  <c r="BD56" i="10"/>
  <c r="BC56" i="10"/>
  <c r="AY56" i="10"/>
  <c r="BA56" i="10"/>
  <c r="BF56" i="10"/>
  <c r="BB56" i="10"/>
  <c r="AW56" i="10"/>
  <c r="BG56" i="10"/>
  <c r="AX56" i="10"/>
  <c r="BE56" i="10"/>
  <c r="BF8" i="10"/>
  <c r="AX8" i="10"/>
  <c r="BG8" i="10"/>
  <c r="AW8" i="10"/>
  <c r="BC8" i="10"/>
  <c r="BA8" i="10"/>
  <c r="BE8" i="10"/>
  <c r="AZ8" i="10"/>
  <c r="BB8" i="10"/>
  <c r="BD8" i="10"/>
  <c r="AY8" i="10"/>
  <c r="AQ41" i="10"/>
  <c r="AP41" i="10"/>
  <c r="AM41" i="10"/>
  <c r="AR41" i="10"/>
  <c r="AN41" i="10"/>
  <c r="AS41" i="10"/>
  <c r="BY31" i="10"/>
  <c r="AP48" i="10"/>
  <c r="AM48" i="10"/>
  <c r="AT48" i="10"/>
  <c r="CA36" i="10"/>
  <c r="CE36" i="10"/>
  <c r="BZ36" i="10"/>
  <c r="CD36" i="10"/>
  <c r="BW36" i="10"/>
  <c r="CG36" i="10"/>
  <c r="BX36" i="10"/>
  <c r="CB36" i="10"/>
  <c r="CC36" i="10"/>
  <c r="CF36" i="10"/>
  <c r="BY36" i="10"/>
  <c r="CF54" i="10"/>
  <c r="BX54" i="10"/>
  <c r="CB54" i="10"/>
  <c r="CA54" i="10"/>
  <c r="BZ54" i="10"/>
  <c r="CE54" i="10"/>
  <c r="CC54" i="10"/>
  <c r="BW54" i="10"/>
  <c r="CG54" i="10"/>
  <c r="CD54" i="10"/>
  <c r="BY54" i="10"/>
  <c r="AO9" i="10"/>
  <c r="AK9" i="10"/>
  <c r="AL9" i="10"/>
  <c r="AT9" i="10"/>
  <c r="AM9" i="10"/>
  <c r="AR9" i="10"/>
  <c r="AQ9" i="10"/>
  <c r="AP9" i="10"/>
  <c r="AS9" i="10"/>
  <c r="AJ9" i="10"/>
  <c r="AN9" i="10"/>
  <c r="BM46" i="10"/>
  <c r="BN46" i="10"/>
  <c r="BQ46" i="10"/>
  <c r="BJ46" i="10"/>
  <c r="BS46" i="10"/>
  <c r="BO46" i="10"/>
  <c r="BL46" i="10"/>
  <c r="BR46" i="10"/>
  <c r="BK46" i="10"/>
  <c r="BT46" i="10"/>
  <c r="BP46" i="10"/>
  <c r="BM33" i="10"/>
  <c r="BK33" i="10"/>
  <c r="AO50" i="10"/>
  <c r="AN50" i="10"/>
  <c r="AL50" i="10"/>
  <c r="AT50" i="10"/>
  <c r="AJ50" i="10"/>
  <c r="AR50" i="10"/>
  <c r="AM50" i="10"/>
  <c r="AP50" i="10"/>
  <c r="AK50" i="10"/>
  <c r="AS50" i="10"/>
  <c r="AQ50" i="10"/>
  <c r="CA38" i="10"/>
  <c r="CB38" i="10"/>
  <c r="BZ38" i="10"/>
  <c r="BX38" i="10"/>
  <c r="CE38" i="10"/>
  <c r="CG38" i="10"/>
  <c r="CC38" i="10"/>
  <c r="CF38" i="10"/>
  <c r="BY38" i="10"/>
  <c r="CD38" i="10"/>
  <c r="BW38" i="10"/>
  <c r="BL50" i="10"/>
  <c r="BP50" i="10"/>
  <c r="BS50" i="10"/>
  <c r="BQ50" i="10"/>
  <c r="BN50" i="10"/>
  <c r="BR50" i="10"/>
  <c r="CF56" i="10"/>
  <c r="BX56" i="10"/>
  <c r="CB56" i="10"/>
  <c r="CA56" i="10"/>
  <c r="BY56" i="10"/>
  <c r="CD56" i="10"/>
  <c r="CE56" i="10"/>
  <c r="BW56" i="10"/>
  <c r="CC56" i="10"/>
  <c r="CG56" i="10"/>
  <c r="BZ56" i="10"/>
  <c r="AL57" i="10"/>
  <c r="AS57" i="10"/>
  <c r="AO57" i="10"/>
  <c r="BC15" i="10"/>
  <c r="BB15" i="10"/>
  <c r="AZ15" i="10"/>
  <c r="AX15" i="10"/>
  <c r="AY15" i="10"/>
  <c r="BG15" i="10"/>
  <c r="BE15" i="10"/>
  <c r="AO13" i="10"/>
  <c r="AK13" i="10"/>
  <c r="AT13" i="10"/>
  <c r="AL13" i="10"/>
  <c r="AM13" i="10"/>
  <c r="CE27" i="10"/>
  <c r="BW27" i="10"/>
  <c r="CC27" i="10"/>
  <c r="CD27" i="10"/>
  <c r="BZ27" i="10"/>
  <c r="BX27" i="10"/>
  <c r="CF27" i="10"/>
  <c r="CB27" i="10"/>
  <c r="CA27" i="10"/>
  <c r="CG27" i="10"/>
  <c r="BY27" i="10"/>
  <c r="CF14" i="10"/>
  <c r="BX14" i="10"/>
  <c r="CB14" i="10"/>
  <c r="CG14" i="10"/>
  <c r="CD14" i="10"/>
  <c r="BZ14" i="10"/>
  <c r="BW14" i="10"/>
  <c r="BY14" i="10"/>
  <c r="CE14" i="10"/>
  <c r="CC14" i="10"/>
  <c r="CA14" i="10"/>
  <c r="AZ7" i="10"/>
  <c r="BC7" i="10"/>
  <c r="BD7" i="10"/>
  <c r="BA7" i="10"/>
  <c r="BG7" i="10"/>
  <c r="BE7" i="10"/>
  <c r="BB7" i="10"/>
  <c r="AY7" i="10"/>
  <c r="AX7" i="10"/>
  <c r="AW7" i="10"/>
  <c r="BF7" i="10"/>
  <c r="AT10" i="10"/>
  <c r="AS10" i="10"/>
  <c r="AQ10" i="10"/>
  <c r="AN10" i="10"/>
  <c r="BJ48" i="10"/>
  <c r="BQ48" i="10"/>
  <c r="BN48" i="10"/>
  <c r="BL48" i="10"/>
  <c r="BS34" i="10"/>
  <c r="BK34" i="10"/>
  <c r="BP34" i="10"/>
  <c r="BO34" i="10"/>
  <c r="BQ34" i="10"/>
  <c r="BJ34" i="10"/>
  <c r="BN34" i="10"/>
  <c r="BL34" i="10"/>
  <c r="BR34" i="10"/>
  <c r="BT34" i="10"/>
  <c r="BM34" i="10"/>
  <c r="AX18" i="10"/>
  <c r="BC18" i="10"/>
  <c r="BP10" i="10"/>
  <c r="BN10" i="10"/>
  <c r="BM10" i="10"/>
  <c r="BT10" i="10"/>
  <c r="BA48" i="10"/>
  <c r="BG48" i="10"/>
  <c r="BB48" i="10"/>
  <c r="AZ48" i="10"/>
  <c r="AO25" i="10"/>
  <c r="CF11" i="10"/>
  <c r="BZ12" i="10"/>
  <c r="CG12" i="10"/>
  <c r="AY35" i="10"/>
  <c r="BF24" i="10"/>
  <c r="AX24" i="10"/>
  <c r="AZ24" i="10"/>
  <c r="BB24" i="10"/>
  <c r="AY24" i="10"/>
  <c r="BE24" i="10"/>
  <c r="BC24" i="10"/>
  <c r="BA24" i="10"/>
  <c r="BG24" i="10"/>
  <c r="BD24" i="10"/>
  <c r="AW24" i="10"/>
  <c r="AS49" i="10"/>
  <c r="AQ49" i="10"/>
  <c r="AR49" i="10"/>
  <c r="AN49" i="10"/>
  <c r="AQ45" i="10"/>
  <c r="AN45" i="10"/>
  <c r="AR45" i="10"/>
  <c r="AL45" i="10"/>
  <c r="BM51" i="10"/>
  <c r="BS51" i="10"/>
  <c r="BL36" i="10"/>
  <c r="BD51" i="10"/>
  <c r="AZ51" i="10"/>
  <c r="BG51" i="10"/>
  <c r="AY51" i="10"/>
  <c r="BC51" i="10"/>
  <c r="AW51" i="10"/>
  <c r="BB51" i="10"/>
  <c r="BE51" i="10"/>
  <c r="BF51" i="10"/>
  <c r="AX51" i="10"/>
  <c r="BA51" i="10"/>
  <c r="CD40" i="10"/>
  <c r="BW40" i="10"/>
  <c r="BZ40" i="10"/>
  <c r="CF40" i="10"/>
  <c r="AX55" i="10"/>
  <c r="BE55" i="10"/>
  <c r="AW55" i="10"/>
  <c r="CF58" i="10"/>
  <c r="BX58" i="10"/>
  <c r="CB58" i="10"/>
  <c r="CA58" i="10"/>
  <c r="BW58" i="10"/>
  <c r="CC58" i="10"/>
  <c r="CG58" i="10"/>
  <c r="CD58" i="10"/>
  <c r="CE58" i="10"/>
  <c r="BZ58" i="10"/>
  <c r="BY58" i="10"/>
  <c r="BV8" i="1" a="1"/>
  <c r="BV8" i="1" s="1"/>
  <c r="AM4" i="10" l="1"/>
  <c r="BA55" i="10"/>
  <c r="BI7" i="1" a="1"/>
  <c r="BI7" i="1" s="1"/>
  <c r="BK7" i="1" s="1"/>
  <c r="BM28" i="10"/>
  <c r="AJ12" i="10"/>
  <c r="BB57" i="10"/>
  <c r="BX41" i="10"/>
  <c r="AP17" i="10"/>
  <c r="BY7" i="10"/>
  <c r="AO8" i="10"/>
  <c r="AX33" i="10"/>
  <c r="AY55" i="10"/>
  <c r="BY40" i="10"/>
  <c r="AK45" i="10"/>
  <c r="AP49" i="10"/>
  <c r="AX48" i="10"/>
  <c r="BE48" i="10"/>
  <c r="BR10" i="10"/>
  <c r="BP48" i="10"/>
  <c r="BM48" i="10"/>
  <c r="AP10" i="10"/>
  <c r="BF37" i="10"/>
  <c r="AS13" i="10"/>
  <c r="BD15" i="10"/>
  <c r="AT57" i="10"/>
  <c r="AJ57" i="10"/>
  <c r="BT50" i="10"/>
  <c r="BM50" i="10"/>
  <c r="AJ48" i="10"/>
  <c r="AR48" i="10"/>
  <c r="AO41" i="10"/>
  <c r="AM37" i="10"/>
  <c r="AN37" i="10"/>
  <c r="AN32" i="10"/>
  <c r="CB30" i="10"/>
  <c r="AQ40" i="10"/>
  <c r="BP28" i="10"/>
  <c r="BK28" i="10"/>
  <c r="AZ9" i="10"/>
  <c r="BC17" i="10"/>
  <c r="AX17" i="10"/>
  <c r="CG23" i="10"/>
  <c r="BM29" i="10"/>
  <c r="BC5" i="10"/>
  <c r="AR16" i="10"/>
  <c r="BC49" i="10"/>
  <c r="BA49" i="10"/>
  <c r="BJ45" i="10"/>
  <c r="BO45" i="10"/>
  <c r="AN12" i="10"/>
  <c r="AW59" i="10"/>
  <c r="BF32" i="10"/>
  <c r="CC47" i="10"/>
  <c r="BA57" i="10"/>
  <c r="AZ57" i="10"/>
  <c r="AJ43" i="10"/>
  <c r="BL18" i="10"/>
  <c r="CD41" i="10"/>
  <c r="CE41" i="10"/>
  <c r="AW6" i="10"/>
  <c r="BJ31" i="10"/>
  <c r="BS43" i="10"/>
  <c r="CC25" i="10"/>
  <c r="CG25" i="10"/>
  <c r="AQ4" i="10"/>
  <c r="AK4" i="10"/>
  <c r="AR17" i="10"/>
  <c r="AO17" i="10"/>
  <c r="BS39" i="10"/>
  <c r="BO39" i="10"/>
  <c r="CD7" i="10"/>
  <c r="CB7" i="10"/>
  <c r="AR8" i="10"/>
  <c r="BQ57" i="10"/>
  <c r="BP57" i="10"/>
  <c r="AP36" i="10"/>
  <c r="CA39" i="10"/>
  <c r="AZ33" i="10"/>
  <c r="BG33" i="10"/>
  <c r="BD38" i="10"/>
  <c r="BZ45" i="10"/>
  <c r="CE24" i="10"/>
  <c r="BX30" i="10"/>
  <c r="AY39" i="10"/>
  <c r="BT45" i="10"/>
  <c r="BG57" i="10"/>
  <c r="CA7" i="10"/>
  <c r="BY39" i="10"/>
  <c r="AY33" i="10"/>
  <c r="CC24" i="10"/>
  <c r="BF55" i="10"/>
  <c r="CB40" i="10"/>
  <c r="AM45" i="10"/>
  <c r="AJ49" i="10"/>
  <c r="BD48" i="10"/>
  <c r="BQ10" i="10"/>
  <c r="BO48" i="10"/>
  <c r="BZ10" i="10"/>
  <c r="AM10" i="10"/>
  <c r="AY37" i="10"/>
  <c r="AN13" i="10"/>
  <c r="BF15" i="10"/>
  <c r="AP57" i="10"/>
  <c r="AR57" i="10"/>
  <c r="BK50" i="10"/>
  <c r="AN48" i="10"/>
  <c r="AO48" i="10"/>
  <c r="AJ41" i="10"/>
  <c r="AS37" i="10"/>
  <c r="AQ37" i="10"/>
  <c r="AP32" i="10"/>
  <c r="CG30" i="10"/>
  <c r="AT40" i="10"/>
  <c r="BQ28" i="10"/>
  <c r="BS28" i="10"/>
  <c r="BA17" i="10"/>
  <c r="BG17" i="10"/>
  <c r="BL29" i="10"/>
  <c r="BE5" i="10"/>
  <c r="AQ16" i="10"/>
  <c r="AZ49" i="10"/>
  <c r="BP49" i="10"/>
  <c r="BQ45" i="10"/>
  <c r="BD42" i="10"/>
  <c r="AQ12" i="10"/>
  <c r="AZ32" i="10"/>
  <c r="CA47" i="10"/>
  <c r="BE57" i="10"/>
  <c r="BD57" i="10"/>
  <c r="AT43" i="10"/>
  <c r="BR18" i="10"/>
  <c r="CG41" i="10"/>
  <c r="AX6" i="10"/>
  <c r="BT43" i="10"/>
  <c r="CF25" i="10"/>
  <c r="CD25" i="10"/>
  <c r="AN4" i="10"/>
  <c r="AL4" i="10"/>
  <c r="AJ17" i="10"/>
  <c r="AL17" i="10"/>
  <c r="BM39" i="10"/>
  <c r="CE7" i="10"/>
  <c r="AQ8" i="10"/>
  <c r="BJ57" i="10"/>
  <c r="BL57" i="10"/>
  <c r="AO36" i="10"/>
  <c r="BZ39" i="10"/>
  <c r="CD39" i="10"/>
  <c r="BF33" i="10"/>
  <c r="BE38" i="10"/>
  <c r="CB45" i="10"/>
  <c r="BW24" i="10"/>
  <c r="AR4" i="10"/>
  <c r="BQ24" i="10"/>
  <c r="CA33" i="10"/>
  <c r="AJ4" i="10"/>
  <c r="BT48" i="10"/>
  <c r="BS48" i="10"/>
  <c r="AK10" i="10"/>
  <c r="BD37" i="10"/>
  <c r="AQ57" i="10"/>
  <c r="AQ48" i="10"/>
  <c r="AL48" i="10"/>
  <c r="BM24" i="10"/>
  <c r="AT37" i="10"/>
  <c r="BN28" i="10"/>
  <c r="BA5" i="10"/>
  <c r="BN45" i="10"/>
  <c r="BW47" i="10"/>
  <c r="BW41" i="10"/>
  <c r="AS4" i="10"/>
  <c r="BG55" i="10"/>
  <c r="BC55" i="10"/>
  <c r="AZ55" i="10"/>
  <c r="BX40" i="10"/>
  <c r="AO45" i="10"/>
  <c r="AJ45" i="10"/>
  <c r="AM49" i="10"/>
  <c r="BF48" i="10"/>
  <c r="BL10" i="10"/>
  <c r="BR48" i="10"/>
  <c r="AJ10" i="10"/>
  <c r="AO10" i="10"/>
  <c r="AJ13" i="10"/>
  <c r="AR13" i="10"/>
  <c r="AW15" i="10"/>
  <c r="AM57" i="10"/>
  <c r="AN57" i="10"/>
  <c r="BO50" i="10"/>
  <c r="AS48" i="10"/>
  <c r="AT41" i="10"/>
  <c r="AR37" i="10"/>
  <c r="AQ32" i="10"/>
  <c r="BW30" i="10"/>
  <c r="AO40" i="10"/>
  <c r="BL28" i="10"/>
  <c r="BD9" i="10"/>
  <c r="AY17" i="10"/>
  <c r="BB17" i="10"/>
  <c r="BR29" i="10"/>
  <c r="AW5" i="10"/>
  <c r="AM16" i="10"/>
  <c r="BB49" i="10"/>
  <c r="BO49" i="10"/>
  <c r="BM45" i="10"/>
  <c r="BA42" i="10"/>
  <c r="AR12" i="10"/>
  <c r="AK11" i="10"/>
  <c r="AY32" i="10"/>
  <c r="BE32" i="10"/>
  <c r="CD47" i="10"/>
  <c r="BC57" i="10"/>
  <c r="AK43" i="10"/>
  <c r="AL43" i="10"/>
  <c r="BK18" i="10"/>
  <c r="CC41" i="10"/>
  <c r="AY6" i="10"/>
  <c r="BQ43" i="10"/>
  <c r="CA25" i="10"/>
  <c r="BZ25" i="10"/>
  <c r="AP4" i="10"/>
  <c r="AO4" i="10"/>
  <c r="AK17" i="10"/>
  <c r="AT17" i="10"/>
  <c r="BP39" i="10"/>
  <c r="CF7" i="10"/>
  <c r="AN8" i="10"/>
  <c r="BR57" i="10"/>
  <c r="BT57" i="10"/>
  <c r="AJ36" i="10"/>
  <c r="CC39" i="10"/>
  <c r="BW39" i="10"/>
  <c r="BA33" i="10"/>
  <c r="BF38" i="10"/>
  <c r="BW45" i="10"/>
  <c r="CA24" i="10"/>
  <c r="BX33" i="10"/>
  <c r="BB4" i="10"/>
  <c r="AP45" i="10"/>
  <c r="BC48" i="10"/>
  <c r="AW48" i="10"/>
  <c r="AK37" i="10"/>
  <c r="AZ17" i="10"/>
  <c r="BE49" i="10"/>
  <c r="BD49" i="10"/>
  <c r="AX38" i="10"/>
  <c r="CG45" i="10"/>
  <c r="BB55" i="10"/>
  <c r="CA40" i="10"/>
  <c r="AT45" i="10"/>
  <c r="AL49" i="10"/>
  <c r="BX11" i="10"/>
  <c r="BO10" i="10"/>
  <c r="AR10" i="10"/>
  <c r="BT25" i="10"/>
  <c r="AQ13" i="10"/>
  <c r="BN54" i="10"/>
  <c r="AK41" i="10"/>
  <c r="AL51" i="10"/>
  <c r="AP40" i="10"/>
  <c r="AX9" i="10"/>
  <c r="BY23" i="10"/>
  <c r="BJ29" i="10"/>
  <c r="AZ5" i="10"/>
  <c r="AL16" i="10"/>
  <c r="BK49" i="10"/>
  <c r="AZ42" i="10"/>
  <c r="AM12" i="10"/>
  <c r="AX59" i="10"/>
  <c r="BD32" i="10"/>
  <c r="BY16" i="10"/>
  <c r="AO43" i="10"/>
  <c r="BO18" i="10"/>
  <c r="AO15" i="10"/>
  <c r="AR36" i="10"/>
  <c r="BX39" i="10"/>
  <c r="AZ38" i="10"/>
  <c r="BY45" i="10"/>
  <c r="CE45" i="10"/>
  <c r="BY24" i="10"/>
  <c r="CD24" i="10"/>
  <c r="BV10" i="1" a="1"/>
  <c r="BV10" i="1" s="1"/>
  <c r="BI27" i="1" a="1"/>
  <c r="BI27" i="1" s="1"/>
  <c r="BM27" i="1" s="1"/>
  <c r="AV16" i="1" a="1"/>
  <c r="AV16" i="1" s="1"/>
  <c r="BI38" i="1" a="1"/>
  <c r="BI38" i="1" s="1"/>
  <c r="AI49" i="1" a="1"/>
  <c r="AI49" i="1" s="1"/>
  <c r="AP49" i="1" s="1"/>
  <c r="BV34" i="1" a="1"/>
  <c r="BV34" i="1" s="1"/>
  <c r="CE34" i="1" s="1"/>
  <c r="AI47" i="1" a="1"/>
  <c r="AI47" i="1" s="1"/>
  <c r="AS47" i="1" s="1"/>
  <c r="BV58" i="1" a="1"/>
  <c r="BV58" i="1" s="1"/>
  <c r="AI25" i="1" a="1"/>
  <c r="AI25" i="1" s="1"/>
  <c r="AV53" i="1" a="1"/>
  <c r="AV53" i="1" s="1"/>
  <c r="BF53" i="1" s="1"/>
  <c r="BV53" i="1" a="1"/>
  <c r="BV53" i="1" s="1"/>
  <c r="AV21" i="1" a="1"/>
  <c r="AV21" i="1" s="1"/>
  <c r="BV41" i="1" a="1"/>
  <c r="BV41" i="1" s="1"/>
  <c r="CG41" i="1" s="1"/>
  <c r="AI38" i="1" a="1"/>
  <c r="AI38" i="1" s="1"/>
  <c r="AT38" i="1" s="1"/>
  <c r="BM25" i="10"/>
  <c r="AV44" i="1" a="1"/>
  <c r="AV44" i="1" s="1"/>
  <c r="BI45" i="1" a="1"/>
  <c r="BI45" i="1" s="1"/>
  <c r="BI46" i="1" a="1"/>
  <c r="BI46" i="1" s="1"/>
  <c r="BQ46" i="1" s="1"/>
  <c r="AI24" i="1" a="1"/>
  <c r="AI24" i="1" s="1"/>
  <c r="BI42" i="1" a="1"/>
  <c r="BI42" i="1" s="1"/>
  <c r="AT58" i="10"/>
  <c r="BN31" i="10"/>
  <c r="CE44" i="10"/>
  <c r="CG29" i="10"/>
  <c r="BO14" i="10"/>
  <c r="BD40" i="10"/>
  <c r="AS20" i="10"/>
  <c r="AP31" i="10"/>
  <c r="AI19" i="1" a="1"/>
  <c r="AI19" i="1" s="1"/>
  <c r="AT19" i="1" s="1"/>
  <c r="BI57" i="1" a="1"/>
  <c r="BI57" i="1" s="1"/>
  <c r="BK57" i="1" s="1"/>
  <c r="BI5" i="1" a="1"/>
  <c r="BI5" i="1" s="1"/>
  <c r="BR5" i="1" s="1"/>
  <c r="AV28" i="1" a="1"/>
  <c r="AV28" i="1" s="1"/>
  <c r="AV19" i="1" a="1"/>
  <c r="AV19" i="1" s="1"/>
  <c r="BI12" i="1" a="1"/>
  <c r="BI12" i="1" s="1"/>
  <c r="BM12" i="1" s="1"/>
  <c r="AZ31" i="10"/>
  <c r="BY29" i="10"/>
  <c r="BG40" i="10"/>
  <c r="AJ31" i="10"/>
  <c r="BV28" i="1" a="1"/>
  <c r="BV28" i="1" s="1"/>
  <c r="CB28" i="1" s="1"/>
  <c r="BI52" i="1" a="1"/>
  <c r="BI52" i="1" s="1"/>
  <c r="BV52" i="1" a="1"/>
  <c r="BV52" i="1" s="1"/>
  <c r="BI29" i="1" a="1"/>
  <c r="BI29" i="1" s="1"/>
  <c r="BT29" i="1" s="1"/>
  <c r="BI51" i="1" a="1"/>
  <c r="BI51" i="1" s="1"/>
  <c r="BV18" i="1" a="1"/>
  <c r="BV18" i="1" s="1"/>
  <c r="AI26" i="1" a="1"/>
  <c r="AI26" i="1" s="1"/>
  <c r="AQ26" i="1" s="1"/>
  <c r="BK53" i="10"/>
  <c r="BX10" i="10"/>
  <c r="AV17" i="1" a="1"/>
  <c r="AV17" i="1" s="1"/>
  <c r="BV26" i="1" a="1"/>
  <c r="BV26" i="1" s="1"/>
  <c r="BI17" i="1" a="1"/>
  <c r="BI17" i="1" s="1"/>
  <c r="BL17" i="1" s="1"/>
  <c r="BV12" i="1" a="1"/>
  <c r="BV12" i="1" s="1"/>
  <c r="CE59" i="10"/>
  <c r="CD29" i="10"/>
  <c r="BE40" i="10"/>
  <c r="BF40" i="10"/>
  <c r="AO31" i="10"/>
  <c r="AL31" i="10"/>
  <c r="AV52" i="1" a="1"/>
  <c r="AV52" i="1" s="1"/>
  <c r="BG52" i="1" s="1"/>
  <c r="AI16" i="1" a="1"/>
  <c r="AI16" i="1" s="1"/>
  <c r="CC10" i="10"/>
  <c r="BB37" i="10"/>
  <c r="AV32" i="1" a="1"/>
  <c r="AV32" i="1" s="1"/>
  <c r="AY32" i="1" s="1"/>
  <c r="AI11" i="1" a="1"/>
  <c r="AI11" i="1" s="1"/>
  <c r="AK11" i="1" s="1"/>
  <c r="AI53" i="1" a="1"/>
  <c r="AI53" i="1" s="1"/>
  <c r="BV14" i="1" a="1"/>
  <c r="BV14" i="1" s="1"/>
  <c r="AS47" i="10"/>
  <c r="BC19" i="10"/>
  <c r="BB29" i="10"/>
  <c r="AP54" i="10"/>
  <c r="BX53" i="10"/>
  <c r="BZ29" i="10"/>
  <c r="AY40" i="10"/>
  <c r="AR31" i="10"/>
  <c r="AT59" i="10"/>
  <c r="AK27" i="10"/>
  <c r="AX29" i="10"/>
  <c r="BI56" i="1" a="1"/>
  <c r="BI56" i="1" s="1"/>
  <c r="BN56" i="1" s="1"/>
  <c r="AV48" i="1" a="1"/>
  <c r="AV48" i="1" s="1"/>
  <c r="BA48" i="1" s="1"/>
  <c r="BI30" i="1" a="1"/>
  <c r="BI30" i="1" s="1"/>
  <c r="BT30" i="1" s="1"/>
  <c r="AV7" i="1" a="1"/>
  <c r="AV7" i="1" s="1"/>
  <c r="BI58" i="1" a="1"/>
  <c r="BI58" i="1" s="1"/>
  <c r="BV40" i="1" a="1"/>
  <c r="BV40" i="1" s="1"/>
  <c r="CE40" i="1" s="1"/>
  <c r="BV56" i="1" a="1"/>
  <c r="BV56" i="1" s="1"/>
  <c r="BI44" i="1" a="1"/>
  <c r="BI44" i="1" s="1"/>
  <c r="CF8" i="10"/>
  <c r="AK56" i="10"/>
  <c r="BO52" i="10"/>
  <c r="BP53" i="10"/>
  <c r="AQ25" i="10"/>
  <c r="AW12" i="10"/>
  <c r="CD10" i="10"/>
  <c r="BK25" i="10"/>
  <c r="BL25" i="10"/>
  <c r="BA37" i="10"/>
  <c r="BG37" i="10"/>
  <c r="BI47" i="1" a="1"/>
  <c r="BI47" i="1" s="1"/>
  <c r="AV45" i="1" a="1"/>
  <c r="AV45" i="1" s="1"/>
  <c r="BK54" i="10"/>
  <c r="AP51" i="10"/>
  <c r="AI12" i="1" a="1"/>
  <c r="AI12" i="1" s="1"/>
  <c r="BZ9" i="10"/>
  <c r="AW19" i="10"/>
  <c r="AP58" i="10"/>
  <c r="AK59" i="10"/>
  <c r="AL56" i="10"/>
  <c r="AN27" i="10"/>
  <c r="BL31" i="10"/>
  <c r="BQ31" i="10"/>
  <c r="BB31" i="10"/>
  <c r="BD29" i="10"/>
  <c r="AY29" i="10"/>
  <c r="BK52" i="10"/>
  <c r="BW59" i="10"/>
  <c r="AS54" i="10"/>
  <c r="CF44" i="10"/>
  <c r="CD53" i="10"/>
  <c r="BS14" i="10"/>
  <c r="AL20" i="10"/>
  <c r="AS25" i="10"/>
  <c r="AZ12" i="10"/>
  <c r="CB10" i="10"/>
  <c r="BN25" i="10"/>
  <c r="BJ25" i="10"/>
  <c r="BC37" i="10"/>
  <c r="BS54" i="10"/>
  <c r="AO51" i="10"/>
  <c r="AV12" i="1" a="1"/>
  <c r="AV12" i="1" s="1"/>
  <c r="BD12" i="1" s="1"/>
  <c r="CG9" i="10"/>
  <c r="BA19" i="10"/>
  <c r="AK58" i="10"/>
  <c r="AJ59" i="10"/>
  <c r="AM56" i="10"/>
  <c r="AO27" i="10"/>
  <c r="BS31" i="10"/>
  <c r="BO31" i="10"/>
  <c r="BE31" i="10"/>
  <c r="AW29" i="10"/>
  <c r="BG29" i="10"/>
  <c r="BS52" i="10"/>
  <c r="CD59" i="10"/>
  <c r="CB59" i="10"/>
  <c r="AL54" i="10"/>
  <c r="BY44" i="10"/>
  <c r="BL53" i="10"/>
  <c r="BT53" i="10"/>
  <c r="AL25" i="10"/>
  <c r="BF12" i="10"/>
  <c r="CA10" i="10"/>
  <c r="BO25" i="10"/>
  <c r="BR25" i="10"/>
  <c r="AX37" i="10"/>
  <c r="BI14" i="1" a="1"/>
  <c r="BI14" i="1" s="1"/>
  <c r="BV45" i="1" a="1"/>
  <c r="BV45" i="1" s="1"/>
  <c r="BO54" i="10"/>
  <c r="BL54" i="10"/>
  <c r="AR51" i="10"/>
  <c r="AI23" i="1" a="1"/>
  <c r="AI23" i="1" s="1"/>
  <c r="AQ23" i="1" s="1"/>
  <c r="AR47" i="10"/>
  <c r="BX9" i="10"/>
  <c r="AZ19" i="10"/>
  <c r="AS56" i="10"/>
  <c r="AN56" i="10"/>
  <c r="AR27" i="10"/>
  <c r="BT31" i="10"/>
  <c r="BC31" i="10"/>
  <c r="BD31" i="10"/>
  <c r="BA29" i="10"/>
  <c r="BQ52" i="10"/>
  <c r="BL52" i="10"/>
  <c r="BZ59" i="10"/>
  <c r="CC59" i="10"/>
  <c r="AO54" i="10"/>
  <c r="BX44" i="10"/>
  <c r="CC44" i="10"/>
  <c r="AY12" i="10"/>
  <c r="BW10" i="10"/>
  <c r="BP25" i="10"/>
  <c r="AZ37" i="10"/>
  <c r="BR54" i="10"/>
  <c r="BT54" i="10"/>
  <c r="AQ51" i="10"/>
  <c r="AJ47" i="10"/>
  <c r="CG17" i="10"/>
  <c r="CF6" i="10"/>
  <c r="CD8" i="10"/>
  <c r="AP56" i="10"/>
  <c r="AJ56" i="10"/>
  <c r="AS27" i="10"/>
  <c r="AP27" i="10"/>
  <c r="BK31" i="10"/>
  <c r="AX31" i="10"/>
  <c r="AY31" i="10"/>
  <c r="BF29" i="10"/>
  <c r="BM52" i="10"/>
  <c r="BT52" i="10"/>
  <c r="CG59" i="10"/>
  <c r="CA59" i="10"/>
  <c r="AM54" i="10"/>
  <c r="CB44" i="10"/>
  <c r="BZ44" i="10"/>
  <c r="BD12" i="10"/>
  <c r="CE10" i="10"/>
  <c r="CF10" i="10"/>
  <c r="BQ25" i="10"/>
  <c r="BE37" i="10"/>
  <c r="BJ54" i="10"/>
  <c r="BP54" i="10"/>
  <c r="AM51" i="10"/>
  <c r="AN51" i="10"/>
  <c r="AI44" i="1" a="1"/>
  <c r="AI44" i="1" s="1"/>
  <c r="AN44" i="1" s="1"/>
  <c r="AV47" i="1" a="1"/>
  <c r="AV47" i="1" s="1"/>
  <c r="AT47" i="10"/>
  <c r="CB17" i="10"/>
  <c r="CD6" i="10"/>
  <c r="CE8" i="10"/>
  <c r="AT56" i="10"/>
  <c r="AR56" i="10"/>
  <c r="AJ27" i="10"/>
  <c r="AL27" i="10"/>
  <c r="BM31" i="10"/>
  <c r="BA31" i="10"/>
  <c r="BG31" i="10"/>
  <c r="BC29" i="10"/>
  <c r="BJ52" i="10"/>
  <c r="BP52" i="10"/>
  <c r="BY59" i="10"/>
  <c r="AT54" i="10"/>
  <c r="AN54" i="10"/>
  <c r="CG44" i="10"/>
  <c r="CA44" i="10"/>
  <c r="BM53" i="10"/>
  <c r="BB12" i="10"/>
  <c r="CG10" i="10"/>
  <c r="BM54" i="10"/>
  <c r="AT51" i="10"/>
  <c r="AK51" i="10"/>
  <c r="AO47" i="10"/>
  <c r="BX17" i="10"/>
  <c r="BY8" i="10"/>
  <c r="AO56" i="10"/>
  <c r="AM27" i="10"/>
  <c r="AT27" i="10"/>
  <c r="BP31" i="10"/>
  <c r="BF31" i="10"/>
  <c r="BE29" i="10"/>
  <c r="BN52" i="10"/>
  <c r="CF59" i="10"/>
  <c r="AQ54" i="10"/>
  <c r="AJ54" i="10"/>
  <c r="CD44" i="10"/>
  <c r="BS53" i="10"/>
  <c r="AJ51" i="10"/>
  <c r="CA17" i="10"/>
  <c r="AP59" i="10"/>
  <c r="AK54" i="10"/>
  <c r="BP5" i="10"/>
  <c r="AP28" i="10"/>
  <c r="BW11" i="10"/>
  <c r="BR26" i="10"/>
  <c r="BR24" i="10"/>
  <c r="BL20" i="10"/>
  <c r="CE16" i="10"/>
  <c r="BN44" i="10"/>
  <c r="BB16" i="10"/>
  <c r="AM5" i="10"/>
  <c r="CD51" i="10"/>
  <c r="BO11" i="10"/>
  <c r="BS26" i="10"/>
  <c r="BN24" i="10"/>
  <c r="BF45" i="10"/>
  <c r="BP20" i="10"/>
  <c r="BW16" i="10"/>
  <c r="BL44" i="10"/>
  <c r="BE16" i="10"/>
  <c r="AP5" i="10"/>
  <c r="CB26" i="10"/>
  <c r="BY51" i="10"/>
  <c r="BL11" i="10"/>
  <c r="BR27" i="10"/>
  <c r="BA45" i="10"/>
  <c r="BE23" i="10"/>
  <c r="AM6" i="10"/>
  <c r="AO23" i="10"/>
  <c r="BF16" i="10"/>
  <c r="BY26" i="10"/>
  <c r="BX51" i="10"/>
  <c r="BJ55" i="10"/>
  <c r="BQ11" i="10"/>
  <c r="BF52" i="10"/>
  <c r="BZ37" i="10"/>
  <c r="BV15" i="1" a="1"/>
  <c r="BV15" i="1" s="1"/>
  <c r="BG23" i="10"/>
  <c r="BC4" i="10"/>
  <c r="AL6" i="10"/>
  <c r="AQ23" i="10"/>
  <c r="BC21" i="10"/>
  <c r="CF51" i="10"/>
  <c r="BJ11" i="10"/>
  <c r="AM55" i="10"/>
  <c r="CF34" i="10"/>
  <c r="AX34" i="10"/>
  <c r="CA37" i="10"/>
  <c r="BG4" i="10"/>
  <c r="AV23" i="1" a="1"/>
  <c r="AV23" i="1" s="1"/>
  <c r="BY43" i="10"/>
  <c r="BD21" i="10"/>
  <c r="AW36" i="10"/>
  <c r="BS11" i="10"/>
  <c r="AT34" i="10"/>
  <c r="AQ55" i="10"/>
  <c r="CB34" i="10"/>
  <c r="BF43" i="10"/>
  <c r="BF39" i="10"/>
  <c r="AN11" i="10"/>
  <c r="BF4" i="10"/>
  <c r="CF43" i="10"/>
  <c r="BA50" i="10"/>
  <c r="BE52" i="10"/>
  <c r="AZ43" i="10"/>
  <c r="AS22" i="10"/>
  <c r="BT8" i="10"/>
  <c r="BE22" i="10"/>
  <c r="CD19" i="10"/>
  <c r="BT42" i="10"/>
  <c r="BD20" i="10"/>
  <c r="BJ37" i="10"/>
  <c r="BO55" i="10"/>
  <c r="BD36" i="10"/>
  <c r="AN28" i="10"/>
  <c r="BM11" i="10"/>
  <c r="BN11" i="10"/>
  <c r="AL34" i="10"/>
  <c r="CE11" i="10"/>
  <c r="BZ11" i="10"/>
  <c r="BR33" i="10"/>
  <c r="BM26" i="10"/>
  <c r="AS55" i="10"/>
  <c r="AJ55" i="10"/>
  <c r="CB31" i="10"/>
  <c r="BW31" i="10"/>
  <c r="BO24" i="10"/>
  <c r="AM7" i="10"/>
  <c r="BB52" i="10"/>
  <c r="CE34" i="10"/>
  <c r="BD43" i="10"/>
  <c r="CD33" i="10"/>
  <c r="BA39" i="10"/>
  <c r="BG39" i="10"/>
  <c r="BS27" i="10"/>
  <c r="BW37" i="10"/>
  <c r="AJ22" i="10"/>
  <c r="AW45" i="10"/>
  <c r="BM20" i="10"/>
  <c r="BQ8" i="10"/>
  <c r="BD23" i="10"/>
  <c r="AM11" i="10"/>
  <c r="BJ40" i="10"/>
  <c r="CC16" i="10"/>
  <c r="CF16" i="10"/>
  <c r="BN38" i="10"/>
  <c r="BE4" i="10"/>
  <c r="AT6" i="10"/>
  <c r="BO44" i="10"/>
  <c r="BG22" i="10"/>
  <c r="BB44" i="10"/>
  <c r="AY44" i="10"/>
  <c r="AP23" i="10"/>
  <c r="AN23" i="10"/>
  <c r="BZ43" i="10"/>
  <c r="BO9" i="10"/>
  <c r="BJ9" i="10"/>
  <c r="BY21" i="10"/>
  <c r="CF21" i="10"/>
  <c r="BA16" i="10"/>
  <c r="AN15" i="10"/>
  <c r="AL5" i="10"/>
  <c r="BW20" i="10"/>
  <c r="BE21" i="10"/>
  <c r="CG19" i="10"/>
  <c r="CA26" i="10"/>
  <c r="BR42" i="10"/>
  <c r="AY20" i="10"/>
  <c r="CA51" i="10"/>
  <c r="CB51" i="10"/>
  <c r="BT37" i="10"/>
  <c r="AR19" i="10"/>
  <c r="BL55" i="10"/>
  <c r="BA38" i="10"/>
  <c r="CG55" i="10"/>
  <c r="CG18" i="10"/>
  <c r="AR28" i="10"/>
  <c r="AM34" i="10"/>
  <c r="CG31" i="10"/>
  <c r="BZ31" i="10"/>
  <c r="AR7" i="10"/>
  <c r="BM40" i="10"/>
  <c r="AZ44" i="10"/>
  <c r="BQ9" i="10"/>
  <c r="CD21" i="10"/>
  <c r="AJ28" i="10"/>
  <c r="BP11" i="10"/>
  <c r="AQ34" i="10"/>
  <c r="BY11" i="10"/>
  <c r="CB11" i="10"/>
  <c r="BJ33" i="10"/>
  <c r="BJ26" i="10"/>
  <c r="AO55" i="10"/>
  <c r="AR55" i="10"/>
  <c r="BX31" i="10"/>
  <c r="CE31" i="10"/>
  <c r="BP24" i="10"/>
  <c r="AP7" i="10"/>
  <c r="BC52" i="10"/>
  <c r="BW34" i="10"/>
  <c r="AW43" i="10"/>
  <c r="CG33" i="10"/>
  <c r="BF34" i="10"/>
  <c r="AW39" i="10"/>
  <c r="BK27" i="10"/>
  <c r="CE37" i="10"/>
  <c r="AN22" i="10"/>
  <c r="BB45" i="10"/>
  <c r="AP39" i="10"/>
  <c r="BQ20" i="10"/>
  <c r="BS8" i="10"/>
  <c r="BC23" i="10"/>
  <c r="BQ5" i="10"/>
  <c r="AJ11" i="10"/>
  <c r="BN40" i="10"/>
  <c r="BX16" i="10"/>
  <c r="CD16" i="10"/>
  <c r="BP38" i="10"/>
  <c r="AY4" i="10"/>
  <c r="AO6" i="10"/>
  <c r="BR44" i="10"/>
  <c r="AW22" i="10"/>
  <c r="BD44" i="10"/>
  <c r="BC44" i="10"/>
  <c r="AK23" i="10"/>
  <c r="AL23" i="10"/>
  <c r="CB43" i="10"/>
  <c r="BK9" i="10"/>
  <c r="BR9" i="10"/>
  <c r="CE21" i="10"/>
  <c r="CB21" i="10"/>
  <c r="BC16" i="10"/>
  <c r="AP15" i="10"/>
  <c r="AT5" i="10"/>
  <c r="CB20" i="10"/>
  <c r="BG21" i="10"/>
  <c r="BY19" i="10"/>
  <c r="CE26" i="10"/>
  <c r="BJ42" i="10"/>
  <c r="BA20" i="10"/>
  <c r="CG51" i="10"/>
  <c r="BK37" i="10"/>
  <c r="BQ37" i="10"/>
  <c r="AS19" i="10"/>
  <c r="CE42" i="10"/>
  <c r="CC55" i="10"/>
  <c r="CA18" i="10"/>
  <c r="BC34" i="10"/>
  <c r="BN27" i="10"/>
  <c r="BJ38" i="10"/>
  <c r="BP9" i="10"/>
  <c r="AT28" i="10"/>
  <c r="BR11" i="10"/>
  <c r="AP34" i="10"/>
  <c r="CA11" i="10"/>
  <c r="CD11" i="10"/>
  <c r="BQ33" i="10"/>
  <c r="BT26" i="10"/>
  <c r="AL55" i="10"/>
  <c r="AN55" i="10"/>
  <c r="CA31" i="10"/>
  <c r="BS24" i="10"/>
  <c r="AL7" i="10"/>
  <c r="AQ7" i="10"/>
  <c r="AZ52" i="10"/>
  <c r="CC34" i="10"/>
  <c r="BE43" i="10"/>
  <c r="BZ33" i="10"/>
  <c r="BA34" i="10"/>
  <c r="BB39" i="10"/>
  <c r="CF37" i="10"/>
  <c r="AP22" i="10"/>
  <c r="AY45" i="10"/>
  <c r="AN39" i="10"/>
  <c r="BO20" i="10"/>
  <c r="BK8" i="10"/>
  <c r="AY23" i="10"/>
  <c r="BT5" i="10"/>
  <c r="AO11" i="10"/>
  <c r="BQ40" i="10"/>
  <c r="BZ16" i="10"/>
  <c r="BT38" i="10"/>
  <c r="BR38" i="10"/>
  <c r="BD4" i="10"/>
  <c r="AQ6" i="10"/>
  <c r="BP44" i="10"/>
  <c r="BQ44" i="10"/>
  <c r="AY22" i="10"/>
  <c r="BF44" i="10"/>
  <c r="AR23" i="10"/>
  <c r="AT23" i="10"/>
  <c r="BX43" i="10"/>
  <c r="BM9" i="10"/>
  <c r="CC21" i="10"/>
  <c r="BZ21" i="10"/>
  <c r="AW16" i="10"/>
  <c r="AK15" i="10"/>
  <c r="AJ15" i="10"/>
  <c r="AK5" i="10"/>
  <c r="CG20" i="10"/>
  <c r="AX21" i="10"/>
  <c r="CB19" i="10"/>
  <c r="BW26" i="10"/>
  <c r="BO42" i="10"/>
  <c r="AW20" i="10"/>
  <c r="BZ51" i="10"/>
  <c r="BR37" i="10"/>
  <c r="BP37" i="10"/>
  <c r="AM19" i="10"/>
  <c r="CC42" i="10"/>
  <c r="CF55" i="10"/>
  <c r="CF18" i="10"/>
  <c r="BN33" i="10"/>
  <c r="BO33" i="10"/>
  <c r="BG44" i="10"/>
  <c r="CA20" i="10"/>
  <c r="AK28" i="10"/>
  <c r="BT11" i="10"/>
  <c r="AS34" i="10"/>
  <c r="CC11" i="10"/>
  <c r="BS33" i="10"/>
  <c r="BP26" i="10"/>
  <c r="BL26" i="10"/>
  <c r="AP55" i="10"/>
  <c r="CF31" i="10"/>
  <c r="BJ24" i="10"/>
  <c r="AN7" i="10"/>
  <c r="AS7" i="10"/>
  <c r="BA52" i="10"/>
  <c r="CG34" i="10"/>
  <c r="BZ34" i="10"/>
  <c r="BG43" i="10"/>
  <c r="BW33" i="10"/>
  <c r="AZ34" i="10"/>
  <c r="AX39" i="10"/>
  <c r="CG37" i="10"/>
  <c r="AZ45" i="10"/>
  <c r="BG45" i="10"/>
  <c r="AR39" i="10"/>
  <c r="BR20" i="10"/>
  <c r="BO8" i="10"/>
  <c r="BA23" i="10"/>
  <c r="BK5" i="10"/>
  <c r="AR11" i="10"/>
  <c r="BR40" i="10"/>
  <c r="BO40" i="10"/>
  <c r="CA16" i="10"/>
  <c r="BM38" i="10"/>
  <c r="BK38" i="10"/>
  <c r="AX4" i="10"/>
  <c r="AP6" i="10"/>
  <c r="AN6" i="10"/>
  <c r="BJ44" i="10"/>
  <c r="BK44" i="10"/>
  <c r="BA22" i="10"/>
  <c r="AX44" i="10"/>
  <c r="AS23" i="10"/>
  <c r="CA43" i="10"/>
  <c r="CG43" i="10"/>
  <c r="BN9" i="10"/>
  <c r="BX21" i="10"/>
  <c r="AZ16" i="10"/>
  <c r="AT15" i="10"/>
  <c r="AS15" i="10"/>
  <c r="AO5" i="10"/>
  <c r="CC20" i="10"/>
  <c r="AY21" i="10"/>
  <c r="BA21" i="10"/>
  <c r="CC19" i="10"/>
  <c r="CC26" i="10"/>
  <c r="BX26" i="10"/>
  <c r="BQ42" i="10"/>
  <c r="BC20" i="10"/>
  <c r="BG20" i="10"/>
  <c r="CC51" i="10"/>
  <c r="BS37" i="10"/>
  <c r="BO37" i="10"/>
  <c r="AN19" i="10"/>
  <c r="CD42" i="10"/>
  <c r="BB38" i="10"/>
  <c r="CB55" i="10"/>
  <c r="CB18" i="10"/>
  <c r="AJ19" i="10"/>
  <c r="AT19" i="10"/>
  <c r="AX50" i="10"/>
  <c r="AO28" i="10"/>
  <c r="AR34" i="10"/>
  <c r="BT33" i="10"/>
  <c r="BK26" i="10"/>
  <c r="BO26" i="10"/>
  <c r="AK55" i="10"/>
  <c r="CD31" i="10"/>
  <c r="BT24" i="10"/>
  <c r="AT7" i="10"/>
  <c r="AO7" i="10"/>
  <c r="BG52" i="10"/>
  <c r="BX34" i="10"/>
  <c r="BY34" i="10"/>
  <c r="BY33" i="10"/>
  <c r="CE33" i="10"/>
  <c r="BD34" i="10"/>
  <c r="AZ39" i="10"/>
  <c r="BJ27" i="10"/>
  <c r="BX37" i="10"/>
  <c r="AX45" i="10"/>
  <c r="AV56" i="1" a="1"/>
  <c r="AV56" i="1" s="1"/>
  <c r="AS39" i="10"/>
  <c r="BS20" i="10"/>
  <c r="BR8" i="10"/>
  <c r="AW23" i="10"/>
  <c r="BM5" i="10"/>
  <c r="AT11" i="10"/>
  <c r="AP11" i="10"/>
  <c r="BL40" i="10"/>
  <c r="BK40" i="10"/>
  <c r="CG16" i="10"/>
  <c r="BL38" i="10"/>
  <c r="BS38" i="10"/>
  <c r="AZ4" i="10"/>
  <c r="AK6" i="10"/>
  <c r="AJ6" i="10"/>
  <c r="BT44" i="10"/>
  <c r="BS44" i="10"/>
  <c r="AZ22" i="10"/>
  <c r="BC22" i="10"/>
  <c r="BA44" i="10"/>
  <c r="AJ23" i="10"/>
  <c r="CC43" i="10"/>
  <c r="BW43" i="10"/>
  <c r="BS9" i="10"/>
  <c r="CA21" i="10"/>
  <c r="AY16" i="10"/>
  <c r="BD16" i="10"/>
  <c r="AR15" i="10"/>
  <c r="AM15" i="10"/>
  <c r="BF21" i="10"/>
  <c r="AZ21" i="10"/>
  <c r="BW19" i="10"/>
  <c r="CF19" i="10"/>
  <c r="CF26" i="10"/>
  <c r="CG26" i="10"/>
  <c r="BM42" i="10"/>
  <c r="BL42" i="10"/>
  <c r="AZ20" i="10"/>
  <c r="AX20" i="10"/>
  <c r="BW51" i="10"/>
  <c r="BN37" i="10"/>
  <c r="AP19" i="10"/>
  <c r="CA42" i="10"/>
  <c r="BX45" i="10"/>
  <c r="BZ24" i="10"/>
  <c r="AM28" i="10"/>
  <c r="AJ34" i="10"/>
  <c r="BL33" i="10"/>
  <c r="BQ26" i="10"/>
  <c r="BK24" i="10"/>
  <c r="AX52" i="10"/>
  <c r="CD34" i="10"/>
  <c r="BC43" i="10"/>
  <c r="BE34" i="10"/>
  <c r="BP40" i="10"/>
  <c r="BA4" i="10"/>
  <c r="AS6" i="10"/>
  <c r="BB22" i="10"/>
  <c r="CD43" i="10"/>
  <c r="BG16" i="10"/>
  <c r="AW21" i="10"/>
  <c r="BX19" i="10"/>
  <c r="BZ26" i="10"/>
  <c r="BP42" i="10"/>
  <c r="BE20" i="10"/>
  <c r="AO19" i="10"/>
  <c r="BG36" i="10"/>
  <c r="CF53" i="10"/>
  <c r="BW42" i="10"/>
  <c r="CB53" i="10"/>
  <c r="BY55" i="10"/>
  <c r="BP14" i="10"/>
  <c r="AW50" i="10"/>
  <c r="CD18" i="10"/>
  <c r="AQ20" i="10"/>
  <c r="BX42" i="10"/>
  <c r="CA55" i="10"/>
  <c r="BZ18" i="10"/>
  <c r="AN20" i="10"/>
  <c r="CG42" i="10"/>
  <c r="CG53" i="10"/>
  <c r="CD55" i="10"/>
  <c r="BK14" i="10"/>
  <c r="BX18" i="10"/>
  <c r="CA53" i="10"/>
  <c r="BQ14" i="10"/>
  <c r="AO20" i="10"/>
  <c r="AB31" i="4"/>
  <c r="AF31" i="4"/>
  <c r="Z50" i="4"/>
  <c r="AA50" i="4" s="1"/>
  <c r="AF11" i="11"/>
  <c r="AB11" i="11"/>
  <c r="AG43" i="13"/>
  <c r="AG4" i="13"/>
  <c r="AC7" i="4"/>
  <c r="AB8" i="11"/>
  <c r="AG49" i="13"/>
  <c r="AB58" i="4"/>
  <c r="Z28" i="4"/>
  <c r="AA28" i="4" s="1"/>
  <c r="AF19" i="11"/>
  <c r="AB19" i="11"/>
  <c r="AG58" i="13"/>
  <c r="AG33" i="4"/>
  <c r="AB54" i="4"/>
  <c r="AF54" i="4"/>
  <c r="AG23" i="4"/>
  <c r="AG32" i="13"/>
  <c r="Z38" i="13"/>
  <c r="AA38" i="13" s="1"/>
  <c r="AF38" i="13" s="1"/>
  <c r="AE34" i="4" a="1"/>
  <c r="AE34" i="4" s="1"/>
  <c r="AE50" i="4" a="1"/>
  <c r="AE50" i="4" s="1"/>
  <c r="AF13" i="11"/>
  <c r="AB13" i="11"/>
  <c r="AG5" i="11"/>
  <c r="AE22" i="4" a="1"/>
  <c r="AE22" i="4" s="1"/>
  <c r="Z22" i="4"/>
  <c r="AA22" i="4" s="1"/>
  <c r="AC22" i="4"/>
  <c r="AG16" i="7"/>
  <c r="AB15" i="11"/>
  <c r="AF15" i="11"/>
  <c r="AB12" i="4"/>
  <c r="AF12" i="4"/>
  <c r="AF50" i="4"/>
  <c r="AB50" i="4"/>
  <c r="AB22" i="13"/>
  <c r="AF22" i="13"/>
  <c r="AF16" i="11"/>
  <c r="AB16" i="11"/>
  <c r="AE28" i="4" a="1"/>
  <c r="AE28" i="4" s="1"/>
  <c r="AG20" i="7"/>
  <c r="AB41" i="4"/>
  <c r="AF41" i="4"/>
  <c r="Z56" i="13"/>
  <c r="AA56" i="13" s="1"/>
  <c r="Z7" i="4"/>
  <c r="AA7" i="4" s="1"/>
  <c r="AG21" i="4"/>
  <c r="AG44" i="4"/>
  <c r="AB52" i="4"/>
  <c r="AF52" i="4"/>
  <c r="AE56" i="13" a="1"/>
  <c r="AE56" i="13" s="1"/>
  <c r="AF6" i="7"/>
  <c r="AB6" i="7"/>
  <c r="AF52" i="13"/>
  <c r="AB52" i="13"/>
  <c r="AC38" i="13"/>
  <c r="AF39" i="13"/>
  <c r="AB39" i="13"/>
  <c r="AG10" i="11"/>
  <c r="AB27" i="4"/>
  <c r="AF27" i="4"/>
  <c r="AB9" i="4"/>
  <c r="AF9" i="4"/>
  <c r="AF15" i="4"/>
  <c r="AB15" i="4"/>
  <c r="AG15" i="4" s="1"/>
  <c r="AV28" i="5" a="1"/>
  <c r="AV28" i="5" s="1"/>
  <c r="AB19" i="13"/>
  <c r="AF19" i="13"/>
  <c r="AI40" i="5" a="1"/>
  <c r="AI40" i="5" s="1"/>
  <c r="AG12" i="13"/>
  <c r="AF56" i="12"/>
  <c r="AB56" i="12"/>
  <c r="AG56" i="12" s="1"/>
  <c r="AV50" i="5" a="1"/>
  <c r="AV50" i="5" s="1"/>
  <c r="BI19" i="5" a="1"/>
  <c r="BI19" i="5" s="1"/>
  <c r="AC45" i="13"/>
  <c r="Z45" i="13"/>
  <c r="AA45" i="13" s="1"/>
  <c r="AE45" i="13" a="1"/>
  <c r="AE45" i="13" s="1"/>
  <c r="AB34" i="4"/>
  <c r="AF34" i="4"/>
  <c r="AG19" i="4"/>
  <c r="BI59" i="5" a="1"/>
  <c r="BI59" i="5" s="1"/>
  <c r="Z24" i="4"/>
  <c r="AA24" i="4" s="1"/>
  <c r="AE24" i="4" a="1"/>
  <c r="AE24" i="4" s="1"/>
  <c r="AC24" i="4"/>
  <c r="AG8" i="11"/>
  <c r="AG57" i="13"/>
  <c r="AG24" i="12"/>
  <c r="BI33" i="5" a="1"/>
  <c r="BI33" i="5" s="1"/>
  <c r="AG56" i="4"/>
  <c r="AF11" i="7"/>
  <c r="AB11" i="7"/>
  <c r="AI19" i="5" a="1"/>
  <c r="AI19" i="5" s="1"/>
  <c r="AB14" i="4"/>
  <c r="AF14" i="4"/>
  <c r="AG21" i="13"/>
  <c r="AG30" i="12"/>
  <c r="AB49" i="4"/>
  <c r="AF49" i="4"/>
  <c r="BI30" i="5" a="1"/>
  <c r="BI30" i="5" s="1"/>
  <c r="AG34" i="12"/>
  <c r="AG37" i="4"/>
  <c r="AB41" i="13"/>
  <c r="AF41" i="13"/>
  <c r="AG55" i="4"/>
  <c r="Z14" i="7"/>
  <c r="AA14" i="7" s="1"/>
  <c r="AE14" i="7" a="1"/>
  <c r="AE14" i="7" s="1"/>
  <c r="AC14" i="7"/>
  <c r="AB12" i="11"/>
  <c r="AF12" i="11"/>
  <c r="AG13" i="13"/>
  <c r="AB34" i="13"/>
  <c r="AG34" i="13" s="1"/>
  <c r="AF34" i="13"/>
  <c r="BI55" i="5" a="1"/>
  <c r="BI55" i="5" s="1"/>
  <c r="BV10" i="5" a="1"/>
  <c r="BV10" i="5" s="1"/>
  <c r="AC14" i="11"/>
  <c r="Z14" i="11"/>
  <c r="AA14" i="11" s="1"/>
  <c r="AE14" i="11" a="1"/>
  <c r="AE14" i="11" s="1"/>
  <c r="BI58" i="5" a="1"/>
  <c r="BI58" i="5" s="1"/>
  <c r="AG53" i="13"/>
  <c r="AF15" i="13"/>
  <c r="AB15" i="13"/>
  <c r="AG15" i="13" s="1"/>
  <c r="AB59" i="4"/>
  <c r="AF59" i="4"/>
  <c r="BV27" i="5" a="1"/>
  <c r="BV27" i="5" s="1"/>
  <c r="BI20" i="5" a="1"/>
  <c r="BI20" i="5" s="1"/>
  <c r="AB21" i="7"/>
  <c r="AF21" i="7"/>
  <c r="BI14" i="5" a="1"/>
  <c r="BI14" i="5" s="1"/>
  <c r="AF13" i="7"/>
  <c r="AB13" i="7"/>
  <c r="Z53" i="4"/>
  <c r="AA53" i="4" s="1"/>
  <c r="AC53" i="4"/>
  <c r="AE53" i="4" a="1"/>
  <c r="AE53" i="4" s="1"/>
  <c r="AF13" i="4"/>
  <c r="AB13" i="4"/>
  <c r="Z6" i="11"/>
  <c r="AA6" i="11" s="1"/>
  <c r="AC6" i="11"/>
  <c r="AE6" i="11" a="1"/>
  <c r="AE6" i="11" s="1"/>
  <c r="AF23" i="7"/>
  <c r="AB23" i="7"/>
  <c r="AF16" i="5"/>
  <c r="AB16" i="5"/>
  <c r="AG16" i="5" s="1"/>
  <c r="AV31" i="5" s="1" a="1"/>
  <c r="AV31" i="5" s="1"/>
  <c r="AV43" i="5" a="1"/>
  <c r="AV43" i="5" s="1"/>
  <c r="BI15" i="5" a="1"/>
  <c r="BI15" i="5" s="1"/>
  <c r="Z14" i="13"/>
  <c r="AA14" i="13" s="1"/>
  <c r="AC14" i="13"/>
  <c r="AE14" i="13" a="1"/>
  <c r="AE14" i="13" s="1"/>
  <c r="BI39" i="5" a="1"/>
  <c r="BI39" i="5" s="1"/>
  <c r="AV59" i="5" a="1"/>
  <c r="AV59" i="5" s="1"/>
  <c r="AG33" i="13"/>
  <c r="AG15" i="12"/>
  <c r="AI9" i="5" a="1"/>
  <c r="AI9" i="5" s="1"/>
  <c r="AG55" i="12"/>
  <c r="BI7" i="5" a="1"/>
  <c r="BI7" i="5" s="1"/>
  <c r="AG18" i="4"/>
  <c r="AI8" i="5" a="1"/>
  <c r="AI8" i="5" s="1"/>
  <c r="AV53" i="5" a="1"/>
  <c r="AV53" i="5" s="1"/>
  <c r="AV26" i="5" a="1"/>
  <c r="AV26" i="5" s="1"/>
  <c r="AB4" i="11"/>
  <c r="AF4" i="11"/>
  <c r="AF17" i="11"/>
  <c r="AB17" i="11"/>
  <c r="AG35" i="13"/>
  <c r="AF43" i="4"/>
  <c r="AB43" i="4"/>
  <c r="AV48" i="5" a="1"/>
  <c r="AV48" i="5" s="1"/>
  <c r="AI47" i="5" a="1"/>
  <c r="AI47" i="5" s="1"/>
  <c r="BI10" i="5" a="1"/>
  <c r="BI10" i="5" s="1"/>
  <c r="BV32" i="5" a="1"/>
  <c r="BV32" i="5" s="1"/>
  <c r="BI9" i="5" a="1"/>
  <c r="BI9" i="5" s="1"/>
  <c r="BI49" i="5" a="1"/>
  <c r="BI49" i="5" s="1"/>
  <c r="BV8" i="5" a="1"/>
  <c r="BV8" i="5" s="1"/>
  <c r="AB7" i="12"/>
  <c r="AG7" i="12" s="1"/>
  <c r="AF7" i="12"/>
  <c r="BV36" i="5" a="1"/>
  <c r="BV36" i="5" s="1"/>
  <c r="BI22" i="5" a="1"/>
  <c r="BI22" i="5" s="1"/>
  <c r="BI25" i="5" a="1"/>
  <c r="BI25" i="5" s="1"/>
  <c r="BI57" i="5" a="1"/>
  <c r="BI57" i="5" s="1"/>
  <c r="AI21" i="5" a="1"/>
  <c r="AI21" i="5" s="1"/>
  <c r="AI5" i="5" a="1"/>
  <c r="AI5" i="5" s="1"/>
  <c r="AV14" i="5" a="1"/>
  <c r="AV14" i="5" s="1"/>
  <c r="AG58" i="4"/>
  <c r="AF9" i="13"/>
  <c r="AB9" i="13"/>
  <c r="AF28" i="4"/>
  <c r="AB28" i="4"/>
  <c r="AV7" i="5" a="1"/>
  <c r="AV7" i="5" s="1"/>
  <c r="AI24" i="5" a="1"/>
  <c r="AI24" i="5" s="1"/>
  <c r="AV52" i="5" a="1"/>
  <c r="AV52" i="5" s="1"/>
  <c r="AB32" i="4"/>
  <c r="AF32" i="4"/>
  <c r="AI30" i="5" a="1"/>
  <c r="AI30" i="5" s="1"/>
  <c r="AI36" i="5" a="1"/>
  <c r="AI36" i="5" s="1"/>
  <c r="BI43" i="1" a="1"/>
  <c r="BI43" i="1" s="1"/>
  <c r="BJ43" i="1" s="1"/>
  <c r="BI6" i="1" a="1"/>
  <c r="BI6" i="1" s="1"/>
  <c r="BS6" i="1" s="1"/>
  <c r="BE14" i="10"/>
  <c r="AI18" i="1" a="1"/>
  <c r="AI18" i="1" s="1"/>
  <c r="AS26" i="10"/>
  <c r="AI48" i="1" a="1"/>
  <c r="AI48" i="1" s="1"/>
  <c r="AO48" i="1" s="1"/>
  <c r="BV55" i="1" a="1"/>
  <c r="BV55" i="1" s="1"/>
  <c r="BZ53" i="10"/>
  <c r="BJ14" i="10"/>
  <c r="AI29" i="1" a="1"/>
  <c r="AI29" i="1" s="1"/>
  <c r="AJ29" i="1" s="1"/>
  <c r="BV25" i="1" a="1"/>
  <c r="BV25" i="1" s="1"/>
  <c r="CF25" i="1" s="1"/>
  <c r="AI39" i="1" a="1"/>
  <c r="AI39" i="1" s="1"/>
  <c r="AI59" i="1" a="1"/>
  <c r="AI59" i="1" s="1"/>
  <c r="AV20" i="1" a="1"/>
  <c r="AV20" i="1" s="1"/>
  <c r="BC20" i="1" s="1"/>
  <c r="AJ14" i="10"/>
  <c r="BI53" i="1" a="1"/>
  <c r="BI53" i="1" s="1"/>
  <c r="BV49" i="1" a="1"/>
  <c r="BV49" i="1" s="1"/>
  <c r="BW49" i="1" s="1"/>
  <c r="AV49" i="1" a="1"/>
  <c r="AV49" i="1" s="1"/>
  <c r="BC49" i="1" s="1"/>
  <c r="AX54" i="10"/>
  <c r="BV51" i="1" a="1"/>
  <c r="BV51" i="1" s="1"/>
  <c r="BV7" i="1" a="1"/>
  <c r="BV7" i="1" s="1"/>
  <c r="CG7" i="1" s="1"/>
  <c r="BI15" i="1" a="1"/>
  <c r="BI15" i="1" s="1"/>
  <c r="BP15" i="1" s="1"/>
  <c r="BF54" i="10"/>
  <c r="AI15" i="1" a="1"/>
  <c r="AI15" i="1" s="1"/>
  <c r="AN15" i="1" s="1"/>
  <c r="CF15" i="10"/>
  <c r="BZ15" i="10"/>
  <c r="CB15" i="10"/>
  <c r="CC15" i="10"/>
  <c r="BY15" i="10"/>
  <c r="CE15" i="10"/>
  <c r="BO36" i="10"/>
  <c r="BP36" i="10"/>
  <c r="AT53" i="10"/>
  <c r="AQ53" i="10"/>
  <c r="BX13" i="10"/>
  <c r="CD13" i="10"/>
  <c r="BW13" i="10"/>
  <c r="CA13" i="10"/>
  <c r="BR36" i="10"/>
  <c r="AW35" i="10"/>
  <c r="AK53" i="10"/>
  <c r="CA5" i="10"/>
  <c r="BX22" i="10"/>
  <c r="BE46" i="10"/>
  <c r="BA14" i="10"/>
  <c r="BL30" i="10"/>
  <c r="BR30" i="10"/>
  <c r="BJ30" i="10"/>
  <c r="BN30" i="10"/>
  <c r="BM30" i="10"/>
  <c r="BP51" i="10"/>
  <c r="BJ51" i="10"/>
  <c r="BR51" i="10"/>
  <c r="CB52" i="10"/>
  <c r="BY52" i="10"/>
  <c r="BW52" i="10"/>
  <c r="BR23" i="10"/>
  <c r="BK23" i="10"/>
  <c r="BO23" i="10"/>
  <c r="BS23" i="10"/>
  <c r="BT23" i="10"/>
  <c r="BN23" i="10"/>
  <c r="BK51" i="10"/>
  <c r="BC35" i="10"/>
  <c r="CA12" i="10"/>
  <c r="BB18" i="10"/>
  <c r="CB5" i="10"/>
  <c r="CC22" i="10"/>
  <c r="AX11" i="10"/>
  <c r="AS46" i="10"/>
  <c r="BQ58" i="10"/>
  <c r="BT36" i="10"/>
  <c r="BQ51" i="10"/>
  <c r="AL53" i="10"/>
  <c r="CG52" i="10"/>
  <c r="BN6" i="10"/>
  <c r="BJ47" i="10"/>
  <c r="BZ5" i="10"/>
  <c r="AX46" i="10"/>
  <c r="CD50" i="10"/>
  <c r="AT46" i="10"/>
  <c r="CF28" i="10"/>
  <c r="BM36" i="10"/>
  <c r="BO51" i="10"/>
  <c r="BF35" i="10"/>
  <c r="BT47" i="10"/>
  <c r="BG13" i="10"/>
  <c r="BY13" i="10"/>
  <c r="BM23" i="10"/>
  <c r="BN58" i="10"/>
  <c r="AL26" i="10"/>
  <c r="AP26" i="10"/>
  <c r="AT26" i="10"/>
  <c r="AK26" i="10"/>
  <c r="AQ26" i="10"/>
  <c r="AN26" i="10"/>
  <c r="BP13" i="10"/>
  <c r="BM13" i="10"/>
  <c r="BN13" i="10"/>
  <c r="BJ13" i="10"/>
  <c r="BS13" i="10"/>
  <c r="BR13" i="10"/>
  <c r="BQ13" i="10"/>
  <c r="AJ25" i="10"/>
  <c r="AM25" i="10"/>
  <c r="AL47" i="10"/>
  <c r="AP47" i="10"/>
  <c r="CD9" i="10"/>
  <c r="CE9" i="10"/>
  <c r="CB9" i="10"/>
  <c r="BY9" i="10"/>
  <c r="BW6" i="10"/>
  <c r="BX6" i="10"/>
  <c r="CC6" i="10"/>
  <c r="BY6" i="10"/>
  <c r="CE6" i="10"/>
  <c r="BE19" i="10"/>
  <c r="BD19" i="10"/>
  <c r="BG19" i="10"/>
  <c r="AX19" i="10"/>
  <c r="AY19" i="10"/>
  <c r="BL51" i="10"/>
  <c r="BQ53" i="10"/>
  <c r="AX35" i="10"/>
  <c r="CD12" i="10"/>
  <c r="AP25" i="10"/>
  <c r="AT25" i="10"/>
  <c r="AJ53" i="10"/>
  <c r="CA52" i="10"/>
  <c r="AN47" i="10"/>
  <c r="BJ6" i="10"/>
  <c r="BK47" i="10"/>
  <c r="BW5" i="10"/>
  <c r="BA13" i="10"/>
  <c r="CF9" i="10"/>
  <c r="BF46" i="10"/>
  <c r="CB50" i="10"/>
  <c r="AL46" i="10"/>
  <c r="BZ6" i="10"/>
  <c r="CB13" i="10"/>
  <c r="BP23" i="10"/>
  <c r="BW15" i="10"/>
  <c r="BL58" i="10"/>
  <c r="AJ26" i="10"/>
  <c r="BQ30" i="10"/>
  <c r="BK13" i="10"/>
  <c r="AQ14" i="10"/>
  <c r="AL14" i="10"/>
  <c r="AN14" i="10"/>
  <c r="AP14" i="10"/>
  <c r="AK14" i="10"/>
  <c r="AS14" i="10"/>
  <c r="AT14" i="10"/>
  <c r="AP24" i="10"/>
  <c r="AT24" i="10"/>
  <c r="AR24" i="10"/>
  <c r="AK24" i="10"/>
  <c r="AN24" i="10"/>
  <c r="AO24" i="10"/>
  <c r="CE22" i="10"/>
  <c r="BY22" i="10"/>
  <c r="BW22" i="10"/>
  <c r="BZ22" i="10"/>
  <c r="CB22" i="10"/>
  <c r="AJ24" i="10"/>
  <c r="AO21" i="10"/>
  <c r="AT21" i="10"/>
  <c r="AJ21" i="10"/>
  <c r="AM21" i="10"/>
  <c r="AS21" i="10"/>
  <c r="AP21" i="10"/>
  <c r="AW18" i="10"/>
  <c r="BF18" i="10"/>
  <c r="BE18" i="10"/>
  <c r="AW11" i="10"/>
  <c r="BE11" i="10"/>
  <c r="BG11" i="10"/>
  <c r="BF11" i="10"/>
  <c r="AZ11" i="10"/>
  <c r="BQ36" i="10"/>
  <c r="AM53" i="10"/>
  <c r="CD52" i="10"/>
  <c r="BL6" i="10"/>
  <c r="BL47" i="10"/>
  <c r="AW13" i="10"/>
  <c r="CA50" i="10"/>
  <c r="CC13" i="10"/>
  <c r="AZ14" i="10"/>
  <c r="CB12" i="10"/>
  <c r="BD18" i="10"/>
  <c r="BE13" i="10"/>
  <c r="BO58" i="10"/>
  <c r="BP30" i="10"/>
  <c r="CC12" i="10"/>
  <c r="AL21" i="10"/>
  <c r="BO30" i="10"/>
  <c r="BE54" i="10"/>
  <c r="AZ54" i="10"/>
  <c r="AW54" i="10"/>
  <c r="BB54" i="10"/>
  <c r="BG54" i="10"/>
  <c r="AY54" i="10"/>
  <c r="AR59" i="10"/>
  <c r="AS59" i="10"/>
  <c r="AN59" i="10"/>
  <c r="AL59" i="10"/>
  <c r="AX12" i="10"/>
  <c r="BG12" i="10"/>
  <c r="CD17" i="10"/>
  <c r="CF17" i="10"/>
  <c r="BZ17" i="10"/>
  <c r="BW17" i="10"/>
  <c r="AJ58" i="10"/>
  <c r="AO58" i="10"/>
  <c r="AM58" i="10"/>
  <c r="AQ58" i="10"/>
  <c r="AN58" i="10"/>
  <c r="BZ8" i="10"/>
  <c r="CG8" i="10"/>
  <c r="CB8" i="10"/>
  <c r="BX8" i="10"/>
  <c r="BW8" i="10"/>
  <c r="BK36" i="10"/>
  <c r="BN36" i="10"/>
  <c r="BS36" i="10"/>
  <c r="BT51" i="10"/>
  <c r="AK25" i="10"/>
  <c r="AZ18" i="10"/>
  <c r="BE12" i="10"/>
  <c r="AR53" i="10"/>
  <c r="BX52" i="10"/>
  <c r="AM47" i="10"/>
  <c r="CE17" i="10"/>
  <c r="BW9" i="10"/>
  <c r="BB11" i="10"/>
  <c r="AS58" i="10"/>
  <c r="CA6" i="10"/>
  <c r="CF13" i="10"/>
  <c r="BL23" i="10"/>
  <c r="AO59" i="10"/>
  <c r="BC54" i="10"/>
  <c r="CG15" i="10"/>
  <c r="AO26" i="10"/>
  <c r="BT30" i="10"/>
  <c r="BO13" i="10"/>
  <c r="AO14" i="10"/>
  <c r="BB14" i="10"/>
  <c r="BD14" i="10"/>
  <c r="AW14" i="10"/>
  <c r="AX14" i="10"/>
  <c r="BG14" i="10"/>
  <c r="AY14" i="10"/>
  <c r="BD35" i="10"/>
  <c r="BE35" i="10"/>
  <c r="BT6" i="10"/>
  <c r="BS6" i="10"/>
  <c r="BR6" i="10"/>
  <c r="BK6" i="10"/>
  <c r="CC5" i="10"/>
  <c r="BX5" i="10"/>
  <c r="CD5" i="10"/>
  <c r="CE5" i="10"/>
  <c r="AQ46" i="10"/>
  <c r="AK46" i="10"/>
  <c r="AJ46" i="10"/>
  <c r="AM46" i="10"/>
  <c r="AR46" i="10"/>
  <c r="BG46" i="10"/>
  <c r="BB46" i="10"/>
  <c r="AW46" i="10"/>
  <c r="AZ46" i="10"/>
  <c r="BG35" i="10"/>
  <c r="AP46" i="10"/>
  <c r="BZ13" i="10"/>
  <c r="CA15" i="10"/>
  <c r="BJ58" i="10"/>
  <c r="BR58" i="10"/>
  <c r="BS58" i="10"/>
  <c r="BK58" i="10"/>
  <c r="BM58" i="10"/>
  <c r="BX12" i="10"/>
  <c r="BY12" i="10"/>
  <c r="CF12" i="10"/>
  <c r="BN47" i="10"/>
  <c r="BO47" i="10"/>
  <c r="BS47" i="10"/>
  <c r="AZ13" i="10"/>
  <c r="BD13" i="10"/>
  <c r="BB13" i="10"/>
  <c r="CA28" i="10"/>
  <c r="CG28" i="10"/>
  <c r="BW28" i="10"/>
  <c r="BX28" i="10"/>
  <c r="CC28" i="10"/>
  <c r="BW50" i="10"/>
  <c r="CC50" i="10"/>
  <c r="BX50" i="10"/>
  <c r="BY50" i="10"/>
  <c r="CG50" i="10"/>
  <c r="CD28" i="10"/>
  <c r="AM24" i="10"/>
  <c r="BB35" i="10"/>
  <c r="BQ23" i="10"/>
  <c r="AS24" i="10"/>
  <c r="AQ21" i="10"/>
  <c r="AY18" i="10"/>
  <c r="AO53" i="10"/>
  <c r="CC52" i="10"/>
  <c r="BP6" i="10"/>
  <c r="CD22" i="10"/>
  <c r="BA46" i="10"/>
  <c r="BZ50" i="10"/>
  <c r="BO53" i="10"/>
  <c r="BR53" i="10"/>
  <c r="BJ36" i="10"/>
  <c r="BN51" i="10"/>
  <c r="BN53" i="10"/>
  <c r="BA35" i="10"/>
  <c r="BW12" i="10"/>
  <c r="AN25" i="10"/>
  <c r="BA18" i="10"/>
  <c r="BA12" i="10"/>
  <c r="AP53" i="10"/>
  <c r="AN53" i="10"/>
  <c r="CF52" i="10"/>
  <c r="AQ47" i="10"/>
  <c r="BQ6" i="10"/>
  <c r="BP47" i="10"/>
  <c r="BY17" i="10"/>
  <c r="CF5" i="10"/>
  <c r="BC13" i="10"/>
  <c r="CA9" i="10"/>
  <c r="CA22" i="10"/>
  <c r="BC11" i="10"/>
  <c r="AY46" i="10"/>
  <c r="CE50" i="10"/>
  <c r="BF19" i="10"/>
  <c r="AL58" i="10"/>
  <c r="BY28" i="10"/>
  <c r="CG6" i="10"/>
  <c r="CE13" i="10"/>
  <c r="BJ23" i="10"/>
  <c r="CA8" i="10"/>
  <c r="AM59" i="10"/>
  <c r="BD54" i="10"/>
  <c r="BX15" i="10"/>
  <c r="BP58" i="10"/>
  <c r="AR26" i="10"/>
  <c r="BC14" i="10"/>
  <c r="BK30" i="10"/>
  <c r="BT13" i="10"/>
  <c r="AM14" i="10"/>
  <c r="BT55" i="10"/>
  <c r="BK55" i="10"/>
  <c r="BP55" i="10"/>
  <c r="BR55" i="10"/>
  <c r="BC36" i="10"/>
  <c r="BB36" i="10"/>
  <c r="BF36" i="10"/>
  <c r="AX36" i="10"/>
  <c r="BE50" i="10"/>
  <c r="AY50" i="10"/>
  <c r="BG50" i="10"/>
  <c r="BB50" i="10"/>
  <c r="BS5" i="10"/>
  <c r="BN5" i="10"/>
  <c r="BL5" i="10"/>
  <c r="CE20" i="10"/>
  <c r="BY20" i="10"/>
  <c r="BZ20" i="10"/>
  <c r="BP27" i="10"/>
  <c r="BT27" i="10"/>
  <c r="BQ27" i="10"/>
  <c r="AL39" i="10"/>
  <c r="AO39" i="10"/>
  <c r="BM8" i="10"/>
  <c r="BL8" i="10"/>
  <c r="AT22" i="10"/>
  <c r="AR22" i="10"/>
  <c r="AQ22" i="10"/>
  <c r="CE40" i="10"/>
  <c r="AQ28" i="10"/>
  <c r="AL28" i="10"/>
  <c r="AT49" i="10"/>
  <c r="AN34" i="10"/>
  <c r="AO34" i="10"/>
  <c r="BK10" i="10"/>
  <c r="AY52" i="10"/>
  <c r="BD52" i="10"/>
  <c r="AR40" i="10"/>
  <c r="BA43" i="10"/>
  <c r="BB9" i="10"/>
  <c r="AW34" i="10"/>
  <c r="BO27" i="10"/>
  <c r="AO22" i="10"/>
  <c r="AJ39" i="10"/>
  <c r="AQ39" i="10"/>
  <c r="BN8" i="10"/>
  <c r="BJ5" i="10"/>
  <c r="BX20" i="10"/>
  <c r="BS55" i="10"/>
  <c r="AY36" i="10"/>
  <c r="BC50" i="10"/>
  <c r="BY42" i="10"/>
  <c r="BZ42" i="10"/>
  <c r="CE55" i="10"/>
  <c r="BZ55" i="10"/>
  <c r="CC18" i="10"/>
  <c r="BW18" i="10"/>
  <c r="AR5" i="10"/>
  <c r="AN5" i="10"/>
  <c r="AJ5" i="10"/>
  <c r="AL11" i="10"/>
  <c r="AQ11" i="10"/>
  <c r="CF33" i="10"/>
  <c r="CC33" i="10"/>
  <c r="BC39" i="10"/>
  <c r="BE39" i="10"/>
  <c r="BY37" i="10"/>
  <c r="CB37" i="10"/>
  <c r="CD37" i="10"/>
  <c r="BT20" i="10"/>
  <c r="BN20" i="10"/>
  <c r="BJ20" i="10"/>
  <c r="AX23" i="10"/>
  <c r="BB23" i="10"/>
  <c r="AZ23" i="10"/>
  <c r="BE45" i="10"/>
  <c r="BD45" i="10"/>
  <c r="BN55" i="10"/>
  <c r="BE36" i="10"/>
  <c r="BF50" i="10"/>
  <c r="BW53" i="10"/>
  <c r="BY53" i="10"/>
  <c r="BT14" i="10"/>
  <c r="BR14" i="10"/>
  <c r="AR20" i="10"/>
  <c r="AK20" i="10"/>
  <c r="AZ59" i="10"/>
  <c r="BC59" i="10"/>
  <c r="BB59" i="10"/>
  <c r="CF23" i="10"/>
  <c r="CC23" i="10"/>
  <c r="BT49" i="10"/>
  <c r="BM49" i="10"/>
  <c r="BL49" i="10"/>
  <c r="BF42" i="10"/>
  <c r="BB42" i="10"/>
  <c r="AX42" i="10"/>
  <c r="BN29" i="10"/>
  <c r="BP29" i="10"/>
  <c r="AK16" i="10"/>
  <c r="AJ16" i="10"/>
  <c r="CC40" i="10"/>
  <c r="AO49" i="10"/>
  <c r="BS10" i="10"/>
  <c r="AJ40" i="10"/>
  <c r="BB43" i="10"/>
  <c r="AY43" i="10"/>
  <c r="BE9" i="10"/>
  <c r="BF9" i="10"/>
  <c r="AY34" i="10"/>
  <c r="BG34" i="10"/>
  <c r="BW23" i="10"/>
  <c r="BZ23" i="10"/>
  <c r="BL27" i="10"/>
  <c r="BK29" i="10"/>
  <c r="AK22" i="10"/>
  <c r="AS16" i="10"/>
  <c r="BQ49" i="10"/>
  <c r="AM39" i="10"/>
  <c r="AY42" i="10"/>
  <c r="BJ8" i="10"/>
  <c r="BR5" i="10"/>
  <c r="BD59" i="10"/>
  <c r="AQ5" i="10"/>
  <c r="CF20" i="10"/>
  <c r="BM55" i="10"/>
  <c r="CF42" i="10"/>
  <c r="CC53" i="10"/>
  <c r="BA36" i="10"/>
  <c r="BW55" i="10"/>
  <c r="BN14" i="10"/>
  <c r="BD50" i="10"/>
  <c r="BY18" i="10"/>
  <c r="AJ20" i="10"/>
  <c r="AI36" i="1" a="1"/>
  <c r="AI36" i="1" s="1"/>
  <c r="AR36" i="1" s="1"/>
  <c r="BI31" i="1" a="1"/>
  <c r="BI31" i="1" s="1"/>
  <c r="AV50" i="1" a="1"/>
  <c r="AV50" i="1" s="1"/>
  <c r="BF50" i="1" s="1"/>
  <c r="AV27" i="1" a="1"/>
  <c r="AV27" i="1" s="1"/>
  <c r="AW27" i="1" s="1"/>
  <c r="BV42" i="1" a="1"/>
  <c r="BV42" i="1" s="1"/>
  <c r="BW42" i="1" s="1"/>
  <c r="AV40" i="1" a="1"/>
  <c r="AV40" i="1" s="1"/>
  <c r="AZ40" i="1" s="1"/>
  <c r="AV22" i="1" a="1"/>
  <c r="AV22" i="1" s="1"/>
  <c r="AY58" i="1"/>
  <c r="BB58" i="1"/>
  <c r="BE58" i="1"/>
  <c r="BD58" i="1"/>
  <c r="AW58" i="1"/>
  <c r="BC58" i="1"/>
  <c r="AZ58" i="1"/>
  <c r="BF58" i="1"/>
  <c r="BG58" i="1"/>
  <c r="AX58" i="1"/>
  <c r="BA58" i="1"/>
  <c r="AN49" i="1"/>
  <c r="AQ49" i="1"/>
  <c r="AT49" i="1"/>
  <c r="AL49" i="1"/>
  <c r="AR49" i="1"/>
  <c r="AM49" i="1"/>
  <c r="AK49" i="1"/>
  <c r="BK30" i="1"/>
  <c r="AT11" i="1"/>
  <c r="AZ45" i="1"/>
  <c r="AY45" i="1"/>
  <c r="BF45" i="1"/>
  <c r="AW45" i="1"/>
  <c r="BG45" i="1"/>
  <c r="BE45" i="1"/>
  <c r="AX45" i="1"/>
  <c r="BD45" i="1"/>
  <c r="BA45" i="1"/>
  <c r="BC45" i="1"/>
  <c r="BB45" i="1"/>
  <c r="BB47" i="1"/>
  <c r="BF47" i="1"/>
  <c r="BA47" i="1"/>
  <c r="BC47" i="1"/>
  <c r="BD47" i="1"/>
  <c r="BE47" i="1"/>
  <c r="AY47" i="1"/>
  <c r="BG47" i="1"/>
  <c r="AZ47" i="1"/>
  <c r="AX47" i="1"/>
  <c r="AW47" i="1"/>
  <c r="CD7" i="1"/>
  <c r="CE7" i="1"/>
  <c r="CB7" i="1"/>
  <c r="BZ7" i="1"/>
  <c r="BW7" i="1"/>
  <c r="BX7" i="1"/>
  <c r="CC7" i="1"/>
  <c r="BY7" i="1"/>
  <c r="CA7" i="1"/>
  <c r="CF7" i="1"/>
  <c r="AT15" i="1"/>
  <c r="AK15" i="1"/>
  <c r="AQ15" i="1"/>
  <c r="AR15" i="1"/>
  <c r="AJ15" i="1"/>
  <c r="AM15" i="1"/>
  <c r="AL15" i="1"/>
  <c r="BA20" i="1"/>
  <c r="BB20" i="1"/>
  <c r="BF20" i="1"/>
  <c r="AY20" i="1"/>
  <c r="AZ20" i="1"/>
  <c r="AP47" i="1"/>
  <c r="BO45" i="1"/>
  <c r="BM45" i="1"/>
  <c r="BL45" i="1"/>
  <c r="BN45" i="1"/>
  <c r="BS45" i="1"/>
  <c r="BR45" i="1"/>
  <c r="BJ45" i="1"/>
  <c r="BQ45" i="1"/>
  <c r="BK45" i="1"/>
  <c r="BP45" i="1"/>
  <c r="BT45" i="1"/>
  <c r="CC52" i="1"/>
  <c r="BY52" i="1"/>
  <c r="CA52" i="1"/>
  <c r="BW52" i="1"/>
  <c r="CG52" i="1"/>
  <c r="CE52" i="1"/>
  <c r="CD52" i="1"/>
  <c r="BZ52" i="1"/>
  <c r="CF52" i="1"/>
  <c r="BX52" i="1"/>
  <c r="CB52" i="1"/>
  <c r="AO44" i="1"/>
  <c r="AT44" i="1"/>
  <c r="AS44" i="1"/>
  <c r="AM44" i="1"/>
  <c r="BJ38" i="1"/>
  <c r="BL38" i="1"/>
  <c r="BT38" i="1"/>
  <c r="BM38" i="1"/>
  <c r="BN38" i="1"/>
  <c r="BP38" i="1"/>
  <c r="BK38" i="1"/>
  <c r="BS38" i="1"/>
  <c r="BQ38" i="1"/>
  <c r="BR38" i="1"/>
  <c r="BO38" i="1"/>
  <c r="BW15" i="1"/>
  <c r="BX15" i="1"/>
  <c r="CC15" i="1"/>
  <c r="BZ15" i="1"/>
  <c r="CA15" i="1"/>
  <c r="CF15" i="1"/>
  <c r="CB15" i="1"/>
  <c r="CD15" i="1"/>
  <c r="CE15" i="1"/>
  <c r="CG15" i="1"/>
  <c r="BY15" i="1"/>
  <c r="BA23" i="1"/>
  <c r="AY23" i="1"/>
  <c r="BG23" i="1"/>
  <c r="BC23" i="1"/>
  <c r="BB23" i="1"/>
  <c r="BD23" i="1"/>
  <c r="AW23" i="1"/>
  <c r="AZ23" i="1"/>
  <c r="AX23" i="1"/>
  <c r="BE23" i="1"/>
  <c r="BF23" i="1"/>
  <c r="CG49" i="1"/>
  <c r="BZ49" i="1"/>
  <c r="BE48" i="1"/>
  <c r="BF48" i="1"/>
  <c r="AO26" i="1"/>
  <c r="AT26" i="1"/>
  <c r="AN26" i="1"/>
  <c r="AR26" i="1"/>
  <c r="AL26" i="1"/>
  <c r="AM26" i="1"/>
  <c r="CG10" i="1"/>
  <c r="CF10" i="1"/>
  <c r="BW10" i="1"/>
  <c r="BZ10" i="1"/>
  <c r="CA10" i="1"/>
  <c r="CB10" i="1"/>
  <c r="CD10" i="1"/>
  <c r="CC10" i="1"/>
  <c r="BY10" i="1"/>
  <c r="BX10" i="1"/>
  <c r="CE10" i="1"/>
  <c r="AZ32" i="1"/>
  <c r="AW32" i="1"/>
  <c r="AY28" i="1"/>
  <c r="BG28" i="1"/>
  <c r="BA28" i="1"/>
  <c r="AZ28" i="1"/>
  <c r="BD28" i="1"/>
  <c r="BE28" i="1"/>
  <c r="BB28" i="1"/>
  <c r="BC28" i="1"/>
  <c r="AX28" i="1"/>
  <c r="AW28" i="1"/>
  <c r="BF28" i="1"/>
  <c r="CD40" i="1"/>
  <c r="BY40" i="1"/>
  <c r="CA40" i="1"/>
  <c r="BX40" i="1"/>
  <c r="BM14" i="1"/>
  <c r="BP14" i="1"/>
  <c r="BT14" i="1"/>
  <c r="BJ14" i="1"/>
  <c r="BR14" i="1"/>
  <c r="BS14" i="1"/>
  <c r="BL14" i="1"/>
  <c r="BQ14" i="1"/>
  <c r="BK14" i="1"/>
  <c r="BO14" i="1"/>
  <c r="BN14" i="1"/>
  <c r="BM17" i="1"/>
  <c r="BJ17" i="1"/>
  <c r="BS17" i="1"/>
  <c r="BR17" i="1"/>
  <c r="BN17" i="1"/>
  <c r="BX45" i="1"/>
  <c r="CB45" i="1"/>
  <c r="BZ45" i="1"/>
  <c r="CC45" i="1"/>
  <c r="CA45" i="1"/>
  <c r="CF45" i="1"/>
  <c r="CE45" i="1"/>
  <c r="CG45" i="1"/>
  <c r="CD45" i="1"/>
  <c r="BY45" i="1"/>
  <c r="BW45" i="1"/>
  <c r="BS12" i="1"/>
  <c r="BR12" i="1"/>
  <c r="BL12" i="1"/>
  <c r="BO12" i="1"/>
  <c r="BV59" i="1" a="1"/>
  <c r="BV59" i="1" s="1"/>
  <c r="AV25" i="1" a="1"/>
  <c r="AV25" i="1" s="1"/>
  <c r="AV5" i="1" a="1"/>
  <c r="AV5" i="1" s="1"/>
  <c r="AV57" i="1" a="1"/>
  <c r="AV57" i="1" s="1"/>
  <c r="AV8" i="1" a="1"/>
  <c r="AV8" i="1" s="1"/>
  <c r="AI9" i="1" a="1"/>
  <c r="AI9" i="1" s="1"/>
  <c r="BI10" i="1" a="1"/>
  <c r="BI10" i="1" s="1"/>
  <c r="BI26" i="1" a="1"/>
  <c r="BI26" i="1" s="1"/>
  <c r="BI13" i="1" a="1"/>
  <c r="BI13" i="1" s="1"/>
  <c r="BV22" i="1" a="1"/>
  <c r="BV22" i="1" s="1"/>
  <c r="BV32" i="1" a="1"/>
  <c r="BV32" i="1" s="1"/>
  <c r="AI37" i="1" a="1"/>
  <c r="AI37" i="1" s="1"/>
  <c r="AV42" i="1" a="1"/>
  <c r="AV42" i="1" s="1"/>
  <c r="AV38" i="1" a="1"/>
  <c r="AV38" i="1" s="1"/>
  <c r="AV15" i="1" a="1"/>
  <c r="AV15" i="1" s="1"/>
  <c r="BV50" i="1" a="1"/>
  <c r="BV50" i="1" s="1"/>
  <c r="BV9" i="1" a="1"/>
  <c r="BV9" i="1" s="1"/>
  <c r="BV20" i="1" a="1"/>
  <c r="BV20" i="1" s="1"/>
  <c r="BI49" i="1" a="1"/>
  <c r="BI49" i="1" s="1"/>
  <c r="AV54" i="1" a="1"/>
  <c r="AV54" i="1" s="1"/>
  <c r="BV47" i="1" a="1"/>
  <c r="BV47" i="1" s="1"/>
  <c r="BI24" i="1" a="1"/>
  <c r="BI24" i="1" s="1"/>
  <c r="AI7" i="1" a="1"/>
  <c r="AI7" i="1" s="1"/>
  <c r="BI22" i="1" a="1"/>
  <c r="BI22" i="1" s="1"/>
  <c r="BI33" i="1" a="1"/>
  <c r="BI33" i="1" s="1"/>
  <c r="BI11" i="1" a="1"/>
  <c r="BI11" i="1" s="1"/>
  <c r="AV41" i="1" a="1"/>
  <c r="AV41" i="1" s="1"/>
  <c r="BV21" i="1" a="1"/>
  <c r="BV21" i="1" s="1"/>
  <c r="AI52" i="1" a="1"/>
  <c r="AI52" i="1" s="1"/>
  <c r="AI21" i="1" a="1"/>
  <c r="AI21" i="1" s="1"/>
  <c r="AI4" i="1" a="1"/>
  <c r="AI4" i="1" s="1"/>
  <c r="BV44" i="1" a="1"/>
  <c r="BV44" i="1" s="1"/>
  <c r="AV31" i="1" a="1"/>
  <c r="AV31" i="1" s="1"/>
  <c r="BV38" i="1" a="1"/>
  <c r="BV38" i="1" s="1"/>
  <c r="BI41" i="1" a="1"/>
  <c r="BI41" i="1" s="1"/>
  <c r="AI50" i="1" a="1"/>
  <c r="AI50" i="1" s="1"/>
  <c r="AI31" i="1" a="1"/>
  <c r="AI31" i="1" s="1"/>
  <c r="AV36" i="1" a="1"/>
  <c r="AV36" i="1" s="1"/>
  <c r="AI20" i="1" a="1"/>
  <c r="AI20" i="1" s="1"/>
  <c r="BV33" i="1" a="1"/>
  <c r="BV33" i="1" s="1"/>
  <c r="AI22" i="1" a="1"/>
  <c r="AI22" i="1" s="1"/>
  <c r="AI17" i="1" a="1"/>
  <c r="AI17" i="1" s="1"/>
  <c r="BI21" i="1" a="1"/>
  <c r="BI21" i="1" s="1"/>
  <c r="BI35" i="1" a="1"/>
  <c r="BI35" i="1" s="1"/>
  <c r="BQ57" i="1"/>
  <c r="BL57" i="1"/>
  <c r="BM57" i="1"/>
  <c r="BY34" i="1"/>
  <c r="CD34" i="1"/>
  <c r="BZ34" i="1"/>
  <c r="BX34" i="1"/>
  <c r="CB34" i="1"/>
  <c r="BG19" i="1"/>
  <c r="BD19" i="1"/>
  <c r="AZ19" i="1"/>
  <c r="BE19" i="1"/>
  <c r="AY19" i="1"/>
  <c r="AW19" i="1"/>
  <c r="BF19" i="1"/>
  <c r="AX19" i="1"/>
  <c r="BA19" i="1"/>
  <c r="BC19" i="1"/>
  <c r="BB19" i="1"/>
  <c r="BF12" i="1"/>
  <c r="AN48" i="1"/>
  <c r="AP48" i="1"/>
  <c r="AM48" i="1"/>
  <c r="AK48" i="1"/>
  <c r="AJ39" i="1"/>
  <c r="AN39" i="1"/>
  <c r="AL39" i="1"/>
  <c r="AS39" i="1"/>
  <c r="AQ39" i="1"/>
  <c r="AT39" i="1"/>
  <c r="AK39" i="1"/>
  <c r="AR39" i="1"/>
  <c r="AO39" i="1"/>
  <c r="AP39" i="1"/>
  <c r="AM39" i="1"/>
  <c r="AS29" i="1"/>
  <c r="AP29" i="1"/>
  <c r="AM29" i="1"/>
  <c r="AT29" i="1"/>
  <c r="BG40" i="1"/>
  <c r="CB55" i="1"/>
  <c r="CA55" i="1"/>
  <c r="BZ55" i="1"/>
  <c r="CF55" i="1"/>
  <c r="CG55" i="1"/>
  <c r="CD55" i="1"/>
  <c r="BX55" i="1"/>
  <c r="BY55" i="1"/>
  <c r="BW55" i="1"/>
  <c r="CE55" i="1"/>
  <c r="CC55" i="1"/>
  <c r="BM29" i="1"/>
  <c r="BQ29" i="1"/>
  <c r="BP29" i="1"/>
  <c r="BK29" i="1"/>
  <c r="BN29" i="1"/>
  <c r="BL29" i="1"/>
  <c r="AZ17" i="1"/>
  <c r="BE17" i="1"/>
  <c r="AW17" i="1"/>
  <c r="BF17" i="1"/>
  <c r="BA17" i="1"/>
  <c r="BG17" i="1"/>
  <c r="BB17" i="1"/>
  <c r="BD17" i="1"/>
  <c r="AY17" i="1"/>
  <c r="AX17" i="1"/>
  <c r="BC17" i="1"/>
  <c r="CD53" i="1"/>
  <c r="BZ53" i="1"/>
  <c r="BX53" i="1"/>
  <c r="CE53" i="1"/>
  <c r="CF53" i="1"/>
  <c r="CC53" i="1"/>
  <c r="BY53" i="1"/>
  <c r="CA53" i="1"/>
  <c r="CG53" i="1"/>
  <c r="BW53" i="1"/>
  <c r="CB53" i="1"/>
  <c r="BB21" i="1"/>
  <c r="BC21" i="1"/>
  <c r="AX21" i="1"/>
  <c r="AZ21" i="1"/>
  <c r="AW21" i="1"/>
  <c r="BG21" i="1"/>
  <c r="BD21" i="1"/>
  <c r="BA21" i="1"/>
  <c r="AY21" i="1"/>
  <c r="BF21" i="1"/>
  <c r="BE21" i="1"/>
  <c r="BN27" i="1"/>
  <c r="BK27" i="1"/>
  <c r="BT27" i="1"/>
  <c r="BL27" i="1"/>
  <c r="BJ27" i="1"/>
  <c r="BK53" i="1"/>
  <c r="BM53" i="1"/>
  <c r="BJ53" i="1"/>
  <c r="BT53" i="1"/>
  <c r="BP53" i="1"/>
  <c r="BN53" i="1"/>
  <c r="BQ53" i="1"/>
  <c r="BS53" i="1"/>
  <c r="BO53" i="1"/>
  <c r="BL53" i="1"/>
  <c r="BR53" i="1"/>
  <c r="BJ15" i="1"/>
  <c r="BL15" i="1"/>
  <c r="BO15" i="1"/>
  <c r="BQ15" i="1"/>
  <c r="BT15" i="1"/>
  <c r="BF49" i="1"/>
  <c r="AZ49" i="1"/>
  <c r="CD28" i="1"/>
  <c r="AP16" i="1"/>
  <c r="AL16" i="1"/>
  <c r="AS16" i="1"/>
  <c r="AN16" i="1"/>
  <c r="AR16" i="1"/>
  <c r="AQ16" i="1"/>
  <c r="AT16" i="1"/>
  <c r="AM16" i="1"/>
  <c r="AK16" i="1"/>
  <c r="AJ16" i="1"/>
  <c r="AO16" i="1"/>
  <c r="AX44" i="1"/>
  <c r="AZ44" i="1"/>
  <c r="BC44" i="1"/>
  <c r="BB44" i="1"/>
  <c r="BG44" i="1"/>
  <c r="AW44" i="1"/>
  <c r="BA44" i="1"/>
  <c r="BE44" i="1"/>
  <c r="BF44" i="1"/>
  <c r="BD44" i="1"/>
  <c r="AY44" i="1"/>
  <c r="BL51" i="1"/>
  <c r="BN51" i="1"/>
  <c r="BO51" i="1"/>
  <c r="BJ51" i="1"/>
  <c r="BS51" i="1"/>
  <c r="BT51" i="1"/>
  <c r="BM51" i="1"/>
  <c r="BR51" i="1"/>
  <c r="BQ51" i="1"/>
  <c r="BK51" i="1"/>
  <c r="BP51" i="1"/>
  <c r="AN53" i="1"/>
  <c r="AJ53" i="1"/>
  <c r="AR53" i="1"/>
  <c r="AT53" i="1"/>
  <c r="AQ53" i="1"/>
  <c r="AO53" i="1"/>
  <c r="AK53" i="1"/>
  <c r="AL53" i="1"/>
  <c r="AM53" i="1"/>
  <c r="AP53" i="1"/>
  <c r="AS53" i="1"/>
  <c r="AK12" i="1"/>
  <c r="AL12" i="1"/>
  <c r="AO12" i="1"/>
  <c r="AJ12" i="1"/>
  <c r="AN12" i="1"/>
  <c r="AM12" i="1"/>
  <c r="AS12" i="1"/>
  <c r="AQ12" i="1"/>
  <c r="AP12" i="1"/>
  <c r="AT12" i="1"/>
  <c r="AR12" i="1"/>
  <c r="BK42" i="1"/>
  <c r="BJ42" i="1"/>
  <c r="BO42" i="1"/>
  <c r="BL42" i="1"/>
  <c r="BN42" i="1"/>
  <c r="BM42" i="1"/>
  <c r="BS42" i="1"/>
  <c r="BQ42" i="1"/>
  <c r="BT42" i="1"/>
  <c r="BR42" i="1"/>
  <c r="BP42" i="1"/>
  <c r="BC56" i="1"/>
  <c r="AX56" i="1"/>
  <c r="BF56" i="1"/>
  <c r="BG56" i="1"/>
  <c r="BB56" i="1"/>
  <c r="BD56" i="1"/>
  <c r="AY56" i="1"/>
  <c r="AZ56" i="1"/>
  <c r="AW56" i="1"/>
  <c r="BE56" i="1"/>
  <c r="BA56" i="1"/>
  <c r="AI13" i="1" a="1"/>
  <c r="AI13" i="1" s="1"/>
  <c r="BV31" i="1" a="1"/>
  <c r="BV31" i="1" s="1"/>
  <c r="AV35" i="1" a="1"/>
  <c r="AV35" i="1" s="1"/>
  <c r="BI8" i="1" a="1"/>
  <c r="BI8" i="1" s="1"/>
  <c r="AV34" i="1" a="1"/>
  <c r="AV34" i="1" s="1"/>
  <c r="BV5" i="1" a="1"/>
  <c r="BV5" i="1" s="1"/>
  <c r="AI51" i="1" a="1"/>
  <c r="AI51" i="1" s="1"/>
  <c r="BI36" i="1" a="1"/>
  <c r="BI36" i="1" s="1"/>
  <c r="AV9" i="1" a="1"/>
  <c r="AV9" i="1" s="1"/>
  <c r="AV46" i="1" a="1"/>
  <c r="AV46" i="1" s="1"/>
  <c r="BI40" i="1" a="1"/>
  <c r="BI40" i="1" s="1"/>
  <c r="AV4" i="1" a="1"/>
  <c r="AV4" i="1" s="1"/>
  <c r="AV18" i="1" a="1"/>
  <c r="AV18" i="1" s="1"/>
  <c r="BV57" i="1" a="1"/>
  <c r="BV57" i="1" s="1"/>
  <c r="AI10" i="1" a="1"/>
  <c r="AI10" i="1" s="1"/>
  <c r="AI32" i="1" a="1"/>
  <c r="AI32" i="1" s="1"/>
  <c r="AV30" i="1" a="1"/>
  <c r="AV30" i="1" s="1"/>
  <c r="AV33" i="1" a="1"/>
  <c r="AV33" i="1" s="1"/>
  <c r="AI58" i="1" a="1"/>
  <c r="AI58" i="1" s="1"/>
  <c r="BI4" i="1" a="1"/>
  <c r="BI4" i="1" s="1"/>
  <c r="BV37" i="1" a="1"/>
  <c r="BV37" i="1" s="1"/>
  <c r="BI18" i="1" a="1"/>
  <c r="BI18" i="1" s="1"/>
  <c r="AI55" i="1" a="1"/>
  <c r="AI55" i="1" s="1"/>
  <c r="BV46" i="1" a="1"/>
  <c r="BV46" i="1" s="1"/>
  <c r="AI54" i="1" a="1"/>
  <c r="AI54" i="1" s="1"/>
  <c r="AI42" i="1" a="1"/>
  <c r="AI42" i="1" s="1"/>
  <c r="AV51" i="1" a="1"/>
  <c r="AV51" i="1" s="1"/>
  <c r="BV23" i="1" a="1"/>
  <c r="BV23" i="1" s="1"/>
  <c r="BI54" i="1" a="1"/>
  <c r="BI54" i="1" s="1"/>
  <c r="BV6" i="1" a="1"/>
  <c r="BV6" i="1" s="1"/>
  <c r="BI48" i="1" a="1"/>
  <c r="BI48" i="1" s="1"/>
  <c r="BT56" i="1"/>
  <c r="BK56" i="1"/>
  <c r="BS56" i="1"/>
  <c r="BJ56" i="1"/>
  <c r="BL56" i="1"/>
  <c r="AX52" i="1"/>
  <c r="AZ52" i="1"/>
  <c r="BD52" i="1"/>
  <c r="BC52" i="1"/>
  <c r="BE52" i="1"/>
  <c r="BB52" i="1"/>
  <c r="BN52" i="1"/>
  <c r="BM52" i="1"/>
  <c r="BJ52" i="1"/>
  <c r="BS52" i="1"/>
  <c r="BO52" i="1"/>
  <c r="BR52" i="1"/>
  <c r="BK52" i="1"/>
  <c r="BQ52" i="1"/>
  <c r="BT52" i="1"/>
  <c r="BL52" i="1"/>
  <c r="BP52" i="1"/>
  <c r="BN47" i="1"/>
  <c r="BS47" i="1"/>
  <c r="BP47" i="1"/>
  <c r="BL47" i="1"/>
  <c r="BM47" i="1"/>
  <c r="BR47" i="1"/>
  <c r="BJ47" i="1"/>
  <c r="BT47" i="1"/>
  <c r="BK47" i="1"/>
  <c r="BQ47" i="1"/>
  <c r="BO47" i="1"/>
  <c r="BP7" i="1"/>
  <c r="BR7" i="1"/>
  <c r="BL7" i="1"/>
  <c r="BJ7" i="1"/>
  <c r="BS7" i="1"/>
  <c r="CC14" i="1"/>
  <c r="BX14" i="1"/>
  <c r="CE14" i="1"/>
  <c r="CA14" i="1"/>
  <c r="CG14" i="1"/>
  <c r="CD14" i="1"/>
  <c r="CF14" i="1"/>
  <c r="CB14" i="1"/>
  <c r="BZ14" i="1"/>
  <c r="BW14" i="1"/>
  <c r="BY14" i="1"/>
  <c r="BZ51" i="1"/>
  <c r="CE51" i="1"/>
  <c r="CG51" i="1"/>
  <c r="CA51" i="1"/>
  <c r="BW51" i="1"/>
  <c r="CB51" i="1"/>
  <c r="CF51" i="1"/>
  <c r="CC51" i="1"/>
  <c r="CD51" i="1"/>
  <c r="BY51" i="1"/>
  <c r="BX51" i="1"/>
  <c r="BT31" i="1"/>
  <c r="BK31" i="1"/>
  <c r="BO31" i="1"/>
  <c r="BM31" i="1"/>
  <c r="BJ31" i="1"/>
  <c r="BS31" i="1"/>
  <c r="BN31" i="1"/>
  <c r="BP31" i="1"/>
  <c r="BL31" i="1"/>
  <c r="BR31" i="1"/>
  <c r="BQ31" i="1"/>
  <c r="BC50" i="1"/>
  <c r="CA25" i="1"/>
  <c r="BW41" i="1"/>
  <c r="CC41" i="1"/>
  <c r="BX41" i="1"/>
  <c r="CA41" i="1"/>
  <c r="CD41" i="1"/>
  <c r="BF7" i="1"/>
  <c r="BC7" i="1"/>
  <c r="AZ7" i="1"/>
  <c r="BB7" i="1"/>
  <c r="BA7" i="1"/>
  <c r="AY7" i="1"/>
  <c r="AX7" i="1"/>
  <c r="BE7" i="1"/>
  <c r="BG7" i="1"/>
  <c r="AW7" i="1"/>
  <c r="BD7" i="1"/>
  <c r="CE58" i="1"/>
  <c r="CA58" i="1"/>
  <c r="CD58" i="1"/>
  <c r="BX58" i="1"/>
  <c r="BZ58" i="1"/>
  <c r="CF58" i="1"/>
  <c r="BW58" i="1"/>
  <c r="CC58" i="1"/>
  <c r="BY58" i="1"/>
  <c r="CB58" i="1"/>
  <c r="CG58" i="1"/>
  <c r="AN24" i="1"/>
  <c r="AS24" i="1"/>
  <c r="AT24" i="1"/>
  <c r="AL24" i="1"/>
  <c r="AO24" i="1"/>
  <c r="AP24" i="1"/>
  <c r="AK24" i="1"/>
  <c r="AR24" i="1"/>
  <c r="AM24" i="1"/>
  <c r="AQ24" i="1"/>
  <c r="AJ24" i="1"/>
  <c r="AL23" i="1"/>
  <c r="AT23" i="1"/>
  <c r="AO23" i="1"/>
  <c r="AS23" i="1"/>
  <c r="AM23" i="1"/>
  <c r="AJ23" i="1"/>
  <c r="AL18" i="1"/>
  <c r="AT18" i="1"/>
  <c r="AM18" i="1"/>
  <c r="AO18" i="1"/>
  <c r="AN18" i="1"/>
  <c r="AS18" i="1"/>
  <c r="AP18" i="1"/>
  <c r="AK18" i="1"/>
  <c r="AR18" i="1"/>
  <c r="AQ18" i="1"/>
  <c r="AJ18" i="1"/>
  <c r="BT6" i="1"/>
  <c r="BN6" i="1"/>
  <c r="BJ6" i="1"/>
  <c r="BO6" i="1"/>
  <c r="AK59" i="1"/>
  <c r="AN59" i="1"/>
  <c r="AJ59" i="1"/>
  <c r="AQ59" i="1"/>
  <c r="AS59" i="1"/>
  <c r="AT59" i="1"/>
  <c r="AL59" i="1"/>
  <c r="AO59" i="1"/>
  <c r="AM59" i="1"/>
  <c r="AR59" i="1"/>
  <c r="AP59" i="1"/>
  <c r="BF22" i="1"/>
  <c r="BB22" i="1"/>
  <c r="AZ22" i="1"/>
  <c r="BE22" i="1"/>
  <c r="AX22" i="1"/>
  <c r="AW22" i="1"/>
  <c r="BA22" i="1"/>
  <c r="BG22" i="1"/>
  <c r="BD22" i="1"/>
  <c r="AY22" i="1"/>
  <c r="BC22" i="1"/>
  <c r="AN19" i="1"/>
  <c r="AQ19" i="1"/>
  <c r="AP19" i="1"/>
  <c r="AM19" i="1"/>
  <c r="AL19" i="1"/>
  <c r="AM25" i="1"/>
  <c r="AL25" i="1"/>
  <c r="AK25" i="1"/>
  <c r="AJ25" i="1"/>
  <c r="AO25" i="1"/>
  <c r="AN25" i="1"/>
  <c r="AT25" i="1"/>
  <c r="AP25" i="1"/>
  <c r="AS25" i="1"/>
  <c r="AQ25" i="1"/>
  <c r="AR25" i="1"/>
  <c r="BE16" i="1"/>
  <c r="BC16" i="1"/>
  <c r="BA16" i="1"/>
  <c r="AY16" i="1"/>
  <c r="BD16" i="1"/>
  <c r="AW16" i="1"/>
  <c r="BF16" i="1"/>
  <c r="BB16" i="1"/>
  <c r="AX16" i="1"/>
  <c r="AZ16" i="1"/>
  <c r="BG16" i="1"/>
  <c r="BA53" i="1"/>
  <c r="BB53" i="1"/>
  <c r="AZ53" i="1"/>
  <c r="AX53" i="1"/>
  <c r="BE53" i="1"/>
  <c r="AY53" i="1"/>
  <c r="BK46" i="1"/>
  <c r="BJ46" i="1"/>
  <c r="BO46" i="1"/>
  <c r="BT46" i="1"/>
  <c r="BN46" i="1"/>
  <c r="CE56" i="1"/>
  <c r="CA56" i="1"/>
  <c r="BW56" i="1"/>
  <c r="CD56" i="1"/>
  <c r="BY56" i="1"/>
  <c r="BZ56" i="1"/>
  <c r="BX56" i="1"/>
  <c r="CG56" i="1"/>
  <c r="CF56" i="1"/>
  <c r="CC56" i="1"/>
  <c r="CB56" i="1"/>
  <c r="CG12" i="1"/>
  <c r="BW12" i="1"/>
  <c r="BZ12" i="1"/>
  <c r="CC12" i="1"/>
  <c r="CE12" i="1"/>
  <c r="CF12" i="1"/>
  <c r="CB12" i="1"/>
  <c r="BY12" i="1"/>
  <c r="CD12" i="1"/>
  <c r="BX12" i="1"/>
  <c r="CA12" i="1"/>
  <c r="BQ44" i="1"/>
  <c r="BM44" i="1"/>
  <c r="BJ44" i="1"/>
  <c r="BN44" i="1"/>
  <c r="BO44" i="1"/>
  <c r="BK44" i="1"/>
  <c r="BT44" i="1"/>
  <c r="BL44" i="1"/>
  <c r="BR44" i="1"/>
  <c r="BP44" i="1"/>
  <c r="BS44" i="1"/>
  <c r="BI20" i="1" a="1"/>
  <c r="BI20" i="1" s="1"/>
  <c r="BV17" i="1" a="1"/>
  <c r="BV17" i="1" s="1"/>
  <c r="BV43" i="1" a="1"/>
  <c r="BV43" i="1" s="1"/>
  <c r="AI8" i="1" a="1"/>
  <c r="AI8" i="1" s="1"/>
  <c r="AV24" i="1" a="1"/>
  <c r="AV24" i="1" s="1"/>
  <c r="BI50" i="1" a="1"/>
  <c r="BI50" i="1" s="1"/>
  <c r="BI16" i="1" a="1"/>
  <c r="BI16" i="1" s="1"/>
  <c r="AV43" i="1" a="1"/>
  <c r="AV43" i="1" s="1"/>
  <c r="BI19" i="1" a="1"/>
  <c r="BI19" i="1" s="1"/>
  <c r="AI40" i="1" a="1"/>
  <c r="AI40" i="1" s="1"/>
  <c r="AI46" i="1" a="1"/>
  <c r="AI46" i="1" s="1"/>
  <c r="AV29" i="1" a="1"/>
  <c r="AV29" i="1" s="1"/>
  <c r="BV54" i="1" a="1"/>
  <c r="BV54" i="1" s="1"/>
  <c r="AV13" i="1" a="1"/>
  <c r="AV13" i="1" s="1"/>
  <c r="AV26" i="1" a="1"/>
  <c r="AV26" i="1" s="1"/>
  <c r="AV14" i="1" a="1"/>
  <c r="AV14" i="1" s="1"/>
  <c r="AV10" i="1" a="1"/>
  <c r="AV10" i="1" s="1"/>
  <c r="AI56" i="1" a="1"/>
  <c r="AI56" i="1" s="1"/>
  <c r="AV59" i="1" a="1"/>
  <c r="AV59" i="1" s="1"/>
  <c r="AI27" i="1" a="1"/>
  <c r="AI27" i="1" s="1"/>
  <c r="BI32" i="1" a="1"/>
  <c r="BI32" i="1" s="1"/>
  <c r="BV39" i="1" a="1"/>
  <c r="BV39" i="1" s="1"/>
  <c r="AI34" i="1" a="1"/>
  <c r="AI34" i="1" s="1"/>
  <c r="AI43" i="1" a="1"/>
  <c r="AI43" i="1" s="1"/>
  <c r="BV13" i="1" a="1"/>
  <c r="BV13" i="1" s="1"/>
  <c r="BV24" i="1" a="1"/>
  <c r="BV24" i="1" s="1"/>
  <c r="BV48" i="1" a="1"/>
  <c r="BV48" i="1" s="1"/>
  <c r="BV16" i="1" a="1"/>
  <c r="BV16" i="1" s="1"/>
  <c r="BV30" i="1" a="1"/>
  <c r="BV30" i="1" s="1"/>
  <c r="AV6" i="1" a="1"/>
  <c r="AV6" i="1" s="1"/>
  <c r="AI41" i="1" a="1"/>
  <c r="AI41" i="1" s="1"/>
  <c r="AI57" i="1" a="1"/>
  <c r="AI57" i="1" s="1"/>
  <c r="AI14" i="1" a="1"/>
  <c r="AI14" i="1" s="1"/>
  <c r="AI6" i="1" a="1"/>
  <c r="AI6" i="1" s="1"/>
  <c r="AV55" i="1" a="1"/>
  <c r="AV55" i="1" s="1"/>
  <c r="AV39" i="1" a="1"/>
  <c r="AV39" i="1" s="1"/>
  <c r="BI25" i="1" a="1"/>
  <c r="BI25" i="1" s="1"/>
  <c r="AV11" i="1" a="1"/>
  <c r="AV11" i="1" s="1"/>
  <c r="AI30" i="1" a="1"/>
  <c r="AI30" i="1" s="1"/>
  <c r="CE18" i="1"/>
  <c r="BY18" i="1"/>
  <c r="BW18" i="1"/>
  <c r="CB18" i="1"/>
  <c r="CD18" i="1"/>
  <c r="CF18" i="1"/>
  <c r="CC18" i="1"/>
  <c r="CG18" i="1"/>
  <c r="BZ18" i="1"/>
  <c r="BX18" i="1"/>
  <c r="CA18" i="1"/>
  <c r="AQ38" i="1"/>
  <c r="AJ38" i="1"/>
  <c r="AN38" i="1"/>
  <c r="AM38" i="1"/>
  <c r="AR38" i="1"/>
  <c r="CF8" i="1"/>
  <c r="CC8" i="1"/>
  <c r="CA8" i="1"/>
  <c r="BX8" i="1"/>
  <c r="BY8" i="1"/>
  <c r="CD8" i="1"/>
  <c r="CE8" i="1"/>
  <c r="BZ8" i="1"/>
  <c r="CG8" i="1"/>
  <c r="CB8" i="1"/>
  <c r="BW8" i="1"/>
  <c r="BO5" i="1"/>
  <c r="BJ58" i="1"/>
  <c r="BT58" i="1"/>
  <c r="BR58" i="1"/>
  <c r="BQ58" i="1"/>
  <c r="BN58" i="1"/>
  <c r="BL58" i="1"/>
  <c r="BP58" i="1"/>
  <c r="BM58" i="1"/>
  <c r="BS58" i="1"/>
  <c r="BK58" i="1"/>
  <c r="BO58" i="1"/>
  <c r="BX26" i="1"/>
  <c r="CE26" i="1"/>
  <c r="BW26" i="1"/>
  <c r="CC26" i="1"/>
  <c r="BY26" i="1"/>
  <c r="CB26" i="1"/>
  <c r="BZ26" i="1"/>
  <c r="CA26" i="1"/>
  <c r="CF26" i="1"/>
  <c r="CG26" i="1"/>
  <c r="CD26" i="1"/>
  <c r="BV27" i="1" a="1"/>
  <c r="BV27" i="1" s="1"/>
  <c r="BI34" i="1" a="1"/>
  <c r="BI34" i="1" s="1"/>
  <c r="AI28" i="1" a="1"/>
  <c r="AI28" i="1" s="1"/>
  <c r="AI35" i="1" a="1"/>
  <c r="AI35" i="1" s="1"/>
  <c r="BI37" i="1" a="1"/>
  <c r="BI37" i="1" s="1"/>
  <c r="AI33" i="1" a="1"/>
  <c r="AI33" i="1" s="1"/>
  <c r="BV4" i="1" a="1"/>
  <c r="BV4" i="1" s="1"/>
  <c r="BV11" i="1" a="1"/>
  <c r="BV11" i="1" s="1"/>
  <c r="BV35" i="1" a="1"/>
  <c r="BV35" i="1" s="1"/>
  <c r="BV29" i="1" a="1"/>
  <c r="BV29" i="1" s="1"/>
  <c r="BI59" i="1" a="1"/>
  <c r="BI59" i="1" s="1"/>
  <c r="AI5" i="1" a="1"/>
  <c r="AI5" i="1" s="1"/>
  <c r="BI9" i="1" a="1"/>
  <c r="BI9" i="1" s="1"/>
  <c r="BV19" i="1" a="1"/>
  <c r="BV19" i="1" s="1"/>
  <c r="BI55" i="1" a="1"/>
  <c r="BI55" i="1" s="1"/>
  <c r="AI45" i="1" a="1"/>
  <c r="AI45" i="1" s="1"/>
  <c r="BI23" i="1" a="1"/>
  <c r="BI23" i="1" s="1"/>
  <c r="BV36" i="1" a="1"/>
  <c r="BV36" i="1" s="1"/>
  <c r="BI39" i="1" a="1"/>
  <c r="BI39" i="1" s="1"/>
  <c r="AV37" i="1" a="1"/>
  <c r="AV37" i="1" s="1"/>
  <c r="BI28" i="1" a="1"/>
  <c r="BI28" i="1" s="1"/>
  <c r="BZ28" i="1" l="1"/>
  <c r="AR29" i="1"/>
  <c r="AQ29" i="1"/>
  <c r="AJ48" i="1"/>
  <c r="AX12" i="1"/>
  <c r="BB12" i="1"/>
  <c r="BW34" i="1"/>
  <c r="BP57" i="1"/>
  <c r="BR57" i="1"/>
  <c r="BQ17" i="1"/>
  <c r="CG40" i="1"/>
  <c r="AX32" i="1"/>
  <c r="AZ48" i="1"/>
  <c r="AJ44" i="1"/>
  <c r="AT47" i="1"/>
  <c r="BD20" i="1"/>
  <c r="AO11" i="1"/>
  <c r="AN11" i="1"/>
  <c r="BQ30" i="1"/>
  <c r="BS5" i="1"/>
  <c r="BM5" i="1"/>
  <c r="AO38" i="1"/>
  <c r="BM46" i="1"/>
  <c r="AW53" i="1"/>
  <c r="BG53" i="1"/>
  <c r="AS19" i="1"/>
  <c r="AO19" i="1"/>
  <c r="BL6" i="1"/>
  <c r="BR6" i="1"/>
  <c r="AP23" i="1"/>
  <c r="AK23" i="1"/>
  <c r="BZ41" i="1"/>
  <c r="BO7" i="1"/>
  <c r="BF52" i="1"/>
  <c r="BR56" i="1"/>
  <c r="BM56" i="1"/>
  <c r="CG28" i="1"/>
  <c r="CA28" i="1"/>
  <c r="AY49" i="1"/>
  <c r="BK15" i="1"/>
  <c r="BP27" i="1"/>
  <c r="BR29" i="1"/>
  <c r="BJ29" i="1"/>
  <c r="AK29" i="1"/>
  <c r="AT48" i="1"/>
  <c r="BG12" i="1"/>
  <c r="AZ12" i="1"/>
  <c r="CF34" i="1"/>
  <c r="BO57" i="1"/>
  <c r="BJ57" i="1"/>
  <c r="BT12" i="1"/>
  <c r="BN12" i="1"/>
  <c r="BK17" i="1"/>
  <c r="BZ40" i="1"/>
  <c r="BD32" i="1"/>
  <c r="BC32" i="1"/>
  <c r="AP26" i="1"/>
  <c r="AK26" i="1"/>
  <c r="BG48" i="1"/>
  <c r="AL44" i="1"/>
  <c r="AP44" i="1"/>
  <c r="AJ47" i="1"/>
  <c r="AX20" i="1"/>
  <c r="AQ11" i="1"/>
  <c r="AL11" i="1"/>
  <c r="BS30" i="1"/>
  <c r="AJ49" i="1"/>
  <c r="BJ5" i="1"/>
  <c r="AM11" i="1"/>
  <c r="BM30" i="1"/>
  <c r="BK5" i="1"/>
  <c r="BQ5" i="1"/>
  <c r="AK38" i="1"/>
  <c r="AS38" i="1"/>
  <c r="BM6" i="1"/>
  <c r="CC28" i="1"/>
  <c r="BE49" i="1"/>
  <c r="BM15" i="1"/>
  <c r="BQ12" i="1"/>
  <c r="BK12" i="1"/>
  <c r="BP5" i="1"/>
  <c r="BL5" i="1"/>
  <c r="AP38" i="1"/>
  <c r="BR46" i="1"/>
  <c r="BC53" i="1"/>
  <c r="AR19" i="1"/>
  <c r="AK19" i="1"/>
  <c r="BP6" i="1"/>
  <c r="BQ6" i="1"/>
  <c r="AR23" i="1"/>
  <c r="BY41" i="1"/>
  <c r="BQ7" i="1"/>
  <c r="BA52" i="1"/>
  <c r="BQ56" i="1"/>
  <c r="BP56" i="1"/>
  <c r="BW28" i="1"/>
  <c r="BD49" i="1"/>
  <c r="BG49" i="1"/>
  <c r="BS15" i="1"/>
  <c r="BS27" i="1"/>
  <c r="BS29" i="1"/>
  <c r="AO29" i="1"/>
  <c r="AS48" i="1"/>
  <c r="AW12" i="1"/>
  <c r="CG34" i="1"/>
  <c r="BN57" i="1"/>
  <c r="BS57" i="1"/>
  <c r="BP12" i="1"/>
  <c r="BP17" i="1"/>
  <c r="CC40" i="1"/>
  <c r="BA32" i="1"/>
  <c r="BE32" i="1"/>
  <c r="AS26" i="1"/>
  <c r="BB48" i="1"/>
  <c r="AY48" i="1"/>
  <c r="AQ44" i="1"/>
  <c r="AK44" i="1"/>
  <c r="AQ47" i="1"/>
  <c r="AO47" i="1"/>
  <c r="AW20" i="1"/>
  <c r="AS11" i="1"/>
  <c r="AJ11" i="1"/>
  <c r="BN30" i="1"/>
  <c r="AO49" i="1"/>
  <c r="BS46" i="1"/>
  <c r="BL46" i="1"/>
  <c r="BD53" i="1"/>
  <c r="AJ19" i="1"/>
  <c r="BK6" i="1"/>
  <c r="AN23" i="1"/>
  <c r="CE41" i="1"/>
  <c r="CB41" i="1"/>
  <c r="BS43" i="1"/>
  <c r="BN7" i="1"/>
  <c r="BT7" i="1"/>
  <c r="AY52" i="1"/>
  <c r="BO56" i="1"/>
  <c r="CE28" i="1"/>
  <c r="AW49" i="1"/>
  <c r="BB49" i="1"/>
  <c r="BN15" i="1"/>
  <c r="BQ27" i="1"/>
  <c r="BR27" i="1"/>
  <c r="BO29" i="1"/>
  <c r="AL29" i="1"/>
  <c r="AQ48" i="1"/>
  <c r="AL48" i="1"/>
  <c r="BC12" i="1"/>
  <c r="CC34" i="1"/>
  <c r="BT57" i="1"/>
  <c r="BJ12" i="1"/>
  <c r="BO17" i="1"/>
  <c r="CF40" i="1"/>
  <c r="BW40" i="1"/>
  <c r="BF32" i="1"/>
  <c r="AJ26" i="1"/>
  <c r="BC48" i="1"/>
  <c r="AX48" i="1"/>
  <c r="AR44" i="1"/>
  <c r="AL47" i="1"/>
  <c r="AM47" i="1"/>
  <c r="BE20" i="1"/>
  <c r="AR11" i="1"/>
  <c r="BO30" i="1"/>
  <c r="BP30" i="1"/>
  <c r="AS49" i="1"/>
  <c r="BW25" i="1"/>
  <c r="CF28" i="1"/>
  <c r="BY28" i="1"/>
  <c r="BA12" i="1"/>
  <c r="AY12" i="1"/>
  <c r="AK47" i="1"/>
  <c r="BT5" i="1"/>
  <c r="BX28" i="1"/>
  <c r="AX49" i="1"/>
  <c r="BA49" i="1"/>
  <c r="AN29" i="1"/>
  <c r="BE12" i="1"/>
  <c r="BG32" i="1"/>
  <c r="BB32" i="1"/>
  <c r="AW48" i="1"/>
  <c r="BD48" i="1"/>
  <c r="AN47" i="1"/>
  <c r="AR47" i="1"/>
  <c r="AP11" i="1"/>
  <c r="BL30" i="1"/>
  <c r="BR30" i="1"/>
  <c r="BN5" i="1"/>
  <c r="AL38" i="1"/>
  <c r="BP46" i="1"/>
  <c r="CF41" i="1"/>
  <c r="BM43" i="1"/>
  <c r="BM7" i="1"/>
  <c r="AW52" i="1"/>
  <c r="BR15" i="1"/>
  <c r="BO27" i="1"/>
  <c r="AR48" i="1"/>
  <c r="CA34" i="1"/>
  <c r="BT17" i="1"/>
  <c r="CB40" i="1"/>
  <c r="AY27" i="1"/>
  <c r="BG20" i="1"/>
  <c r="BJ30" i="1"/>
  <c r="AS15" i="1"/>
  <c r="AO15" i="1"/>
  <c r="AP15" i="1"/>
  <c r="BC27" i="1"/>
  <c r="CE25" i="1"/>
  <c r="CB25" i="1"/>
  <c r="CG25" i="1"/>
  <c r="BY25" i="1"/>
  <c r="BZ42" i="1"/>
  <c r="BZ25" i="1"/>
  <c r="CA42" i="1"/>
  <c r="BX25" i="1"/>
  <c r="CD25" i="1"/>
  <c r="CF42" i="1"/>
  <c r="CC25" i="1"/>
  <c r="CC42" i="1"/>
  <c r="BE50" i="1"/>
  <c r="BO43" i="1"/>
  <c r="CC49" i="1"/>
  <c r="CD49" i="1"/>
  <c r="AL36" i="1"/>
  <c r="BG50" i="1"/>
  <c r="AX50" i="1"/>
  <c r="BQ43" i="1"/>
  <c r="BX49" i="1"/>
  <c r="CE49" i="1"/>
  <c r="AZ50" i="1"/>
  <c r="BK43" i="1"/>
  <c r="BY49" i="1"/>
  <c r="AW50" i="1"/>
  <c r="BL43" i="1"/>
  <c r="BB27" i="1"/>
  <c r="CB49" i="1"/>
  <c r="BA50" i="1"/>
  <c r="BR43" i="1"/>
  <c r="AZ27" i="1"/>
  <c r="CF49" i="1"/>
  <c r="BD50" i="1"/>
  <c r="BP43" i="1"/>
  <c r="BT43" i="1"/>
  <c r="CA49" i="1"/>
  <c r="AY50" i="1"/>
  <c r="BN43" i="1"/>
  <c r="BA27" i="1"/>
  <c r="AG11" i="11"/>
  <c r="AG14" i="4"/>
  <c r="AG49" i="4"/>
  <c r="AG52" i="4"/>
  <c r="AG31" i="4"/>
  <c r="AG59" i="4"/>
  <c r="AB38" i="13"/>
  <c r="AG38" i="13" s="1"/>
  <c r="AG19" i="11"/>
  <c r="AG13" i="11"/>
  <c r="AG54" i="4"/>
  <c r="AG43" i="4"/>
  <c r="AG52" i="13"/>
  <c r="AG16" i="11"/>
  <c r="AG19" i="13"/>
  <c r="AG22" i="13"/>
  <c r="AG28" i="4"/>
  <c r="AG17" i="11"/>
  <c r="AG13" i="7"/>
  <c r="AG50" i="4"/>
  <c r="AF22" i="4"/>
  <c r="AB22" i="4"/>
  <c r="AG6" i="7"/>
  <c r="AB56" i="13"/>
  <c r="AF56" i="13"/>
  <c r="AG41" i="4"/>
  <c r="AG39" i="13"/>
  <c r="AG12" i="4"/>
  <c r="AG21" i="7"/>
  <c r="AG34" i="4"/>
  <c r="AG15" i="11"/>
  <c r="AG12" i="11"/>
  <c r="AG27" i="4"/>
  <c r="AF7" i="4"/>
  <c r="AB7" i="4"/>
  <c r="BG31" i="5"/>
  <c r="BE31" i="5"/>
  <c r="AZ31" i="5"/>
  <c r="BD31" i="5"/>
  <c r="BC31" i="5"/>
  <c r="AW31" i="5"/>
  <c r="BF31" i="5"/>
  <c r="BB31" i="5"/>
  <c r="AY31" i="5"/>
  <c r="BA31" i="5"/>
  <c r="AX31" i="5"/>
  <c r="BM55" i="5"/>
  <c r="BS55" i="5"/>
  <c r="BK55" i="5"/>
  <c r="BL55" i="5"/>
  <c r="BJ55" i="5"/>
  <c r="BT55" i="5"/>
  <c r="BR55" i="5"/>
  <c r="BP55" i="5"/>
  <c r="BQ55" i="5"/>
  <c r="BN55" i="5"/>
  <c r="BO55" i="5"/>
  <c r="AL19" i="5"/>
  <c r="AR19" i="5"/>
  <c r="AM19" i="5"/>
  <c r="AP19" i="5"/>
  <c r="AO19" i="5"/>
  <c r="AS19" i="5"/>
  <c r="AQ19" i="5"/>
  <c r="AK19" i="5"/>
  <c r="AN19" i="5"/>
  <c r="AJ19" i="5"/>
  <c r="AT19" i="5"/>
  <c r="BS33" i="5"/>
  <c r="BP33" i="5"/>
  <c r="BL33" i="5"/>
  <c r="BJ33" i="5"/>
  <c r="BQ33" i="5"/>
  <c r="BN33" i="5"/>
  <c r="BM33" i="5"/>
  <c r="BR33" i="5"/>
  <c r="BK33" i="5"/>
  <c r="BT33" i="5"/>
  <c r="BO33" i="5"/>
  <c r="BS59" i="5"/>
  <c r="BL59" i="5"/>
  <c r="BT59" i="5"/>
  <c r="BM59" i="5"/>
  <c r="BR59" i="5"/>
  <c r="BP59" i="5"/>
  <c r="BJ59" i="5"/>
  <c r="BN59" i="5"/>
  <c r="BQ59" i="5"/>
  <c r="BO59" i="5"/>
  <c r="BK59" i="5"/>
  <c r="BT19" i="5"/>
  <c r="BJ19" i="5"/>
  <c r="BN19" i="5"/>
  <c r="BR19" i="5"/>
  <c r="BS19" i="5"/>
  <c r="BP19" i="5"/>
  <c r="BK19" i="5"/>
  <c r="BQ19" i="5"/>
  <c r="BO19" i="5"/>
  <c r="BM19" i="5"/>
  <c r="BL19" i="5"/>
  <c r="AZ50" i="5"/>
  <c r="BF50" i="5"/>
  <c r="AX50" i="5"/>
  <c r="AW50" i="5"/>
  <c r="BB50" i="5"/>
  <c r="BA50" i="5"/>
  <c r="BE50" i="5"/>
  <c r="BD50" i="5"/>
  <c r="BC50" i="5"/>
  <c r="AY50" i="5"/>
  <c r="BG50" i="5"/>
  <c r="AK40" i="5"/>
  <c r="AT40" i="5"/>
  <c r="AS40" i="5"/>
  <c r="AR40" i="5"/>
  <c r="AL40" i="5"/>
  <c r="AN40" i="5"/>
  <c r="AP40" i="5"/>
  <c r="AJ40" i="5"/>
  <c r="AM40" i="5"/>
  <c r="AQ40" i="5"/>
  <c r="AO40" i="5"/>
  <c r="BA28" i="5"/>
  <c r="AZ28" i="5"/>
  <c r="BF28" i="5"/>
  <c r="AY28" i="5"/>
  <c r="BE28" i="5"/>
  <c r="BG28" i="5"/>
  <c r="BC28" i="5"/>
  <c r="AW28" i="5"/>
  <c r="BD28" i="5"/>
  <c r="BB28" i="5"/>
  <c r="AX28" i="5"/>
  <c r="BD53" i="5"/>
  <c r="AW53" i="5"/>
  <c r="AX53" i="5"/>
  <c r="BC53" i="5"/>
  <c r="BE53" i="5"/>
  <c r="BF53" i="5"/>
  <c r="AZ53" i="5"/>
  <c r="AY53" i="5"/>
  <c r="BB53" i="5"/>
  <c r="BA53" i="5"/>
  <c r="BG53" i="5"/>
  <c r="BZ10" i="5"/>
  <c r="CC10" i="5"/>
  <c r="BY10" i="5"/>
  <c r="CE10" i="5"/>
  <c r="CD10" i="5"/>
  <c r="CG10" i="5"/>
  <c r="BX10" i="5"/>
  <c r="CF10" i="5"/>
  <c r="CB10" i="5"/>
  <c r="BW10" i="5"/>
  <c r="CA10" i="5"/>
  <c r="BR25" i="5"/>
  <c r="BJ25" i="5"/>
  <c r="BM25" i="5"/>
  <c r="BK25" i="5"/>
  <c r="BS25" i="5"/>
  <c r="BN25" i="5"/>
  <c r="BO25" i="5"/>
  <c r="BL25" i="5"/>
  <c r="BP25" i="5"/>
  <c r="BQ25" i="5"/>
  <c r="BT25" i="5"/>
  <c r="AR9" i="5"/>
  <c r="AN9" i="5"/>
  <c r="AQ9" i="5"/>
  <c r="AK9" i="5"/>
  <c r="AM9" i="5"/>
  <c r="AO9" i="5"/>
  <c r="AJ9" i="5"/>
  <c r="AL9" i="5"/>
  <c r="AP9" i="5"/>
  <c r="AT9" i="5"/>
  <c r="AS9" i="5"/>
  <c r="BO39" i="5"/>
  <c r="BJ39" i="5"/>
  <c r="BQ39" i="5"/>
  <c r="BM39" i="5"/>
  <c r="BK39" i="5"/>
  <c r="BS39" i="5"/>
  <c r="BN39" i="5"/>
  <c r="BL39" i="5"/>
  <c r="BP39" i="5"/>
  <c r="BR39" i="5"/>
  <c r="BT39" i="5"/>
  <c r="AI15" i="5" a="1"/>
  <c r="AI15" i="5" s="1"/>
  <c r="BI12" i="5" a="1"/>
  <c r="BI12" i="5" s="1"/>
  <c r="AI46" i="5" a="1"/>
  <c r="AI46" i="5" s="1"/>
  <c r="AI39" i="5" a="1"/>
  <c r="AI39" i="5" s="1"/>
  <c r="AI44" i="5" a="1"/>
  <c r="AI44" i="5" s="1"/>
  <c r="BV20" i="5" a="1"/>
  <c r="BV20" i="5" s="1"/>
  <c r="BI45" i="5" a="1"/>
  <c r="BI45" i="5" s="1"/>
  <c r="AI59" i="5" a="1"/>
  <c r="AI59" i="5" s="1"/>
  <c r="AI6" i="5" a="1"/>
  <c r="AI6" i="5" s="1"/>
  <c r="AI17" i="5" a="1"/>
  <c r="AI17" i="5" s="1"/>
  <c r="AG41" i="13"/>
  <c r="BI37" i="5" a="1"/>
  <c r="BI37" i="5" s="1"/>
  <c r="BV22" i="5" a="1"/>
  <c r="BV22" i="5" s="1"/>
  <c r="AV22" i="5" a="1"/>
  <c r="AV22" i="5" s="1"/>
  <c r="BI34" i="5" a="1"/>
  <c r="BI34" i="5" s="1"/>
  <c r="AV45" i="5" a="1"/>
  <c r="AV45" i="5" s="1"/>
  <c r="AI32" i="5" a="1"/>
  <c r="AI32" i="5" s="1"/>
  <c r="AI13" i="5" a="1"/>
  <c r="AI13" i="5" s="1"/>
  <c r="BI38" i="5" a="1"/>
  <c r="BI38" i="5" s="1"/>
  <c r="BV14" i="5" a="1"/>
  <c r="BV14" i="5" s="1"/>
  <c r="BQ9" i="5"/>
  <c r="BT9" i="5"/>
  <c r="BM9" i="5"/>
  <c r="BK9" i="5"/>
  <c r="BS9" i="5"/>
  <c r="BP9" i="5"/>
  <c r="BN9" i="5"/>
  <c r="BO9" i="5"/>
  <c r="BR9" i="5"/>
  <c r="BJ9" i="5"/>
  <c r="BL9" i="5"/>
  <c r="AY59" i="5"/>
  <c r="BG59" i="5"/>
  <c r="BB59" i="5"/>
  <c r="BD59" i="5"/>
  <c r="BA59" i="5"/>
  <c r="BE59" i="5"/>
  <c r="BC59" i="5"/>
  <c r="AX59" i="5"/>
  <c r="AZ59" i="5"/>
  <c r="BF59" i="5"/>
  <c r="AW59" i="5"/>
  <c r="BO30" i="5"/>
  <c r="BK30" i="5"/>
  <c r="BM30" i="5"/>
  <c r="BP30" i="5"/>
  <c r="BQ30" i="5"/>
  <c r="BN30" i="5"/>
  <c r="BL30" i="5"/>
  <c r="BT30" i="5"/>
  <c r="BJ30" i="5"/>
  <c r="BR30" i="5"/>
  <c r="BS30" i="5"/>
  <c r="AT36" i="5"/>
  <c r="AR36" i="5"/>
  <c r="AL36" i="5"/>
  <c r="AN36" i="5"/>
  <c r="AQ36" i="5"/>
  <c r="AP36" i="5"/>
  <c r="AK36" i="5"/>
  <c r="AO36" i="5"/>
  <c r="AS36" i="5"/>
  <c r="AM36" i="5"/>
  <c r="AJ36" i="5"/>
  <c r="AK30" i="5"/>
  <c r="AJ30" i="5"/>
  <c r="AQ30" i="5"/>
  <c r="AO30" i="5"/>
  <c r="AM30" i="5"/>
  <c r="AN30" i="5"/>
  <c r="AT30" i="5"/>
  <c r="AS30" i="5"/>
  <c r="AL30" i="5"/>
  <c r="AP30" i="5"/>
  <c r="AR30" i="5"/>
  <c r="AG9" i="13"/>
  <c r="BQ22" i="5"/>
  <c r="BK22" i="5"/>
  <c r="BT22" i="5"/>
  <c r="BL22" i="5"/>
  <c r="BR22" i="5"/>
  <c r="BP22" i="5"/>
  <c r="BM22" i="5"/>
  <c r="BJ22" i="5"/>
  <c r="BN22" i="5"/>
  <c r="BS22" i="5"/>
  <c r="BO22" i="5"/>
  <c r="BO10" i="5"/>
  <c r="BL10" i="5"/>
  <c r="BS10" i="5"/>
  <c r="BK10" i="5"/>
  <c r="BQ10" i="5"/>
  <c r="BM10" i="5"/>
  <c r="BP10" i="5"/>
  <c r="BT10" i="5"/>
  <c r="BN10" i="5"/>
  <c r="BJ10" i="5"/>
  <c r="BR10" i="5"/>
  <c r="BV25" i="5" a="1"/>
  <c r="BV25" i="5" s="1"/>
  <c r="AV15" i="5" a="1"/>
  <c r="AV15" i="5" s="1"/>
  <c r="BV39" i="5" a="1"/>
  <c r="BV39" i="5" s="1"/>
  <c r="AV18" i="5" a="1"/>
  <c r="AV18" i="5" s="1"/>
  <c r="BV5" i="5" a="1"/>
  <c r="BV5" i="5" s="1"/>
  <c r="AV30" i="5" a="1"/>
  <c r="AV30" i="5" s="1"/>
  <c r="BI41" i="5" a="1"/>
  <c r="BI41" i="5" s="1"/>
  <c r="BV31" i="5" a="1"/>
  <c r="BV31" i="5" s="1"/>
  <c r="AF14" i="11"/>
  <c r="AB14" i="11"/>
  <c r="BI50" i="5" a="1"/>
  <c r="BI50" i="5" s="1"/>
  <c r="AI20" i="5" a="1"/>
  <c r="AI20" i="5" s="1"/>
  <c r="BV42" i="5" a="1"/>
  <c r="BV42" i="5" s="1"/>
  <c r="BI27" i="5" a="1"/>
  <c r="BI27" i="5" s="1"/>
  <c r="AV11" i="5" a="1"/>
  <c r="AV11" i="5" s="1"/>
  <c r="BV30" i="5" a="1"/>
  <c r="BV30" i="5" s="1"/>
  <c r="BV55" i="5" a="1"/>
  <c r="BV55" i="5" s="1"/>
  <c r="AV16" i="5" a="1"/>
  <c r="AV16" i="5" s="1"/>
  <c r="BI32" i="5" a="1"/>
  <c r="BI32" i="5" s="1"/>
  <c r="BI23" i="5" a="1"/>
  <c r="BI23" i="5" s="1"/>
  <c r="AI25" i="5" a="1"/>
  <c r="AI25" i="5" s="1"/>
  <c r="BI16" i="5" a="1"/>
  <c r="BI16" i="5" s="1"/>
  <c r="AI58" i="5" a="1"/>
  <c r="AI58" i="5" s="1"/>
  <c r="BP57" i="5"/>
  <c r="BN57" i="5"/>
  <c r="BS57" i="5"/>
  <c r="BM57" i="5"/>
  <c r="BQ57" i="5"/>
  <c r="BK57" i="5"/>
  <c r="BJ57" i="5"/>
  <c r="BO57" i="5"/>
  <c r="BL57" i="5"/>
  <c r="BT57" i="5"/>
  <c r="BR57" i="5"/>
  <c r="BB43" i="5"/>
  <c r="BA43" i="5"/>
  <c r="AY43" i="5"/>
  <c r="BC43" i="5"/>
  <c r="BD43" i="5"/>
  <c r="AW43" i="5"/>
  <c r="BE43" i="5"/>
  <c r="AZ43" i="5"/>
  <c r="BG43" i="5"/>
  <c r="AX43" i="5"/>
  <c r="BF43" i="5"/>
  <c r="AF53" i="4"/>
  <c r="AB53" i="4"/>
  <c r="CA32" i="5"/>
  <c r="CG32" i="5"/>
  <c r="BY32" i="5"/>
  <c r="CC32" i="5"/>
  <c r="CE32" i="5"/>
  <c r="BZ32" i="5"/>
  <c r="CD32" i="5"/>
  <c r="CF32" i="5"/>
  <c r="CB32" i="5"/>
  <c r="BW32" i="5"/>
  <c r="BX32" i="5"/>
  <c r="AN47" i="5"/>
  <c r="AS47" i="5"/>
  <c r="AL47" i="5"/>
  <c r="AO47" i="5"/>
  <c r="AP47" i="5"/>
  <c r="AQ47" i="5"/>
  <c r="AK47" i="5"/>
  <c r="AJ47" i="5"/>
  <c r="AM47" i="5"/>
  <c r="AR47" i="5"/>
  <c r="AT47" i="5"/>
  <c r="AG4" i="11"/>
  <c r="BV23" i="5" a="1"/>
  <c r="BV23" i="5" s="1"/>
  <c r="BI42" i="5" a="1"/>
  <c r="BI42" i="5" s="1"/>
  <c r="AF6" i="11"/>
  <c r="AB6" i="11"/>
  <c r="AI57" i="5" a="1"/>
  <c r="AI57" i="5" s="1"/>
  <c r="AV46" i="5" a="1"/>
  <c r="AV46" i="5" s="1"/>
  <c r="AI55" i="5" a="1"/>
  <c r="AI55" i="5" s="1"/>
  <c r="AV38" i="5" a="1"/>
  <c r="AV38" i="5" s="1"/>
  <c r="BV54" i="5" a="1"/>
  <c r="BV54" i="5" s="1"/>
  <c r="BV51" i="5" a="1"/>
  <c r="BV51" i="5" s="1"/>
  <c r="BI5" i="5" a="1"/>
  <c r="BI5" i="5" s="1"/>
  <c r="AV55" i="5" a="1"/>
  <c r="AV55" i="5" s="1"/>
  <c r="AI33" i="5" a="1"/>
  <c r="AI33" i="5" s="1"/>
  <c r="AI11" i="5" a="1"/>
  <c r="AI11" i="5" s="1"/>
  <c r="BV50" i="5" a="1"/>
  <c r="BV50" i="5" s="1"/>
  <c r="BI6" i="5" a="1"/>
  <c r="BI6" i="5" s="1"/>
  <c r="AV36" i="5" a="1"/>
  <c r="AV36" i="5" s="1"/>
  <c r="AI53" i="5" a="1"/>
  <c r="AI53" i="5" s="1"/>
  <c r="BV43" i="5" a="1"/>
  <c r="BV43" i="5" s="1"/>
  <c r="AI16" i="5" a="1"/>
  <c r="AI16" i="5" s="1"/>
  <c r="AV23" i="5" a="1"/>
  <c r="AV23" i="5" s="1"/>
  <c r="BR14" i="5"/>
  <c r="BM14" i="5"/>
  <c r="BQ14" i="5"/>
  <c r="BO14" i="5"/>
  <c r="BN14" i="5"/>
  <c r="BL14" i="5"/>
  <c r="BP14" i="5"/>
  <c r="BS14" i="5"/>
  <c r="BT14" i="5"/>
  <c r="BJ14" i="5"/>
  <c r="BK14" i="5"/>
  <c r="BZ36" i="5"/>
  <c r="BX36" i="5"/>
  <c r="CD36" i="5"/>
  <c r="BW36" i="5"/>
  <c r="CF36" i="5"/>
  <c r="CE36" i="5"/>
  <c r="BY36" i="5"/>
  <c r="CG36" i="5"/>
  <c r="CB36" i="5"/>
  <c r="CC36" i="5"/>
  <c r="CA36" i="5"/>
  <c r="AG32" i="4"/>
  <c r="BG48" i="5"/>
  <c r="BB48" i="5"/>
  <c r="AZ48" i="5"/>
  <c r="BD48" i="5"/>
  <c r="AY48" i="5"/>
  <c r="BE48" i="5"/>
  <c r="BF48" i="5"/>
  <c r="BA48" i="5"/>
  <c r="BC48" i="5"/>
  <c r="AX48" i="5"/>
  <c r="AW48" i="5"/>
  <c r="AI4" i="5" a="1"/>
  <c r="AI4" i="5" s="1"/>
  <c r="AI14" i="5" a="1"/>
  <c r="AI14" i="5" s="1"/>
  <c r="AB14" i="13"/>
  <c r="AF14" i="13"/>
  <c r="AV51" i="5" a="1"/>
  <c r="AV51" i="5" s="1"/>
  <c r="AG13" i="4"/>
  <c r="AV12" i="5" a="1"/>
  <c r="AV12" i="5" s="1"/>
  <c r="AV25" i="5" a="1"/>
  <c r="AV25" i="5" s="1"/>
  <c r="BI48" i="5" a="1"/>
  <c r="BI48" i="5" s="1"/>
  <c r="BV46" i="5" a="1"/>
  <c r="BV46" i="5" s="1"/>
  <c r="AI43" i="5" a="1"/>
  <c r="AI43" i="5" s="1"/>
  <c r="AV19" i="5" a="1"/>
  <c r="AV19" i="5" s="1"/>
  <c r="AV4" i="5" a="1"/>
  <c r="AV4" i="5" s="1"/>
  <c r="BV9" i="5" a="1"/>
  <c r="BV9" i="5" s="1"/>
  <c r="BI54" i="5" a="1"/>
  <c r="BI54" i="5" s="1"/>
  <c r="AG11" i="7"/>
  <c r="BV19" i="5" a="1"/>
  <c r="BV19" i="5" s="1"/>
  <c r="BI46" i="5" a="1"/>
  <c r="BI46" i="5" s="1"/>
  <c r="BV11" i="5" a="1"/>
  <c r="BV11" i="5" s="1"/>
  <c r="AV17" i="5" a="1"/>
  <c r="AV17" i="5" s="1"/>
  <c r="AI56" i="5" a="1"/>
  <c r="AI56" i="5" s="1"/>
  <c r="BS58" i="5"/>
  <c r="BR58" i="5"/>
  <c r="BM58" i="5"/>
  <c r="BT58" i="5"/>
  <c r="BO58" i="5"/>
  <c r="BL58" i="5"/>
  <c r="BJ58" i="5"/>
  <c r="BN58" i="5"/>
  <c r="BQ58" i="5"/>
  <c r="BP58" i="5"/>
  <c r="BK58" i="5"/>
  <c r="AQ8" i="5"/>
  <c r="AT8" i="5"/>
  <c r="AO8" i="5"/>
  <c r="AR8" i="5"/>
  <c r="AJ8" i="5"/>
  <c r="AS8" i="5"/>
  <c r="AL8" i="5"/>
  <c r="AM8" i="5"/>
  <c r="AN8" i="5"/>
  <c r="AK8" i="5"/>
  <c r="AP8" i="5"/>
  <c r="AY52" i="5"/>
  <c r="BB52" i="5"/>
  <c r="BF52" i="5"/>
  <c r="AZ52" i="5"/>
  <c r="BA52" i="5"/>
  <c r="BC52" i="5"/>
  <c r="BE52" i="5"/>
  <c r="AW52" i="5"/>
  <c r="AX52" i="5"/>
  <c r="BG52" i="5"/>
  <c r="BD52" i="5"/>
  <c r="BC14" i="5"/>
  <c r="BA14" i="5"/>
  <c r="AW14" i="5"/>
  <c r="AY14" i="5"/>
  <c r="AZ14" i="5"/>
  <c r="BD14" i="5"/>
  <c r="BF14" i="5"/>
  <c r="BG14" i="5"/>
  <c r="AX14" i="5"/>
  <c r="BE14" i="5"/>
  <c r="BB14" i="5"/>
  <c r="BV51" i="12" a="1"/>
  <c r="BV51" i="12" s="1"/>
  <c r="BI56" i="12" a="1"/>
  <c r="BI56" i="12" s="1"/>
  <c r="BI40" i="12" a="1"/>
  <c r="BI40" i="12" s="1"/>
  <c r="AV43" i="12" a="1"/>
  <c r="AV43" i="12" s="1"/>
  <c r="AI50" i="12" a="1"/>
  <c r="AI50" i="12" s="1"/>
  <c r="BV52" i="12" a="1"/>
  <c r="BV52" i="12" s="1"/>
  <c r="BI57" i="12" a="1"/>
  <c r="BI57" i="12" s="1"/>
  <c r="BI41" i="12" a="1"/>
  <c r="BI41" i="12" s="1"/>
  <c r="AV44" i="12" a="1"/>
  <c r="AV44" i="12" s="1"/>
  <c r="AI31" i="12" a="1"/>
  <c r="AI31" i="12" s="1"/>
  <c r="AI45" i="12" a="1"/>
  <c r="AI45" i="12" s="1"/>
  <c r="BV23" i="12" a="1"/>
  <c r="BV23" i="12" s="1"/>
  <c r="BI34" i="12" a="1"/>
  <c r="BI34" i="12" s="1"/>
  <c r="BI18" i="12" a="1"/>
  <c r="BI18" i="12" s="1"/>
  <c r="AV29" i="12" a="1"/>
  <c r="AV29" i="12" s="1"/>
  <c r="AI36" i="12" a="1"/>
  <c r="AI36" i="12" s="1"/>
  <c r="AI20" i="12" a="1"/>
  <c r="AI20" i="12" s="1"/>
  <c r="BV28" i="12" a="1"/>
  <c r="BV28" i="12" s="1"/>
  <c r="AI38" i="12" a="1"/>
  <c r="AI38" i="12" s="1"/>
  <c r="BI21" i="12" a="1"/>
  <c r="BI21" i="12" s="1"/>
  <c r="AI11" i="12" a="1"/>
  <c r="AI11" i="12" s="1"/>
  <c r="BI9" i="12" a="1"/>
  <c r="BI9" i="12" s="1"/>
  <c r="BI10" i="12" a="1"/>
  <c r="BI10" i="12" s="1"/>
  <c r="AV4" i="12" a="1"/>
  <c r="AV4" i="12" s="1"/>
  <c r="AV34" i="12" a="1"/>
  <c r="AV34" i="12" s="1"/>
  <c r="AI6" i="12" a="1"/>
  <c r="AI6" i="12" s="1"/>
  <c r="AI13" i="12" a="1"/>
  <c r="AI13" i="12" s="1"/>
  <c r="AV6" i="12" a="1"/>
  <c r="AV6" i="12" s="1"/>
  <c r="BV49" i="12" a="1"/>
  <c r="BV49" i="12" s="1"/>
  <c r="BI54" i="12" a="1"/>
  <c r="BI54" i="12" s="1"/>
  <c r="AV57" i="12" a="1"/>
  <c r="AV57" i="12" s="1"/>
  <c r="AV41" i="12" a="1"/>
  <c r="AV41" i="12" s="1"/>
  <c r="AI48" i="12" a="1"/>
  <c r="AI48" i="12" s="1"/>
  <c r="BV50" i="12" a="1"/>
  <c r="BV50" i="12" s="1"/>
  <c r="BI55" i="12" a="1"/>
  <c r="BI55" i="12" s="1"/>
  <c r="AV58" i="12" a="1"/>
  <c r="AV58" i="12" s="1"/>
  <c r="AV42" i="12" a="1"/>
  <c r="AV42" i="12" s="1"/>
  <c r="AI29" i="12" a="1"/>
  <c r="AI29" i="12" s="1"/>
  <c r="AI39" i="12" a="1"/>
  <c r="AI39" i="12" s="1"/>
  <c r="BV21" i="12" a="1"/>
  <c r="BV21" i="12" s="1"/>
  <c r="BI32" i="12" a="1"/>
  <c r="BI32" i="12" s="1"/>
  <c r="BI16" i="12" a="1"/>
  <c r="BI16" i="12" s="1"/>
  <c r="AV27" i="12" a="1"/>
  <c r="AV27" i="12" s="1"/>
  <c r="AI34" i="12" a="1"/>
  <c r="AI34" i="12" s="1"/>
  <c r="AI18" i="12" a="1"/>
  <c r="AI18" i="12" s="1"/>
  <c r="BV26" i="12" a="1"/>
  <c r="BV26" i="12" s="1"/>
  <c r="BI35" i="12" a="1"/>
  <c r="BI35" i="12" s="1"/>
  <c r="BI19" i="12" a="1"/>
  <c r="BI19" i="12" s="1"/>
  <c r="AI9" i="12" a="1"/>
  <c r="AI9" i="12" s="1"/>
  <c r="AV7" i="12" a="1"/>
  <c r="AV7" i="12" s="1"/>
  <c r="BI6" i="12" a="1"/>
  <c r="BI6" i="12" s="1"/>
  <c r="AV28" i="12" a="1"/>
  <c r="AV28" i="12" s="1"/>
  <c r="AV18" i="12" a="1"/>
  <c r="AV18" i="12" s="1"/>
  <c r="BV6" i="12" a="1"/>
  <c r="BV6" i="12" s="1"/>
  <c r="BV5" i="12" a="1"/>
  <c r="BV5" i="12" s="1"/>
  <c r="BI59" i="12" a="1"/>
  <c r="BI59" i="12" s="1"/>
  <c r="BV47" i="12" a="1"/>
  <c r="BV47" i="12" s="1"/>
  <c r="BI52" i="12" a="1"/>
  <c r="BI52" i="12" s="1"/>
  <c r="AV55" i="12" a="1"/>
  <c r="AV55" i="12" s="1"/>
  <c r="AV39" i="12" a="1"/>
  <c r="AV39" i="12" s="1"/>
  <c r="AI46" i="12" a="1"/>
  <c r="AI46" i="12" s="1"/>
  <c r="BV48" i="12" a="1"/>
  <c r="BV48" i="12" s="1"/>
  <c r="BI53" i="12" a="1"/>
  <c r="BI53" i="12" s="1"/>
  <c r="AV56" i="12" a="1"/>
  <c r="AV56" i="12" s="1"/>
  <c r="AV40" i="12" a="1"/>
  <c r="AV40" i="12" s="1"/>
  <c r="AI27" i="12" a="1"/>
  <c r="AI27" i="12" s="1"/>
  <c r="BV35" i="12" a="1"/>
  <c r="BV35" i="12" s="1"/>
  <c r="BV19" i="12" a="1"/>
  <c r="BV19" i="12" s="1"/>
  <c r="BI30" i="12" a="1"/>
  <c r="BI30" i="12" s="1"/>
  <c r="AI57" i="12" a="1"/>
  <c r="AI57" i="12" s="1"/>
  <c r="AV25" i="12" a="1"/>
  <c r="AV25" i="12" s="1"/>
  <c r="AI32" i="12" a="1"/>
  <c r="AI32" i="12" s="1"/>
  <c r="AI16" i="12" a="1"/>
  <c r="AI16" i="12" s="1"/>
  <c r="BV24" i="12" a="1"/>
  <c r="BV24" i="12" s="1"/>
  <c r="BI33" i="12" a="1"/>
  <c r="BI33" i="12" s="1"/>
  <c r="BI17" i="12" a="1"/>
  <c r="BI17" i="12" s="1"/>
  <c r="AV8" i="12" a="1"/>
  <c r="AV8" i="12" s="1"/>
  <c r="AV5" i="12" a="1"/>
  <c r="AV5" i="12" s="1"/>
  <c r="AV22" i="12" a="1"/>
  <c r="AV22" i="12" s="1"/>
  <c r="AI12" i="12" a="1"/>
  <c r="AI12" i="12" s="1"/>
  <c r="BI15" i="12" a="1"/>
  <c r="BI15" i="12" s="1"/>
  <c r="AV24" i="12" a="1"/>
  <c r="AV24" i="12" s="1"/>
  <c r="AV10" i="12" a="1"/>
  <c r="AV10" i="12" s="1"/>
  <c r="AV59" i="12" a="1"/>
  <c r="AV59" i="12" s="1"/>
  <c r="BV45" i="12" a="1"/>
  <c r="BV45" i="12" s="1"/>
  <c r="BI50" i="12" a="1"/>
  <c r="BI50" i="12" s="1"/>
  <c r="AV53" i="12" a="1"/>
  <c r="AV53" i="12" s="1"/>
  <c r="AV37" i="12" a="1"/>
  <c r="AV37" i="12" s="1"/>
  <c r="AI44" i="12" a="1"/>
  <c r="AI44" i="12" s="1"/>
  <c r="BV46" i="12" a="1"/>
  <c r="BV46" i="12" s="1"/>
  <c r="BI51" i="12" a="1"/>
  <c r="BI51" i="12" s="1"/>
  <c r="AV54" i="12" a="1"/>
  <c r="AV54" i="12" s="1"/>
  <c r="AV38" i="12" a="1"/>
  <c r="AV38" i="12" s="1"/>
  <c r="AI25" i="12" a="1"/>
  <c r="AI25" i="12" s="1"/>
  <c r="BV33" i="12" a="1"/>
  <c r="BV33" i="12" s="1"/>
  <c r="BV17" i="12" a="1"/>
  <c r="BV17" i="12" s="1"/>
  <c r="BI28" i="12" a="1"/>
  <c r="BI28" i="12" s="1"/>
  <c r="AI41" i="12" a="1"/>
  <c r="AI41" i="12" s="1"/>
  <c r="AV23" i="12" a="1"/>
  <c r="AV23" i="12" s="1"/>
  <c r="AI30" i="12" a="1"/>
  <c r="AI30" i="12" s="1"/>
  <c r="AI53" i="12" a="1"/>
  <c r="AI53" i="12" s="1"/>
  <c r="BV22" i="12" a="1"/>
  <c r="BV22" i="12" s="1"/>
  <c r="BI31" i="12" a="1"/>
  <c r="BI31" i="12" s="1"/>
  <c r="AV36" i="12" a="1"/>
  <c r="AV36" i="12" s="1"/>
  <c r="AV26" i="12" a="1"/>
  <c r="AV26" i="12" s="1"/>
  <c r="BV4" i="12" a="1"/>
  <c r="BV4" i="12" s="1"/>
  <c r="BV15" i="12" a="1"/>
  <c r="BV15" i="12" s="1"/>
  <c r="AI10" i="12" a="1"/>
  <c r="AI10" i="12" s="1"/>
  <c r="AI15" i="12" a="1"/>
  <c r="AI15" i="12" s="1"/>
  <c r="BI11" i="12" a="1"/>
  <c r="BI11" i="12" s="1"/>
  <c r="AI49" i="12" a="1"/>
  <c r="AI49" i="12" s="1"/>
  <c r="BV59" i="12" a="1"/>
  <c r="BV59" i="12" s="1"/>
  <c r="BV43" i="12" a="1"/>
  <c r="BV43" i="12" s="1"/>
  <c r="BI48" i="12" a="1"/>
  <c r="BI48" i="12" s="1"/>
  <c r="AV51" i="12" a="1"/>
  <c r="AV51" i="12" s="1"/>
  <c r="AI58" i="12" a="1"/>
  <c r="AI58" i="12" s="1"/>
  <c r="AI42" i="12" a="1"/>
  <c r="AI42" i="12" s="1"/>
  <c r="BV44" i="12" a="1"/>
  <c r="BV44" i="12" s="1"/>
  <c r="BI49" i="12" a="1"/>
  <c r="BI49" i="12" s="1"/>
  <c r="AV52" i="12" a="1"/>
  <c r="AV52" i="12" s="1"/>
  <c r="AI55" i="12" a="1"/>
  <c r="AI55" i="12" s="1"/>
  <c r="AI23" i="12" a="1"/>
  <c r="AI23" i="12" s="1"/>
  <c r="BV31" i="12" a="1"/>
  <c r="BV31" i="12" s="1"/>
  <c r="AI51" i="12" a="1"/>
  <c r="AI51" i="12" s="1"/>
  <c r="BI26" i="12" a="1"/>
  <c r="BI26" i="12" s="1"/>
  <c r="BI38" i="12" a="1"/>
  <c r="BI38" i="12" s="1"/>
  <c r="AV21" i="12" a="1"/>
  <c r="AV21" i="12" s="1"/>
  <c r="AI28" i="12" a="1"/>
  <c r="AI28" i="12" s="1"/>
  <c r="AI37" i="12" a="1"/>
  <c r="AI37" i="12" s="1"/>
  <c r="BV20" i="12" a="1"/>
  <c r="BV20" i="12" s="1"/>
  <c r="BI29" i="12" a="1"/>
  <c r="BI29" i="12" s="1"/>
  <c r="AV20" i="12" a="1"/>
  <c r="AV20" i="12" s="1"/>
  <c r="AV16" i="12" a="1"/>
  <c r="AV16" i="12" s="1"/>
  <c r="AV32" i="12" a="1"/>
  <c r="AV32" i="12" s="1"/>
  <c r="BV14" i="12" a="1"/>
  <c r="BV14" i="12" s="1"/>
  <c r="BV9" i="12" a="1"/>
  <c r="BV9" i="12" s="1"/>
  <c r="AV14" i="12" a="1"/>
  <c r="AV14" i="12" s="1"/>
  <c r="AI7" i="12" a="1"/>
  <c r="AI7" i="12" s="1"/>
  <c r="AV30" i="12" a="1"/>
  <c r="AV30" i="12" s="1"/>
  <c r="AI59" i="12" a="1"/>
  <c r="AI59" i="12" s="1"/>
  <c r="BV57" i="12" a="1"/>
  <c r="BV57" i="12" s="1"/>
  <c r="BV41" i="12" a="1"/>
  <c r="BV41" i="12" s="1"/>
  <c r="BI46" i="12" a="1"/>
  <c r="BI46" i="12" s="1"/>
  <c r="AV49" i="12" a="1"/>
  <c r="AV49" i="12" s="1"/>
  <c r="AI56" i="12" a="1"/>
  <c r="AI56" i="12" s="1"/>
  <c r="BV58" i="12" a="1"/>
  <c r="BV58" i="12" s="1"/>
  <c r="BV42" i="12" a="1"/>
  <c r="BV42" i="12" s="1"/>
  <c r="BI47" i="12" a="1"/>
  <c r="BI47" i="12" s="1"/>
  <c r="AV50" i="12" a="1"/>
  <c r="AV50" i="12" s="1"/>
  <c r="BV37" i="12" a="1"/>
  <c r="BV37" i="12" s="1"/>
  <c r="AI21" i="12" a="1"/>
  <c r="AI21" i="12" s="1"/>
  <c r="BV29" i="12" a="1"/>
  <c r="BV29" i="12" s="1"/>
  <c r="AI40" i="12" a="1"/>
  <c r="AI40" i="12" s="1"/>
  <c r="BI24" i="12" a="1"/>
  <c r="BI24" i="12" s="1"/>
  <c r="AV35" i="12" a="1"/>
  <c r="AV35" i="12" s="1"/>
  <c r="AV19" i="12" a="1"/>
  <c r="AV19" i="12" s="1"/>
  <c r="AI26" i="12" a="1"/>
  <c r="AI26" i="12" s="1"/>
  <c r="BV34" i="12" a="1"/>
  <c r="BV34" i="12" s="1"/>
  <c r="BV18" i="12" a="1"/>
  <c r="BV18" i="12" s="1"/>
  <c r="BI27" i="12" a="1"/>
  <c r="BI27" i="12" s="1"/>
  <c r="AV17" i="12" a="1"/>
  <c r="AV17" i="12" s="1"/>
  <c r="AV15" i="12" a="1"/>
  <c r="AV15" i="12" s="1"/>
  <c r="AI14" i="12" a="1"/>
  <c r="AI14" i="12" s="1"/>
  <c r="AV11" i="12" a="1"/>
  <c r="AV11" i="12" s="1"/>
  <c r="BI7" i="12" a="1"/>
  <c r="BI7" i="12" s="1"/>
  <c r="BI13" i="12" a="1"/>
  <c r="BI13" i="12" s="1"/>
  <c r="AV9" i="12" a="1"/>
  <c r="AV9" i="12" s="1"/>
  <c r="AV12" i="12" a="1"/>
  <c r="AV12" i="12" s="1"/>
  <c r="BV55" i="12" a="1"/>
  <c r="BV55" i="12" s="1"/>
  <c r="BV39" i="12" a="1"/>
  <c r="BV39" i="12" s="1"/>
  <c r="BI44" i="12" a="1"/>
  <c r="BI44" i="12" s="1"/>
  <c r="AV47" i="12" a="1"/>
  <c r="AV47" i="12" s="1"/>
  <c r="AI54" i="12" a="1"/>
  <c r="AI54" i="12" s="1"/>
  <c r="BV56" i="12" a="1"/>
  <c r="BV56" i="12" s="1"/>
  <c r="BV40" i="12" a="1"/>
  <c r="BV40" i="12" s="1"/>
  <c r="BI45" i="12" a="1"/>
  <c r="BI45" i="12" s="1"/>
  <c r="AV48" i="12" a="1"/>
  <c r="AV48" i="12" s="1"/>
  <c r="AI35" i="12" a="1"/>
  <c r="AI35" i="12" s="1"/>
  <c r="AI19" i="12" a="1"/>
  <c r="AI19" i="12" s="1"/>
  <c r="BV27" i="12" a="1"/>
  <c r="BV27" i="12" s="1"/>
  <c r="BI37" i="12" a="1"/>
  <c r="BI37" i="12" s="1"/>
  <c r="BI22" i="12" a="1"/>
  <c r="BI22" i="12" s="1"/>
  <c r="AV33" i="12" a="1"/>
  <c r="AV33" i="12" s="1"/>
  <c r="AI47" i="12" a="1"/>
  <c r="AI47" i="12" s="1"/>
  <c r="AI24" i="12" a="1"/>
  <c r="AI24" i="12" s="1"/>
  <c r="BV32" i="12" a="1"/>
  <c r="BV32" i="12" s="1"/>
  <c r="BV16" i="12" a="1"/>
  <c r="BV16" i="12" s="1"/>
  <c r="BI25" i="12" a="1"/>
  <c r="BI25" i="12" s="1"/>
  <c r="BI14" i="12" a="1"/>
  <c r="BI14" i="12" s="1"/>
  <c r="BV11" i="12" a="1"/>
  <c r="BV11" i="12" s="1"/>
  <c r="AV13" i="12" a="1"/>
  <c r="AV13" i="12" s="1"/>
  <c r="AI5" i="12" a="1"/>
  <c r="AI5" i="12" s="1"/>
  <c r="BI5" i="12" a="1"/>
  <c r="BI5" i="12" s="1"/>
  <c r="BV12" i="12" a="1"/>
  <c r="BV12" i="12" s="1"/>
  <c r="BV8" i="12" a="1"/>
  <c r="BV8" i="12" s="1"/>
  <c r="BV7" i="12" a="1"/>
  <c r="BV7" i="12" s="1"/>
  <c r="BV53" i="12" a="1"/>
  <c r="BV53" i="12" s="1"/>
  <c r="BI58" i="12" a="1"/>
  <c r="BI58" i="12" s="1"/>
  <c r="BI42" i="12" a="1"/>
  <c r="BI42" i="12" s="1"/>
  <c r="AV45" i="12" a="1"/>
  <c r="AV45" i="12" s="1"/>
  <c r="AI52" i="12" a="1"/>
  <c r="AI52" i="12" s="1"/>
  <c r="BV54" i="12" a="1"/>
  <c r="BV54" i="12" s="1"/>
  <c r="BV38" i="12" a="1"/>
  <c r="BV38" i="12" s="1"/>
  <c r="BI43" i="12" a="1"/>
  <c r="BI43" i="12" s="1"/>
  <c r="AV46" i="12" a="1"/>
  <c r="AV46" i="12" s="1"/>
  <c r="AI33" i="12" a="1"/>
  <c r="AI33" i="12" s="1"/>
  <c r="AI17" i="12" a="1"/>
  <c r="AI17" i="12" s="1"/>
  <c r="BV25" i="12" a="1"/>
  <c r="BV25" i="12" s="1"/>
  <c r="BI36" i="12" a="1"/>
  <c r="BI36" i="12" s="1"/>
  <c r="BI20" i="12" a="1"/>
  <c r="BI20" i="12" s="1"/>
  <c r="AV31" i="12" a="1"/>
  <c r="AV31" i="12" s="1"/>
  <c r="BI39" i="12" a="1"/>
  <c r="BI39" i="12" s="1"/>
  <c r="AI22" i="12" a="1"/>
  <c r="AI22" i="12" s="1"/>
  <c r="BV30" i="12" a="1"/>
  <c r="BV30" i="12" s="1"/>
  <c r="AI43" i="12" a="1"/>
  <c r="AI43" i="12" s="1"/>
  <c r="BI23" i="12" a="1"/>
  <c r="BI23" i="12" s="1"/>
  <c r="BV13" i="12" a="1"/>
  <c r="BV13" i="12" s="1"/>
  <c r="AI4" i="12" a="1"/>
  <c r="AI4" i="12" s="1"/>
  <c r="BI12" i="12" a="1"/>
  <c r="BI12" i="12" s="1"/>
  <c r="BI8" i="12" a="1"/>
  <c r="BI8" i="12" s="1"/>
  <c r="BV36" i="12" a="1"/>
  <c r="BV36" i="12" s="1"/>
  <c r="BV10" i="12" a="1"/>
  <c r="BV10" i="12" s="1"/>
  <c r="BI4" i="12" a="1"/>
  <c r="BI4" i="12" s="1"/>
  <c r="AI8" i="12" a="1"/>
  <c r="AI8" i="12" s="1"/>
  <c r="BA26" i="5"/>
  <c r="BG26" i="5"/>
  <c r="BC26" i="5"/>
  <c r="BB26" i="5"/>
  <c r="AZ26" i="5"/>
  <c r="BD26" i="5"/>
  <c r="AY26" i="5"/>
  <c r="AW26" i="5"/>
  <c r="BE26" i="5"/>
  <c r="AX26" i="5"/>
  <c r="BF26" i="5"/>
  <c r="BL7" i="5"/>
  <c r="BK7" i="5"/>
  <c r="BS7" i="5"/>
  <c r="BQ7" i="5"/>
  <c r="BT7" i="5"/>
  <c r="BM7" i="5"/>
  <c r="BR7" i="5"/>
  <c r="BO7" i="5"/>
  <c r="BP7" i="5"/>
  <c r="BJ7" i="5"/>
  <c r="BN7" i="5"/>
  <c r="BR15" i="5"/>
  <c r="BP15" i="5"/>
  <c r="BQ15" i="5"/>
  <c r="BK15" i="5"/>
  <c r="BO15" i="5"/>
  <c r="BL15" i="5"/>
  <c r="BS15" i="5"/>
  <c r="BN15" i="5"/>
  <c r="BJ15" i="5"/>
  <c r="BM15" i="5"/>
  <c r="BT15" i="5"/>
  <c r="BV52" i="5" a="1"/>
  <c r="BV52" i="5" s="1"/>
  <c r="AV33" i="5" a="1"/>
  <c r="AV33" i="5" s="1"/>
  <c r="AI31" i="5" a="1"/>
  <c r="AI31" i="5" s="1"/>
  <c r="AV42" i="5" a="1"/>
  <c r="AV42" i="5" s="1"/>
  <c r="AI12" i="5" a="1"/>
  <c r="AI12" i="5" s="1"/>
  <c r="AI29" i="5" a="1"/>
  <c r="AI29" i="5" s="1"/>
  <c r="BV29" i="5" a="1"/>
  <c r="BV29" i="5" s="1"/>
  <c r="AV34" i="5" a="1"/>
  <c r="AV34" i="5" s="1"/>
  <c r="AI37" i="5" a="1"/>
  <c r="AI37" i="5" s="1"/>
  <c r="AI28" i="5" a="1"/>
  <c r="AI28" i="5" s="1"/>
  <c r="AV24" i="5" a="1"/>
  <c r="AV24" i="5" s="1"/>
  <c r="BI8" i="5" a="1"/>
  <c r="BI8" i="5" s="1"/>
  <c r="BI31" i="5" a="1"/>
  <c r="BI31" i="5" s="1"/>
  <c r="BV17" i="5" a="1"/>
  <c r="BV17" i="5" s="1"/>
  <c r="AV29" i="5" a="1"/>
  <c r="AV29" i="5" s="1"/>
  <c r="BI17" i="5" a="1"/>
  <c r="BI17" i="5" s="1"/>
  <c r="BI47" i="5" a="1"/>
  <c r="BI47" i="5" s="1"/>
  <c r="AI45" i="5" a="1"/>
  <c r="AI45" i="5" s="1"/>
  <c r="AI54" i="5" a="1"/>
  <c r="AI54" i="5" s="1"/>
  <c r="BV34" i="5" a="1"/>
  <c r="BV34" i="5" s="1"/>
  <c r="AV49" i="5" a="1"/>
  <c r="AV49" i="5" s="1"/>
  <c r="AI10" i="5" a="1"/>
  <c r="AI10" i="5" s="1"/>
  <c r="AV13" i="5" a="1"/>
  <c r="AV13" i="5" s="1"/>
  <c r="AV20" i="5" a="1"/>
  <c r="AV20" i="5" s="1"/>
  <c r="BV16" i="5" a="1"/>
  <c r="BV16" i="5" s="1"/>
  <c r="AI34" i="5" a="1"/>
  <c r="AI34" i="5" s="1"/>
  <c r="AI35" i="5" a="1"/>
  <c r="AI35" i="5" s="1"/>
  <c r="AI18" i="5" a="1"/>
  <c r="AI18" i="5" s="1"/>
  <c r="AI49" i="5" a="1"/>
  <c r="AI49" i="5" s="1"/>
  <c r="AI22" i="5" a="1"/>
  <c r="AI22" i="5" s="1"/>
  <c r="BI21" i="5" a="1"/>
  <c r="BI21" i="5" s="1"/>
  <c r="BV45" i="5" a="1"/>
  <c r="BV45" i="5" s="1"/>
  <c r="BV7" i="5" a="1"/>
  <c r="BV7" i="5" s="1"/>
  <c r="AV37" i="5" a="1"/>
  <c r="AV37" i="5" s="1"/>
  <c r="BV21" i="5" a="1"/>
  <c r="BV21" i="5" s="1"/>
  <c r="BV13" i="5" a="1"/>
  <c r="BV13" i="5" s="1"/>
  <c r="AI23" i="5" a="1"/>
  <c r="AI23" i="5" s="1"/>
  <c r="AI52" i="5" a="1"/>
  <c r="AI52" i="5" s="1"/>
  <c r="AV6" i="5" a="1"/>
  <c r="AV6" i="5" s="1"/>
  <c r="BI18" i="5" a="1"/>
  <c r="BI18" i="5" s="1"/>
  <c r="BI35" i="5" a="1"/>
  <c r="BI35" i="5" s="1"/>
  <c r="BI13" i="5" a="1"/>
  <c r="BI13" i="5" s="1"/>
  <c r="BV38" i="5" a="1"/>
  <c r="BV38" i="5" s="1"/>
  <c r="BI52" i="5" a="1"/>
  <c r="BI52" i="5" s="1"/>
  <c r="BV47" i="5" a="1"/>
  <c r="BV47" i="5" s="1"/>
  <c r="BV35" i="5" a="1"/>
  <c r="BV35" i="5" s="1"/>
  <c r="AI51" i="5" a="1"/>
  <c r="AI51" i="5" s="1"/>
  <c r="AI26" i="5" a="1"/>
  <c r="AI26" i="5" s="1"/>
  <c r="BV4" i="5" a="1"/>
  <c r="BV4" i="5" s="1"/>
  <c r="AV41" i="5" a="1"/>
  <c r="AV41" i="5" s="1"/>
  <c r="BI29" i="5" a="1"/>
  <c r="BI29" i="5" s="1"/>
  <c r="AI38" i="5" a="1"/>
  <c r="AI38" i="5" s="1"/>
  <c r="AI50" i="5" a="1"/>
  <c r="AI50" i="5" s="1"/>
  <c r="AV8" i="5" a="1"/>
  <c r="AV8" i="5" s="1"/>
  <c r="BI26" i="5" a="1"/>
  <c r="BI26" i="5" s="1"/>
  <c r="AV44" i="5" a="1"/>
  <c r="AV44" i="5" s="1"/>
  <c r="AV54" i="5" a="1"/>
  <c r="AV54" i="5" s="1"/>
  <c r="BV24" i="5" a="1"/>
  <c r="BV24" i="5" s="1"/>
  <c r="BI11" i="5" a="1"/>
  <c r="BI11" i="5" s="1"/>
  <c r="AV9" i="5" a="1"/>
  <c r="AV9" i="5" s="1"/>
  <c r="AV47" i="5" a="1"/>
  <c r="AV47" i="5" s="1"/>
  <c r="BV57" i="5" a="1"/>
  <c r="BV57" i="5" s="1"/>
  <c r="BV18" i="5" a="1"/>
  <c r="BV18" i="5" s="1"/>
  <c r="BI53" i="5" a="1"/>
  <c r="BI53" i="5" s="1"/>
  <c r="AI27" i="5" a="1"/>
  <c r="AI27" i="5" s="1"/>
  <c r="BL20" i="5"/>
  <c r="BP20" i="5"/>
  <c r="BR20" i="5"/>
  <c r="BS20" i="5"/>
  <c r="BN20" i="5"/>
  <c r="BQ20" i="5"/>
  <c r="BM20" i="5"/>
  <c r="BJ20" i="5"/>
  <c r="BT20" i="5"/>
  <c r="BK20" i="5"/>
  <c r="BO20" i="5"/>
  <c r="AP24" i="5"/>
  <c r="AR24" i="5"/>
  <c r="AM24" i="5"/>
  <c r="AT24" i="5"/>
  <c r="AQ24" i="5"/>
  <c r="AO24" i="5"/>
  <c r="AJ24" i="5"/>
  <c r="AS24" i="5"/>
  <c r="AK24" i="5"/>
  <c r="AN24" i="5"/>
  <c r="AL24" i="5"/>
  <c r="AT5" i="5"/>
  <c r="AP5" i="5"/>
  <c r="AN5" i="5"/>
  <c r="AK5" i="5"/>
  <c r="AR5" i="5"/>
  <c r="AL5" i="5"/>
  <c r="AJ5" i="5"/>
  <c r="AM5" i="5"/>
  <c r="AO5" i="5"/>
  <c r="AQ5" i="5"/>
  <c r="AS5" i="5"/>
  <c r="CE8" i="5"/>
  <c r="CA8" i="5"/>
  <c r="BX8" i="5"/>
  <c r="BW8" i="5"/>
  <c r="BY8" i="5"/>
  <c r="CD8" i="5"/>
  <c r="CB8" i="5"/>
  <c r="CF8" i="5"/>
  <c r="CC8" i="5"/>
  <c r="CG8" i="5"/>
  <c r="BZ8" i="5"/>
  <c r="BI51" i="5" a="1"/>
  <c r="BI51" i="5" s="1"/>
  <c r="BV53" i="5" a="1"/>
  <c r="BV53" i="5" s="1"/>
  <c r="BI4" i="5" a="1"/>
  <c r="BI4" i="5" s="1"/>
  <c r="BV26" i="5" a="1"/>
  <c r="BV26" i="5" s="1"/>
  <c r="BV33" i="5" a="1"/>
  <c r="BV33" i="5" s="1"/>
  <c r="AV39" i="5" a="1"/>
  <c r="AV39" i="5" s="1"/>
  <c r="BI56" i="5" a="1"/>
  <c r="BI56" i="5" s="1"/>
  <c r="AI42" i="5" a="1"/>
  <c r="AI42" i="5" s="1"/>
  <c r="AV58" i="5" a="1"/>
  <c r="AV58" i="5" s="1"/>
  <c r="AV5" i="5" a="1"/>
  <c r="AV5" i="5" s="1"/>
  <c r="AI7" i="5" a="1"/>
  <c r="AI7" i="5" s="1"/>
  <c r="BV56" i="5" a="1"/>
  <c r="BV56" i="5" s="1"/>
  <c r="BV58" i="5" a="1"/>
  <c r="BV58" i="5" s="1"/>
  <c r="BV28" i="5" a="1"/>
  <c r="BV28" i="5" s="1"/>
  <c r="AF24" i="4"/>
  <c r="AB24" i="4"/>
  <c r="AF45" i="13"/>
  <c r="AB45" i="13"/>
  <c r="BI28" i="5" a="1"/>
  <c r="BI28" i="5" s="1"/>
  <c r="BI40" i="5" a="1"/>
  <c r="BI40" i="5" s="1"/>
  <c r="AV40" i="5" a="1"/>
  <c r="AV40" i="5" s="1"/>
  <c r="AI48" i="5" a="1"/>
  <c r="AI48" i="5" s="1"/>
  <c r="BV6" i="5" a="1"/>
  <c r="BV6" i="5" s="1"/>
  <c r="AG9" i="4"/>
  <c r="CE27" i="5"/>
  <c r="BY27" i="5"/>
  <c r="CF27" i="5"/>
  <c r="CG27" i="5"/>
  <c r="BX27" i="5"/>
  <c r="CC27" i="5"/>
  <c r="BW27" i="5"/>
  <c r="BZ27" i="5"/>
  <c r="CA27" i="5"/>
  <c r="CD27" i="5"/>
  <c r="CB27" i="5"/>
  <c r="BC7" i="5"/>
  <c r="AZ7" i="5"/>
  <c r="AW7" i="5"/>
  <c r="BF7" i="5"/>
  <c r="BB7" i="5"/>
  <c r="BD7" i="5"/>
  <c r="BA7" i="5"/>
  <c r="AY7" i="5"/>
  <c r="BG7" i="5"/>
  <c r="AX7" i="5"/>
  <c r="BE7" i="5"/>
  <c r="AR21" i="5"/>
  <c r="AT21" i="5"/>
  <c r="AN21" i="5"/>
  <c r="AQ21" i="5"/>
  <c r="AP21" i="5"/>
  <c r="AL21" i="5"/>
  <c r="AO21" i="5"/>
  <c r="AJ21" i="5"/>
  <c r="AS21" i="5"/>
  <c r="AK21" i="5"/>
  <c r="AM21" i="5"/>
  <c r="BR49" i="5"/>
  <c r="BK49" i="5"/>
  <c r="BS49" i="5"/>
  <c r="BO49" i="5"/>
  <c r="BP49" i="5"/>
  <c r="BJ49" i="5"/>
  <c r="BL49" i="5"/>
  <c r="BT49" i="5"/>
  <c r="BN49" i="5"/>
  <c r="BM49" i="5"/>
  <c r="BQ49" i="5"/>
  <c r="BV59" i="5" a="1"/>
  <c r="BV59" i="5" s="1"/>
  <c r="AV57" i="5" a="1"/>
  <c r="AV57" i="5" s="1"/>
  <c r="AV10" i="5" a="1"/>
  <c r="AV10" i="5" s="1"/>
  <c r="BV44" i="5" a="1"/>
  <c r="BV44" i="5" s="1"/>
  <c r="AG23" i="7"/>
  <c r="BI43" i="5" a="1"/>
  <c r="BI43" i="5" s="1"/>
  <c r="BV12" i="5" a="1"/>
  <c r="BV12" i="5" s="1"/>
  <c r="BV48" i="5" a="1"/>
  <c r="BV48" i="5" s="1"/>
  <c r="AV27" i="5" a="1"/>
  <c r="AV27" i="5" s="1"/>
  <c r="BI24" i="5" a="1"/>
  <c r="BI24" i="5" s="1"/>
  <c r="BV41" i="5" a="1"/>
  <c r="BV41" i="5" s="1"/>
  <c r="AB14" i="7"/>
  <c r="AF14" i="7"/>
  <c r="BV37" i="5" a="1"/>
  <c r="BV37" i="5" s="1"/>
  <c r="AV35" i="5" a="1"/>
  <c r="AV35" i="5" s="1"/>
  <c r="AI41" i="5" a="1"/>
  <c r="AI41" i="5" s="1"/>
  <c r="BI44" i="5" a="1"/>
  <c r="BI44" i="5" s="1"/>
  <c r="BV49" i="5" a="1"/>
  <c r="BV49" i="5" s="1"/>
  <c r="BV15" i="5" a="1"/>
  <c r="BV15" i="5" s="1"/>
  <c r="AV32" i="5" a="1"/>
  <c r="AV32" i="5" s="1"/>
  <c r="AV21" i="5" a="1"/>
  <c r="AV21" i="5" s="1"/>
  <c r="BI36" i="5" a="1"/>
  <c r="BI36" i="5" s="1"/>
  <c r="BV40" i="5" a="1"/>
  <c r="BV40" i="5" s="1"/>
  <c r="AV56" i="5" a="1"/>
  <c r="AV56" i="5" s="1"/>
  <c r="K10" i="10"/>
  <c r="J4" i="10" s="1"/>
  <c r="AO36" i="1"/>
  <c r="AQ36" i="1"/>
  <c r="BY42" i="1"/>
  <c r="BD40" i="1"/>
  <c r="AY40" i="1"/>
  <c r="CB42" i="1"/>
  <c r="BA40" i="1"/>
  <c r="AX40" i="1"/>
  <c r="BD27" i="1"/>
  <c r="BG27" i="1"/>
  <c r="AK36" i="1"/>
  <c r="BB50" i="1"/>
  <c r="BX42" i="1"/>
  <c r="CD42" i="1"/>
  <c r="AW40" i="1"/>
  <c r="AX27" i="1"/>
  <c r="BE27" i="1"/>
  <c r="AT36" i="1"/>
  <c r="BB40" i="1"/>
  <c r="CE42" i="1"/>
  <c r="BE40" i="1"/>
  <c r="AM36" i="1"/>
  <c r="AP36" i="1"/>
  <c r="CG42" i="1"/>
  <c r="BF40" i="1"/>
  <c r="BF27" i="1"/>
  <c r="AJ36" i="1"/>
  <c r="AN36" i="1"/>
  <c r="BC40" i="1"/>
  <c r="AS36" i="1"/>
  <c r="AJ28" i="1"/>
  <c r="AR28" i="1"/>
  <c r="AK28" i="1"/>
  <c r="AO28" i="1"/>
  <c r="AL28" i="1"/>
  <c r="AQ28" i="1"/>
  <c r="AP28" i="1"/>
  <c r="AM28" i="1"/>
  <c r="AT28" i="1"/>
  <c r="AN28" i="1"/>
  <c r="AS28" i="1"/>
  <c r="AK27" i="1"/>
  <c r="AT27" i="1"/>
  <c r="AQ27" i="1"/>
  <c r="AM27" i="1"/>
  <c r="AL27" i="1"/>
  <c r="AJ27" i="1"/>
  <c r="AS27" i="1"/>
  <c r="AP27" i="1"/>
  <c r="AR27" i="1"/>
  <c r="AO27" i="1"/>
  <c r="AN27" i="1"/>
  <c r="AL55" i="1"/>
  <c r="AR55" i="1"/>
  <c r="AQ55" i="1"/>
  <c r="AJ55" i="1"/>
  <c r="AO55" i="1"/>
  <c r="AN55" i="1"/>
  <c r="AM55" i="1"/>
  <c r="AP55" i="1"/>
  <c r="AT55" i="1"/>
  <c r="AK55" i="1"/>
  <c r="AS55" i="1"/>
  <c r="AQ22" i="1"/>
  <c r="AS22" i="1"/>
  <c r="AP22" i="1"/>
  <c r="AK22" i="1"/>
  <c r="AM22" i="1"/>
  <c r="AL22" i="1"/>
  <c r="AT22" i="1"/>
  <c r="AJ22" i="1"/>
  <c r="AN22" i="1"/>
  <c r="AR22" i="1"/>
  <c r="AO22" i="1"/>
  <c r="AY31" i="1"/>
  <c r="AW31" i="1"/>
  <c r="BE31" i="1"/>
  <c r="AZ31" i="1"/>
  <c r="BG31" i="1"/>
  <c r="BB31" i="1"/>
  <c r="AX31" i="1"/>
  <c r="BD31" i="1"/>
  <c r="BF31" i="1"/>
  <c r="BC31" i="1"/>
  <c r="BA31" i="1"/>
  <c r="BK33" i="1"/>
  <c r="BQ33" i="1"/>
  <c r="BS33" i="1"/>
  <c r="BL33" i="1"/>
  <c r="BN33" i="1"/>
  <c r="BP33" i="1"/>
  <c r="BM33" i="1"/>
  <c r="BO33" i="1"/>
  <c r="BT33" i="1"/>
  <c r="BR33" i="1"/>
  <c r="BJ33" i="1"/>
  <c r="CG9" i="1"/>
  <c r="BX9" i="1"/>
  <c r="BY9" i="1"/>
  <c r="CC9" i="1"/>
  <c r="CB9" i="1"/>
  <c r="CA9" i="1"/>
  <c r="BZ9" i="1"/>
  <c r="BW9" i="1"/>
  <c r="CE9" i="1"/>
  <c r="CD9" i="1"/>
  <c r="CF9" i="1"/>
  <c r="BT13" i="1"/>
  <c r="BP13" i="1"/>
  <c r="BK13" i="1"/>
  <c r="BL13" i="1"/>
  <c r="BR13" i="1"/>
  <c r="BO13" i="1"/>
  <c r="BQ13" i="1"/>
  <c r="BM13" i="1"/>
  <c r="BJ13" i="1"/>
  <c r="BS13" i="1"/>
  <c r="BN13" i="1"/>
  <c r="CB59" i="1"/>
  <c r="CA59" i="1"/>
  <c r="CC59" i="1"/>
  <c r="CD59" i="1"/>
  <c r="BW59" i="1"/>
  <c r="CF59" i="1"/>
  <c r="BZ59" i="1"/>
  <c r="CE59" i="1"/>
  <c r="BY59" i="1"/>
  <c r="BX59" i="1"/>
  <c r="CG59" i="1"/>
  <c r="CG36" i="1"/>
  <c r="CB36" i="1"/>
  <c r="CC36" i="1"/>
  <c r="BW36" i="1"/>
  <c r="BY36" i="1"/>
  <c r="BZ36" i="1"/>
  <c r="CA36" i="1"/>
  <c r="CD36" i="1"/>
  <c r="CE36" i="1"/>
  <c r="BX36" i="1"/>
  <c r="CF36" i="1"/>
  <c r="CC29" i="1"/>
  <c r="BW29" i="1"/>
  <c r="BY29" i="1"/>
  <c r="CF29" i="1"/>
  <c r="CD29" i="1"/>
  <c r="CA29" i="1"/>
  <c r="BZ29" i="1"/>
  <c r="CG29" i="1"/>
  <c r="CB29" i="1"/>
  <c r="BX29" i="1"/>
  <c r="CE29" i="1"/>
  <c r="BL34" i="1"/>
  <c r="BO34" i="1"/>
  <c r="BK34" i="1"/>
  <c r="BT34" i="1"/>
  <c r="BR34" i="1"/>
  <c r="BM34" i="1"/>
  <c r="BP34" i="1"/>
  <c r="BQ34" i="1"/>
  <c r="BJ34" i="1"/>
  <c r="BN34" i="1"/>
  <c r="BS34" i="1"/>
  <c r="BA55" i="1"/>
  <c r="AZ55" i="1"/>
  <c r="BC55" i="1"/>
  <c r="AY55" i="1"/>
  <c r="AX55" i="1"/>
  <c r="BB55" i="1"/>
  <c r="BE55" i="1"/>
  <c r="AW55" i="1"/>
  <c r="BD55" i="1"/>
  <c r="BF55" i="1"/>
  <c r="BG55" i="1"/>
  <c r="BW48" i="1"/>
  <c r="CE48" i="1"/>
  <c r="CD48" i="1"/>
  <c r="CG48" i="1"/>
  <c r="CF48" i="1"/>
  <c r="BZ48" i="1"/>
  <c r="CC48" i="1"/>
  <c r="BX48" i="1"/>
  <c r="CA48" i="1"/>
  <c r="BY48" i="1"/>
  <c r="CB48" i="1"/>
  <c r="BF59" i="1"/>
  <c r="BC59" i="1"/>
  <c r="AX59" i="1"/>
  <c r="AW59" i="1"/>
  <c r="BG59" i="1"/>
  <c r="BD59" i="1"/>
  <c r="BB59" i="1"/>
  <c r="BA59" i="1"/>
  <c r="BE59" i="1"/>
  <c r="AY59" i="1"/>
  <c r="AZ59" i="1"/>
  <c r="AS46" i="1"/>
  <c r="AL46" i="1"/>
  <c r="AQ46" i="1"/>
  <c r="AJ46" i="1"/>
  <c r="AT46" i="1"/>
  <c r="AM46" i="1"/>
  <c r="AO46" i="1"/>
  <c r="AN46" i="1"/>
  <c r="AR46" i="1"/>
  <c r="AK46" i="1"/>
  <c r="AP46" i="1"/>
  <c r="CF43" i="1"/>
  <c r="CB43" i="1"/>
  <c r="BY43" i="1"/>
  <c r="CE43" i="1"/>
  <c r="BZ43" i="1"/>
  <c r="CC43" i="1"/>
  <c r="CG43" i="1"/>
  <c r="CA43" i="1"/>
  <c r="CD43" i="1"/>
  <c r="BW43" i="1"/>
  <c r="BX43" i="1"/>
  <c r="BW6" i="1"/>
  <c r="CD6" i="1"/>
  <c r="CB6" i="1"/>
  <c r="BX6" i="1"/>
  <c r="CC6" i="1"/>
  <c r="BZ6" i="1"/>
  <c r="CE6" i="1"/>
  <c r="CG6" i="1"/>
  <c r="BY6" i="1"/>
  <c r="CF6" i="1"/>
  <c r="CA6" i="1"/>
  <c r="BP18" i="1"/>
  <c r="BT18" i="1"/>
  <c r="BK18" i="1"/>
  <c r="BM18" i="1"/>
  <c r="BS18" i="1"/>
  <c r="BL18" i="1"/>
  <c r="BR18" i="1"/>
  <c r="BO18" i="1"/>
  <c r="BJ18" i="1"/>
  <c r="BQ18" i="1"/>
  <c r="BN18" i="1"/>
  <c r="CA57" i="1"/>
  <c r="CG57" i="1"/>
  <c r="BZ57" i="1"/>
  <c r="CF57" i="1"/>
  <c r="BX57" i="1"/>
  <c r="CC57" i="1"/>
  <c r="BY57" i="1"/>
  <c r="CE57" i="1"/>
  <c r="CB57" i="1"/>
  <c r="CD57" i="1"/>
  <c r="BW57" i="1"/>
  <c r="CF5" i="1"/>
  <c r="CD5" i="1"/>
  <c r="CB5" i="1"/>
  <c r="BX5" i="1"/>
  <c r="CE5" i="1"/>
  <c r="BY5" i="1"/>
  <c r="BZ5" i="1"/>
  <c r="CC5" i="1"/>
  <c r="CG5" i="1"/>
  <c r="BW5" i="1"/>
  <c r="CA5" i="1"/>
  <c r="CF33" i="1"/>
  <c r="BY33" i="1"/>
  <c r="BZ33" i="1"/>
  <c r="CA33" i="1"/>
  <c r="CB33" i="1"/>
  <c r="CG33" i="1"/>
  <c r="BW33" i="1"/>
  <c r="BX33" i="1"/>
  <c r="CE33" i="1"/>
  <c r="CD33" i="1"/>
  <c r="CC33" i="1"/>
  <c r="BY44" i="1"/>
  <c r="CG44" i="1"/>
  <c r="CA44" i="1"/>
  <c r="BW44" i="1"/>
  <c r="BZ44" i="1"/>
  <c r="CE44" i="1"/>
  <c r="CB44" i="1"/>
  <c r="CC44" i="1"/>
  <c r="CF44" i="1"/>
  <c r="CD44" i="1"/>
  <c r="BX44" i="1"/>
  <c r="BJ22" i="1"/>
  <c r="BL22" i="1"/>
  <c r="BP22" i="1"/>
  <c r="BM22" i="1"/>
  <c r="BN22" i="1"/>
  <c r="BO22" i="1"/>
  <c r="BK22" i="1"/>
  <c r="BQ22" i="1"/>
  <c r="BS22" i="1"/>
  <c r="BT22" i="1"/>
  <c r="BR22" i="1"/>
  <c r="BY50" i="1"/>
  <c r="CC50" i="1"/>
  <c r="BW50" i="1"/>
  <c r="BX50" i="1"/>
  <c r="CE50" i="1"/>
  <c r="CF50" i="1"/>
  <c r="CA50" i="1"/>
  <c r="CB50" i="1"/>
  <c r="CG50" i="1"/>
  <c r="BZ50" i="1"/>
  <c r="CD50" i="1"/>
  <c r="BR26" i="1"/>
  <c r="BN26" i="1"/>
  <c r="BO26" i="1"/>
  <c r="BP26" i="1"/>
  <c r="BK26" i="1"/>
  <c r="BT26" i="1"/>
  <c r="BJ26" i="1"/>
  <c r="BS26" i="1"/>
  <c r="BM26" i="1"/>
  <c r="BQ26" i="1"/>
  <c r="BL26" i="1"/>
  <c r="BK23" i="1"/>
  <c r="BO23" i="1"/>
  <c r="BQ23" i="1"/>
  <c r="BN23" i="1"/>
  <c r="BJ23" i="1"/>
  <c r="BL23" i="1"/>
  <c r="BR23" i="1"/>
  <c r="BS23" i="1"/>
  <c r="BT23" i="1"/>
  <c r="BP23" i="1"/>
  <c r="BM23" i="1"/>
  <c r="CG35" i="1"/>
  <c r="BZ35" i="1"/>
  <c r="BW35" i="1"/>
  <c r="CA35" i="1"/>
  <c r="CB35" i="1"/>
  <c r="BX35" i="1"/>
  <c r="CF35" i="1"/>
  <c r="CD35" i="1"/>
  <c r="BY35" i="1"/>
  <c r="CC35" i="1"/>
  <c r="CE35" i="1"/>
  <c r="BZ27" i="1"/>
  <c r="CA27" i="1"/>
  <c r="CG27" i="1"/>
  <c r="CB27" i="1"/>
  <c r="CE27" i="1"/>
  <c r="BW27" i="1"/>
  <c r="BX27" i="1"/>
  <c r="CD27" i="1"/>
  <c r="BY27" i="1"/>
  <c r="CF27" i="1"/>
  <c r="CC27" i="1"/>
  <c r="AQ6" i="1"/>
  <c r="AP6" i="1"/>
  <c r="AK6" i="1"/>
  <c r="AO6" i="1"/>
  <c r="AL6" i="1"/>
  <c r="AS6" i="1"/>
  <c r="AT6" i="1"/>
  <c r="AJ6" i="1"/>
  <c r="AR6" i="1"/>
  <c r="AN6" i="1"/>
  <c r="AM6" i="1"/>
  <c r="CC24" i="1"/>
  <c r="CD24" i="1"/>
  <c r="BW24" i="1"/>
  <c r="BX24" i="1"/>
  <c r="CA24" i="1"/>
  <c r="BZ24" i="1"/>
  <c r="BY24" i="1"/>
  <c r="CF24" i="1"/>
  <c r="CB24" i="1"/>
  <c r="CG24" i="1"/>
  <c r="CE24" i="1"/>
  <c r="AS56" i="1"/>
  <c r="AR56" i="1"/>
  <c r="AJ56" i="1"/>
  <c r="AO56" i="1"/>
  <c r="AN56" i="1"/>
  <c r="AL56" i="1"/>
  <c r="AT56" i="1"/>
  <c r="AK56" i="1"/>
  <c r="AQ56" i="1"/>
  <c r="AM56" i="1"/>
  <c r="AP56" i="1"/>
  <c r="AN40" i="1"/>
  <c r="AL40" i="1"/>
  <c r="AP40" i="1"/>
  <c r="AK40" i="1"/>
  <c r="AQ40" i="1"/>
  <c r="AT40" i="1"/>
  <c r="AJ40" i="1"/>
  <c r="AR40" i="1"/>
  <c r="AO40" i="1"/>
  <c r="AM40" i="1"/>
  <c r="AS40" i="1"/>
  <c r="CC17" i="1"/>
  <c r="CF17" i="1"/>
  <c r="BZ17" i="1"/>
  <c r="BX17" i="1"/>
  <c r="CE17" i="1"/>
  <c r="CB17" i="1"/>
  <c r="CA17" i="1"/>
  <c r="CG17" i="1"/>
  <c r="BW17" i="1"/>
  <c r="BY17" i="1"/>
  <c r="CD17" i="1"/>
  <c r="BQ54" i="1"/>
  <c r="BO54" i="1"/>
  <c r="BT54" i="1"/>
  <c r="BJ54" i="1"/>
  <c r="BR54" i="1"/>
  <c r="BK54" i="1"/>
  <c r="BL54" i="1"/>
  <c r="BS54" i="1"/>
  <c r="BN54" i="1"/>
  <c r="BM54" i="1"/>
  <c r="BP54" i="1"/>
  <c r="BY37" i="1"/>
  <c r="CA37" i="1"/>
  <c r="BW37" i="1"/>
  <c r="CG37" i="1"/>
  <c r="BX37" i="1"/>
  <c r="CD37" i="1"/>
  <c r="CC37" i="1"/>
  <c r="CE37" i="1"/>
  <c r="CB37" i="1"/>
  <c r="BZ37" i="1"/>
  <c r="CF37" i="1"/>
  <c r="BD18" i="1"/>
  <c r="BF18" i="1"/>
  <c r="AY18" i="1"/>
  <c r="BA18" i="1"/>
  <c r="AW18" i="1"/>
  <c r="BE18" i="1"/>
  <c r="BB18" i="1"/>
  <c r="AX18" i="1"/>
  <c r="BC18" i="1"/>
  <c r="BG18" i="1"/>
  <c r="AZ18" i="1"/>
  <c r="AZ34" i="1"/>
  <c r="BD34" i="1"/>
  <c r="BA34" i="1"/>
  <c r="BF34" i="1"/>
  <c r="BB34" i="1"/>
  <c r="BC34" i="1"/>
  <c r="AW34" i="1"/>
  <c r="AX34" i="1"/>
  <c r="AY34" i="1"/>
  <c r="BE34" i="1"/>
  <c r="BG34" i="1"/>
  <c r="AT20" i="1"/>
  <c r="AM20" i="1"/>
  <c r="AL20" i="1"/>
  <c r="AJ20" i="1"/>
  <c r="AQ20" i="1"/>
  <c r="AP20" i="1"/>
  <c r="AR20" i="1"/>
  <c r="AN20" i="1"/>
  <c r="AO20" i="1"/>
  <c r="AK20" i="1"/>
  <c r="AS20" i="1"/>
  <c r="AR4" i="1"/>
  <c r="AJ4" i="1"/>
  <c r="AK4" i="1"/>
  <c r="AN4" i="1"/>
  <c r="AO4" i="1"/>
  <c r="AP4" i="1"/>
  <c r="AM4" i="1"/>
  <c r="AQ4" i="1"/>
  <c r="AT4" i="1"/>
  <c r="AS4" i="1"/>
  <c r="AL4" i="1"/>
  <c r="AQ7" i="1"/>
  <c r="AR7" i="1"/>
  <c r="AS7" i="1"/>
  <c r="AL7" i="1"/>
  <c r="AM7" i="1"/>
  <c r="AP7" i="1"/>
  <c r="AO7" i="1"/>
  <c r="AN7" i="1"/>
  <c r="AK7" i="1"/>
  <c r="AJ7" i="1"/>
  <c r="AT7" i="1"/>
  <c r="AX15" i="1"/>
  <c r="BE15" i="1"/>
  <c r="BD15" i="1"/>
  <c r="BB15" i="1"/>
  <c r="AY15" i="1"/>
  <c r="BG15" i="1"/>
  <c r="AZ15" i="1"/>
  <c r="BF15" i="1"/>
  <c r="BC15" i="1"/>
  <c r="AW15" i="1"/>
  <c r="BA15" i="1"/>
  <c r="BL10" i="1"/>
  <c r="BT10" i="1"/>
  <c r="BQ10" i="1"/>
  <c r="BM10" i="1"/>
  <c r="BO10" i="1"/>
  <c r="BK10" i="1"/>
  <c r="BP10" i="1"/>
  <c r="BS10" i="1"/>
  <c r="BN10" i="1"/>
  <c r="BJ10" i="1"/>
  <c r="BR10" i="1"/>
  <c r="CE16" i="1"/>
  <c r="CF16" i="1"/>
  <c r="CB16" i="1"/>
  <c r="CG16" i="1"/>
  <c r="CD16" i="1"/>
  <c r="BX16" i="1"/>
  <c r="BY16" i="1"/>
  <c r="CA16" i="1"/>
  <c r="BW16" i="1"/>
  <c r="BZ16" i="1"/>
  <c r="CC16" i="1"/>
  <c r="AM51" i="1"/>
  <c r="AR51" i="1"/>
  <c r="AJ51" i="1"/>
  <c r="AO51" i="1"/>
  <c r="AT51" i="1"/>
  <c r="AN51" i="1"/>
  <c r="AK51" i="1"/>
  <c r="AP51" i="1"/>
  <c r="AS51" i="1"/>
  <c r="AQ51" i="1"/>
  <c r="AL51" i="1"/>
  <c r="AO45" i="1"/>
  <c r="AQ45" i="1"/>
  <c r="AJ45" i="1"/>
  <c r="AN45" i="1"/>
  <c r="AL45" i="1"/>
  <c r="AR45" i="1"/>
  <c r="AT45" i="1"/>
  <c r="AP45" i="1"/>
  <c r="AK45" i="1"/>
  <c r="AS45" i="1"/>
  <c r="AM45" i="1"/>
  <c r="AL14" i="1"/>
  <c r="AT14" i="1"/>
  <c r="AM14" i="1"/>
  <c r="AN14" i="1"/>
  <c r="AQ14" i="1"/>
  <c r="AP14" i="1"/>
  <c r="AR14" i="1"/>
  <c r="AO14" i="1"/>
  <c r="AJ14" i="1"/>
  <c r="AS14" i="1"/>
  <c r="AK14" i="1"/>
  <c r="AX10" i="1"/>
  <c r="AW10" i="1"/>
  <c r="AY10" i="1"/>
  <c r="BB10" i="1"/>
  <c r="BG10" i="1"/>
  <c r="BC10" i="1"/>
  <c r="BD10" i="1"/>
  <c r="BA10" i="1"/>
  <c r="BE10" i="1"/>
  <c r="AZ10" i="1"/>
  <c r="BF10" i="1"/>
  <c r="BX23" i="1"/>
  <c r="CB23" i="1"/>
  <c r="BW23" i="1"/>
  <c r="CC23" i="1"/>
  <c r="CF23" i="1"/>
  <c r="BY23" i="1"/>
  <c r="CG23" i="1"/>
  <c r="CA23" i="1"/>
  <c r="CD23" i="1"/>
  <c r="BZ23" i="1"/>
  <c r="CE23" i="1"/>
  <c r="BK8" i="1"/>
  <c r="BL8" i="1"/>
  <c r="BQ8" i="1"/>
  <c r="BR8" i="1"/>
  <c r="BM8" i="1"/>
  <c r="BN8" i="1"/>
  <c r="BP8" i="1"/>
  <c r="BS8" i="1"/>
  <c r="BT8" i="1"/>
  <c r="BO8" i="1"/>
  <c r="BJ8" i="1"/>
  <c r="BB36" i="1"/>
  <c r="BC36" i="1"/>
  <c r="BG36" i="1"/>
  <c r="BD36" i="1"/>
  <c r="BA36" i="1"/>
  <c r="AZ36" i="1"/>
  <c r="BF36" i="1"/>
  <c r="AW36" i="1"/>
  <c r="AX36" i="1"/>
  <c r="AY36" i="1"/>
  <c r="BE36" i="1"/>
  <c r="BL24" i="1"/>
  <c r="BK24" i="1"/>
  <c r="BP24" i="1"/>
  <c r="BO24" i="1"/>
  <c r="BN24" i="1"/>
  <c r="BS24" i="1"/>
  <c r="BT24" i="1"/>
  <c r="BM24" i="1"/>
  <c r="BQ24" i="1"/>
  <c r="BJ24" i="1"/>
  <c r="BR24" i="1"/>
  <c r="BB38" i="1"/>
  <c r="BC38" i="1"/>
  <c r="BA38" i="1"/>
  <c r="AW38" i="1"/>
  <c r="AZ38" i="1"/>
  <c r="BF38" i="1"/>
  <c r="AY38" i="1"/>
  <c r="AX38" i="1"/>
  <c r="BD38" i="1"/>
  <c r="BG38" i="1"/>
  <c r="BE38" i="1"/>
  <c r="CD4" i="1"/>
  <c r="CA4" i="1"/>
  <c r="CB4" i="1"/>
  <c r="CC4" i="1"/>
  <c r="BX4" i="1"/>
  <c r="CE4" i="1"/>
  <c r="BZ4" i="1"/>
  <c r="CG4" i="1"/>
  <c r="BW4" i="1"/>
  <c r="CF4" i="1"/>
  <c r="BY4" i="1"/>
  <c r="BC14" i="1"/>
  <c r="BF14" i="1"/>
  <c r="AZ14" i="1"/>
  <c r="AW14" i="1"/>
  <c r="BD14" i="1"/>
  <c r="AY14" i="1"/>
  <c r="BB14" i="1"/>
  <c r="BA14" i="1"/>
  <c r="AX14" i="1"/>
  <c r="BG14" i="1"/>
  <c r="BE14" i="1"/>
  <c r="BE51" i="1"/>
  <c r="AX51" i="1"/>
  <c r="AY51" i="1"/>
  <c r="BF51" i="1"/>
  <c r="BG51" i="1"/>
  <c r="BB51" i="1"/>
  <c r="BA51" i="1"/>
  <c r="BC51" i="1"/>
  <c r="AW51" i="1"/>
  <c r="BD51" i="1"/>
  <c r="AZ51" i="1"/>
  <c r="BJ40" i="1"/>
  <c r="BK40" i="1"/>
  <c r="BM40" i="1"/>
  <c r="BO40" i="1"/>
  <c r="BN40" i="1"/>
  <c r="BQ40" i="1"/>
  <c r="BL40" i="1"/>
  <c r="BT40" i="1"/>
  <c r="BP40" i="1"/>
  <c r="BR40" i="1"/>
  <c r="BS40" i="1"/>
  <c r="CE47" i="1"/>
  <c r="BX47" i="1"/>
  <c r="CC47" i="1"/>
  <c r="CB47" i="1"/>
  <c r="CG47" i="1"/>
  <c r="BY47" i="1"/>
  <c r="BW47" i="1"/>
  <c r="CF47" i="1"/>
  <c r="BZ47" i="1"/>
  <c r="CA47" i="1"/>
  <c r="CD47" i="1"/>
  <c r="BG42" i="1"/>
  <c r="BA42" i="1"/>
  <c r="AW42" i="1"/>
  <c r="AZ42" i="1"/>
  <c r="BD42" i="1"/>
  <c r="AX42" i="1"/>
  <c r="BE42" i="1"/>
  <c r="BC42" i="1"/>
  <c r="BF42" i="1"/>
  <c r="BB42" i="1"/>
  <c r="AY42" i="1"/>
  <c r="BD8" i="1"/>
  <c r="AY8" i="1"/>
  <c r="AW8" i="1"/>
  <c r="BA8" i="1"/>
  <c r="BB8" i="1"/>
  <c r="BE8" i="1"/>
  <c r="AZ8" i="1"/>
  <c r="BC8" i="1"/>
  <c r="BG8" i="1"/>
  <c r="AX8" i="1"/>
  <c r="BF8" i="1"/>
  <c r="CC19" i="1"/>
  <c r="BZ19" i="1"/>
  <c r="BY19" i="1"/>
  <c r="CB19" i="1"/>
  <c r="CG19" i="1"/>
  <c r="CF19" i="1"/>
  <c r="BW19" i="1"/>
  <c r="BX19" i="1"/>
  <c r="CD19" i="1"/>
  <c r="CE19" i="1"/>
  <c r="CA19" i="1"/>
  <c r="AL33" i="1"/>
  <c r="AS33" i="1"/>
  <c r="AN33" i="1"/>
  <c r="AK33" i="1"/>
  <c r="AP33" i="1"/>
  <c r="AR33" i="1"/>
  <c r="AM33" i="1"/>
  <c r="AJ33" i="1"/>
  <c r="AO33" i="1"/>
  <c r="AQ33" i="1"/>
  <c r="AT33" i="1"/>
  <c r="AL30" i="1"/>
  <c r="AK30" i="1"/>
  <c r="AM30" i="1"/>
  <c r="AN30" i="1"/>
  <c r="AO30" i="1"/>
  <c r="AR30" i="1"/>
  <c r="AT30" i="1"/>
  <c r="AS30" i="1"/>
  <c r="AQ30" i="1"/>
  <c r="AJ30" i="1"/>
  <c r="AP30" i="1"/>
  <c r="AM41" i="1"/>
  <c r="AO41" i="1"/>
  <c r="AJ41" i="1"/>
  <c r="AP41" i="1"/>
  <c r="AR41" i="1"/>
  <c r="AN41" i="1"/>
  <c r="AQ41" i="1"/>
  <c r="AS41" i="1"/>
  <c r="AK41" i="1"/>
  <c r="AL41" i="1"/>
  <c r="AT41" i="1"/>
  <c r="AK34" i="1"/>
  <c r="AN34" i="1"/>
  <c r="AQ34" i="1"/>
  <c r="AM34" i="1"/>
  <c r="AS34" i="1"/>
  <c r="AJ34" i="1"/>
  <c r="AL34" i="1"/>
  <c r="AP34" i="1"/>
  <c r="AT34" i="1"/>
  <c r="AO34" i="1"/>
  <c r="AR34" i="1"/>
  <c r="BC26" i="1"/>
  <c r="AX26" i="1"/>
  <c r="BG26" i="1"/>
  <c r="BB26" i="1"/>
  <c r="BA26" i="1"/>
  <c r="BF26" i="1"/>
  <c r="AY26" i="1"/>
  <c r="BE26" i="1"/>
  <c r="BD26" i="1"/>
  <c r="AW26" i="1"/>
  <c r="AZ26" i="1"/>
  <c r="BL16" i="1"/>
  <c r="BK16" i="1"/>
  <c r="BO16" i="1"/>
  <c r="BP16" i="1"/>
  <c r="BS16" i="1"/>
  <c r="BM16" i="1"/>
  <c r="BT16" i="1"/>
  <c r="BN16" i="1"/>
  <c r="BQ16" i="1"/>
  <c r="BR16" i="1"/>
  <c r="BJ16" i="1"/>
  <c r="AJ42" i="1"/>
  <c r="AL42" i="1"/>
  <c r="AS42" i="1"/>
  <c r="AP42" i="1"/>
  <c r="AT42" i="1"/>
  <c r="AQ42" i="1"/>
  <c r="AN42" i="1"/>
  <c r="AK42" i="1"/>
  <c r="AR42" i="1"/>
  <c r="AM42" i="1"/>
  <c r="AO42" i="1"/>
  <c r="AZ33" i="1"/>
  <c r="BE33" i="1"/>
  <c r="BA33" i="1"/>
  <c r="BD33" i="1"/>
  <c r="BC33" i="1"/>
  <c r="BF33" i="1"/>
  <c r="AW33" i="1"/>
  <c r="AY33" i="1"/>
  <c r="AX33" i="1"/>
  <c r="BG33" i="1"/>
  <c r="BB33" i="1"/>
  <c r="BE46" i="1"/>
  <c r="BA46" i="1"/>
  <c r="AX46" i="1"/>
  <c r="AZ46" i="1"/>
  <c r="BD46" i="1"/>
  <c r="BF46" i="1"/>
  <c r="BG46" i="1"/>
  <c r="BC46" i="1"/>
  <c r="BB46" i="1"/>
  <c r="AW46" i="1"/>
  <c r="AY46" i="1"/>
  <c r="BZ31" i="1"/>
  <c r="BY31" i="1"/>
  <c r="CG31" i="1"/>
  <c r="BW31" i="1"/>
  <c r="CB31" i="1"/>
  <c r="CE31" i="1"/>
  <c r="BX31" i="1"/>
  <c r="CF31" i="1"/>
  <c r="CC31" i="1"/>
  <c r="CA31" i="1"/>
  <c r="CD31" i="1"/>
  <c r="BR35" i="1"/>
  <c r="BT35" i="1"/>
  <c r="BJ35" i="1"/>
  <c r="BL35" i="1"/>
  <c r="BS35" i="1"/>
  <c r="BQ35" i="1"/>
  <c r="BM35" i="1"/>
  <c r="BP35" i="1"/>
  <c r="BN35" i="1"/>
  <c r="BO35" i="1"/>
  <c r="BK35" i="1"/>
  <c r="AT50" i="1"/>
  <c r="AK50" i="1"/>
  <c r="AS50" i="1"/>
  <c r="AR50" i="1"/>
  <c r="AL50" i="1"/>
  <c r="AO50" i="1"/>
  <c r="AQ50" i="1"/>
  <c r="AM50" i="1"/>
  <c r="AJ50" i="1"/>
  <c r="AP50" i="1"/>
  <c r="AN50" i="1"/>
  <c r="CF21" i="1"/>
  <c r="BW21" i="1"/>
  <c r="BZ21" i="1"/>
  <c r="CE21" i="1"/>
  <c r="CD21" i="1"/>
  <c r="BX21" i="1"/>
  <c r="CA21" i="1"/>
  <c r="CB21" i="1"/>
  <c r="CG21" i="1"/>
  <c r="BY21" i="1"/>
  <c r="CC21" i="1"/>
  <c r="BC54" i="1"/>
  <c r="BE54" i="1"/>
  <c r="BB54" i="1"/>
  <c r="BD54" i="1"/>
  <c r="BG54" i="1"/>
  <c r="AY54" i="1"/>
  <c r="BF54" i="1"/>
  <c r="AW54" i="1"/>
  <c r="BA54" i="1"/>
  <c r="AX54" i="1"/>
  <c r="AZ54" i="1"/>
  <c r="AS37" i="1"/>
  <c r="AQ37" i="1"/>
  <c r="AR37" i="1"/>
  <c r="AL37" i="1"/>
  <c r="AP37" i="1"/>
  <c r="AT37" i="1"/>
  <c r="AK37" i="1"/>
  <c r="AO37" i="1"/>
  <c r="AJ37" i="1"/>
  <c r="AN37" i="1"/>
  <c r="AM37" i="1"/>
  <c r="BA57" i="1"/>
  <c r="AY57" i="1"/>
  <c r="BF57" i="1"/>
  <c r="AW57" i="1"/>
  <c r="BG57" i="1"/>
  <c r="AX57" i="1"/>
  <c r="BC57" i="1"/>
  <c r="BB57" i="1"/>
  <c r="BD57" i="1"/>
  <c r="BE57" i="1"/>
  <c r="AZ57" i="1"/>
  <c r="BJ59" i="1"/>
  <c r="BK59" i="1"/>
  <c r="BN59" i="1"/>
  <c r="BM59" i="1"/>
  <c r="BL59" i="1"/>
  <c r="BR59" i="1"/>
  <c r="BP59" i="1"/>
  <c r="BT59" i="1"/>
  <c r="BS59" i="1"/>
  <c r="BQ59" i="1"/>
  <c r="BO59" i="1"/>
  <c r="AP8" i="1"/>
  <c r="AS8" i="1"/>
  <c r="AT8" i="1"/>
  <c r="AQ8" i="1"/>
  <c r="AR8" i="1"/>
  <c r="AM8" i="1"/>
  <c r="AL8" i="1"/>
  <c r="AN8" i="1"/>
  <c r="AO8" i="1"/>
  <c r="AJ8" i="1"/>
  <c r="AK8" i="1"/>
  <c r="BT48" i="1"/>
  <c r="BP48" i="1"/>
  <c r="BS48" i="1"/>
  <c r="BJ48" i="1"/>
  <c r="BM48" i="1"/>
  <c r="BO48" i="1"/>
  <c r="BR48" i="1"/>
  <c r="BN48" i="1"/>
  <c r="BL48" i="1"/>
  <c r="BQ48" i="1"/>
  <c r="BK48" i="1"/>
  <c r="BK20" i="1"/>
  <c r="BL20" i="1"/>
  <c r="BS20" i="1"/>
  <c r="BR20" i="1"/>
  <c r="BJ20" i="1"/>
  <c r="BT20" i="1"/>
  <c r="BP20" i="1"/>
  <c r="BN20" i="1"/>
  <c r="BQ20" i="1"/>
  <c r="BO20" i="1"/>
  <c r="BM20" i="1"/>
  <c r="BQ4" i="1"/>
  <c r="BL4" i="1"/>
  <c r="BR4" i="1"/>
  <c r="BO4" i="1"/>
  <c r="BJ4" i="1"/>
  <c r="BM4" i="1"/>
  <c r="BN4" i="1"/>
  <c r="BT4" i="1"/>
  <c r="BP4" i="1"/>
  <c r="BS4" i="1"/>
  <c r="BK4" i="1"/>
  <c r="BJ55" i="1"/>
  <c r="BO55" i="1"/>
  <c r="BS55" i="1"/>
  <c r="BR55" i="1"/>
  <c r="BL55" i="1"/>
  <c r="BK55" i="1"/>
  <c r="BN55" i="1"/>
  <c r="BQ55" i="1"/>
  <c r="BT55" i="1"/>
  <c r="BP55" i="1"/>
  <c r="BM55" i="1"/>
  <c r="AO43" i="1"/>
  <c r="AS43" i="1"/>
  <c r="AK43" i="1"/>
  <c r="AM43" i="1"/>
  <c r="AT43" i="1"/>
  <c r="AL43" i="1"/>
  <c r="AN43" i="1"/>
  <c r="AQ43" i="1"/>
  <c r="AR43" i="1"/>
  <c r="AJ43" i="1"/>
  <c r="AP43" i="1"/>
  <c r="AP52" i="1"/>
  <c r="AM52" i="1"/>
  <c r="AN52" i="1"/>
  <c r="AT52" i="1"/>
  <c r="AR52" i="1"/>
  <c r="AS52" i="1"/>
  <c r="AO52" i="1"/>
  <c r="AL52" i="1"/>
  <c r="AJ52" i="1"/>
  <c r="AK52" i="1"/>
  <c r="AQ52" i="1"/>
  <c r="BO9" i="1"/>
  <c r="BK9" i="1"/>
  <c r="BL9" i="1"/>
  <c r="BN9" i="1"/>
  <c r="BM9" i="1"/>
  <c r="BQ9" i="1"/>
  <c r="BS9" i="1"/>
  <c r="BR9" i="1"/>
  <c r="BJ9" i="1"/>
  <c r="BT9" i="1"/>
  <c r="BP9" i="1"/>
  <c r="AY6" i="1"/>
  <c r="BF6" i="1"/>
  <c r="AW6" i="1"/>
  <c r="AZ6" i="1"/>
  <c r="BG6" i="1"/>
  <c r="BE6" i="1"/>
  <c r="BA6" i="1"/>
  <c r="BD6" i="1"/>
  <c r="BB6" i="1"/>
  <c r="AX6" i="1"/>
  <c r="BC6" i="1"/>
  <c r="BD30" i="1"/>
  <c r="AZ30" i="1"/>
  <c r="AY30" i="1"/>
  <c r="BA30" i="1"/>
  <c r="BF30" i="1"/>
  <c r="AX30" i="1"/>
  <c r="AW30" i="1"/>
  <c r="BB30" i="1"/>
  <c r="BG30" i="1"/>
  <c r="BC30" i="1"/>
  <c r="BE30" i="1"/>
  <c r="AY9" i="1"/>
  <c r="BG9" i="1"/>
  <c r="AW9" i="1"/>
  <c r="AZ9" i="1"/>
  <c r="AX9" i="1"/>
  <c r="BC9" i="1"/>
  <c r="BF9" i="1"/>
  <c r="BE9" i="1"/>
  <c r="BA9" i="1"/>
  <c r="BD9" i="1"/>
  <c r="BB9" i="1"/>
  <c r="BG41" i="1"/>
  <c r="BB41" i="1"/>
  <c r="AX41" i="1"/>
  <c r="AZ41" i="1"/>
  <c r="AW41" i="1"/>
  <c r="AY41" i="1"/>
  <c r="BD41" i="1"/>
  <c r="BC41" i="1"/>
  <c r="BE41" i="1"/>
  <c r="BF41" i="1"/>
  <c r="BA41" i="1"/>
  <c r="BK49" i="1"/>
  <c r="BP49" i="1"/>
  <c r="BT49" i="1"/>
  <c r="BJ49" i="1"/>
  <c r="BO49" i="1"/>
  <c r="BS49" i="1"/>
  <c r="BN49" i="1"/>
  <c r="BL49" i="1"/>
  <c r="BQ49" i="1"/>
  <c r="BR49" i="1"/>
  <c r="BM49" i="1"/>
  <c r="CA32" i="1"/>
  <c r="BX32" i="1"/>
  <c r="CB32" i="1"/>
  <c r="CG32" i="1"/>
  <c r="BW32" i="1"/>
  <c r="CC32" i="1"/>
  <c r="BY32" i="1"/>
  <c r="BZ32" i="1"/>
  <c r="CD32" i="1"/>
  <c r="CE32" i="1"/>
  <c r="CF32" i="1"/>
  <c r="BD5" i="1"/>
  <c r="AW5" i="1"/>
  <c r="AZ5" i="1"/>
  <c r="BB5" i="1"/>
  <c r="BF5" i="1"/>
  <c r="BG5" i="1"/>
  <c r="BE5" i="1"/>
  <c r="AX5" i="1"/>
  <c r="BA5" i="1"/>
  <c r="BC5" i="1"/>
  <c r="AY5" i="1"/>
  <c r="BM39" i="1"/>
  <c r="BQ39" i="1"/>
  <c r="BT39" i="1"/>
  <c r="BJ39" i="1"/>
  <c r="BN39" i="1"/>
  <c r="BL39" i="1"/>
  <c r="BR39" i="1"/>
  <c r="BO39" i="1"/>
  <c r="BK39" i="1"/>
  <c r="BS39" i="1"/>
  <c r="BP39" i="1"/>
  <c r="AX39" i="1"/>
  <c r="BC39" i="1"/>
  <c r="AW39" i="1"/>
  <c r="BF39" i="1"/>
  <c r="AY39" i="1"/>
  <c r="BA39" i="1"/>
  <c r="BB39" i="1"/>
  <c r="BG39" i="1"/>
  <c r="BD39" i="1"/>
  <c r="AZ39" i="1"/>
  <c r="BE39" i="1"/>
  <c r="BG29" i="1"/>
  <c r="AY29" i="1"/>
  <c r="BA29" i="1"/>
  <c r="AW29" i="1"/>
  <c r="BE29" i="1"/>
  <c r="BB29" i="1"/>
  <c r="BD29" i="1"/>
  <c r="AX29" i="1"/>
  <c r="BF29" i="1"/>
  <c r="BC29" i="1"/>
  <c r="AZ29" i="1"/>
  <c r="AP10" i="1"/>
  <c r="AS10" i="1"/>
  <c r="AL10" i="1"/>
  <c r="AQ10" i="1"/>
  <c r="AK10" i="1"/>
  <c r="AN10" i="1"/>
  <c r="AO10" i="1"/>
  <c r="AJ10" i="1"/>
  <c r="AT10" i="1"/>
  <c r="AR10" i="1"/>
  <c r="AM10" i="1"/>
  <c r="BW11" i="1"/>
  <c r="BY11" i="1"/>
  <c r="CA11" i="1"/>
  <c r="CC11" i="1"/>
  <c r="BX11" i="1"/>
  <c r="CG11" i="1"/>
  <c r="CF11" i="1"/>
  <c r="CB11" i="1"/>
  <c r="CD11" i="1"/>
  <c r="CE11" i="1"/>
  <c r="BZ11" i="1"/>
  <c r="CD13" i="1"/>
  <c r="CB13" i="1"/>
  <c r="BX13" i="1"/>
  <c r="BY13" i="1"/>
  <c r="CE13" i="1"/>
  <c r="BZ13" i="1"/>
  <c r="CF13" i="1"/>
  <c r="CA13" i="1"/>
  <c r="CG13" i="1"/>
  <c r="BW13" i="1"/>
  <c r="CC13" i="1"/>
  <c r="BK19" i="1"/>
  <c r="BQ19" i="1"/>
  <c r="BR19" i="1"/>
  <c r="BN19" i="1"/>
  <c r="BP19" i="1"/>
  <c r="BL19" i="1"/>
  <c r="BT19" i="1"/>
  <c r="BS19" i="1"/>
  <c r="BM19" i="1"/>
  <c r="BJ19" i="1"/>
  <c r="BO19" i="1"/>
  <c r="BA4" i="1"/>
  <c r="BE4" i="1"/>
  <c r="BC4" i="1"/>
  <c r="BF4" i="1"/>
  <c r="BG4" i="1"/>
  <c r="AW4" i="1"/>
  <c r="BB4" i="1"/>
  <c r="AY4" i="1"/>
  <c r="AZ4" i="1"/>
  <c r="BD4" i="1"/>
  <c r="AX4" i="1"/>
  <c r="AN21" i="1"/>
  <c r="AR21" i="1"/>
  <c r="AP21" i="1"/>
  <c r="AQ21" i="1"/>
  <c r="AS21" i="1"/>
  <c r="AK21" i="1"/>
  <c r="AM21" i="1"/>
  <c r="AT21" i="1"/>
  <c r="AL21" i="1"/>
  <c r="AO21" i="1"/>
  <c r="AJ21" i="1"/>
  <c r="AL9" i="1"/>
  <c r="AQ9" i="1"/>
  <c r="AT9" i="1"/>
  <c r="AN9" i="1"/>
  <c r="AP9" i="1"/>
  <c r="AJ9" i="1"/>
  <c r="AS9" i="1"/>
  <c r="AM9" i="1"/>
  <c r="AR9" i="1"/>
  <c r="AK9" i="1"/>
  <c r="AO9" i="1"/>
  <c r="AS57" i="1"/>
  <c r="AR57" i="1"/>
  <c r="AL57" i="1"/>
  <c r="AP57" i="1"/>
  <c r="AT57" i="1"/>
  <c r="AK57" i="1"/>
  <c r="AO57" i="1"/>
  <c r="AM57" i="1"/>
  <c r="AN57" i="1"/>
  <c r="AQ57" i="1"/>
  <c r="AJ57" i="1"/>
  <c r="BE43" i="1"/>
  <c r="BG43" i="1"/>
  <c r="AX43" i="1"/>
  <c r="AY43" i="1"/>
  <c r="AW43" i="1"/>
  <c r="BD43" i="1"/>
  <c r="BC43" i="1"/>
  <c r="BB43" i="1"/>
  <c r="BF43" i="1"/>
  <c r="AZ43" i="1"/>
  <c r="BA43" i="1"/>
  <c r="AQ58" i="1"/>
  <c r="AT58" i="1"/>
  <c r="AN58" i="1"/>
  <c r="AR58" i="1"/>
  <c r="AS58" i="1"/>
  <c r="AP58" i="1"/>
  <c r="AM58" i="1"/>
  <c r="AK58" i="1"/>
  <c r="AL58" i="1"/>
  <c r="AJ58" i="1"/>
  <c r="AO58" i="1"/>
  <c r="AX35" i="1"/>
  <c r="BD35" i="1"/>
  <c r="BE35" i="1"/>
  <c r="BF35" i="1"/>
  <c r="BC35" i="1"/>
  <c r="AW35" i="1"/>
  <c r="BB35" i="1"/>
  <c r="BG35" i="1"/>
  <c r="BA35" i="1"/>
  <c r="AY35" i="1"/>
  <c r="AZ35" i="1"/>
  <c r="AL31" i="1"/>
  <c r="AK31" i="1"/>
  <c r="AS31" i="1"/>
  <c r="AR31" i="1"/>
  <c r="AT31" i="1"/>
  <c r="AQ31" i="1"/>
  <c r="AN31" i="1"/>
  <c r="AO31" i="1"/>
  <c r="AM31" i="1"/>
  <c r="AJ31" i="1"/>
  <c r="AP31" i="1"/>
  <c r="BK28" i="1"/>
  <c r="BT28" i="1"/>
  <c r="BQ28" i="1"/>
  <c r="BJ28" i="1"/>
  <c r="BR28" i="1"/>
  <c r="BN28" i="1"/>
  <c r="BS28" i="1"/>
  <c r="BM28" i="1"/>
  <c r="BL28" i="1"/>
  <c r="BO28" i="1"/>
  <c r="BP28" i="1"/>
  <c r="BO37" i="1"/>
  <c r="BK37" i="1"/>
  <c r="BP37" i="1"/>
  <c r="BL37" i="1"/>
  <c r="BQ37" i="1"/>
  <c r="BR37" i="1"/>
  <c r="BM37" i="1"/>
  <c r="BT37" i="1"/>
  <c r="BN37" i="1"/>
  <c r="BJ37" i="1"/>
  <c r="BS37" i="1"/>
  <c r="BB11" i="1"/>
  <c r="BA11" i="1"/>
  <c r="BC11" i="1"/>
  <c r="AW11" i="1"/>
  <c r="BD11" i="1"/>
  <c r="BG11" i="1"/>
  <c r="AX11" i="1"/>
  <c r="BE11" i="1"/>
  <c r="BF11" i="1"/>
  <c r="AZ11" i="1"/>
  <c r="AY11" i="1"/>
  <c r="BX39" i="1"/>
  <c r="CB39" i="1"/>
  <c r="CA39" i="1"/>
  <c r="BZ39" i="1"/>
  <c r="BY39" i="1"/>
  <c r="BW39" i="1"/>
  <c r="CC39" i="1"/>
  <c r="CD39" i="1"/>
  <c r="CG39" i="1"/>
  <c r="CE39" i="1"/>
  <c r="CF39" i="1"/>
  <c r="BD13" i="1"/>
  <c r="BB13" i="1"/>
  <c r="AY13" i="1"/>
  <c r="AZ13" i="1"/>
  <c r="BC13" i="1"/>
  <c r="BG13" i="1"/>
  <c r="BF13" i="1"/>
  <c r="BE13" i="1"/>
  <c r="AX13" i="1"/>
  <c r="BA13" i="1"/>
  <c r="AW13" i="1"/>
  <c r="BR50" i="1"/>
  <c r="BP50" i="1"/>
  <c r="BL50" i="1"/>
  <c r="BM50" i="1"/>
  <c r="BO50" i="1"/>
  <c r="BQ50" i="1"/>
  <c r="BN50" i="1"/>
  <c r="BK50" i="1"/>
  <c r="BS50" i="1"/>
  <c r="BJ50" i="1"/>
  <c r="BT50" i="1"/>
  <c r="AO54" i="1"/>
  <c r="AQ54" i="1"/>
  <c r="AL54" i="1"/>
  <c r="AR54" i="1"/>
  <c r="AS54" i="1"/>
  <c r="AK54" i="1"/>
  <c r="AM54" i="1"/>
  <c r="AT54" i="1"/>
  <c r="AJ54" i="1"/>
  <c r="AP54" i="1"/>
  <c r="AN54" i="1"/>
  <c r="AQ13" i="1"/>
  <c r="AK13" i="1"/>
  <c r="AM13" i="1"/>
  <c r="AR13" i="1"/>
  <c r="AJ13" i="1"/>
  <c r="AN13" i="1"/>
  <c r="AL13" i="1"/>
  <c r="AS13" i="1"/>
  <c r="AP13" i="1"/>
  <c r="AT13" i="1"/>
  <c r="AO13" i="1"/>
  <c r="BK21" i="1"/>
  <c r="BQ21" i="1"/>
  <c r="BJ21" i="1"/>
  <c r="BN21" i="1"/>
  <c r="BO21" i="1"/>
  <c r="BP21" i="1"/>
  <c r="BL21" i="1"/>
  <c r="BS21" i="1"/>
  <c r="BM21" i="1"/>
  <c r="BT21" i="1"/>
  <c r="BR21" i="1"/>
  <c r="BL41" i="1"/>
  <c r="BR41" i="1"/>
  <c r="BT41" i="1"/>
  <c r="BP41" i="1"/>
  <c r="BJ41" i="1"/>
  <c r="BM41" i="1"/>
  <c r="BN41" i="1"/>
  <c r="BK41" i="1"/>
  <c r="BS41" i="1"/>
  <c r="BO41" i="1"/>
  <c r="BQ41" i="1"/>
  <c r="AZ37" i="1"/>
  <c r="BA37" i="1"/>
  <c r="BE37" i="1"/>
  <c r="BD37" i="1"/>
  <c r="AW37" i="1"/>
  <c r="BC37" i="1"/>
  <c r="AX37" i="1"/>
  <c r="BG37" i="1"/>
  <c r="BB37" i="1"/>
  <c r="BF37" i="1"/>
  <c r="AY37" i="1"/>
  <c r="AL5" i="1"/>
  <c r="AR5" i="1"/>
  <c r="AT5" i="1"/>
  <c r="AJ5" i="1"/>
  <c r="AO5" i="1"/>
  <c r="AM5" i="1"/>
  <c r="AP5" i="1"/>
  <c r="AQ5" i="1"/>
  <c r="AK5" i="1"/>
  <c r="AS5" i="1"/>
  <c r="AN5" i="1"/>
  <c r="AM35" i="1"/>
  <c r="AO35" i="1"/>
  <c r="AR35" i="1"/>
  <c r="AQ35" i="1"/>
  <c r="AT35" i="1"/>
  <c r="AJ35" i="1"/>
  <c r="AN35" i="1"/>
  <c r="AS35" i="1"/>
  <c r="AK35" i="1"/>
  <c r="AL35" i="1"/>
  <c r="AP35" i="1"/>
  <c r="BQ25" i="1"/>
  <c r="BT25" i="1"/>
  <c r="BJ25" i="1"/>
  <c r="BM25" i="1"/>
  <c r="BR25" i="1"/>
  <c r="BL25" i="1"/>
  <c r="BP25" i="1"/>
  <c r="BS25" i="1"/>
  <c r="BN25" i="1"/>
  <c r="BO25" i="1"/>
  <c r="BK25" i="1"/>
  <c r="CA30" i="1"/>
  <c r="CB30" i="1"/>
  <c r="CC30" i="1"/>
  <c r="CE30" i="1"/>
  <c r="BZ30" i="1"/>
  <c r="BW30" i="1"/>
  <c r="BX30" i="1"/>
  <c r="CF30" i="1"/>
  <c r="BY30" i="1"/>
  <c r="CG30" i="1"/>
  <c r="CD30" i="1"/>
  <c r="BQ32" i="1"/>
  <c r="BT32" i="1"/>
  <c r="BS32" i="1"/>
  <c r="BJ32" i="1"/>
  <c r="BK32" i="1"/>
  <c r="BR32" i="1"/>
  <c r="BN32" i="1"/>
  <c r="BM32" i="1"/>
  <c r="BP32" i="1"/>
  <c r="BO32" i="1"/>
  <c r="BL32" i="1"/>
  <c r="CA54" i="1"/>
  <c r="CB54" i="1"/>
  <c r="CD54" i="1"/>
  <c r="CC54" i="1"/>
  <c r="CG54" i="1"/>
  <c r="CE54" i="1"/>
  <c r="BX54" i="1"/>
  <c r="BY54" i="1"/>
  <c r="BW54" i="1"/>
  <c r="BZ54" i="1"/>
  <c r="CF54" i="1"/>
  <c r="BA24" i="1"/>
  <c r="AZ24" i="1"/>
  <c r="AY24" i="1"/>
  <c r="BC24" i="1"/>
  <c r="BB24" i="1"/>
  <c r="BF24" i="1"/>
  <c r="BE24" i="1"/>
  <c r="BD24" i="1"/>
  <c r="BG24" i="1"/>
  <c r="AX24" i="1"/>
  <c r="AW24" i="1"/>
  <c r="CE46" i="1"/>
  <c r="CF46" i="1"/>
  <c r="BY46" i="1"/>
  <c r="BX46" i="1"/>
  <c r="CB46" i="1"/>
  <c r="CC46" i="1"/>
  <c r="BW46" i="1"/>
  <c r="CA46" i="1"/>
  <c r="CD46" i="1"/>
  <c r="CG46" i="1"/>
  <c r="BZ46" i="1"/>
  <c r="AS32" i="1"/>
  <c r="AL32" i="1"/>
  <c r="AQ32" i="1"/>
  <c r="AO32" i="1"/>
  <c r="AR32" i="1"/>
  <c r="AM32" i="1"/>
  <c r="AK32" i="1"/>
  <c r="AP32" i="1"/>
  <c r="AT32" i="1"/>
  <c r="AN32" i="1"/>
  <c r="AJ32" i="1"/>
  <c r="BQ36" i="1"/>
  <c r="BL36" i="1"/>
  <c r="BK36" i="1"/>
  <c r="BP36" i="1"/>
  <c r="BS36" i="1"/>
  <c r="BM36" i="1"/>
  <c r="BO36" i="1"/>
  <c r="BR36" i="1"/>
  <c r="BJ36" i="1"/>
  <c r="BT36" i="1"/>
  <c r="BN36" i="1"/>
  <c r="AS17" i="1"/>
  <c r="AL17" i="1"/>
  <c r="AP17" i="1"/>
  <c r="AM17" i="1"/>
  <c r="AQ17" i="1"/>
  <c r="AT17" i="1"/>
  <c r="AJ17" i="1"/>
  <c r="AK17" i="1"/>
  <c r="AR17" i="1"/>
  <c r="AO17" i="1"/>
  <c r="AN17" i="1"/>
  <c r="BY38" i="1"/>
  <c r="CC38" i="1"/>
  <c r="CD38" i="1"/>
  <c r="CF38" i="1"/>
  <c r="CB38" i="1"/>
  <c r="CA38" i="1"/>
  <c r="BZ38" i="1"/>
  <c r="BX38" i="1"/>
  <c r="CG38" i="1"/>
  <c r="CE38" i="1"/>
  <c r="BW38" i="1"/>
  <c r="BN11" i="1"/>
  <c r="BM11" i="1"/>
  <c r="BQ11" i="1"/>
  <c r="BJ11" i="1"/>
  <c r="BK11" i="1"/>
  <c r="BT11" i="1"/>
  <c r="BL11" i="1"/>
  <c r="BO11" i="1"/>
  <c r="BS11" i="1"/>
  <c r="BP11" i="1"/>
  <c r="BR11" i="1"/>
  <c r="CF20" i="1"/>
  <c r="CE20" i="1"/>
  <c r="BX20" i="1"/>
  <c r="CD20" i="1"/>
  <c r="CG20" i="1"/>
  <c r="CA20" i="1"/>
  <c r="BY20" i="1"/>
  <c r="BZ20" i="1"/>
  <c r="BW20" i="1"/>
  <c r="CC20" i="1"/>
  <c r="CB20" i="1"/>
  <c r="BX22" i="1"/>
  <c r="CC22" i="1"/>
  <c r="CE22" i="1"/>
  <c r="CD22" i="1"/>
  <c r="CG22" i="1"/>
  <c r="CF22" i="1"/>
  <c r="BZ22" i="1"/>
  <c r="BY22" i="1"/>
  <c r="CB22" i="1"/>
  <c r="CA22" i="1"/>
  <c r="BW22" i="1"/>
  <c r="AW25" i="1"/>
  <c r="BA25" i="1"/>
  <c r="AX25" i="1"/>
  <c r="BD25" i="1"/>
  <c r="BF25" i="1"/>
  <c r="AY25" i="1"/>
  <c r="AZ25" i="1"/>
  <c r="BB25" i="1"/>
  <c r="BG25" i="1"/>
  <c r="BE25" i="1"/>
  <c r="BC25" i="1"/>
  <c r="J5" i="10" l="1"/>
  <c r="AG14" i="13"/>
  <c r="AG14" i="7"/>
  <c r="AG24" i="4"/>
  <c r="AG6" i="11"/>
  <c r="AG14" i="11"/>
  <c r="AG53" i="4"/>
  <c r="AG45" i="13"/>
  <c r="AG22" i="4"/>
  <c r="AG7" i="4"/>
  <c r="AG56" i="13"/>
  <c r="BE32" i="5"/>
  <c r="BA32" i="5"/>
  <c r="AX32" i="5"/>
  <c r="BG32" i="5"/>
  <c r="AW32" i="5"/>
  <c r="AZ32" i="5"/>
  <c r="BF32" i="5"/>
  <c r="AY32" i="5"/>
  <c r="BC32" i="5"/>
  <c r="BB32" i="5"/>
  <c r="BD32" i="5"/>
  <c r="CB44" i="5"/>
  <c r="BY44" i="5"/>
  <c r="CF44" i="5"/>
  <c r="CG44" i="5"/>
  <c r="CE44" i="5"/>
  <c r="CC44" i="5"/>
  <c r="CA44" i="5"/>
  <c r="CD44" i="5"/>
  <c r="BX44" i="5"/>
  <c r="BW44" i="5"/>
  <c r="BZ44" i="5"/>
  <c r="AS42" i="5"/>
  <c r="AN42" i="5"/>
  <c r="AR42" i="5"/>
  <c r="AM42" i="5"/>
  <c r="AT42" i="5"/>
  <c r="AK42" i="5"/>
  <c r="AQ42" i="5"/>
  <c r="AL42" i="5"/>
  <c r="AP42" i="5"/>
  <c r="AO42" i="5"/>
  <c r="AJ42" i="5"/>
  <c r="BB47" i="5"/>
  <c r="AY47" i="5"/>
  <c r="BF47" i="5"/>
  <c r="AX47" i="5"/>
  <c r="BG47" i="5"/>
  <c r="BD47" i="5"/>
  <c r="AW47" i="5"/>
  <c r="BC47" i="5"/>
  <c r="BE47" i="5"/>
  <c r="BA47" i="5"/>
  <c r="AZ47" i="5"/>
  <c r="AO50" i="5"/>
  <c r="AL50" i="5"/>
  <c r="AQ50" i="5"/>
  <c r="AT50" i="5"/>
  <c r="AP50" i="5"/>
  <c r="AM50" i="5"/>
  <c r="AN50" i="5"/>
  <c r="AJ50" i="5"/>
  <c r="AK50" i="5"/>
  <c r="AR50" i="5"/>
  <c r="AS50" i="5"/>
  <c r="CA47" i="5"/>
  <c r="BZ47" i="5"/>
  <c r="BW47" i="5"/>
  <c r="CF47" i="5"/>
  <c r="CD47" i="5"/>
  <c r="BY47" i="5"/>
  <c r="CC47" i="5"/>
  <c r="CE47" i="5"/>
  <c r="BX47" i="5"/>
  <c r="CG47" i="5"/>
  <c r="CB47" i="5"/>
  <c r="AM23" i="5"/>
  <c r="AK23" i="5"/>
  <c r="AR23" i="5"/>
  <c r="AO23" i="5"/>
  <c r="AL23" i="5"/>
  <c r="AJ23" i="5"/>
  <c r="AS23" i="5"/>
  <c r="AT23" i="5"/>
  <c r="AP23" i="5"/>
  <c r="AQ23" i="5"/>
  <c r="AN23" i="5"/>
  <c r="AR49" i="5"/>
  <c r="AS49" i="5"/>
  <c r="AN49" i="5"/>
  <c r="AL49" i="5"/>
  <c r="AO49" i="5"/>
  <c r="AQ49" i="5"/>
  <c r="AM49" i="5"/>
  <c r="AT49" i="5"/>
  <c r="AP49" i="5"/>
  <c r="AK49" i="5"/>
  <c r="AJ49" i="5"/>
  <c r="AY49" i="5"/>
  <c r="BB49" i="5"/>
  <c r="BG49" i="5"/>
  <c r="BC49" i="5"/>
  <c r="AW49" i="5"/>
  <c r="AX49" i="5"/>
  <c r="BD49" i="5"/>
  <c r="BF49" i="5"/>
  <c r="BE49" i="5"/>
  <c r="AZ49" i="5"/>
  <c r="BA49" i="5"/>
  <c r="BM31" i="5"/>
  <c r="BJ31" i="5"/>
  <c r="BR31" i="5"/>
  <c r="BN31" i="5"/>
  <c r="BK31" i="5"/>
  <c r="BS31" i="5"/>
  <c r="BL31" i="5"/>
  <c r="BQ31" i="5"/>
  <c r="BP31" i="5"/>
  <c r="BT31" i="5"/>
  <c r="BO31" i="5"/>
  <c r="AQ12" i="5"/>
  <c r="AR12" i="5"/>
  <c r="AO12" i="5"/>
  <c r="AP12" i="5"/>
  <c r="AS12" i="5"/>
  <c r="AT12" i="5"/>
  <c r="AM12" i="5"/>
  <c r="AL12" i="5"/>
  <c r="AK12" i="5"/>
  <c r="AJ12" i="5"/>
  <c r="AN12" i="5"/>
  <c r="CF10" i="12"/>
  <c r="BX10" i="12"/>
  <c r="CE10" i="12"/>
  <c r="BW10" i="12"/>
  <c r="CD10" i="12"/>
  <c r="CC10" i="12"/>
  <c r="CB10" i="12"/>
  <c r="CA10" i="12"/>
  <c r="BZ10" i="12"/>
  <c r="CG10" i="12"/>
  <c r="BY10" i="12"/>
  <c r="CF30" i="12"/>
  <c r="BX30" i="12"/>
  <c r="CE30" i="12"/>
  <c r="BW30" i="12"/>
  <c r="CD30" i="12"/>
  <c r="CC30" i="12"/>
  <c r="CB30" i="12"/>
  <c r="CA30" i="12"/>
  <c r="BZ30" i="12"/>
  <c r="CG30" i="12"/>
  <c r="BY30" i="12"/>
  <c r="AN33" i="12"/>
  <c r="AM33" i="12"/>
  <c r="AT33" i="12"/>
  <c r="AL33" i="12"/>
  <c r="AS33" i="12"/>
  <c r="AK33" i="12"/>
  <c r="AR33" i="12"/>
  <c r="AJ33" i="12"/>
  <c r="AQ33" i="12"/>
  <c r="AP33" i="12"/>
  <c r="AO33" i="12"/>
  <c r="BO58" i="12"/>
  <c r="BN58" i="12"/>
  <c r="BM58" i="12"/>
  <c r="BT58" i="12"/>
  <c r="BL58" i="12"/>
  <c r="BS58" i="12"/>
  <c r="BK58" i="12"/>
  <c r="BR58" i="12"/>
  <c r="BJ58" i="12"/>
  <c r="BQ58" i="12"/>
  <c r="BP58" i="12"/>
  <c r="CB11" i="12"/>
  <c r="CA11" i="12"/>
  <c r="BZ11" i="12"/>
  <c r="CG11" i="12"/>
  <c r="BY11" i="12"/>
  <c r="CF11" i="12"/>
  <c r="BX11" i="12"/>
  <c r="CE11" i="12"/>
  <c r="BW11" i="12"/>
  <c r="CD11" i="12"/>
  <c r="CC11" i="12"/>
  <c r="BP22" i="12"/>
  <c r="BO22" i="12"/>
  <c r="BN22" i="12"/>
  <c r="BM22" i="12"/>
  <c r="BT22" i="12"/>
  <c r="BL22" i="12"/>
  <c r="BS22" i="12"/>
  <c r="BK22" i="12"/>
  <c r="BR22" i="12"/>
  <c r="BJ22" i="12"/>
  <c r="BQ22" i="12"/>
  <c r="CE56" i="12"/>
  <c r="BW56" i="12"/>
  <c r="CD56" i="12"/>
  <c r="CC56" i="12"/>
  <c r="CB56" i="12"/>
  <c r="CA56" i="12"/>
  <c r="BZ56" i="12"/>
  <c r="CG56" i="12"/>
  <c r="BY56" i="12"/>
  <c r="CF56" i="12"/>
  <c r="BX56" i="12"/>
  <c r="BS13" i="12"/>
  <c r="BK13" i="12"/>
  <c r="BR13" i="12"/>
  <c r="BJ13" i="12"/>
  <c r="BQ13" i="12"/>
  <c r="BP13" i="12"/>
  <c r="BO13" i="12"/>
  <c r="BN13" i="12"/>
  <c r="BM13" i="12"/>
  <c r="BT13" i="12"/>
  <c r="BL13" i="12"/>
  <c r="CF34" i="12"/>
  <c r="BX34" i="12"/>
  <c r="CE34" i="12"/>
  <c r="BW34" i="12"/>
  <c r="CD34" i="12"/>
  <c r="CC34" i="12"/>
  <c r="CB34" i="12"/>
  <c r="CA34" i="12"/>
  <c r="BZ34" i="12"/>
  <c r="CG34" i="12"/>
  <c r="BY34" i="12"/>
  <c r="CG37" i="12"/>
  <c r="BY37" i="12"/>
  <c r="CC37" i="12"/>
  <c r="BX37" i="12"/>
  <c r="BW37" i="12"/>
  <c r="CF37" i="12"/>
  <c r="CE37" i="12"/>
  <c r="CD37" i="12"/>
  <c r="CB37" i="12"/>
  <c r="CA37" i="12"/>
  <c r="BZ37" i="12"/>
  <c r="CA41" i="12"/>
  <c r="BZ41" i="12"/>
  <c r="CG41" i="12"/>
  <c r="BY41" i="12"/>
  <c r="CF41" i="12"/>
  <c r="BX41" i="12"/>
  <c r="CE41" i="12"/>
  <c r="BW41" i="12"/>
  <c r="CD41" i="12"/>
  <c r="CC41" i="12"/>
  <c r="CB41" i="12"/>
  <c r="AZ32" i="12"/>
  <c r="BG32" i="12"/>
  <c r="AY32" i="12"/>
  <c r="BF32" i="12"/>
  <c r="AX32" i="12"/>
  <c r="BE32" i="12"/>
  <c r="AW32" i="12"/>
  <c r="BD32" i="12"/>
  <c r="BC32" i="12"/>
  <c r="BB32" i="12"/>
  <c r="BA32" i="12"/>
  <c r="BM38" i="12"/>
  <c r="BQ38" i="12"/>
  <c r="BO38" i="12"/>
  <c r="BN38" i="12"/>
  <c r="BL38" i="12"/>
  <c r="BK38" i="12"/>
  <c r="BT38" i="12"/>
  <c r="BJ38" i="12"/>
  <c r="BS38" i="12"/>
  <c r="BR38" i="12"/>
  <c r="BP38" i="12"/>
  <c r="CE44" i="12"/>
  <c r="BW44" i="12"/>
  <c r="CD44" i="12"/>
  <c r="CC44" i="12"/>
  <c r="CB44" i="12"/>
  <c r="CA44" i="12"/>
  <c r="BZ44" i="12"/>
  <c r="CG44" i="12"/>
  <c r="BY44" i="12"/>
  <c r="CF44" i="12"/>
  <c r="BX44" i="12"/>
  <c r="BT11" i="12"/>
  <c r="BL11" i="12"/>
  <c r="BS11" i="12"/>
  <c r="BK11" i="12"/>
  <c r="BR11" i="12"/>
  <c r="BJ11" i="12"/>
  <c r="BQ11" i="12"/>
  <c r="BP11" i="12"/>
  <c r="BO11" i="12"/>
  <c r="BN11" i="12"/>
  <c r="BM11" i="12"/>
  <c r="CF22" i="12"/>
  <c r="BX22" i="12"/>
  <c r="CE22" i="12"/>
  <c r="BW22" i="12"/>
  <c r="CD22" i="12"/>
  <c r="CC22" i="12"/>
  <c r="CB22" i="12"/>
  <c r="CA22" i="12"/>
  <c r="BZ22" i="12"/>
  <c r="CG22" i="12"/>
  <c r="BY22" i="12"/>
  <c r="AN25" i="12"/>
  <c r="AM25" i="12"/>
  <c r="AT25" i="12"/>
  <c r="AL25" i="12"/>
  <c r="AS25" i="12"/>
  <c r="AK25" i="12"/>
  <c r="AR25" i="12"/>
  <c r="AJ25" i="12"/>
  <c r="AQ25" i="12"/>
  <c r="AP25" i="12"/>
  <c r="AO25" i="12"/>
  <c r="BO50" i="12"/>
  <c r="BN50" i="12"/>
  <c r="BM50" i="12"/>
  <c r="BT50" i="12"/>
  <c r="BL50" i="12"/>
  <c r="BS50" i="12"/>
  <c r="BK50" i="12"/>
  <c r="BR50" i="12"/>
  <c r="BJ50" i="12"/>
  <c r="BQ50" i="12"/>
  <c r="BP50" i="12"/>
  <c r="BB5" i="12"/>
  <c r="BA5" i="12"/>
  <c r="AZ5" i="12"/>
  <c r="BG5" i="12"/>
  <c r="AY5" i="12"/>
  <c r="BF5" i="12"/>
  <c r="AX5" i="12"/>
  <c r="BE5" i="12"/>
  <c r="AW5" i="12"/>
  <c r="BD5" i="12"/>
  <c r="BC5" i="12"/>
  <c r="AM57" i="12"/>
  <c r="AT57" i="12"/>
  <c r="AL57" i="12"/>
  <c r="AS57" i="12"/>
  <c r="AK57" i="12"/>
  <c r="AR57" i="12"/>
  <c r="AJ57" i="12"/>
  <c r="AQ57" i="12"/>
  <c r="AP57" i="12"/>
  <c r="AO57" i="12"/>
  <c r="AN57" i="12"/>
  <c r="CE48" i="12"/>
  <c r="BW48" i="12"/>
  <c r="CD48" i="12"/>
  <c r="CC48" i="12"/>
  <c r="CB48" i="12"/>
  <c r="CA48" i="12"/>
  <c r="BZ48" i="12"/>
  <c r="CG48" i="12"/>
  <c r="BY48" i="12"/>
  <c r="CF48" i="12"/>
  <c r="BX48" i="12"/>
  <c r="CF6" i="12"/>
  <c r="BX6" i="12"/>
  <c r="CE6" i="12"/>
  <c r="BW6" i="12"/>
  <c r="CD6" i="12"/>
  <c r="CC6" i="12"/>
  <c r="CB6" i="12"/>
  <c r="CA6" i="12"/>
  <c r="BZ6" i="12"/>
  <c r="CG6" i="12"/>
  <c r="BY6" i="12"/>
  <c r="CF26" i="12"/>
  <c r="BX26" i="12"/>
  <c r="CE26" i="12"/>
  <c r="BW26" i="12"/>
  <c r="CD26" i="12"/>
  <c r="CC26" i="12"/>
  <c r="CB26" i="12"/>
  <c r="CA26" i="12"/>
  <c r="BZ26" i="12"/>
  <c r="CG26" i="12"/>
  <c r="BY26" i="12"/>
  <c r="AN29" i="12"/>
  <c r="AM29" i="12"/>
  <c r="AT29" i="12"/>
  <c r="AL29" i="12"/>
  <c r="AS29" i="12"/>
  <c r="AK29" i="12"/>
  <c r="AR29" i="12"/>
  <c r="AJ29" i="12"/>
  <c r="AQ29" i="12"/>
  <c r="AP29" i="12"/>
  <c r="AO29" i="12"/>
  <c r="BO54" i="12"/>
  <c r="BN54" i="12"/>
  <c r="BM54" i="12"/>
  <c r="BT54" i="12"/>
  <c r="BL54" i="12"/>
  <c r="BS54" i="12"/>
  <c r="BK54" i="12"/>
  <c r="BR54" i="12"/>
  <c r="BJ54" i="12"/>
  <c r="BQ54" i="12"/>
  <c r="BP54" i="12"/>
  <c r="BO9" i="12"/>
  <c r="BN9" i="12"/>
  <c r="BM9" i="12"/>
  <c r="BT9" i="12"/>
  <c r="BL9" i="12"/>
  <c r="BS9" i="12"/>
  <c r="BK9" i="12"/>
  <c r="BR9" i="12"/>
  <c r="BJ9" i="12"/>
  <c r="BQ9" i="12"/>
  <c r="BP9" i="12"/>
  <c r="BP18" i="12"/>
  <c r="BO18" i="12"/>
  <c r="BN18" i="12"/>
  <c r="BM18" i="12"/>
  <c r="BT18" i="12"/>
  <c r="BL18" i="12"/>
  <c r="BS18" i="12"/>
  <c r="BK18" i="12"/>
  <c r="BR18" i="12"/>
  <c r="BJ18" i="12"/>
  <c r="BQ18" i="12"/>
  <c r="CE52" i="12"/>
  <c r="BW52" i="12"/>
  <c r="CD52" i="12"/>
  <c r="CC52" i="12"/>
  <c r="CB52" i="12"/>
  <c r="CA52" i="12"/>
  <c r="BZ52" i="12"/>
  <c r="CG52" i="12"/>
  <c r="BY52" i="12"/>
  <c r="BX52" i="12"/>
  <c r="CF52" i="12"/>
  <c r="BR54" i="5"/>
  <c r="BP54" i="5"/>
  <c r="BJ54" i="5"/>
  <c r="BM54" i="5"/>
  <c r="BL54" i="5"/>
  <c r="BQ54" i="5"/>
  <c r="BN54" i="5"/>
  <c r="BT54" i="5"/>
  <c r="BK54" i="5"/>
  <c r="BS54" i="5"/>
  <c r="BO54" i="5"/>
  <c r="BC12" i="5"/>
  <c r="AX12" i="5"/>
  <c r="BB12" i="5"/>
  <c r="BD12" i="5"/>
  <c r="BE12" i="5"/>
  <c r="BG12" i="5"/>
  <c r="BA12" i="5"/>
  <c r="AY12" i="5"/>
  <c r="AZ12" i="5"/>
  <c r="AW12" i="5"/>
  <c r="BF12" i="5"/>
  <c r="AK11" i="5"/>
  <c r="AN11" i="5"/>
  <c r="AO11" i="5"/>
  <c r="AR11" i="5"/>
  <c r="AS11" i="5"/>
  <c r="AP11" i="5"/>
  <c r="AQ11" i="5"/>
  <c r="AT11" i="5"/>
  <c r="AJ11" i="5"/>
  <c r="AM11" i="5"/>
  <c r="AL11" i="5"/>
  <c r="BE46" i="5"/>
  <c r="AW46" i="5"/>
  <c r="BC46" i="5"/>
  <c r="BD46" i="5"/>
  <c r="AY46" i="5"/>
  <c r="BG46" i="5"/>
  <c r="BA46" i="5"/>
  <c r="BB46" i="5"/>
  <c r="BF46" i="5"/>
  <c r="AZ46" i="5"/>
  <c r="AX46" i="5"/>
  <c r="BK23" i="5"/>
  <c r="BR23" i="5"/>
  <c r="BO23" i="5"/>
  <c r="BP23" i="5"/>
  <c r="BS23" i="5"/>
  <c r="BN23" i="5"/>
  <c r="BQ23" i="5"/>
  <c r="BT23" i="5"/>
  <c r="BL23" i="5"/>
  <c r="BJ23" i="5"/>
  <c r="BM23" i="5"/>
  <c r="AL20" i="5"/>
  <c r="AQ20" i="5"/>
  <c r="AR20" i="5"/>
  <c r="AN20" i="5"/>
  <c r="AS20" i="5"/>
  <c r="AT20" i="5"/>
  <c r="AJ20" i="5"/>
  <c r="AK20" i="5"/>
  <c r="AM20" i="5"/>
  <c r="AP20" i="5"/>
  <c r="AO20" i="5"/>
  <c r="AX18" i="5"/>
  <c r="BC18" i="5"/>
  <c r="BE18" i="5"/>
  <c r="BF18" i="5"/>
  <c r="AW18" i="5"/>
  <c r="BD18" i="5"/>
  <c r="AZ18" i="5"/>
  <c r="AY18" i="5"/>
  <c r="BA18" i="5"/>
  <c r="BG18" i="5"/>
  <c r="BB18" i="5"/>
  <c r="BA22" i="5"/>
  <c r="AZ22" i="5"/>
  <c r="BE22" i="5"/>
  <c r="BF22" i="5"/>
  <c r="BC22" i="5"/>
  <c r="AW22" i="5"/>
  <c r="BB22" i="5"/>
  <c r="BG22" i="5"/>
  <c r="BD22" i="5"/>
  <c r="AX22" i="5"/>
  <c r="AY22" i="5"/>
  <c r="CF20" i="5"/>
  <c r="CG20" i="5"/>
  <c r="CD20" i="5"/>
  <c r="CA20" i="5"/>
  <c r="BY20" i="5"/>
  <c r="BW20" i="5"/>
  <c r="BZ20" i="5"/>
  <c r="CE20" i="5"/>
  <c r="CC20" i="5"/>
  <c r="CB20" i="5"/>
  <c r="BX20" i="5"/>
  <c r="CG15" i="5"/>
  <c r="BW15" i="5"/>
  <c r="CD15" i="5"/>
  <c r="BY15" i="5"/>
  <c r="BX15" i="5"/>
  <c r="CC15" i="5"/>
  <c r="CB15" i="5"/>
  <c r="BZ15" i="5"/>
  <c r="CF15" i="5"/>
  <c r="CA15" i="5"/>
  <c r="CE15" i="5"/>
  <c r="CC41" i="5"/>
  <c r="CD41" i="5"/>
  <c r="CG41" i="5"/>
  <c r="BW41" i="5"/>
  <c r="BZ41" i="5"/>
  <c r="BY41" i="5"/>
  <c r="CF41" i="5"/>
  <c r="CB41" i="5"/>
  <c r="CE41" i="5"/>
  <c r="CA41" i="5"/>
  <c r="BX41" i="5"/>
  <c r="BA10" i="5"/>
  <c r="BE10" i="5"/>
  <c r="AW10" i="5"/>
  <c r="BD10" i="5"/>
  <c r="BB10" i="5"/>
  <c r="AX10" i="5"/>
  <c r="BG10" i="5"/>
  <c r="AZ10" i="5"/>
  <c r="BC10" i="5"/>
  <c r="AY10" i="5"/>
  <c r="BF10" i="5"/>
  <c r="CA6" i="5"/>
  <c r="BW6" i="5"/>
  <c r="CC6" i="5"/>
  <c r="BY6" i="5"/>
  <c r="CF6" i="5"/>
  <c r="CG6" i="5"/>
  <c r="CD6" i="5"/>
  <c r="CB6" i="5"/>
  <c r="BZ6" i="5"/>
  <c r="CE6" i="5"/>
  <c r="BX6" i="5"/>
  <c r="BQ56" i="5"/>
  <c r="BK56" i="5"/>
  <c r="BL56" i="5"/>
  <c r="BM56" i="5"/>
  <c r="BT56" i="5"/>
  <c r="BS56" i="5"/>
  <c r="BJ56" i="5"/>
  <c r="BO56" i="5"/>
  <c r="BN56" i="5"/>
  <c r="BR56" i="5"/>
  <c r="BP56" i="5"/>
  <c r="BC9" i="5"/>
  <c r="AY9" i="5"/>
  <c r="AW9" i="5"/>
  <c r="AZ9" i="5"/>
  <c r="BA9" i="5"/>
  <c r="AX9" i="5"/>
  <c r="BD9" i="5"/>
  <c r="BB9" i="5"/>
  <c r="BG9" i="5"/>
  <c r="BF9" i="5"/>
  <c r="BE9" i="5"/>
  <c r="AS38" i="5"/>
  <c r="AK38" i="5"/>
  <c r="AR38" i="5"/>
  <c r="AN38" i="5"/>
  <c r="AP38" i="5"/>
  <c r="AL38" i="5"/>
  <c r="AO38" i="5"/>
  <c r="AJ38" i="5"/>
  <c r="AM38" i="5"/>
  <c r="AT38" i="5"/>
  <c r="AQ38" i="5"/>
  <c r="BT52" i="5"/>
  <c r="BS52" i="5"/>
  <c r="BR52" i="5"/>
  <c r="BQ52" i="5"/>
  <c r="BM52" i="5"/>
  <c r="BK52" i="5"/>
  <c r="BJ52" i="5"/>
  <c r="BP52" i="5"/>
  <c r="BO52" i="5"/>
  <c r="BN52" i="5"/>
  <c r="BL52" i="5"/>
  <c r="CD13" i="5"/>
  <c r="BX13" i="5"/>
  <c r="CB13" i="5"/>
  <c r="BZ13" i="5"/>
  <c r="CE13" i="5"/>
  <c r="BW13" i="5"/>
  <c r="CC13" i="5"/>
  <c r="BY13" i="5"/>
  <c r="CF13" i="5"/>
  <c r="CG13" i="5"/>
  <c r="CA13" i="5"/>
  <c r="AN18" i="5"/>
  <c r="AJ18" i="5"/>
  <c r="AT18" i="5"/>
  <c r="AQ18" i="5"/>
  <c r="AO18" i="5"/>
  <c r="AS18" i="5"/>
  <c r="AK18" i="5"/>
  <c r="AM18" i="5"/>
  <c r="AP18" i="5"/>
  <c r="AL18" i="5"/>
  <c r="AR18" i="5"/>
  <c r="CD34" i="5"/>
  <c r="BW34" i="5"/>
  <c r="BX34" i="5"/>
  <c r="BZ34" i="5"/>
  <c r="CG34" i="5"/>
  <c r="CA34" i="5"/>
  <c r="CB34" i="5"/>
  <c r="CE34" i="5"/>
  <c r="BY34" i="5"/>
  <c r="CC34" i="5"/>
  <c r="CF34" i="5"/>
  <c r="BL8" i="5"/>
  <c r="BN8" i="5"/>
  <c r="BT8" i="5"/>
  <c r="BQ8" i="5"/>
  <c r="BK8" i="5"/>
  <c r="BJ8" i="5"/>
  <c r="BO8" i="5"/>
  <c r="BS8" i="5"/>
  <c r="BM8" i="5"/>
  <c r="BP8" i="5"/>
  <c r="BR8" i="5"/>
  <c r="BG42" i="5"/>
  <c r="BE42" i="5"/>
  <c r="BC42" i="5"/>
  <c r="AY42" i="5"/>
  <c r="BF42" i="5"/>
  <c r="BB42" i="5"/>
  <c r="BD42" i="5"/>
  <c r="AW42" i="5"/>
  <c r="AZ42" i="5"/>
  <c r="BA42" i="5"/>
  <c r="AX42" i="5"/>
  <c r="CG36" i="12"/>
  <c r="BY36" i="12"/>
  <c r="BX36" i="12"/>
  <c r="CF36" i="12"/>
  <c r="BW36" i="12"/>
  <c r="CE36" i="12"/>
  <c r="CD36" i="12"/>
  <c r="CC36" i="12"/>
  <c r="CB36" i="12"/>
  <c r="CA36" i="12"/>
  <c r="BZ36" i="12"/>
  <c r="AR22" i="12"/>
  <c r="AJ22" i="12"/>
  <c r="AQ22" i="12"/>
  <c r="AP22" i="12"/>
  <c r="AO22" i="12"/>
  <c r="AN22" i="12"/>
  <c r="AM22" i="12"/>
  <c r="AT22" i="12"/>
  <c r="AL22" i="12"/>
  <c r="AS22" i="12"/>
  <c r="AK22" i="12"/>
  <c r="BG46" i="12"/>
  <c r="AY46" i="12"/>
  <c r="BF46" i="12"/>
  <c r="AX46" i="12"/>
  <c r="BE46" i="12"/>
  <c r="AW46" i="12"/>
  <c r="BD46" i="12"/>
  <c r="BC46" i="12"/>
  <c r="BB46" i="12"/>
  <c r="BA46" i="12"/>
  <c r="AZ46" i="12"/>
  <c r="CA53" i="12"/>
  <c r="BZ53" i="12"/>
  <c r="CG53" i="12"/>
  <c r="BY53" i="12"/>
  <c r="CF53" i="12"/>
  <c r="BX53" i="12"/>
  <c r="CE53" i="12"/>
  <c r="BW53" i="12"/>
  <c r="CD53" i="12"/>
  <c r="CC53" i="12"/>
  <c r="CB53" i="12"/>
  <c r="BN14" i="12"/>
  <c r="BM14" i="12"/>
  <c r="BT14" i="12"/>
  <c r="BL14" i="12"/>
  <c r="BS14" i="12"/>
  <c r="BK14" i="12"/>
  <c r="BR14" i="12"/>
  <c r="BJ14" i="12"/>
  <c r="BQ14" i="12"/>
  <c r="BP14" i="12"/>
  <c r="BO14" i="12"/>
  <c r="BQ37" i="12"/>
  <c r="BM37" i="12"/>
  <c r="BN37" i="12"/>
  <c r="BL37" i="12"/>
  <c r="BK37" i="12"/>
  <c r="BT37" i="12"/>
  <c r="BJ37" i="12"/>
  <c r="BS37" i="12"/>
  <c r="BR37" i="12"/>
  <c r="BP37" i="12"/>
  <c r="BO37" i="12"/>
  <c r="AQ54" i="12"/>
  <c r="AP54" i="12"/>
  <c r="AO54" i="12"/>
  <c r="AN54" i="12"/>
  <c r="AM54" i="12"/>
  <c r="AT54" i="12"/>
  <c r="AL54" i="12"/>
  <c r="AS54" i="12"/>
  <c r="AK54" i="12"/>
  <c r="AJ54" i="12"/>
  <c r="AR54" i="12"/>
  <c r="BR7" i="12"/>
  <c r="BJ7" i="12"/>
  <c r="BQ7" i="12"/>
  <c r="BP7" i="12"/>
  <c r="BO7" i="12"/>
  <c r="BN7" i="12"/>
  <c r="BM7" i="12"/>
  <c r="BT7" i="12"/>
  <c r="BL7" i="12"/>
  <c r="BS7" i="12"/>
  <c r="BK7" i="12"/>
  <c r="AR26" i="12"/>
  <c r="AJ26" i="12"/>
  <c r="AQ26" i="12"/>
  <c r="AP26" i="12"/>
  <c r="AO26" i="12"/>
  <c r="AN26" i="12"/>
  <c r="AM26" i="12"/>
  <c r="AT26" i="12"/>
  <c r="AL26" i="12"/>
  <c r="AS26" i="12"/>
  <c r="AK26" i="12"/>
  <c r="BG50" i="12"/>
  <c r="AY50" i="12"/>
  <c r="BF50" i="12"/>
  <c r="AX50" i="12"/>
  <c r="BE50" i="12"/>
  <c r="AW50" i="12"/>
  <c r="BD50" i="12"/>
  <c r="BC50" i="12"/>
  <c r="BB50" i="12"/>
  <c r="BA50" i="12"/>
  <c r="AZ50" i="12"/>
  <c r="CA57" i="12"/>
  <c r="BZ57" i="12"/>
  <c r="CG57" i="12"/>
  <c r="BY57" i="12"/>
  <c r="CF57" i="12"/>
  <c r="BX57" i="12"/>
  <c r="CE57" i="12"/>
  <c r="BW57" i="12"/>
  <c r="CD57" i="12"/>
  <c r="CC57" i="12"/>
  <c r="CB57" i="12"/>
  <c r="AZ16" i="12"/>
  <c r="BD16" i="12"/>
  <c r="BB16" i="12"/>
  <c r="AX16" i="12"/>
  <c r="AW16" i="12"/>
  <c r="BG16" i="12"/>
  <c r="BF16" i="12"/>
  <c r="BE16" i="12"/>
  <c r="BC16" i="12"/>
  <c r="BA16" i="12"/>
  <c r="AY16" i="12"/>
  <c r="BP26" i="12"/>
  <c r="BO26" i="12"/>
  <c r="BN26" i="12"/>
  <c r="BM26" i="12"/>
  <c r="BT26" i="12"/>
  <c r="BL26" i="12"/>
  <c r="BS26" i="12"/>
  <c r="BK26" i="12"/>
  <c r="BR26" i="12"/>
  <c r="BJ26" i="12"/>
  <c r="BQ26" i="12"/>
  <c r="AQ42" i="12"/>
  <c r="AP42" i="12"/>
  <c r="AO42" i="12"/>
  <c r="AN42" i="12"/>
  <c r="AM42" i="12"/>
  <c r="AT42" i="12"/>
  <c r="AL42" i="12"/>
  <c r="AS42" i="12"/>
  <c r="AK42" i="12"/>
  <c r="AR42" i="12"/>
  <c r="AJ42" i="12"/>
  <c r="AS15" i="12"/>
  <c r="AK15" i="12"/>
  <c r="AR15" i="12"/>
  <c r="AJ15" i="12"/>
  <c r="AQ15" i="12"/>
  <c r="AP15" i="12"/>
  <c r="AO15" i="12"/>
  <c r="AN15" i="12"/>
  <c r="AM15" i="12"/>
  <c r="AT15" i="12"/>
  <c r="AL15" i="12"/>
  <c r="AM53" i="12"/>
  <c r="AT53" i="12"/>
  <c r="AL53" i="12"/>
  <c r="AS53" i="12"/>
  <c r="AK53" i="12"/>
  <c r="AR53" i="12"/>
  <c r="AJ53" i="12"/>
  <c r="AQ53" i="12"/>
  <c r="AP53" i="12"/>
  <c r="AO53" i="12"/>
  <c r="AN53" i="12"/>
  <c r="BE38" i="12"/>
  <c r="AW38" i="12"/>
  <c r="BA38" i="12"/>
  <c r="BD38" i="12"/>
  <c r="BC38" i="12"/>
  <c r="BB38" i="12"/>
  <c r="AZ38" i="12"/>
  <c r="AY38" i="12"/>
  <c r="AX38" i="12"/>
  <c r="BG38" i="12"/>
  <c r="BF38" i="12"/>
  <c r="CA45" i="12"/>
  <c r="BZ45" i="12"/>
  <c r="CG45" i="12"/>
  <c r="BY45" i="12"/>
  <c r="CF45" i="12"/>
  <c r="BX45" i="12"/>
  <c r="CE45" i="12"/>
  <c r="BW45" i="12"/>
  <c r="CD45" i="12"/>
  <c r="CC45" i="12"/>
  <c r="CB45" i="12"/>
  <c r="BA8" i="12"/>
  <c r="AZ8" i="12"/>
  <c r="BG8" i="12"/>
  <c r="AY8" i="12"/>
  <c r="BF8" i="12"/>
  <c r="AX8" i="12"/>
  <c r="BE8" i="12"/>
  <c r="AW8" i="12"/>
  <c r="BD8" i="12"/>
  <c r="BC8" i="12"/>
  <c r="BB8" i="12"/>
  <c r="BP30" i="12"/>
  <c r="BO30" i="12"/>
  <c r="BN30" i="12"/>
  <c r="BM30" i="12"/>
  <c r="BT30" i="12"/>
  <c r="BL30" i="12"/>
  <c r="BS30" i="12"/>
  <c r="BK30" i="12"/>
  <c r="BR30" i="12"/>
  <c r="BJ30" i="12"/>
  <c r="BQ30" i="12"/>
  <c r="AQ46" i="12"/>
  <c r="AP46" i="12"/>
  <c r="AO46" i="12"/>
  <c r="AN46" i="12"/>
  <c r="AM46" i="12"/>
  <c r="AT46" i="12"/>
  <c r="AL46" i="12"/>
  <c r="AS46" i="12"/>
  <c r="AK46" i="12"/>
  <c r="AR46" i="12"/>
  <c r="AJ46" i="12"/>
  <c r="AZ18" i="12"/>
  <c r="BG18" i="12"/>
  <c r="AY18" i="12"/>
  <c r="BF18" i="12"/>
  <c r="AX18" i="12"/>
  <c r="BE18" i="12"/>
  <c r="AW18" i="12"/>
  <c r="BD18" i="12"/>
  <c r="BC18" i="12"/>
  <c r="BB18" i="12"/>
  <c r="BA18" i="12"/>
  <c r="AR18" i="12"/>
  <c r="AJ18" i="12"/>
  <c r="AQ18" i="12"/>
  <c r="AP18" i="12"/>
  <c r="AN18" i="12"/>
  <c r="AM18" i="12"/>
  <c r="AT18" i="12"/>
  <c r="AL18" i="12"/>
  <c r="AO18" i="12"/>
  <c r="AK18" i="12"/>
  <c r="AS18" i="12"/>
  <c r="BG42" i="12"/>
  <c r="AY42" i="12"/>
  <c r="BF42" i="12"/>
  <c r="AX42" i="12"/>
  <c r="BE42" i="12"/>
  <c r="AW42" i="12"/>
  <c r="BD42" i="12"/>
  <c r="BC42" i="12"/>
  <c r="BB42" i="12"/>
  <c r="BA42" i="12"/>
  <c r="AZ42" i="12"/>
  <c r="CA49" i="12"/>
  <c r="BZ49" i="12"/>
  <c r="CG49" i="12"/>
  <c r="BY49" i="12"/>
  <c r="CF49" i="12"/>
  <c r="BX49" i="12"/>
  <c r="CE49" i="12"/>
  <c r="BW49" i="12"/>
  <c r="CD49" i="12"/>
  <c r="CC49" i="12"/>
  <c r="CB49" i="12"/>
  <c r="AN11" i="12"/>
  <c r="AM11" i="12"/>
  <c r="AT11" i="12"/>
  <c r="AL11" i="12"/>
  <c r="AS11" i="12"/>
  <c r="AK11" i="12"/>
  <c r="AR11" i="12"/>
  <c r="AJ11" i="12"/>
  <c r="AQ11" i="12"/>
  <c r="AP11" i="12"/>
  <c r="AO11" i="12"/>
  <c r="BP34" i="12"/>
  <c r="BO34" i="12"/>
  <c r="BN34" i="12"/>
  <c r="BM34" i="12"/>
  <c r="BT34" i="12"/>
  <c r="BL34" i="12"/>
  <c r="BS34" i="12"/>
  <c r="BK34" i="12"/>
  <c r="BR34" i="12"/>
  <c r="BJ34" i="12"/>
  <c r="BQ34" i="12"/>
  <c r="AQ50" i="12"/>
  <c r="AP50" i="12"/>
  <c r="AO50" i="12"/>
  <c r="AN50" i="12"/>
  <c r="AM50" i="12"/>
  <c r="AT50" i="12"/>
  <c r="AL50" i="12"/>
  <c r="AS50" i="12"/>
  <c r="AK50" i="12"/>
  <c r="AR50" i="12"/>
  <c r="AJ50" i="12"/>
  <c r="CC9" i="5"/>
  <c r="BY9" i="5"/>
  <c r="CA9" i="5"/>
  <c r="CB9" i="5"/>
  <c r="CE9" i="5"/>
  <c r="BW9" i="5"/>
  <c r="BX9" i="5"/>
  <c r="CG9" i="5"/>
  <c r="CD9" i="5"/>
  <c r="BZ9" i="5"/>
  <c r="CF9" i="5"/>
  <c r="BA23" i="5"/>
  <c r="BC23" i="5"/>
  <c r="BB23" i="5"/>
  <c r="BF23" i="5"/>
  <c r="BE23" i="5"/>
  <c r="BG23" i="5"/>
  <c r="AY23" i="5"/>
  <c r="AX23" i="5"/>
  <c r="BD23" i="5"/>
  <c r="AZ23" i="5"/>
  <c r="AW23" i="5"/>
  <c r="AS33" i="5"/>
  <c r="AQ33" i="5"/>
  <c r="AJ33" i="5"/>
  <c r="AK33" i="5"/>
  <c r="AM33" i="5"/>
  <c r="AR33" i="5"/>
  <c r="AP33" i="5"/>
  <c r="AO33" i="5"/>
  <c r="AT33" i="5"/>
  <c r="AL33" i="5"/>
  <c r="AN33" i="5"/>
  <c r="AJ57" i="5"/>
  <c r="AT57" i="5"/>
  <c r="AM57" i="5"/>
  <c r="AQ57" i="5"/>
  <c r="AO57" i="5"/>
  <c r="AN57" i="5"/>
  <c r="AR57" i="5"/>
  <c r="AK57" i="5"/>
  <c r="AL57" i="5"/>
  <c r="AP57" i="5"/>
  <c r="AS57" i="5"/>
  <c r="BR32" i="5"/>
  <c r="BO32" i="5"/>
  <c r="BP32" i="5"/>
  <c r="BS32" i="5"/>
  <c r="BN32" i="5"/>
  <c r="BQ32" i="5"/>
  <c r="BL32" i="5"/>
  <c r="BM32" i="5"/>
  <c r="BK32" i="5"/>
  <c r="BJ32" i="5"/>
  <c r="BT32" i="5"/>
  <c r="BT50" i="5"/>
  <c r="BK50" i="5"/>
  <c r="BM50" i="5"/>
  <c r="BP50" i="5"/>
  <c r="BN50" i="5"/>
  <c r="BR50" i="5"/>
  <c r="BO50" i="5"/>
  <c r="BS50" i="5"/>
  <c r="BL50" i="5"/>
  <c r="BQ50" i="5"/>
  <c r="BJ50" i="5"/>
  <c r="CA39" i="5"/>
  <c r="CC39" i="5"/>
  <c r="BW39" i="5"/>
  <c r="BZ39" i="5"/>
  <c r="CB39" i="5"/>
  <c r="BY39" i="5"/>
  <c r="CF39" i="5"/>
  <c r="CG39" i="5"/>
  <c r="CD39" i="5"/>
  <c r="CE39" i="5"/>
  <c r="BX39" i="5"/>
  <c r="BZ22" i="5"/>
  <c r="CF22" i="5"/>
  <c r="CG22" i="5"/>
  <c r="CC22" i="5"/>
  <c r="BW22" i="5"/>
  <c r="CB22" i="5"/>
  <c r="BY22" i="5"/>
  <c r="CE22" i="5"/>
  <c r="BX22" i="5"/>
  <c r="CA22" i="5"/>
  <c r="CD22" i="5"/>
  <c r="AP44" i="5"/>
  <c r="AM44" i="5"/>
  <c r="AO44" i="5"/>
  <c r="AS44" i="5"/>
  <c r="AJ44" i="5"/>
  <c r="AK44" i="5"/>
  <c r="AN44" i="5"/>
  <c r="AR44" i="5"/>
  <c r="AQ44" i="5"/>
  <c r="AT44" i="5"/>
  <c r="AL44" i="5"/>
  <c r="CA49" i="5"/>
  <c r="BZ49" i="5"/>
  <c r="BW49" i="5"/>
  <c r="CB49" i="5"/>
  <c r="CC49" i="5"/>
  <c r="CD49" i="5"/>
  <c r="CG49" i="5"/>
  <c r="CF49" i="5"/>
  <c r="CE49" i="5"/>
  <c r="BY49" i="5"/>
  <c r="BX49" i="5"/>
  <c r="BS24" i="5"/>
  <c r="BJ24" i="5"/>
  <c r="BT24" i="5"/>
  <c r="BK24" i="5"/>
  <c r="BQ24" i="5"/>
  <c r="BO24" i="5"/>
  <c r="BL24" i="5"/>
  <c r="BR24" i="5"/>
  <c r="BM24" i="5"/>
  <c r="BN24" i="5"/>
  <c r="BP24" i="5"/>
  <c r="BD57" i="5"/>
  <c r="BB57" i="5"/>
  <c r="BC57" i="5"/>
  <c r="AY57" i="5"/>
  <c r="AZ57" i="5"/>
  <c r="BG57" i="5"/>
  <c r="AX57" i="5"/>
  <c r="BE57" i="5"/>
  <c r="BA57" i="5"/>
  <c r="AW57" i="5"/>
  <c r="BF57" i="5"/>
  <c r="AS48" i="5"/>
  <c r="AK48" i="5"/>
  <c r="AM48" i="5"/>
  <c r="AJ48" i="5"/>
  <c r="AT48" i="5"/>
  <c r="AP48" i="5"/>
  <c r="AL48" i="5"/>
  <c r="AR48" i="5"/>
  <c r="AN48" i="5"/>
  <c r="AO48" i="5"/>
  <c r="AQ48" i="5"/>
  <c r="CF28" i="5"/>
  <c r="CG28" i="5"/>
  <c r="CA28" i="5"/>
  <c r="BW28" i="5"/>
  <c r="BX28" i="5"/>
  <c r="CC28" i="5"/>
  <c r="CD28" i="5"/>
  <c r="CB28" i="5"/>
  <c r="BZ28" i="5"/>
  <c r="BY28" i="5"/>
  <c r="CE28" i="5"/>
  <c r="BG39" i="5"/>
  <c r="BE39" i="5"/>
  <c r="BC39" i="5"/>
  <c r="BA39" i="5"/>
  <c r="AY39" i="5"/>
  <c r="AZ39" i="5"/>
  <c r="BD39" i="5"/>
  <c r="BF39" i="5"/>
  <c r="AX39" i="5"/>
  <c r="AW39" i="5"/>
  <c r="BB39" i="5"/>
  <c r="BR11" i="5"/>
  <c r="BM11" i="5"/>
  <c r="BL11" i="5"/>
  <c r="BT11" i="5"/>
  <c r="BQ11" i="5"/>
  <c r="BS11" i="5"/>
  <c r="BJ11" i="5"/>
  <c r="BN11" i="5"/>
  <c r="BP11" i="5"/>
  <c r="BK11" i="5"/>
  <c r="BO11" i="5"/>
  <c r="BL29" i="5"/>
  <c r="BN29" i="5"/>
  <c r="BM29" i="5"/>
  <c r="BS29" i="5"/>
  <c r="BT29" i="5"/>
  <c r="BR29" i="5"/>
  <c r="BP29" i="5"/>
  <c r="BK29" i="5"/>
  <c r="BQ29" i="5"/>
  <c r="BO29" i="5"/>
  <c r="BJ29" i="5"/>
  <c r="CF38" i="5"/>
  <c r="BY38" i="5"/>
  <c r="BX38" i="5"/>
  <c r="BW38" i="5"/>
  <c r="CE38" i="5"/>
  <c r="CB38" i="5"/>
  <c r="CC38" i="5"/>
  <c r="CG38" i="5"/>
  <c r="CA38" i="5"/>
  <c r="CD38" i="5"/>
  <c r="BZ38" i="5"/>
  <c r="BZ21" i="5"/>
  <c r="CC21" i="5"/>
  <c r="BW21" i="5"/>
  <c r="CF21" i="5"/>
  <c r="CE21" i="5"/>
  <c r="CG21" i="5"/>
  <c r="CD21" i="5"/>
  <c r="CB21" i="5"/>
  <c r="BX21" i="5"/>
  <c r="CA21" i="5"/>
  <c r="BY21" i="5"/>
  <c r="AK35" i="5"/>
  <c r="AR35" i="5"/>
  <c r="AL35" i="5"/>
  <c r="AT35" i="5"/>
  <c r="AM35" i="5"/>
  <c r="AN35" i="5"/>
  <c r="AO35" i="5"/>
  <c r="AJ35" i="5"/>
  <c r="AS35" i="5"/>
  <c r="AP35" i="5"/>
  <c r="AQ35" i="5"/>
  <c r="AN54" i="5"/>
  <c r="AQ54" i="5"/>
  <c r="AL54" i="5"/>
  <c r="AO54" i="5"/>
  <c r="AM54" i="5"/>
  <c r="AP54" i="5"/>
  <c r="AJ54" i="5"/>
  <c r="AR54" i="5"/>
  <c r="AK54" i="5"/>
  <c r="AT54" i="5"/>
  <c r="AS54" i="5"/>
  <c r="AX24" i="5"/>
  <c r="BD24" i="5"/>
  <c r="BF24" i="5"/>
  <c r="AY24" i="5"/>
  <c r="BE24" i="5"/>
  <c r="BB24" i="5"/>
  <c r="AW24" i="5"/>
  <c r="AZ24" i="5"/>
  <c r="BG24" i="5"/>
  <c r="BC24" i="5"/>
  <c r="BA24" i="5"/>
  <c r="AN31" i="5"/>
  <c r="AO31" i="5"/>
  <c r="AR31" i="5"/>
  <c r="AS31" i="5"/>
  <c r="AP31" i="5"/>
  <c r="AK31" i="5"/>
  <c r="AM31" i="5"/>
  <c r="AJ31" i="5"/>
  <c r="AT31" i="5"/>
  <c r="AQ31" i="5"/>
  <c r="AL31" i="5"/>
  <c r="BQ8" i="12"/>
  <c r="BP8" i="12"/>
  <c r="BO8" i="12"/>
  <c r="BN8" i="12"/>
  <c r="BM8" i="12"/>
  <c r="BT8" i="12"/>
  <c r="BL8" i="12"/>
  <c r="BS8" i="12"/>
  <c r="BK8" i="12"/>
  <c r="BR8" i="12"/>
  <c r="BJ8" i="12"/>
  <c r="BS39" i="12"/>
  <c r="BK39" i="12"/>
  <c r="BR39" i="12"/>
  <c r="BQ39" i="12"/>
  <c r="BO39" i="12"/>
  <c r="BM39" i="12"/>
  <c r="BL39" i="12"/>
  <c r="BJ39" i="12"/>
  <c r="BT39" i="12"/>
  <c r="BP39" i="12"/>
  <c r="BN39" i="12"/>
  <c r="BS43" i="12"/>
  <c r="BK43" i="12"/>
  <c r="BR43" i="12"/>
  <c r="BJ43" i="12"/>
  <c r="BQ43" i="12"/>
  <c r="BP43" i="12"/>
  <c r="BO43" i="12"/>
  <c r="BN43" i="12"/>
  <c r="BM43" i="12"/>
  <c r="BT43" i="12"/>
  <c r="BL43" i="12"/>
  <c r="BZ7" i="12"/>
  <c r="CG7" i="12"/>
  <c r="BY7" i="12"/>
  <c r="CF7" i="12"/>
  <c r="BX7" i="12"/>
  <c r="CE7" i="12"/>
  <c r="BW7" i="12"/>
  <c r="CD7" i="12"/>
  <c r="CC7" i="12"/>
  <c r="CB7" i="12"/>
  <c r="CA7" i="12"/>
  <c r="BT25" i="12"/>
  <c r="BL25" i="12"/>
  <c r="BS25" i="12"/>
  <c r="BK25" i="12"/>
  <c r="BR25" i="12"/>
  <c r="BJ25" i="12"/>
  <c r="BQ25" i="12"/>
  <c r="BP25" i="12"/>
  <c r="BO25" i="12"/>
  <c r="BN25" i="12"/>
  <c r="BM25" i="12"/>
  <c r="CB27" i="12"/>
  <c r="CA27" i="12"/>
  <c r="BZ27" i="12"/>
  <c r="CG27" i="12"/>
  <c r="BY27" i="12"/>
  <c r="CF27" i="12"/>
  <c r="BX27" i="12"/>
  <c r="CE27" i="12"/>
  <c r="BW27" i="12"/>
  <c r="CD27" i="12"/>
  <c r="CC27" i="12"/>
  <c r="BC47" i="12"/>
  <c r="BB47" i="12"/>
  <c r="BA47" i="12"/>
  <c r="AZ47" i="12"/>
  <c r="BG47" i="12"/>
  <c r="AY47" i="12"/>
  <c r="BF47" i="12"/>
  <c r="AX47" i="12"/>
  <c r="BE47" i="12"/>
  <c r="AW47" i="12"/>
  <c r="BD47" i="12"/>
  <c r="BD11" i="12"/>
  <c r="BC11" i="12"/>
  <c r="BB11" i="12"/>
  <c r="BA11" i="12"/>
  <c r="AZ11" i="12"/>
  <c r="BG11" i="12"/>
  <c r="AY11" i="12"/>
  <c r="BF11" i="12"/>
  <c r="AX11" i="12"/>
  <c r="BE11" i="12"/>
  <c r="AW11" i="12"/>
  <c r="BD19" i="12"/>
  <c r="BC19" i="12"/>
  <c r="BB19" i="12"/>
  <c r="BA19" i="12"/>
  <c r="AZ19" i="12"/>
  <c r="BG19" i="12"/>
  <c r="AY19" i="12"/>
  <c r="BF19" i="12"/>
  <c r="AX19" i="12"/>
  <c r="AW19" i="12"/>
  <c r="BE19" i="12"/>
  <c r="BS47" i="12"/>
  <c r="BK47" i="12"/>
  <c r="BR47" i="12"/>
  <c r="BJ47" i="12"/>
  <c r="BQ47" i="12"/>
  <c r="BP47" i="12"/>
  <c r="BO47" i="12"/>
  <c r="BN47" i="12"/>
  <c r="BM47" i="12"/>
  <c r="BT47" i="12"/>
  <c r="BL47" i="12"/>
  <c r="AQ59" i="12"/>
  <c r="AJ59" i="12"/>
  <c r="AR59" i="12"/>
  <c r="AK59" i="12"/>
  <c r="AS59" i="12"/>
  <c r="AL59" i="12"/>
  <c r="AT59" i="12"/>
  <c r="AM59" i="12"/>
  <c r="AN59" i="12"/>
  <c r="AO59" i="12"/>
  <c r="AP59" i="12"/>
  <c r="AZ20" i="12"/>
  <c r="BG20" i="12"/>
  <c r="AY20" i="12"/>
  <c r="BF20" i="12"/>
  <c r="AX20" i="12"/>
  <c r="BE20" i="12"/>
  <c r="AW20" i="12"/>
  <c r="BD20" i="12"/>
  <c r="BC20" i="12"/>
  <c r="BB20" i="12"/>
  <c r="BA20" i="12"/>
  <c r="AM51" i="12"/>
  <c r="AT51" i="12"/>
  <c r="AL51" i="12"/>
  <c r="AS51" i="12"/>
  <c r="AK51" i="12"/>
  <c r="AR51" i="12"/>
  <c r="AJ51" i="12"/>
  <c r="AQ51" i="12"/>
  <c r="AP51" i="12"/>
  <c r="AO51" i="12"/>
  <c r="AN51" i="12"/>
  <c r="AQ58" i="12"/>
  <c r="AP58" i="12"/>
  <c r="AO58" i="12"/>
  <c r="AN58" i="12"/>
  <c r="AM58" i="12"/>
  <c r="AT58" i="12"/>
  <c r="AL58" i="12"/>
  <c r="AS58" i="12"/>
  <c r="AK58" i="12"/>
  <c r="AR58" i="12"/>
  <c r="AJ58" i="12"/>
  <c r="AR10" i="12"/>
  <c r="AJ10" i="12"/>
  <c r="AQ10" i="12"/>
  <c r="AP10" i="12"/>
  <c r="AO10" i="12"/>
  <c r="AN10" i="12"/>
  <c r="AM10" i="12"/>
  <c r="AT10" i="12"/>
  <c r="AL10" i="12"/>
  <c r="AS10" i="12"/>
  <c r="AK10" i="12"/>
  <c r="AR30" i="12"/>
  <c r="AJ30" i="12"/>
  <c r="AQ30" i="12"/>
  <c r="AP30" i="12"/>
  <c r="AO30" i="12"/>
  <c r="AN30" i="12"/>
  <c r="AM30" i="12"/>
  <c r="AT30" i="12"/>
  <c r="AL30" i="12"/>
  <c r="AS30" i="12"/>
  <c r="AK30" i="12"/>
  <c r="BG54" i="12"/>
  <c r="AY54" i="12"/>
  <c r="BF54" i="12"/>
  <c r="AX54" i="12"/>
  <c r="BE54" i="12"/>
  <c r="AW54" i="12"/>
  <c r="BD54" i="12"/>
  <c r="BC54" i="12"/>
  <c r="BB54" i="12"/>
  <c r="BA54" i="12"/>
  <c r="AZ54" i="12"/>
  <c r="AY59" i="12"/>
  <c r="BG59" i="12"/>
  <c r="AZ59" i="12"/>
  <c r="BA59" i="12"/>
  <c r="BB59" i="12"/>
  <c r="BC59" i="12"/>
  <c r="BD59" i="12"/>
  <c r="AW59" i="12"/>
  <c r="BE59" i="12"/>
  <c r="AX59" i="12"/>
  <c r="BF59" i="12"/>
  <c r="BT17" i="12"/>
  <c r="BL17" i="12"/>
  <c r="BS17" i="12"/>
  <c r="BK17" i="12"/>
  <c r="BR17" i="12"/>
  <c r="BJ17" i="12"/>
  <c r="BP17" i="12"/>
  <c r="BO17" i="12"/>
  <c r="BN17" i="12"/>
  <c r="BQ17" i="12"/>
  <c r="BM17" i="12"/>
  <c r="CB19" i="12"/>
  <c r="CA19" i="12"/>
  <c r="BZ19" i="12"/>
  <c r="CG19" i="12"/>
  <c r="BY19" i="12"/>
  <c r="CF19" i="12"/>
  <c r="BX19" i="12"/>
  <c r="CE19" i="12"/>
  <c r="BW19" i="12"/>
  <c r="CD19" i="12"/>
  <c r="CC19" i="12"/>
  <c r="BA39" i="12"/>
  <c r="BG39" i="12"/>
  <c r="AY39" i="12"/>
  <c r="BE39" i="12"/>
  <c r="AW39" i="12"/>
  <c r="AX39" i="12"/>
  <c r="BF39" i="12"/>
  <c r="BD39" i="12"/>
  <c r="BC39" i="12"/>
  <c r="BB39" i="12"/>
  <c r="AZ39" i="12"/>
  <c r="AZ28" i="12"/>
  <c r="BG28" i="12"/>
  <c r="AY28" i="12"/>
  <c r="BF28" i="12"/>
  <c r="AX28" i="12"/>
  <c r="BE28" i="12"/>
  <c r="AW28" i="12"/>
  <c r="BD28" i="12"/>
  <c r="BC28" i="12"/>
  <c r="BB28" i="12"/>
  <c r="BA28" i="12"/>
  <c r="AR34" i="12"/>
  <c r="AJ34" i="12"/>
  <c r="AQ34" i="12"/>
  <c r="AP34" i="12"/>
  <c r="AO34" i="12"/>
  <c r="AN34" i="12"/>
  <c r="AM34" i="12"/>
  <c r="AT34" i="12"/>
  <c r="AL34" i="12"/>
  <c r="AK34" i="12"/>
  <c r="AS34" i="12"/>
  <c r="BG58" i="12"/>
  <c r="AY58" i="12"/>
  <c r="BF58" i="12"/>
  <c r="AX58" i="12"/>
  <c r="BE58" i="12"/>
  <c r="AW58" i="12"/>
  <c r="BD58" i="12"/>
  <c r="BC58" i="12"/>
  <c r="BB58" i="12"/>
  <c r="BA58" i="12"/>
  <c r="AZ58" i="12"/>
  <c r="AZ6" i="12"/>
  <c r="BG6" i="12"/>
  <c r="AY6" i="12"/>
  <c r="BF6" i="12"/>
  <c r="AX6" i="12"/>
  <c r="BE6" i="12"/>
  <c r="AW6" i="12"/>
  <c r="BD6" i="12"/>
  <c r="BC6" i="12"/>
  <c r="BB6" i="12"/>
  <c r="BA6" i="12"/>
  <c r="BT21" i="12"/>
  <c r="BL21" i="12"/>
  <c r="BS21" i="12"/>
  <c r="BK21" i="12"/>
  <c r="BR21" i="12"/>
  <c r="BJ21" i="12"/>
  <c r="BQ21" i="12"/>
  <c r="BP21" i="12"/>
  <c r="BO21" i="12"/>
  <c r="BN21" i="12"/>
  <c r="BM21" i="12"/>
  <c r="CB23" i="12"/>
  <c r="CA23" i="12"/>
  <c r="BZ23" i="12"/>
  <c r="CG23" i="12"/>
  <c r="BY23" i="12"/>
  <c r="CF23" i="12"/>
  <c r="BX23" i="12"/>
  <c r="CE23" i="12"/>
  <c r="BW23" i="12"/>
  <c r="CD23" i="12"/>
  <c r="CC23" i="12"/>
  <c r="BC43" i="12"/>
  <c r="BB43" i="12"/>
  <c r="BA43" i="12"/>
  <c r="AZ43" i="12"/>
  <c r="BG43" i="12"/>
  <c r="AY43" i="12"/>
  <c r="BF43" i="12"/>
  <c r="AX43" i="12"/>
  <c r="BE43" i="12"/>
  <c r="AW43" i="12"/>
  <c r="BD43" i="12"/>
  <c r="AK56" i="5"/>
  <c r="AJ56" i="5"/>
  <c r="AO56" i="5"/>
  <c r="AP56" i="5"/>
  <c r="AL56" i="5"/>
  <c r="AQ56" i="5"/>
  <c r="AT56" i="5"/>
  <c r="AN56" i="5"/>
  <c r="AM56" i="5"/>
  <c r="AS56" i="5"/>
  <c r="AR56" i="5"/>
  <c r="BF4" i="5"/>
  <c r="BB4" i="5"/>
  <c r="BA4" i="5"/>
  <c r="AW4" i="5"/>
  <c r="BD4" i="5"/>
  <c r="BG4" i="5"/>
  <c r="AZ4" i="5"/>
  <c r="BC4" i="5"/>
  <c r="BE4" i="5"/>
  <c r="AY4" i="5"/>
  <c r="AX4" i="5"/>
  <c r="BF51" i="5"/>
  <c r="AY51" i="5"/>
  <c r="AW51" i="5"/>
  <c r="BG51" i="5"/>
  <c r="AZ51" i="5"/>
  <c r="BB51" i="5"/>
  <c r="BD51" i="5"/>
  <c r="BC51" i="5"/>
  <c r="BA51" i="5"/>
  <c r="BE51" i="5"/>
  <c r="AX51" i="5"/>
  <c r="AK16" i="5"/>
  <c r="AL16" i="5"/>
  <c r="AT16" i="5"/>
  <c r="AS16" i="5"/>
  <c r="AJ16" i="5"/>
  <c r="AP16" i="5"/>
  <c r="AM16" i="5"/>
  <c r="AO16" i="5"/>
  <c r="AQ16" i="5"/>
  <c r="AR16" i="5"/>
  <c r="AN16" i="5"/>
  <c r="BC55" i="5"/>
  <c r="BE55" i="5"/>
  <c r="BA55" i="5"/>
  <c r="AW55" i="5"/>
  <c r="BB55" i="5"/>
  <c r="AY55" i="5"/>
  <c r="AZ55" i="5"/>
  <c r="BD55" i="5"/>
  <c r="BG55" i="5"/>
  <c r="AX55" i="5"/>
  <c r="BF55" i="5"/>
  <c r="BA16" i="5"/>
  <c r="AY16" i="5"/>
  <c r="AZ16" i="5"/>
  <c r="BF16" i="5"/>
  <c r="BG16" i="5"/>
  <c r="BC16" i="5"/>
  <c r="BB16" i="5"/>
  <c r="AX16" i="5"/>
  <c r="BE16" i="5"/>
  <c r="AW16" i="5"/>
  <c r="BD16" i="5"/>
  <c r="BB15" i="5"/>
  <c r="BG15" i="5"/>
  <c r="BE15" i="5"/>
  <c r="AX15" i="5"/>
  <c r="BD15" i="5"/>
  <c r="BC15" i="5"/>
  <c r="AW15" i="5"/>
  <c r="AZ15" i="5"/>
  <c r="BF15" i="5"/>
  <c r="AY15" i="5"/>
  <c r="BA15" i="5"/>
  <c r="BV58" i="13" a="1"/>
  <c r="BV58" i="13" s="1"/>
  <c r="BI58" i="13" a="1"/>
  <c r="BI58" i="13" s="1"/>
  <c r="AI52" i="13" a="1"/>
  <c r="AI52" i="13" s="1"/>
  <c r="BI55" i="13" a="1"/>
  <c r="BI55" i="13" s="1"/>
  <c r="AV50" i="13" a="1"/>
  <c r="AV50" i="13" s="1"/>
  <c r="BV53" i="13" a="1"/>
  <c r="BV53" i="13" s="1"/>
  <c r="BV42" i="13" a="1"/>
  <c r="BV42" i="13" s="1"/>
  <c r="AV42" i="13" a="1"/>
  <c r="AV42" i="13" s="1"/>
  <c r="BV36" i="13" a="1"/>
  <c r="BV36" i="13" s="1"/>
  <c r="BI37" i="13" a="1"/>
  <c r="BI37" i="13" s="1"/>
  <c r="AV36" i="13" a="1"/>
  <c r="AV36" i="13" s="1"/>
  <c r="AI31" i="13" a="1"/>
  <c r="AI31" i="13" s="1"/>
  <c r="BV41" i="13" a="1"/>
  <c r="BV41" i="13" s="1"/>
  <c r="AI25" i="13" a="1"/>
  <c r="AI25" i="13" s="1"/>
  <c r="BV23" i="13" a="1"/>
  <c r="BV23" i="13" s="1"/>
  <c r="BI26" i="13" a="1"/>
  <c r="BI26" i="13" s="1"/>
  <c r="AI28" i="13" a="1"/>
  <c r="AI28" i="13" s="1"/>
  <c r="BV22" i="13" a="1"/>
  <c r="BV22" i="13" s="1"/>
  <c r="AI16" i="13" a="1"/>
  <c r="AI16" i="13" s="1"/>
  <c r="BV11" i="13" a="1"/>
  <c r="BV11" i="13" s="1"/>
  <c r="BI12" i="13" a="1"/>
  <c r="BI12" i="13" s="1"/>
  <c r="AV28" i="13" a="1"/>
  <c r="AV28" i="13" s="1"/>
  <c r="AV22" i="13" a="1"/>
  <c r="AV22" i="13" s="1"/>
  <c r="AV24" i="13" a="1"/>
  <c r="AV24" i="13" s="1"/>
  <c r="AV10" i="13" a="1"/>
  <c r="AV10" i="13" s="1"/>
  <c r="AV8" i="13" a="1"/>
  <c r="AV8" i="13" s="1"/>
  <c r="AV9" i="13" a="1"/>
  <c r="AV9" i="13" s="1"/>
  <c r="BI5" i="13" a="1"/>
  <c r="BI5" i="13" s="1"/>
  <c r="BV44" i="13" a="1"/>
  <c r="BV44" i="13" s="1"/>
  <c r="AV58" i="13" a="1"/>
  <c r="AV58" i="13" s="1"/>
  <c r="AV57" i="13" a="1"/>
  <c r="AV57" i="13" s="1"/>
  <c r="AI50" i="13" a="1"/>
  <c r="AI50" i="13" s="1"/>
  <c r="BI53" i="13" a="1"/>
  <c r="BI53" i="13" s="1"/>
  <c r="AV48" i="13" a="1"/>
  <c r="AV48" i="13" s="1"/>
  <c r="AI46" i="13" a="1"/>
  <c r="AI46" i="13" s="1"/>
  <c r="BV51" i="13" a="1"/>
  <c r="BV51" i="13" s="1"/>
  <c r="AV40" i="13" a="1"/>
  <c r="AV40" i="13" s="1"/>
  <c r="BV34" i="13" a="1"/>
  <c r="BV34" i="13" s="1"/>
  <c r="BI35" i="13" a="1"/>
  <c r="BI35" i="13" s="1"/>
  <c r="AV34" i="13" a="1"/>
  <c r="AV34" i="13" s="1"/>
  <c r="AI57" i="13" a="1"/>
  <c r="AI57" i="13" s="1"/>
  <c r="BI38" i="13" a="1"/>
  <c r="BI38" i="13" s="1"/>
  <c r="AI23" i="13" a="1"/>
  <c r="AI23" i="13" s="1"/>
  <c r="BV21" i="13" a="1"/>
  <c r="BV21" i="13" s="1"/>
  <c r="AI34" i="13" a="1"/>
  <c r="AI34" i="13" s="1"/>
  <c r="AI26" i="13" a="1"/>
  <c r="AI26" i="13" s="1"/>
  <c r="BV20" i="13" a="1"/>
  <c r="BV20" i="13" s="1"/>
  <c r="AV15" i="13" a="1"/>
  <c r="AV15" i="13" s="1"/>
  <c r="AI4" i="13" a="1"/>
  <c r="AI4" i="13" s="1"/>
  <c r="BI10" i="13" a="1"/>
  <c r="BI10" i="13" s="1"/>
  <c r="BI23" i="13" a="1"/>
  <c r="BI23" i="13" s="1"/>
  <c r="BV19" i="13" a="1"/>
  <c r="BV19" i="13" s="1"/>
  <c r="BI20" i="13" a="1"/>
  <c r="BI20" i="13" s="1"/>
  <c r="BV8" i="13" a="1"/>
  <c r="BV8" i="13" s="1"/>
  <c r="BI6" i="13" a="1"/>
  <c r="BI6" i="13" s="1"/>
  <c r="AV19" i="13" a="1"/>
  <c r="AV19" i="13" s="1"/>
  <c r="BV4" i="13" a="1"/>
  <c r="BV4" i="13" s="1"/>
  <c r="AV44" i="13" a="1"/>
  <c r="AV44" i="13" s="1"/>
  <c r="BV57" i="13" a="1"/>
  <c r="BV57" i="13" s="1"/>
  <c r="AV55" i="13" a="1"/>
  <c r="AV55" i="13" s="1"/>
  <c r="BV56" i="13" a="1"/>
  <c r="BV56" i="13" s="1"/>
  <c r="BI51" i="13" a="1"/>
  <c r="BI51" i="13" s="1"/>
  <c r="AI55" i="13" a="1"/>
  <c r="AI55" i="13" s="1"/>
  <c r="AI44" i="13" a="1"/>
  <c r="AI44" i="13" s="1"/>
  <c r="BI45" i="13" a="1"/>
  <c r="BI45" i="13" s="1"/>
  <c r="BV49" i="13" a="1"/>
  <c r="BV49" i="13" s="1"/>
  <c r="BV32" i="13" a="1"/>
  <c r="BV32" i="13" s="1"/>
  <c r="BI33" i="13" a="1"/>
  <c r="BI33" i="13" s="1"/>
  <c r="AV32" i="13" a="1"/>
  <c r="AV32" i="13" s="1"/>
  <c r="BV43" i="13" a="1"/>
  <c r="BV43" i="13" s="1"/>
  <c r="BI36" i="13" a="1"/>
  <c r="BI36" i="13" s="1"/>
  <c r="AI21" i="13" a="1"/>
  <c r="AI21" i="13" s="1"/>
  <c r="AI39" i="13" a="1"/>
  <c r="AI39" i="13" s="1"/>
  <c r="AV27" i="13" a="1"/>
  <c r="AV27" i="13" s="1"/>
  <c r="AI24" i="13" a="1"/>
  <c r="AI24" i="13" s="1"/>
  <c r="AV30" i="13" a="1"/>
  <c r="AV30" i="13" s="1"/>
  <c r="BI14" i="13" a="1"/>
  <c r="BI14" i="13" s="1"/>
  <c r="BI9" i="13" a="1"/>
  <c r="BI9" i="13" s="1"/>
  <c r="AV20" i="13" a="1"/>
  <c r="AV20" i="13" s="1"/>
  <c r="BI21" i="13" a="1"/>
  <c r="BI21" i="13" s="1"/>
  <c r="BV17" i="13" a="1"/>
  <c r="BV17" i="13" s="1"/>
  <c r="BI18" i="13" a="1"/>
  <c r="BI18" i="13" s="1"/>
  <c r="AV4" i="13" a="1"/>
  <c r="AV4" i="13" s="1"/>
  <c r="AI6" i="13" a="1"/>
  <c r="AI6" i="13" s="1"/>
  <c r="AI8" i="13" a="1"/>
  <c r="AI8" i="13" s="1"/>
  <c r="AV6" i="13" a="1"/>
  <c r="AV6" i="13" s="1"/>
  <c r="BI48" i="13" a="1"/>
  <c r="BI48" i="13" s="1"/>
  <c r="AV38" i="13" a="1"/>
  <c r="AV38" i="13" s="1"/>
  <c r="BV25" i="13" a="1"/>
  <c r="BV25" i="13" s="1"/>
  <c r="AV11" i="13" a="1"/>
  <c r="AV11" i="13" s="1"/>
  <c r="BI7" i="13" a="1"/>
  <c r="BI7" i="13" s="1"/>
  <c r="BI56" i="13" a="1"/>
  <c r="BI56" i="13" s="1"/>
  <c r="AV53" i="13" a="1"/>
  <c r="AV53" i="13" s="1"/>
  <c r="BV54" i="13" a="1"/>
  <c r="BV54" i="13" s="1"/>
  <c r="BI49" i="13" a="1"/>
  <c r="BI49" i="13" s="1"/>
  <c r="BV47" i="13" a="1"/>
  <c r="BV47" i="13" s="1"/>
  <c r="AI42" i="13" a="1"/>
  <c r="AI42" i="13" s="1"/>
  <c r="BI43" i="13" a="1"/>
  <c r="BI43" i="13" s="1"/>
  <c r="AI48" i="13" a="1"/>
  <c r="AI48" i="13" s="1"/>
  <c r="BV30" i="13" a="1"/>
  <c r="BV30" i="13" s="1"/>
  <c r="BI31" i="13" a="1"/>
  <c r="BI31" i="13" s="1"/>
  <c r="BI44" i="13" a="1"/>
  <c r="BI44" i="13" s="1"/>
  <c r="BI40" i="13" a="1"/>
  <c r="BI40" i="13" s="1"/>
  <c r="BI34" i="13" a="1"/>
  <c r="BI34" i="13" s="1"/>
  <c r="AI49" i="13" a="1"/>
  <c r="AI49" i="13" s="1"/>
  <c r="AV35" i="13" a="1"/>
  <c r="AV35" i="13" s="1"/>
  <c r="AV25" i="13" a="1"/>
  <c r="AV25" i="13" s="1"/>
  <c r="AI22" i="13" a="1"/>
  <c r="AI22" i="13" s="1"/>
  <c r="BI27" i="13" a="1"/>
  <c r="BI27" i="13" s="1"/>
  <c r="BV13" i="13" a="1"/>
  <c r="BV13" i="13" s="1"/>
  <c r="BI25" i="13" a="1"/>
  <c r="BI25" i="13" s="1"/>
  <c r="AV18" i="13" a="1"/>
  <c r="AV18" i="13" s="1"/>
  <c r="AI19" i="13" a="1"/>
  <c r="AI19" i="13" s="1"/>
  <c r="AI15" i="13" a="1"/>
  <c r="AI15" i="13" s="1"/>
  <c r="BI16" i="13" a="1"/>
  <c r="BI16" i="13" s="1"/>
  <c r="AV12" i="13" a="1"/>
  <c r="AV12" i="13" s="1"/>
  <c r="AV7" i="13" a="1"/>
  <c r="AV7" i="13" s="1"/>
  <c r="BI8" i="13" a="1"/>
  <c r="BI8" i="13" s="1"/>
  <c r="AV59" i="13" a="1"/>
  <c r="AV59" i="13" s="1"/>
  <c r="AI58" i="13" a="1"/>
  <c r="AI58" i="13" s="1"/>
  <c r="AI32" i="13" a="1"/>
  <c r="AI32" i="13" s="1"/>
  <c r="BV10" i="13" a="1"/>
  <c r="BV10" i="13" s="1"/>
  <c r="BI54" i="13" a="1"/>
  <c r="BI54" i="13" s="1"/>
  <c r="AV51" i="13" a="1"/>
  <c r="AV51" i="13" s="1"/>
  <c r="BV52" i="13" a="1"/>
  <c r="BV52" i="13" s="1"/>
  <c r="BI47" i="13" a="1"/>
  <c r="BI47" i="13" s="1"/>
  <c r="AV47" i="13" a="1"/>
  <c r="AV47" i="13" s="1"/>
  <c r="AI40" i="13" a="1"/>
  <c r="AI40" i="13" s="1"/>
  <c r="BI41" i="13" a="1"/>
  <c r="BI41" i="13" s="1"/>
  <c r="AI47" i="13" a="1"/>
  <c r="AI47" i="13" s="1"/>
  <c r="BV28" i="13" a="1"/>
  <c r="BV28" i="13" s="1"/>
  <c r="BI29" i="13" a="1"/>
  <c r="BI29" i="13" s="1"/>
  <c r="AV39" i="13" a="1"/>
  <c r="AV39" i="13" s="1"/>
  <c r="BV39" i="13" a="1"/>
  <c r="BV39" i="13" s="1"/>
  <c r="BI32" i="13" a="1"/>
  <c r="BI32" i="13" s="1"/>
  <c r="AI36" i="13" a="1"/>
  <c r="AI36" i="13" s="1"/>
  <c r="BV31" i="13" a="1"/>
  <c r="BV31" i="13" s="1"/>
  <c r="AV23" i="13" a="1"/>
  <c r="AV23" i="13" s="1"/>
  <c r="BI42" i="13" a="1"/>
  <c r="BI42" i="13" s="1"/>
  <c r="AI38" i="13" a="1"/>
  <c r="AI38" i="13" s="1"/>
  <c r="AV26" i="13" a="1"/>
  <c r="AV26" i="13" s="1"/>
  <c r="BI19" i="13" a="1"/>
  <c r="BI19" i="13" s="1"/>
  <c r="AV16" i="13" a="1"/>
  <c r="AV16" i="13" s="1"/>
  <c r="AI17" i="13" a="1"/>
  <c r="AI17" i="13" s="1"/>
  <c r="AV14" i="13" a="1"/>
  <c r="AV14" i="13" s="1"/>
  <c r="BV15" i="13" a="1"/>
  <c r="BV15" i="13" s="1"/>
  <c r="AI5" i="13" a="1"/>
  <c r="AI5" i="13" s="1"/>
  <c r="AV5" i="13" a="1"/>
  <c r="AV5" i="13" s="1"/>
  <c r="BV6" i="13" a="1"/>
  <c r="BV6" i="13" s="1"/>
  <c r="BV59" i="13" a="1"/>
  <c r="BV59" i="13" s="1"/>
  <c r="AV52" i="13" a="1"/>
  <c r="AV52" i="13" s="1"/>
  <c r="BV33" i="13" a="1"/>
  <c r="BV33" i="13" s="1"/>
  <c r="AI18" i="13" a="1"/>
  <c r="AI18" i="13" s="1"/>
  <c r="AV31" i="13" a="1"/>
  <c r="AV31" i="13" s="1"/>
  <c r="BI52" i="13" a="1"/>
  <c r="BI52" i="13" s="1"/>
  <c r="AV49" i="13" a="1"/>
  <c r="AV49" i="13" s="1"/>
  <c r="BV50" i="13" a="1"/>
  <c r="BV50" i="13" s="1"/>
  <c r="AV56" i="13" a="1"/>
  <c r="AV56" i="13" s="1"/>
  <c r="AV45" i="13" a="1"/>
  <c r="AV45" i="13" s="1"/>
  <c r="AI53" i="13" a="1"/>
  <c r="AI53" i="13" s="1"/>
  <c r="AI51" i="13" a="1"/>
  <c r="AI51" i="13" s="1"/>
  <c r="AI45" i="13" a="1"/>
  <c r="AI45" i="13" s="1"/>
  <c r="BV55" i="13" a="1"/>
  <c r="BV55" i="13" s="1"/>
  <c r="BV45" i="13" a="1"/>
  <c r="BV45" i="13" s="1"/>
  <c r="AI37" i="13" a="1"/>
  <c r="AI37" i="13" s="1"/>
  <c r="BV37" i="13" a="1"/>
  <c r="BV37" i="13" s="1"/>
  <c r="BI30" i="13" a="1"/>
  <c r="BI30" i="13" s="1"/>
  <c r="AI30" i="13" a="1"/>
  <c r="AI30" i="13" s="1"/>
  <c r="BV29" i="13" a="1"/>
  <c r="BV29" i="13" s="1"/>
  <c r="AV21" i="13" a="1"/>
  <c r="AV21" i="13" s="1"/>
  <c r="BI39" i="13" a="1"/>
  <c r="BI39" i="13" s="1"/>
  <c r="BI22" i="13" a="1"/>
  <c r="BI22" i="13" s="1"/>
  <c r="BI24" i="13" a="1"/>
  <c r="BI24" i="13" s="1"/>
  <c r="BI17" i="13" a="1"/>
  <c r="BI17" i="13" s="1"/>
  <c r="BI15" i="13" a="1"/>
  <c r="BI15" i="13" s="1"/>
  <c r="AI12" i="13" a="1"/>
  <c r="AI12" i="13" s="1"/>
  <c r="BI13" i="13" a="1"/>
  <c r="BI13" i="13" s="1"/>
  <c r="BI11" i="13" a="1"/>
  <c r="BI11" i="13" s="1"/>
  <c r="BV7" i="13" a="1"/>
  <c r="BV7" i="13" s="1"/>
  <c r="BI4" i="13" a="1"/>
  <c r="BI4" i="13" s="1"/>
  <c r="AI9" i="13" a="1"/>
  <c r="AI9" i="13" s="1"/>
  <c r="AI59" i="13" a="1"/>
  <c r="AI59" i="13" s="1"/>
  <c r="BI57" i="13" a="1"/>
  <c r="BI57" i="13" s="1"/>
  <c r="AI27" i="13" a="1"/>
  <c r="AI27" i="13" s="1"/>
  <c r="BV24" i="13" a="1"/>
  <c r="BV24" i="13" s="1"/>
  <c r="AV29" i="13" a="1"/>
  <c r="AV29" i="13" s="1"/>
  <c r="BI50" i="13" a="1"/>
  <c r="BI50" i="13" s="1"/>
  <c r="AI56" i="13" a="1"/>
  <c r="AI56" i="13" s="1"/>
  <c r="BV48" i="13" a="1"/>
  <c r="BV48" i="13" s="1"/>
  <c r="AV54" i="13" a="1"/>
  <c r="AV54" i="13" s="1"/>
  <c r="AV43" i="13" a="1"/>
  <c r="AV43" i="13" s="1"/>
  <c r="BV46" i="13" a="1"/>
  <c r="BV46" i="13" s="1"/>
  <c r="AV46" i="13" a="1"/>
  <c r="AV46" i="13" s="1"/>
  <c r="AI43" i="13" a="1"/>
  <c r="AI43" i="13" s="1"/>
  <c r="BI46" i="13" a="1"/>
  <c r="BI46" i="13" s="1"/>
  <c r="BV40" i="13" a="1"/>
  <c r="BV40" i="13" s="1"/>
  <c r="AI35" i="13" a="1"/>
  <c r="AI35" i="13" s="1"/>
  <c r="BV35" i="13" a="1"/>
  <c r="BV35" i="13" s="1"/>
  <c r="AV37" i="13" a="1"/>
  <c r="AV37" i="13" s="1"/>
  <c r="BV27" i="13" a="1"/>
  <c r="BV27" i="13" s="1"/>
  <c r="AI29" i="13" a="1"/>
  <c r="AI29" i="13" s="1"/>
  <c r="AV33" i="13" a="1"/>
  <c r="AV33" i="13" s="1"/>
  <c r="BV26" i="13" a="1"/>
  <c r="BV26" i="13" s="1"/>
  <c r="AI20" i="13" a="1"/>
  <c r="AI20" i="13" s="1"/>
  <c r="BV18" i="13" a="1"/>
  <c r="BV18" i="13" s="1"/>
  <c r="AI14" i="13" a="1"/>
  <c r="AI14" i="13" s="1"/>
  <c r="BV14" i="13" a="1"/>
  <c r="BV14" i="13" s="1"/>
  <c r="AI10" i="13" a="1"/>
  <c r="AI10" i="13" s="1"/>
  <c r="BV12" i="13" a="1"/>
  <c r="BV12" i="13" s="1"/>
  <c r="AI13" i="13" a="1"/>
  <c r="AI13" i="13" s="1"/>
  <c r="BV5" i="13" a="1"/>
  <c r="BV5" i="13" s="1"/>
  <c r="AI11" i="13" a="1"/>
  <c r="AI11" i="13" s="1"/>
  <c r="BV9" i="13" a="1"/>
  <c r="BV9" i="13" s="1"/>
  <c r="BI59" i="13" a="1"/>
  <c r="BI59" i="13" s="1"/>
  <c r="AI54" i="13" a="1"/>
  <c r="AI54" i="13" s="1"/>
  <c r="BV38" i="13" a="1"/>
  <c r="BV38" i="13" s="1"/>
  <c r="BI28" i="13" a="1"/>
  <c r="BI28" i="13" s="1"/>
  <c r="AV13" i="13" a="1"/>
  <c r="AV13" i="13" s="1"/>
  <c r="AI7" i="13" a="1"/>
  <c r="AI7" i="13" s="1"/>
  <c r="AV41" i="13" a="1"/>
  <c r="AV41" i="13" s="1"/>
  <c r="AI41" i="13" a="1"/>
  <c r="AI41" i="13" s="1"/>
  <c r="AI33" i="13" a="1"/>
  <c r="AI33" i="13" s="1"/>
  <c r="BV16" i="13" a="1"/>
  <c r="BV16" i="13" s="1"/>
  <c r="AV17" i="13" a="1"/>
  <c r="AV17" i="13" s="1"/>
  <c r="CA14" i="5"/>
  <c r="BW14" i="5"/>
  <c r="BY14" i="5"/>
  <c r="CD14" i="5"/>
  <c r="CC14" i="5"/>
  <c r="CG14" i="5"/>
  <c r="CB14" i="5"/>
  <c r="BZ14" i="5"/>
  <c r="CE14" i="5"/>
  <c r="CF14" i="5"/>
  <c r="BX14" i="5"/>
  <c r="BQ37" i="5"/>
  <c r="BR37" i="5"/>
  <c r="BM37" i="5"/>
  <c r="BP37" i="5"/>
  <c r="BL37" i="5"/>
  <c r="BT37" i="5"/>
  <c r="BO37" i="5"/>
  <c r="BN37" i="5"/>
  <c r="BK37" i="5"/>
  <c r="BJ37" i="5"/>
  <c r="BS37" i="5"/>
  <c r="AQ39" i="5"/>
  <c r="AS39" i="5"/>
  <c r="AM39" i="5"/>
  <c r="AK39" i="5"/>
  <c r="AO39" i="5"/>
  <c r="AP39" i="5"/>
  <c r="AJ39" i="5"/>
  <c r="AN39" i="5"/>
  <c r="AT39" i="5"/>
  <c r="AL39" i="5"/>
  <c r="AR39" i="5"/>
  <c r="BP44" i="5"/>
  <c r="BL44" i="5"/>
  <c r="BR44" i="5"/>
  <c r="BO44" i="5"/>
  <c r="BJ44" i="5"/>
  <c r="BN44" i="5"/>
  <c r="BT44" i="5"/>
  <c r="BK44" i="5"/>
  <c r="BS44" i="5"/>
  <c r="BQ44" i="5"/>
  <c r="BM44" i="5"/>
  <c r="BE27" i="5"/>
  <c r="AW27" i="5"/>
  <c r="BB27" i="5"/>
  <c r="AX27" i="5"/>
  <c r="BG27" i="5"/>
  <c r="BD27" i="5"/>
  <c r="BA27" i="5"/>
  <c r="AZ27" i="5"/>
  <c r="BC27" i="5"/>
  <c r="AY27" i="5"/>
  <c r="BF27" i="5"/>
  <c r="CB59" i="5"/>
  <c r="CC59" i="5"/>
  <c r="CF59" i="5"/>
  <c r="CE59" i="5"/>
  <c r="BW59" i="5"/>
  <c r="CA59" i="5"/>
  <c r="BX59" i="5"/>
  <c r="CG59" i="5"/>
  <c r="BY59" i="5"/>
  <c r="CD59" i="5"/>
  <c r="BZ59" i="5"/>
  <c r="BD40" i="5"/>
  <c r="AX40" i="5"/>
  <c r="BG40" i="5"/>
  <c r="BA40" i="5"/>
  <c r="AW40" i="5"/>
  <c r="BF40" i="5"/>
  <c r="BC40" i="5"/>
  <c r="BB40" i="5"/>
  <c r="BE40" i="5"/>
  <c r="AZ40" i="5"/>
  <c r="AY40" i="5"/>
  <c r="BY58" i="5"/>
  <c r="BZ58" i="5"/>
  <c r="CB58" i="5"/>
  <c r="CF58" i="5"/>
  <c r="CD58" i="5"/>
  <c r="CE58" i="5"/>
  <c r="CA58" i="5"/>
  <c r="CG58" i="5"/>
  <c r="BX58" i="5"/>
  <c r="CC58" i="5"/>
  <c r="BW58" i="5"/>
  <c r="BW33" i="5"/>
  <c r="CF33" i="5"/>
  <c r="CB33" i="5"/>
  <c r="BY33" i="5"/>
  <c r="CC33" i="5"/>
  <c r="BX33" i="5"/>
  <c r="CD33" i="5"/>
  <c r="BZ33" i="5"/>
  <c r="CA33" i="5"/>
  <c r="CE33" i="5"/>
  <c r="CG33" i="5"/>
  <c r="CD24" i="5"/>
  <c r="BZ24" i="5"/>
  <c r="CC24" i="5"/>
  <c r="CA24" i="5"/>
  <c r="BW24" i="5"/>
  <c r="CG24" i="5"/>
  <c r="CE24" i="5"/>
  <c r="CF24" i="5"/>
  <c r="CB24" i="5"/>
  <c r="BX24" i="5"/>
  <c r="BY24" i="5"/>
  <c r="AW41" i="5"/>
  <c r="BD41" i="5"/>
  <c r="BG41" i="5"/>
  <c r="BC41" i="5"/>
  <c r="BF41" i="5"/>
  <c r="BE41" i="5"/>
  <c r="BA41" i="5"/>
  <c r="BB41" i="5"/>
  <c r="AX41" i="5"/>
  <c r="AY41" i="5"/>
  <c r="AZ41" i="5"/>
  <c r="BR13" i="5"/>
  <c r="BT13" i="5"/>
  <c r="BP13" i="5"/>
  <c r="BJ13" i="5"/>
  <c r="BM13" i="5"/>
  <c r="BS13" i="5"/>
  <c r="BO13" i="5"/>
  <c r="BL13" i="5"/>
  <c r="BK13" i="5"/>
  <c r="BQ13" i="5"/>
  <c r="BN13" i="5"/>
  <c r="BF37" i="5"/>
  <c r="BA37" i="5"/>
  <c r="AZ37" i="5"/>
  <c r="BC37" i="5"/>
  <c r="BD37" i="5"/>
  <c r="BE37" i="5"/>
  <c r="AY37" i="5"/>
  <c r="AW37" i="5"/>
  <c r="BB37" i="5"/>
  <c r="BG37" i="5"/>
  <c r="AX37" i="5"/>
  <c r="AN34" i="5"/>
  <c r="AP34" i="5"/>
  <c r="AM34" i="5"/>
  <c r="AJ34" i="5"/>
  <c r="AO34" i="5"/>
  <c r="AR34" i="5"/>
  <c r="AK34" i="5"/>
  <c r="AS34" i="5"/>
  <c r="AL34" i="5"/>
  <c r="AQ34" i="5"/>
  <c r="AT34" i="5"/>
  <c r="AT45" i="5"/>
  <c r="AJ45" i="5"/>
  <c r="AS45" i="5"/>
  <c r="AL45" i="5"/>
  <c r="AM45" i="5"/>
  <c r="AN45" i="5"/>
  <c r="AP45" i="5"/>
  <c r="AQ45" i="5"/>
  <c r="AO45" i="5"/>
  <c r="AK45" i="5"/>
  <c r="AR45" i="5"/>
  <c r="AQ28" i="5"/>
  <c r="AT28" i="5"/>
  <c r="AO28" i="5"/>
  <c r="AK28" i="5"/>
  <c r="AM28" i="5"/>
  <c r="AJ28" i="5"/>
  <c r="AP28" i="5"/>
  <c r="AN28" i="5"/>
  <c r="AL28" i="5"/>
  <c r="AS28" i="5"/>
  <c r="AR28" i="5"/>
  <c r="AZ33" i="5"/>
  <c r="AW33" i="5"/>
  <c r="BA33" i="5"/>
  <c r="AY33" i="5"/>
  <c r="BC33" i="5"/>
  <c r="BG33" i="5"/>
  <c r="BE33" i="5"/>
  <c r="BD33" i="5"/>
  <c r="AX33" i="5"/>
  <c r="BB33" i="5"/>
  <c r="BF33" i="5"/>
  <c r="BP12" i="12"/>
  <c r="BO12" i="12"/>
  <c r="BN12" i="12"/>
  <c r="BM12" i="12"/>
  <c r="BT12" i="12"/>
  <c r="BL12" i="12"/>
  <c r="BS12" i="12"/>
  <c r="BK12" i="12"/>
  <c r="BR12" i="12"/>
  <c r="BJ12" i="12"/>
  <c r="BQ12" i="12"/>
  <c r="BD31" i="12"/>
  <c r="BC31" i="12"/>
  <c r="BB31" i="12"/>
  <c r="BA31" i="12"/>
  <c r="AZ31" i="12"/>
  <c r="BG31" i="12"/>
  <c r="AY31" i="12"/>
  <c r="BF31" i="12"/>
  <c r="AX31" i="12"/>
  <c r="BE31" i="12"/>
  <c r="AW31" i="12"/>
  <c r="CC38" i="12"/>
  <c r="CG38" i="12"/>
  <c r="BY38" i="12"/>
  <c r="BZ38" i="12"/>
  <c r="BX38" i="12"/>
  <c r="BW38" i="12"/>
  <c r="CF38" i="12"/>
  <c r="CE38" i="12"/>
  <c r="CD38" i="12"/>
  <c r="CB38" i="12"/>
  <c r="CA38" i="12"/>
  <c r="CG8" i="12"/>
  <c r="BY8" i="12"/>
  <c r="CF8" i="12"/>
  <c r="BX8" i="12"/>
  <c r="CE8" i="12"/>
  <c r="BW8" i="12"/>
  <c r="CD8" i="12"/>
  <c r="CC8" i="12"/>
  <c r="CB8" i="12"/>
  <c r="CA8" i="12"/>
  <c r="BZ8" i="12"/>
  <c r="CF16" i="12"/>
  <c r="BX16" i="12"/>
  <c r="CE16" i="12"/>
  <c r="BW16" i="12"/>
  <c r="CD16" i="12"/>
  <c r="CB16" i="12"/>
  <c r="BZ16" i="12"/>
  <c r="CC16" i="12"/>
  <c r="CA16" i="12"/>
  <c r="BY16" i="12"/>
  <c r="CG16" i="12"/>
  <c r="AN19" i="12"/>
  <c r="AM19" i="12"/>
  <c r="AT19" i="12"/>
  <c r="AL19" i="12"/>
  <c r="AS19" i="12"/>
  <c r="AK19" i="12"/>
  <c r="AR19" i="12"/>
  <c r="AJ19" i="12"/>
  <c r="AQ19" i="12"/>
  <c r="AP19" i="12"/>
  <c r="AO19" i="12"/>
  <c r="BO44" i="12"/>
  <c r="BN44" i="12"/>
  <c r="BM44" i="12"/>
  <c r="BT44" i="12"/>
  <c r="BL44" i="12"/>
  <c r="BS44" i="12"/>
  <c r="BK44" i="12"/>
  <c r="BR44" i="12"/>
  <c r="BJ44" i="12"/>
  <c r="BQ44" i="12"/>
  <c r="BP44" i="12"/>
  <c r="AP14" i="12"/>
  <c r="AO14" i="12"/>
  <c r="AN14" i="12"/>
  <c r="AM14" i="12"/>
  <c r="AT14" i="12"/>
  <c r="AL14" i="12"/>
  <c r="AS14" i="12"/>
  <c r="AK14" i="12"/>
  <c r="AR14" i="12"/>
  <c r="AJ14" i="12"/>
  <c r="AQ14" i="12"/>
  <c r="BD35" i="12"/>
  <c r="BC35" i="12"/>
  <c r="BB35" i="12"/>
  <c r="BA35" i="12"/>
  <c r="AZ35" i="12"/>
  <c r="BG35" i="12"/>
  <c r="AY35" i="12"/>
  <c r="BF35" i="12"/>
  <c r="AX35" i="12"/>
  <c r="AW35" i="12"/>
  <c r="BE35" i="12"/>
  <c r="CE42" i="12"/>
  <c r="BW42" i="12"/>
  <c r="CD42" i="12"/>
  <c r="CC42" i="12"/>
  <c r="CB42" i="12"/>
  <c r="CA42" i="12"/>
  <c r="BZ42" i="12"/>
  <c r="CG42" i="12"/>
  <c r="BY42" i="12"/>
  <c r="CF42" i="12"/>
  <c r="BX42" i="12"/>
  <c r="AZ30" i="12"/>
  <c r="BG30" i="12"/>
  <c r="AY30" i="12"/>
  <c r="BF30" i="12"/>
  <c r="AX30" i="12"/>
  <c r="BE30" i="12"/>
  <c r="AW30" i="12"/>
  <c r="BD30" i="12"/>
  <c r="BC30" i="12"/>
  <c r="BB30" i="12"/>
  <c r="BA30" i="12"/>
  <c r="BT29" i="12"/>
  <c r="BL29" i="12"/>
  <c r="BS29" i="12"/>
  <c r="BK29" i="12"/>
  <c r="BR29" i="12"/>
  <c r="BJ29" i="12"/>
  <c r="BQ29" i="12"/>
  <c r="BP29" i="12"/>
  <c r="BO29" i="12"/>
  <c r="BN29" i="12"/>
  <c r="BM29" i="12"/>
  <c r="CB31" i="12"/>
  <c r="CA31" i="12"/>
  <c r="BZ31" i="12"/>
  <c r="CG31" i="12"/>
  <c r="BY31" i="12"/>
  <c r="CF31" i="12"/>
  <c r="BX31" i="12"/>
  <c r="CE31" i="12"/>
  <c r="BW31" i="12"/>
  <c r="CD31" i="12"/>
  <c r="CC31" i="12"/>
  <c r="BC51" i="12"/>
  <c r="BB51" i="12"/>
  <c r="BA51" i="12"/>
  <c r="AZ51" i="12"/>
  <c r="BG51" i="12"/>
  <c r="AY51" i="12"/>
  <c r="BF51" i="12"/>
  <c r="AX51" i="12"/>
  <c r="BE51" i="12"/>
  <c r="AW51" i="12"/>
  <c r="BD51" i="12"/>
  <c r="CG15" i="12"/>
  <c r="CE15" i="12"/>
  <c r="BW15" i="12"/>
  <c r="CB15" i="12"/>
  <c r="CA15" i="12"/>
  <c r="BZ15" i="12"/>
  <c r="BY15" i="12"/>
  <c r="BX15" i="12"/>
  <c r="CF15" i="12"/>
  <c r="CD15" i="12"/>
  <c r="CC15" i="12"/>
  <c r="BD23" i="12"/>
  <c r="BC23" i="12"/>
  <c r="BB23" i="12"/>
  <c r="BA23" i="12"/>
  <c r="AZ23" i="12"/>
  <c r="BG23" i="12"/>
  <c r="AY23" i="12"/>
  <c r="BF23" i="12"/>
  <c r="AX23" i="12"/>
  <c r="BE23" i="12"/>
  <c r="AW23" i="12"/>
  <c r="BS51" i="12"/>
  <c r="BK51" i="12"/>
  <c r="BR51" i="12"/>
  <c r="BJ51" i="12"/>
  <c r="BQ51" i="12"/>
  <c r="BP51" i="12"/>
  <c r="BO51" i="12"/>
  <c r="BN51" i="12"/>
  <c r="BM51" i="12"/>
  <c r="BL51" i="12"/>
  <c r="BT51" i="12"/>
  <c r="AZ10" i="12"/>
  <c r="BG10" i="12"/>
  <c r="AY10" i="12"/>
  <c r="BF10" i="12"/>
  <c r="AX10" i="12"/>
  <c r="BE10" i="12"/>
  <c r="AW10" i="12"/>
  <c r="BD10" i="12"/>
  <c r="BC10" i="12"/>
  <c r="BB10" i="12"/>
  <c r="BA10" i="12"/>
  <c r="BT33" i="12"/>
  <c r="BL33" i="12"/>
  <c r="BS33" i="12"/>
  <c r="BK33" i="12"/>
  <c r="BR33" i="12"/>
  <c r="BJ33" i="12"/>
  <c r="BQ33" i="12"/>
  <c r="BP33" i="12"/>
  <c r="BO33" i="12"/>
  <c r="BN33" i="12"/>
  <c r="BM33" i="12"/>
  <c r="CB35" i="12"/>
  <c r="CA35" i="12"/>
  <c r="BZ35" i="12"/>
  <c r="CG35" i="12"/>
  <c r="BY35" i="12"/>
  <c r="CF35" i="12"/>
  <c r="BX35" i="12"/>
  <c r="CE35" i="12"/>
  <c r="BW35" i="12"/>
  <c r="CD35" i="12"/>
  <c r="CC35" i="12"/>
  <c r="BC55" i="12"/>
  <c r="BB55" i="12"/>
  <c r="BA55" i="12"/>
  <c r="AZ55" i="12"/>
  <c r="BG55" i="12"/>
  <c r="AY55" i="12"/>
  <c r="BF55" i="12"/>
  <c r="AX55" i="12"/>
  <c r="BE55" i="12"/>
  <c r="AW55" i="12"/>
  <c r="BD55" i="12"/>
  <c r="BP6" i="12"/>
  <c r="BO6" i="12"/>
  <c r="BN6" i="12"/>
  <c r="BM6" i="12"/>
  <c r="BT6" i="12"/>
  <c r="BL6" i="12"/>
  <c r="BS6" i="12"/>
  <c r="BK6" i="12"/>
  <c r="BR6" i="12"/>
  <c r="BJ6" i="12"/>
  <c r="BQ6" i="12"/>
  <c r="BD27" i="12"/>
  <c r="BC27" i="12"/>
  <c r="BB27" i="12"/>
  <c r="BA27" i="12"/>
  <c r="AZ27" i="12"/>
  <c r="BG27" i="12"/>
  <c r="AY27" i="12"/>
  <c r="BF27" i="12"/>
  <c r="AX27" i="12"/>
  <c r="BE27" i="12"/>
  <c r="AW27" i="12"/>
  <c r="BS55" i="12"/>
  <c r="BK55" i="12"/>
  <c r="BR55" i="12"/>
  <c r="BJ55" i="12"/>
  <c r="BQ55" i="12"/>
  <c r="BP55" i="12"/>
  <c r="BO55" i="12"/>
  <c r="BN55" i="12"/>
  <c r="BM55" i="12"/>
  <c r="BT55" i="12"/>
  <c r="BL55" i="12"/>
  <c r="AM13" i="12"/>
  <c r="AT13" i="12"/>
  <c r="AL13" i="12"/>
  <c r="AS13" i="12"/>
  <c r="AK13" i="12"/>
  <c r="AR13" i="12"/>
  <c r="AJ13" i="12"/>
  <c r="AQ13" i="12"/>
  <c r="AP13" i="12"/>
  <c r="AO13" i="12"/>
  <c r="AN13" i="12"/>
  <c r="AO38" i="12"/>
  <c r="AS38" i="12"/>
  <c r="AK38" i="12"/>
  <c r="AT38" i="12"/>
  <c r="AR38" i="12"/>
  <c r="AQ38" i="12"/>
  <c r="AP38" i="12"/>
  <c r="AN38" i="12"/>
  <c r="AM38" i="12"/>
  <c r="AL38" i="12"/>
  <c r="AJ38" i="12"/>
  <c r="AM45" i="12"/>
  <c r="AT45" i="12"/>
  <c r="AL45" i="12"/>
  <c r="AS45" i="12"/>
  <c r="AK45" i="12"/>
  <c r="AR45" i="12"/>
  <c r="AJ45" i="12"/>
  <c r="AQ45" i="12"/>
  <c r="AP45" i="12"/>
  <c r="AO45" i="12"/>
  <c r="AN45" i="12"/>
  <c r="BO40" i="12"/>
  <c r="BN40" i="12"/>
  <c r="BM40" i="12"/>
  <c r="BT40" i="12"/>
  <c r="BS40" i="12"/>
  <c r="BK40" i="12"/>
  <c r="BQ40" i="12"/>
  <c r="BR40" i="12"/>
  <c r="BP40" i="12"/>
  <c r="BL40" i="12"/>
  <c r="BJ40" i="12"/>
  <c r="BB17" i="5"/>
  <c r="BC17" i="5"/>
  <c r="BG17" i="5"/>
  <c r="BE17" i="5"/>
  <c r="BA17" i="5"/>
  <c r="AX17" i="5"/>
  <c r="AW17" i="5"/>
  <c r="AY17" i="5"/>
  <c r="AZ17" i="5"/>
  <c r="BD17" i="5"/>
  <c r="BF17" i="5"/>
  <c r="BD19" i="5"/>
  <c r="BC19" i="5"/>
  <c r="BB19" i="5"/>
  <c r="AZ19" i="5"/>
  <c r="BE19" i="5"/>
  <c r="BA19" i="5"/>
  <c r="AW19" i="5"/>
  <c r="AY19" i="5"/>
  <c r="BG19" i="5"/>
  <c r="AX19" i="5"/>
  <c r="BF19" i="5"/>
  <c r="CG43" i="5"/>
  <c r="BW43" i="5"/>
  <c r="CA43" i="5"/>
  <c r="CC43" i="5"/>
  <c r="BY43" i="5"/>
  <c r="BZ43" i="5"/>
  <c r="CF43" i="5"/>
  <c r="CD43" i="5"/>
  <c r="BX43" i="5"/>
  <c r="CE43" i="5"/>
  <c r="CB43" i="5"/>
  <c r="BK5" i="5"/>
  <c r="BL5" i="5"/>
  <c r="BO5" i="5"/>
  <c r="BS5" i="5"/>
  <c r="BN5" i="5"/>
  <c r="BP5" i="5"/>
  <c r="BT5" i="5"/>
  <c r="BJ5" i="5"/>
  <c r="BR5" i="5"/>
  <c r="BQ5" i="5"/>
  <c r="BM5" i="5"/>
  <c r="CG55" i="5"/>
  <c r="CC55" i="5"/>
  <c r="BZ55" i="5"/>
  <c r="CF55" i="5"/>
  <c r="CE55" i="5"/>
  <c r="BY55" i="5"/>
  <c r="CB55" i="5"/>
  <c r="BW55" i="5"/>
  <c r="BX55" i="5"/>
  <c r="CA55" i="5"/>
  <c r="CD55" i="5"/>
  <c r="CA25" i="5"/>
  <c r="CC25" i="5"/>
  <c r="BX25" i="5"/>
  <c r="BZ25" i="5"/>
  <c r="CF25" i="5"/>
  <c r="CG25" i="5"/>
  <c r="BW25" i="5"/>
  <c r="CE25" i="5"/>
  <c r="BY25" i="5"/>
  <c r="CD25" i="5"/>
  <c r="CB25" i="5"/>
  <c r="BS38" i="5"/>
  <c r="BK38" i="5"/>
  <c r="BO38" i="5"/>
  <c r="BN38" i="5"/>
  <c r="BJ38" i="5"/>
  <c r="BM38" i="5"/>
  <c r="BQ38" i="5"/>
  <c r="BT38" i="5"/>
  <c r="BR38" i="5"/>
  <c r="BL38" i="5"/>
  <c r="BP38" i="5"/>
  <c r="AQ46" i="5"/>
  <c r="AP46" i="5"/>
  <c r="AO46" i="5"/>
  <c r="AJ46" i="5"/>
  <c r="AT46" i="5"/>
  <c r="AK46" i="5"/>
  <c r="AM46" i="5"/>
  <c r="AR46" i="5"/>
  <c r="AN46" i="5"/>
  <c r="AS46" i="5"/>
  <c r="AL46" i="5"/>
  <c r="BG56" i="5"/>
  <c r="BB56" i="5"/>
  <c r="AY56" i="5"/>
  <c r="BF56" i="5"/>
  <c r="BC56" i="5"/>
  <c r="BD56" i="5"/>
  <c r="AW56" i="5"/>
  <c r="BE56" i="5"/>
  <c r="AX56" i="5"/>
  <c r="AZ56" i="5"/>
  <c r="BA56" i="5"/>
  <c r="AN41" i="5"/>
  <c r="AT41" i="5"/>
  <c r="AK41" i="5"/>
  <c r="AJ41" i="5"/>
  <c r="AM41" i="5"/>
  <c r="AR41" i="5"/>
  <c r="AL41" i="5"/>
  <c r="AS41" i="5"/>
  <c r="AO41" i="5"/>
  <c r="AQ41" i="5"/>
  <c r="AP41" i="5"/>
  <c r="BW48" i="5"/>
  <c r="CB48" i="5"/>
  <c r="CC48" i="5"/>
  <c r="CF48" i="5"/>
  <c r="CA48" i="5"/>
  <c r="CD48" i="5"/>
  <c r="BX48" i="5"/>
  <c r="CG48" i="5"/>
  <c r="BZ48" i="5"/>
  <c r="BY48" i="5"/>
  <c r="CE48" i="5"/>
  <c r="BL40" i="5"/>
  <c r="BP40" i="5"/>
  <c r="BT40" i="5"/>
  <c r="BO40" i="5"/>
  <c r="BQ40" i="5"/>
  <c r="BN40" i="5"/>
  <c r="BJ40" i="5"/>
  <c r="BR40" i="5"/>
  <c r="BS40" i="5"/>
  <c r="BM40" i="5"/>
  <c r="BK40" i="5"/>
  <c r="CD56" i="5"/>
  <c r="CB56" i="5"/>
  <c r="CE56" i="5"/>
  <c r="BZ56" i="5"/>
  <c r="CF56" i="5"/>
  <c r="CC56" i="5"/>
  <c r="BW56" i="5"/>
  <c r="CG56" i="5"/>
  <c r="BX56" i="5"/>
  <c r="BY56" i="5"/>
  <c r="CA56" i="5"/>
  <c r="BX26" i="5"/>
  <c r="CE26" i="5"/>
  <c r="CG26" i="5"/>
  <c r="BZ26" i="5"/>
  <c r="BW26" i="5"/>
  <c r="CF26" i="5"/>
  <c r="CB26" i="5"/>
  <c r="CC26" i="5"/>
  <c r="CD26" i="5"/>
  <c r="BY26" i="5"/>
  <c r="CA26" i="5"/>
  <c r="AO27" i="5"/>
  <c r="AQ27" i="5"/>
  <c r="AR27" i="5"/>
  <c r="AM27" i="5"/>
  <c r="AS27" i="5"/>
  <c r="AL27" i="5"/>
  <c r="AN27" i="5"/>
  <c r="AP27" i="5"/>
  <c r="AK27" i="5"/>
  <c r="AT27" i="5"/>
  <c r="AJ27" i="5"/>
  <c r="BD54" i="5"/>
  <c r="AX54" i="5"/>
  <c r="BF54" i="5"/>
  <c r="BB54" i="5"/>
  <c r="AY54" i="5"/>
  <c r="BG54" i="5"/>
  <c r="BC54" i="5"/>
  <c r="AW54" i="5"/>
  <c r="BA54" i="5"/>
  <c r="AZ54" i="5"/>
  <c r="BE54" i="5"/>
  <c r="CC4" i="5"/>
  <c r="CD4" i="5"/>
  <c r="BZ4" i="5"/>
  <c r="CA4" i="5"/>
  <c r="CE4" i="5"/>
  <c r="CB4" i="5"/>
  <c r="CF4" i="5"/>
  <c r="CG4" i="5"/>
  <c r="BY4" i="5"/>
  <c r="BX4" i="5"/>
  <c r="BW4" i="5"/>
  <c r="BL35" i="5"/>
  <c r="BO35" i="5"/>
  <c r="BR35" i="5"/>
  <c r="BM35" i="5"/>
  <c r="BK35" i="5"/>
  <c r="BJ35" i="5"/>
  <c r="BP35" i="5"/>
  <c r="BN35" i="5"/>
  <c r="BS35" i="5"/>
  <c r="BQ35" i="5"/>
  <c r="BT35" i="5"/>
  <c r="CC7" i="5"/>
  <c r="CA7" i="5"/>
  <c r="CB7" i="5"/>
  <c r="CD7" i="5"/>
  <c r="CE7" i="5"/>
  <c r="CG7" i="5"/>
  <c r="BZ7" i="5"/>
  <c r="BW7" i="5"/>
  <c r="BY7" i="5"/>
  <c r="BX7" i="5"/>
  <c r="CF7" i="5"/>
  <c r="CB16" i="5"/>
  <c r="CF16" i="5"/>
  <c r="CC16" i="5"/>
  <c r="BY16" i="5"/>
  <c r="CD16" i="5"/>
  <c r="BW16" i="5"/>
  <c r="CE16" i="5"/>
  <c r="BZ16" i="5"/>
  <c r="CG16" i="5"/>
  <c r="BX16" i="5"/>
  <c r="CA16" i="5"/>
  <c r="BM47" i="5"/>
  <c r="BN47" i="5"/>
  <c r="BQ47" i="5"/>
  <c r="BO47" i="5"/>
  <c r="BP47" i="5"/>
  <c r="BT47" i="5"/>
  <c r="BK47" i="5"/>
  <c r="BJ47" i="5"/>
  <c r="BR47" i="5"/>
  <c r="BS47" i="5"/>
  <c r="BL47" i="5"/>
  <c r="AO37" i="5"/>
  <c r="AK37" i="5"/>
  <c r="AM37" i="5"/>
  <c r="AJ37" i="5"/>
  <c r="AS37" i="5"/>
  <c r="AN37" i="5"/>
  <c r="AQ37" i="5"/>
  <c r="AP37" i="5"/>
  <c r="AL37" i="5"/>
  <c r="AR37" i="5"/>
  <c r="AT37" i="5"/>
  <c r="BW52" i="5"/>
  <c r="BZ52" i="5"/>
  <c r="CF52" i="5"/>
  <c r="CE52" i="5"/>
  <c r="CB52" i="5"/>
  <c r="CC52" i="5"/>
  <c r="CA52" i="5"/>
  <c r="BY52" i="5"/>
  <c r="BX52" i="5"/>
  <c r="CG52" i="5"/>
  <c r="CD52" i="5"/>
  <c r="AT4" i="12"/>
  <c r="AK4" i="12"/>
  <c r="AR4" i="12"/>
  <c r="AJ4" i="12"/>
  <c r="AQ4" i="12"/>
  <c r="AP4" i="12"/>
  <c r="AO4" i="12"/>
  <c r="AS4" i="12"/>
  <c r="AN4" i="12"/>
  <c r="AM4" i="12"/>
  <c r="AL4" i="12"/>
  <c r="BP20" i="12"/>
  <c r="BO20" i="12"/>
  <c r="BN20" i="12"/>
  <c r="BM20" i="12"/>
  <c r="BT20" i="12"/>
  <c r="BL20" i="12"/>
  <c r="BS20" i="12"/>
  <c r="BK20" i="12"/>
  <c r="BR20" i="12"/>
  <c r="BJ20" i="12"/>
  <c r="BQ20" i="12"/>
  <c r="CE54" i="12"/>
  <c r="BW54" i="12"/>
  <c r="CD54" i="12"/>
  <c r="CC54" i="12"/>
  <c r="CB54" i="12"/>
  <c r="CA54" i="12"/>
  <c r="BZ54" i="12"/>
  <c r="CG54" i="12"/>
  <c r="BY54" i="12"/>
  <c r="CF54" i="12"/>
  <c r="BX54" i="12"/>
  <c r="CF12" i="12"/>
  <c r="BX12" i="12"/>
  <c r="CE12" i="12"/>
  <c r="BW12" i="12"/>
  <c r="CD12" i="12"/>
  <c r="CC12" i="12"/>
  <c r="CB12" i="12"/>
  <c r="CA12" i="12"/>
  <c r="BZ12" i="12"/>
  <c r="CG12" i="12"/>
  <c r="BY12" i="12"/>
  <c r="CF32" i="12"/>
  <c r="BX32" i="12"/>
  <c r="CE32" i="12"/>
  <c r="BW32" i="12"/>
  <c r="CD32" i="12"/>
  <c r="CC32" i="12"/>
  <c r="CB32" i="12"/>
  <c r="CA32" i="12"/>
  <c r="BZ32" i="12"/>
  <c r="BY32" i="12"/>
  <c r="CG32" i="12"/>
  <c r="AN35" i="12"/>
  <c r="AM35" i="12"/>
  <c r="AT35" i="12"/>
  <c r="AL35" i="12"/>
  <c r="AS35" i="12"/>
  <c r="AK35" i="12"/>
  <c r="AR35" i="12"/>
  <c r="AJ35" i="12"/>
  <c r="AQ35" i="12"/>
  <c r="AP35" i="12"/>
  <c r="AO35" i="12"/>
  <c r="CA39" i="12"/>
  <c r="BZ39" i="12"/>
  <c r="CG39" i="12"/>
  <c r="BY39" i="12"/>
  <c r="CE39" i="12"/>
  <c r="BW39" i="12"/>
  <c r="CC39" i="12"/>
  <c r="CF39" i="12"/>
  <c r="CD39" i="12"/>
  <c r="CB39" i="12"/>
  <c r="BX39" i="12"/>
  <c r="BG15" i="12"/>
  <c r="BA15" i="12"/>
  <c r="AZ15" i="12"/>
  <c r="AY15" i="12"/>
  <c r="BF15" i="12"/>
  <c r="AX15" i="12"/>
  <c r="BE15" i="12"/>
  <c r="AW15" i="12"/>
  <c r="BD15" i="12"/>
  <c r="BC15" i="12"/>
  <c r="BB15" i="12"/>
  <c r="BP24" i="12"/>
  <c r="BO24" i="12"/>
  <c r="BN24" i="12"/>
  <c r="BM24" i="12"/>
  <c r="BT24" i="12"/>
  <c r="BL24" i="12"/>
  <c r="BS24" i="12"/>
  <c r="BK24" i="12"/>
  <c r="BR24" i="12"/>
  <c r="BJ24" i="12"/>
  <c r="BQ24" i="12"/>
  <c r="CE58" i="12"/>
  <c r="BW58" i="12"/>
  <c r="CD58" i="12"/>
  <c r="CC58" i="12"/>
  <c r="CB58" i="12"/>
  <c r="CA58" i="12"/>
  <c r="BZ58" i="12"/>
  <c r="CG58" i="12"/>
  <c r="BY58" i="12"/>
  <c r="CF58" i="12"/>
  <c r="BX58" i="12"/>
  <c r="AS7" i="12"/>
  <c r="AP7" i="12"/>
  <c r="AO7" i="12"/>
  <c r="AN7" i="12"/>
  <c r="AL7" i="12"/>
  <c r="AQ7" i="12"/>
  <c r="AJ7" i="12"/>
  <c r="AK7" i="12"/>
  <c r="AT7" i="12"/>
  <c r="AR7" i="12"/>
  <c r="AM7" i="12"/>
  <c r="CF20" i="12"/>
  <c r="BX20" i="12"/>
  <c r="CE20" i="12"/>
  <c r="BW20" i="12"/>
  <c r="CD20" i="12"/>
  <c r="CC20" i="12"/>
  <c r="CB20" i="12"/>
  <c r="CA20" i="12"/>
  <c r="BZ20" i="12"/>
  <c r="CG20" i="12"/>
  <c r="BY20" i="12"/>
  <c r="AN23" i="12"/>
  <c r="AM23" i="12"/>
  <c r="AT23" i="12"/>
  <c r="AL23" i="12"/>
  <c r="AS23" i="12"/>
  <c r="AK23" i="12"/>
  <c r="AR23" i="12"/>
  <c r="AJ23" i="12"/>
  <c r="AQ23" i="12"/>
  <c r="AP23" i="12"/>
  <c r="AO23" i="12"/>
  <c r="BO48" i="12"/>
  <c r="BN48" i="12"/>
  <c r="BM48" i="12"/>
  <c r="BT48" i="12"/>
  <c r="BL48" i="12"/>
  <c r="BS48" i="12"/>
  <c r="BK48" i="12"/>
  <c r="BR48" i="12"/>
  <c r="BJ48" i="12"/>
  <c r="BQ48" i="12"/>
  <c r="BP48" i="12"/>
  <c r="CB4" i="12"/>
  <c r="CA4" i="12"/>
  <c r="BZ4" i="12"/>
  <c r="CG4" i="12"/>
  <c r="BY4" i="12"/>
  <c r="CF4" i="12"/>
  <c r="BX4" i="12"/>
  <c r="CE4" i="12"/>
  <c r="BW4" i="12"/>
  <c r="CD4" i="12"/>
  <c r="CC4" i="12"/>
  <c r="AM41" i="12"/>
  <c r="AT41" i="12"/>
  <c r="AL41" i="12"/>
  <c r="AS41" i="12"/>
  <c r="AK41" i="12"/>
  <c r="AR41" i="12"/>
  <c r="AJ41" i="12"/>
  <c r="AQ41" i="12"/>
  <c r="AO41" i="12"/>
  <c r="AP41" i="12"/>
  <c r="AN41" i="12"/>
  <c r="CE46" i="12"/>
  <c r="BW46" i="12"/>
  <c r="CD46" i="12"/>
  <c r="CC46" i="12"/>
  <c r="CB46" i="12"/>
  <c r="CA46" i="12"/>
  <c r="BZ46" i="12"/>
  <c r="CG46" i="12"/>
  <c r="BY46" i="12"/>
  <c r="CF46" i="12"/>
  <c r="BX46" i="12"/>
  <c r="AZ24" i="12"/>
  <c r="BG24" i="12"/>
  <c r="AY24" i="12"/>
  <c r="BF24" i="12"/>
  <c r="AX24" i="12"/>
  <c r="BE24" i="12"/>
  <c r="AW24" i="12"/>
  <c r="BD24" i="12"/>
  <c r="BC24" i="12"/>
  <c r="BB24" i="12"/>
  <c r="BA24" i="12"/>
  <c r="CF24" i="12"/>
  <c r="BX24" i="12"/>
  <c r="CE24" i="12"/>
  <c r="BW24" i="12"/>
  <c r="CD24" i="12"/>
  <c r="CC24" i="12"/>
  <c r="CB24" i="12"/>
  <c r="CA24" i="12"/>
  <c r="BZ24" i="12"/>
  <c r="CG24" i="12"/>
  <c r="BY24" i="12"/>
  <c r="AN27" i="12"/>
  <c r="AM27" i="12"/>
  <c r="AT27" i="12"/>
  <c r="AL27" i="12"/>
  <c r="AS27" i="12"/>
  <c r="AK27" i="12"/>
  <c r="AR27" i="12"/>
  <c r="AJ27" i="12"/>
  <c r="AQ27" i="12"/>
  <c r="AP27" i="12"/>
  <c r="AO27" i="12"/>
  <c r="BO52" i="12"/>
  <c r="BN52" i="12"/>
  <c r="BM52" i="12"/>
  <c r="BT52" i="12"/>
  <c r="BL52" i="12"/>
  <c r="BS52" i="12"/>
  <c r="BK52" i="12"/>
  <c r="BR52" i="12"/>
  <c r="BJ52" i="12"/>
  <c r="BQ52" i="12"/>
  <c r="BP52" i="12"/>
  <c r="BB7" i="12"/>
  <c r="BA7" i="12"/>
  <c r="AZ7" i="12"/>
  <c r="BG7" i="12"/>
  <c r="AY7" i="12"/>
  <c r="BF7" i="12"/>
  <c r="AX7" i="12"/>
  <c r="BE7" i="12"/>
  <c r="AW7" i="12"/>
  <c r="BD7" i="12"/>
  <c r="BC7" i="12"/>
  <c r="BP16" i="12"/>
  <c r="BO16" i="12"/>
  <c r="BT16" i="12"/>
  <c r="BL16" i="12"/>
  <c r="BR16" i="12"/>
  <c r="BJ16" i="12"/>
  <c r="BK16" i="12"/>
  <c r="BS16" i="12"/>
  <c r="BQ16" i="12"/>
  <c r="BN16" i="12"/>
  <c r="BM16" i="12"/>
  <c r="CE50" i="12"/>
  <c r="BW50" i="12"/>
  <c r="CD50" i="12"/>
  <c r="CC50" i="12"/>
  <c r="CB50" i="12"/>
  <c r="CA50" i="12"/>
  <c r="BZ50" i="12"/>
  <c r="CG50" i="12"/>
  <c r="BY50" i="12"/>
  <c r="CF50" i="12"/>
  <c r="BX50" i="12"/>
  <c r="AO6" i="12"/>
  <c r="AN6" i="12"/>
  <c r="AM6" i="12"/>
  <c r="AL6" i="12"/>
  <c r="AT6" i="12"/>
  <c r="AK6" i="12"/>
  <c r="AR6" i="12"/>
  <c r="AJ6" i="12"/>
  <c r="AQ6" i="12"/>
  <c r="AS6" i="12"/>
  <c r="AP6" i="12"/>
  <c r="CF28" i="12"/>
  <c r="BX28" i="12"/>
  <c r="CE28" i="12"/>
  <c r="BW28" i="12"/>
  <c r="CD28" i="12"/>
  <c r="CC28" i="12"/>
  <c r="CB28" i="12"/>
  <c r="CA28" i="12"/>
  <c r="BZ28" i="12"/>
  <c r="CG28" i="12"/>
  <c r="BY28" i="12"/>
  <c r="AN31" i="12"/>
  <c r="AM31" i="12"/>
  <c r="AT31" i="12"/>
  <c r="AL31" i="12"/>
  <c r="AS31" i="12"/>
  <c r="AK31" i="12"/>
  <c r="AR31" i="12"/>
  <c r="AJ31" i="12"/>
  <c r="AQ31" i="12"/>
  <c r="AP31" i="12"/>
  <c r="AO31" i="12"/>
  <c r="BO56" i="12"/>
  <c r="BN56" i="12"/>
  <c r="BM56" i="12"/>
  <c r="BT56" i="12"/>
  <c r="BL56" i="12"/>
  <c r="BS56" i="12"/>
  <c r="BK56" i="12"/>
  <c r="BR56" i="12"/>
  <c r="BJ56" i="12"/>
  <c r="BQ56" i="12"/>
  <c r="BP56" i="12"/>
  <c r="CF11" i="5"/>
  <c r="BY11" i="5"/>
  <c r="CE11" i="5"/>
  <c r="CA11" i="5"/>
  <c r="BW11" i="5"/>
  <c r="CG11" i="5"/>
  <c r="BZ11" i="5"/>
  <c r="BX11" i="5"/>
  <c r="CB11" i="5"/>
  <c r="CD11" i="5"/>
  <c r="CC11" i="5"/>
  <c r="AS43" i="5"/>
  <c r="AN43" i="5"/>
  <c r="AP43" i="5"/>
  <c r="AK43" i="5"/>
  <c r="AQ43" i="5"/>
  <c r="AL43" i="5"/>
  <c r="AR43" i="5"/>
  <c r="AM43" i="5"/>
  <c r="AJ43" i="5"/>
  <c r="AO43" i="5"/>
  <c r="AT43" i="5"/>
  <c r="AP53" i="5"/>
  <c r="AL53" i="5"/>
  <c r="AO53" i="5"/>
  <c r="AT53" i="5"/>
  <c r="AR53" i="5"/>
  <c r="AK53" i="5"/>
  <c r="AJ53" i="5"/>
  <c r="AN53" i="5"/>
  <c r="AM53" i="5"/>
  <c r="AS53" i="5"/>
  <c r="AQ53" i="5"/>
  <c r="BW51" i="5"/>
  <c r="BZ51" i="5"/>
  <c r="BY51" i="5"/>
  <c r="CE51" i="5"/>
  <c r="CF51" i="5"/>
  <c r="CA51" i="5"/>
  <c r="CB51" i="5"/>
  <c r="CD51" i="5"/>
  <c r="CC51" i="5"/>
  <c r="BX51" i="5"/>
  <c r="CG51" i="5"/>
  <c r="BK42" i="5"/>
  <c r="BP42" i="5"/>
  <c r="BQ42" i="5"/>
  <c r="BR42" i="5"/>
  <c r="BT42" i="5"/>
  <c r="BN42" i="5"/>
  <c r="BO42" i="5"/>
  <c r="BS42" i="5"/>
  <c r="BJ42" i="5"/>
  <c r="BL42" i="5"/>
  <c r="BM42" i="5"/>
  <c r="BY30" i="5"/>
  <c r="BW30" i="5"/>
  <c r="CB30" i="5"/>
  <c r="CG30" i="5"/>
  <c r="CE30" i="5"/>
  <c r="BX30" i="5"/>
  <c r="CC30" i="5"/>
  <c r="CD30" i="5"/>
  <c r="CA30" i="5"/>
  <c r="CF30" i="5"/>
  <c r="BZ30" i="5"/>
  <c r="BW31" i="5"/>
  <c r="CD31" i="5"/>
  <c r="CB31" i="5"/>
  <c r="CG31" i="5"/>
  <c r="BZ31" i="5"/>
  <c r="CC31" i="5"/>
  <c r="CF31" i="5"/>
  <c r="BX31" i="5"/>
  <c r="BY31" i="5"/>
  <c r="CA31" i="5"/>
  <c r="CE31" i="5"/>
  <c r="AK13" i="5"/>
  <c r="AT13" i="5"/>
  <c r="AN13" i="5"/>
  <c r="AJ13" i="5"/>
  <c r="AO13" i="5"/>
  <c r="AM13" i="5"/>
  <c r="AS13" i="5"/>
  <c r="AL13" i="5"/>
  <c r="AQ13" i="5"/>
  <c r="AP13" i="5"/>
  <c r="AR13" i="5"/>
  <c r="AT17" i="5"/>
  <c r="AO17" i="5"/>
  <c r="AL17" i="5"/>
  <c r="AM17" i="5"/>
  <c r="AQ17" i="5"/>
  <c r="AK17" i="5"/>
  <c r="AN17" i="5"/>
  <c r="AR17" i="5"/>
  <c r="AS17" i="5"/>
  <c r="AP17" i="5"/>
  <c r="AJ17" i="5"/>
  <c r="BJ12" i="5"/>
  <c r="BM12" i="5"/>
  <c r="BR12" i="5"/>
  <c r="BT12" i="5"/>
  <c r="BN12" i="5"/>
  <c r="BL12" i="5"/>
  <c r="BK12" i="5"/>
  <c r="BS12" i="5"/>
  <c r="BP12" i="5"/>
  <c r="BQ12" i="5"/>
  <c r="BO12" i="5"/>
  <c r="CA40" i="5"/>
  <c r="BY40" i="5"/>
  <c r="CF40" i="5"/>
  <c r="CD40" i="5"/>
  <c r="CB40" i="5"/>
  <c r="BW40" i="5"/>
  <c r="CG40" i="5"/>
  <c r="BX40" i="5"/>
  <c r="CC40" i="5"/>
  <c r="CE40" i="5"/>
  <c r="BZ40" i="5"/>
  <c r="BA35" i="5"/>
  <c r="AW35" i="5"/>
  <c r="BG35" i="5"/>
  <c r="BB35" i="5"/>
  <c r="AZ35" i="5"/>
  <c r="AY35" i="5"/>
  <c r="AX35" i="5"/>
  <c r="BF35" i="5"/>
  <c r="BE35" i="5"/>
  <c r="BC35" i="5"/>
  <c r="BD35" i="5"/>
  <c r="BW12" i="5"/>
  <c r="CF12" i="5"/>
  <c r="CC12" i="5"/>
  <c r="CE12" i="5"/>
  <c r="CG12" i="5"/>
  <c r="BX12" i="5"/>
  <c r="BY12" i="5"/>
  <c r="CA12" i="5"/>
  <c r="CD12" i="5"/>
  <c r="BZ12" i="5"/>
  <c r="CB12" i="5"/>
  <c r="BK28" i="5"/>
  <c r="BL28" i="5"/>
  <c r="BP28" i="5"/>
  <c r="BR28" i="5"/>
  <c r="BS28" i="5"/>
  <c r="BT28" i="5"/>
  <c r="BJ28" i="5"/>
  <c r="BO28" i="5"/>
  <c r="BQ28" i="5"/>
  <c r="BM28" i="5"/>
  <c r="BN28" i="5"/>
  <c r="AT7" i="5"/>
  <c r="AJ7" i="5"/>
  <c r="AR7" i="5"/>
  <c r="AL7" i="5"/>
  <c r="AO7" i="5"/>
  <c r="AK7" i="5"/>
  <c r="AS7" i="5"/>
  <c r="AP7" i="5"/>
  <c r="AQ7" i="5"/>
  <c r="AM7" i="5"/>
  <c r="AN7" i="5"/>
  <c r="BQ4" i="5"/>
  <c r="BT4" i="5"/>
  <c r="BK4" i="5"/>
  <c r="BS4" i="5"/>
  <c r="BJ4" i="5"/>
  <c r="BR4" i="5"/>
  <c r="BP4" i="5"/>
  <c r="BL4" i="5"/>
  <c r="BO4" i="5"/>
  <c r="BN4" i="5"/>
  <c r="BM4" i="5"/>
  <c r="BJ53" i="5"/>
  <c r="BK53" i="5"/>
  <c r="BS53" i="5"/>
  <c r="BM53" i="5"/>
  <c r="BP53" i="5"/>
  <c r="BL53" i="5"/>
  <c r="BR53" i="5"/>
  <c r="BO53" i="5"/>
  <c r="BT53" i="5"/>
  <c r="BN53" i="5"/>
  <c r="BQ53" i="5"/>
  <c r="AY44" i="5"/>
  <c r="BC44" i="5"/>
  <c r="AW44" i="5"/>
  <c r="AZ44" i="5"/>
  <c r="BF44" i="5"/>
  <c r="BE44" i="5"/>
  <c r="BG44" i="5"/>
  <c r="BA44" i="5"/>
  <c r="BD44" i="5"/>
  <c r="BB44" i="5"/>
  <c r="AX44" i="5"/>
  <c r="AN26" i="5"/>
  <c r="AQ26" i="5"/>
  <c r="AK26" i="5"/>
  <c r="AM26" i="5"/>
  <c r="AO26" i="5"/>
  <c r="AJ26" i="5"/>
  <c r="AT26" i="5"/>
  <c r="AR26" i="5"/>
  <c r="AS26" i="5"/>
  <c r="AL26" i="5"/>
  <c r="AP26" i="5"/>
  <c r="BT18" i="5"/>
  <c r="BL18" i="5"/>
  <c r="BO18" i="5"/>
  <c r="BR18" i="5"/>
  <c r="BQ18" i="5"/>
  <c r="BS18" i="5"/>
  <c r="BK18" i="5"/>
  <c r="BM18" i="5"/>
  <c r="BP18" i="5"/>
  <c r="BN18" i="5"/>
  <c r="BJ18" i="5"/>
  <c r="BX45" i="5"/>
  <c r="BZ45" i="5"/>
  <c r="CD45" i="5"/>
  <c r="CE45" i="5"/>
  <c r="CG45" i="5"/>
  <c r="CA45" i="5"/>
  <c r="BY45" i="5"/>
  <c r="CB45" i="5"/>
  <c r="BW45" i="5"/>
  <c r="CF45" i="5"/>
  <c r="CC45" i="5"/>
  <c r="BG20" i="5"/>
  <c r="BD20" i="5"/>
  <c r="BC20" i="5"/>
  <c r="AZ20" i="5"/>
  <c r="AX20" i="5"/>
  <c r="AY20" i="5"/>
  <c r="BB20" i="5"/>
  <c r="BA20" i="5"/>
  <c r="BE20" i="5"/>
  <c r="AW20" i="5"/>
  <c r="BF20" i="5"/>
  <c r="BT17" i="5"/>
  <c r="BN17" i="5"/>
  <c r="BL17" i="5"/>
  <c r="BS17" i="5"/>
  <c r="BO17" i="5"/>
  <c r="BP17" i="5"/>
  <c r="BM17" i="5"/>
  <c r="BK17" i="5"/>
  <c r="BQ17" i="5"/>
  <c r="BR17" i="5"/>
  <c r="BJ17" i="5"/>
  <c r="BA34" i="5"/>
  <c r="BB34" i="5"/>
  <c r="AZ34" i="5"/>
  <c r="AX34" i="5"/>
  <c r="BG34" i="5"/>
  <c r="BC34" i="5"/>
  <c r="BF34" i="5"/>
  <c r="AW34" i="5"/>
  <c r="BD34" i="5"/>
  <c r="AY34" i="5"/>
  <c r="BE34" i="5"/>
  <c r="CA13" i="12"/>
  <c r="BZ13" i="12"/>
  <c r="CG13" i="12"/>
  <c r="BY13" i="12"/>
  <c r="CF13" i="12"/>
  <c r="BX13" i="12"/>
  <c r="CE13" i="12"/>
  <c r="BW13" i="12"/>
  <c r="CD13" i="12"/>
  <c r="CC13" i="12"/>
  <c r="CB13" i="12"/>
  <c r="BP36" i="12"/>
  <c r="BO36" i="12"/>
  <c r="BN36" i="12"/>
  <c r="BM36" i="12"/>
  <c r="BT36" i="12"/>
  <c r="BL36" i="12"/>
  <c r="BS36" i="12"/>
  <c r="BK36" i="12"/>
  <c r="BR36" i="12"/>
  <c r="BJ36" i="12"/>
  <c r="BQ36" i="12"/>
  <c r="AQ52" i="12"/>
  <c r="AP52" i="12"/>
  <c r="AO52" i="12"/>
  <c r="AN52" i="12"/>
  <c r="AM52" i="12"/>
  <c r="AT52" i="12"/>
  <c r="AL52" i="12"/>
  <c r="AS52" i="12"/>
  <c r="AK52" i="12"/>
  <c r="AR52" i="12"/>
  <c r="AJ52" i="12"/>
  <c r="BR5" i="12"/>
  <c r="BJ5" i="12"/>
  <c r="BQ5" i="12"/>
  <c r="BP5" i="12"/>
  <c r="BO5" i="12"/>
  <c r="BN5" i="12"/>
  <c r="BM5" i="12"/>
  <c r="BT5" i="12"/>
  <c r="BL5" i="12"/>
  <c r="BS5" i="12"/>
  <c r="BK5" i="12"/>
  <c r="AR24" i="12"/>
  <c r="AJ24" i="12"/>
  <c r="AQ24" i="12"/>
  <c r="AP24" i="12"/>
  <c r="AO24" i="12"/>
  <c r="AN24" i="12"/>
  <c r="AM24" i="12"/>
  <c r="AT24" i="12"/>
  <c r="AL24" i="12"/>
  <c r="AS24" i="12"/>
  <c r="AK24" i="12"/>
  <c r="BG48" i="12"/>
  <c r="AY48" i="12"/>
  <c r="BF48" i="12"/>
  <c r="AX48" i="12"/>
  <c r="BE48" i="12"/>
  <c r="AW48" i="12"/>
  <c r="BD48" i="12"/>
  <c r="BC48" i="12"/>
  <c r="BB48" i="12"/>
  <c r="BA48" i="12"/>
  <c r="AZ48" i="12"/>
  <c r="CA55" i="12"/>
  <c r="BZ55" i="12"/>
  <c r="CG55" i="12"/>
  <c r="BY55" i="12"/>
  <c r="CF55" i="12"/>
  <c r="BX55" i="12"/>
  <c r="CE55" i="12"/>
  <c r="BW55" i="12"/>
  <c r="CD55" i="12"/>
  <c r="CC55" i="12"/>
  <c r="CB55" i="12"/>
  <c r="BD17" i="12"/>
  <c r="BC17" i="12"/>
  <c r="BB17" i="12"/>
  <c r="AZ17" i="12"/>
  <c r="BG17" i="12"/>
  <c r="AY17" i="12"/>
  <c r="BF17" i="12"/>
  <c r="AX17" i="12"/>
  <c r="BE17" i="12"/>
  <c r="BA17" i="12"/>
  <c r="AW17" i="12"/>
  <c r="AQ40" i="12"/>
  <c r="AP40" i="12"/>
  <c r="AO40" i="12"/>
  <c r="AM40" i="12"/>
  <c r="AS40" i="12"/>
  <c r="AK40" i="12"/>
  <c r="AT40" i="12"/>
  <c r="AR40" i="12"/>
  <c r="AN40" i="12"/>
  <c r="AL40" i="12"/>
  <c r="AJ40" i="12"/>
  <c r="AQ56" i="12"/>
  <c r="AP56" i="12"/>
  <c r="AO56" i="12"/>
  <c r="AN56" i="12"/>
  <c r="AM56" i="12"/>
  <c r="AT56" i="12"/>
  <c r="AL56" i="12"/>
  <c r="AS56" i="12"/>
  <c r="AK56" i="12"/>
  <c r="AR56" i="12"/>
  <c r="AJ56" i="12"/>
  <c r="BF14" i="12"/>
  <c r="AX14" i="12"/>
  <c r="BE14" i="12"/>
  <c r="AW14" i="12"/>
  <c r="BD14" i="12"/>
  <c r="BC14" i="12"/>
  <c r="BB14" i="12"/>
  <c r="BA14" i="12"/>
  <c r="AZ14" i="12"/>
  <c r="BG14" i="12"/>
  <c r="AY14" i="12"/>
  <c r="AS37" i="12"/>
  <c r="AK37" i="12"/>
  <c r="AO37" i="12"/>
  <c r="AR37" i="12"/>
  <c r="AQ37" i="12"/>
  <c r="AP37" i="12"/>
  <c r="AN37" i="12"/>
  <c r="AM37" i="12"/>
  <c r="AL37" i="12"/>
  <c r="AJ37" i="12"/>
  <c r="AT37" i="12"/>
  <c r="AM55" i="12"/>
  <c r="AT55" i="12"/>
  <c r="AL55" i="12"/>
  <c r="AS55" i="12"/>
  <c r="AK55" i="12"/>
  <c r="AR55" i="12"/>
  <c r="AJ55" i="12"/>
  <c r="AQ55" i="12"/>
  <c r="AP55" i="12"/>
  <c r="AO55" i="12"/>
  <c r="AN55" i="12"/>
  <c r="CA43" i="12"/>
  <c r="BZ43" i="12"/>
  <c r="CG43" i="12"/>
  <c r="BY43" i="12"/>
  <c r="CF43" i="12"/>
  <c r="BX43" i="12"/>
  <c r="CE43" i="12"/>
  <c r="BW43" i="12"/>
  <c r="CD43" i="12"/>
  <c r="CC43" i="12"/>
  <c r="CB43" i="12"/>
  <c r="AZ26" i="12"/>
  <c r="BG26" i="12"/>
  <c r="AY26" i="12"/>
  <c r="BF26" i="12"/>
  <c r="AX26" i="12"/>
  <c r="BE26" i="12"/>
  <c r="AW26" i="12"/>
  <c r="BD26" i="12"/>
  <c r="BC26" i="12"/>
  <c r="BB26" i="12"/>
  <c r="BA26" i="12"/>
  <c r="BP28" i="12"/>
  <c r="BO28" i="12"/>
  <c r="BN28" i="12"/>
  <c r="BM28" i="12"/>
  <c r="BT28" i="12"/>
  <c r="BL28" i="12"/>
  <c r="BS28" i="12"/>
  <c r="BK28" i="12"/>
  <c r="BR28" i="12"/>
  <c r="BJ28" i="12"/>
  <c r="BQ28" i="12"/>
  <c r="AQ44" i="12"/>
  <c r="AP44" i="12"/>
  <c r="AO44" i="12"/>
  <c r="AN44" i="12"/>
  <c r="AM44" i="12"/>
  <c r="AT44" i="12"/>
  <c r="AL44" i="12"/>
  <c r="AS44" i="12"/>
  <c r="AK44" i="12"/>
  <c r="AR44" i="12"/>
  <c r="AJ44" i="12"/>
  <c r="BO15" i="12"/>
  <c r="BS15" i="12"/>
  <c r="BJ15" i="12"/>
  <c r="BR15" i="12"/>
  <c r="BQ15" i="12"/>
  <c r="BP15" i="12"/>
  <c r="BN15" i="12"/>
  <c r="BM15" i="12"/>
  <c r="BL15" i="12"/>
  <c r="BK15" i="12"/>
  <c r="BT15" i="12"/>
  <c r="AR16" i="12"/>
  <c r="AN16" i="12"/>
  <c r="AT16" i="12"/>
  <c r="AL16" i="12"/>
  <c r="AK16" i="12"/>
  <c r="AJ16" i="12"/>
  <c r="AS16" i="12"/>
  <c r="AQ16" i="12"/>
  <c r="AP16" i="12"/>
  <c r="AO16" i="12"/>
  <c r="AM16" i="12"/>
  <c r="BG40" i="12"/>
  <c r="AY40" i="12"/>
  <c r="BF40" i="12"/>
  <c r="AX40" i="12"/>
  <c r="BE40" i="12"/>
  <c r="AW40" i="12"/>
  <c r="BC40" i="12"/>
  <c r="BA40" i="12"/>
  <c r="BB40" i="12"/>
  <c r="AZ40" i="12"/>
  <c r="BD40" i="12"/>
  <c r="CA47" i="12"/>
  <c r="BZ47" i="12"/>
  <c r="CG47" i="12"/>
  <c r="BY47" i="12"/>
  <c r="CF47" i="12"/>
  <c r="BX47" i="12"/>
  <c r="CE47" i="12"/>
  <c r="BW47" i="12"/>
  <c r="CD47" i="12"/>
  <c r="CC47" i="12"/>
  <c r="CB47" i="12"/>
  <c r="AN9" i="12"/>
  <c r="AM9" i="12"/>
  <c r="AS9" i="12"/>
  <c r="AL9" i="12"/>
  <c r="AT9" i="12"/>
  <c r="AK9" i="12"/>
  <c r="AR9" i="12"/>
  <c r="AJ9" i="12"/>
  <c r="AQ9" i="12"/>
  <c r="AP9" i="12"/>
  <c r="AO9" i="12"/>
  <c r="BP32" i="12"/>
  <c r="BO32" i="12"/>
  <c r="BN32" i="12"/>
  <c r="BM32" i="12"/>
  <c r="BT32" i="12"/>
  <c r="BL32" i="12"/>
  <c r="BS32" i="12"/>
  <c r="BK32" i="12"/>
  <c r="BR32" i="12"/>
  <c r="BJ32" i="12"/>
  <c r="BQ32" i="12"/>
  <c r="AQ48" i="12"/>
  <c r="AP48" i="12"/>
  <c r="AO48" i="12"/>
  <c r="AN48" i="12"/>
  <c r="AM48" i="12"/>
  <c r="AT48" i="12"/>
  <c r="AL48" i="12"/>
  <c r="AS48" i="12"/>
  <c r="AK48" i="12"/>
  <c r="AR48" i="12"/>
  <c r="AJ48" i="12"/>
  <c r="AZ34" i="12"/>
  <c r="BG34" i="12"/>
  <c r="AY34" i="12"/>
  <c r="BF34" i="12"/>
  <c r="AX34" i="12"/>
  <c r="BE34" i="12"/>
  <c r="AW34" i="12"/>
  <c r="BD34" i="12"/>
  <c r="BC34" i="12"/>
  <c r="BB34" i="12"/>
  <c r="BA34" i="12"/>
  <c r="AR20" i="12"/>
  <c r="AJ20" i="12"/>
  <c r="AQ20" i="12"/>
  <c r="AP20" i="12"/>
  <c r="AO20" i="12"/>
  <c r="AN20" i="12"/>
  <c r="AM20" i="12"/>
  <c r="AT20" i="12"/>
  <c r="AL20" i="12"/>
  <c r="AS20" i="12"/>
  <c r="AK20" i="12"/>
  <c r="BG44" i="12"/>
  <c r="AY44" i="12"/>
  <c r="BF44" i="12"/>
  <c r="AX44" i="12"/>
  <c r="BE44" i="12"/>
  <c r="AW44" i="12"/>
  <c r="BD44" i="12"/>
  <c r="BC44" i="12"/>
  <c r="BB44" i="12"/>
  <c r="BA44" i="12"/>
  <c r="AZ44" i="12"/>
  <c r="CA51" i="12"/>
  <c r="BZ51" i="12"/>
  <c r="CG51" i="12"/>
  <c r="BY51" i="12"/>
  <c r="CF51" i="12"/>
  <c r="BX51" i="12"/>
  <c r="CE51" i="12"/>
  <c r="BW51" i="12"/>
  <c r="CD51" i="12"/>
  <c r="CC51" i="12"/>
  <c r="CB51" i="12"/>
  <c r="BP46" i="5"/>
  <c r="BR46" i="5"/>
  <c r="BT46" i="5"/>
  <c r="BL46" i="5"/>
  <c r="BO46" i="5"/>
  <c r="BK46" i="5"/>
  <c r="BJ46" i="5"/>
  <c r="BM46" i="5"/>
  <c r="BS46" i="5"/>
  <c r="BN46" i="5"/>
  <c r="BQ46" i="5"/>
  <c r="BY46" i="5"/>
  <c r="CB46" i="5"/>
  <c r="CF46" i="5"/>
  <c r="CG46" i="5"/>
  <c r="CC46" i="5"/>
  <c r="BW46" i="5"/>
  <c r="CA46" i="5"/>
  <c r="CE46" i="5"/>
  <c r="CD46" i="5"/>
  <c r="BZ46" i="5"/>
  <c r="BX46" i="5"/>
  <c r="AK14" i="5"/>
  <c r="AL14" i="5"/>
  <c r="AS14" i="5"/>
  <c r="AN14" i="5"/>
  <c r="AQ14" i="5"/>
  <c r="AO14" i="5"/>
  <c r="AT14" i="5"/>
  <c r="AJ14" i="5"/>
  <c r="AM14" i="5"/>
  <c r="AP14" i="5"/>
  <c r="AR14" i="5"/>
  <c r="BC36" i="5"/>
  <c r="BB36" i="5"/>
  <c r="AW36" i="5"/>
  <c r="AZ36" i="5"/>
  <c r="AX36" i="5"/>
  <c r="BF36" i="5"/>
  <c r="BA36" i="5"/>
  <c r="AY36" i="5"/>
  <c r="BD36" i="5"/>
  <c r="BG36" i="5"/>
  <c r="BE36" i="5"/>
  <c r="CG54" i="5"/>
  <c r="BZ54" i="5"/>
  <c r="CE54" i="5"/>
  <c r="BX54" i="5"/>
  <c r="CC54" i="5"/>
  <c r="CA54" i="5"/>
  <c r="BW54" i="5"/>
  <c r="BY54" i="5"/>
  <c r="CD54" i="5"/>
  <c r="CF54" i="5"/>
  <c r="CB54" i="5"/>
  <c r="CD23" i="5"/>
  <c r="CB23" i="5"/>
  <c r="BX23" i="5"/>
  <c r="CG23" i="5"/>
  <c r="CC23" i="5"/>
  <c r="CA23" i="5"/>
  <c r="BY23" i="5"/>
  <c r="BW23" i="5"/>
  <c r="BZ23" i="5"/>
  <c r="CE23" i="5"/>
  <c r="CF23" i="5"/>
  <c r="AO58" i="5"/>
  <c r="AL58" i="5"/>
  <c r="AS58" i="5"/>
  <c r="AR58" i="5"/>
  <c r="AQ58" i="5"/>
  <c r="AN58" i="5"/>
  <c r="AK58" i="5"/>
  <c r="AM58" i="5"/>
  <c r="AJ58" i="5"/>
  <c r="AP58" i="5"/>
  <c r="AT58" i="5"/>
  <c r="AX11" i="5"/>
  <c r="AY11" i="5"/>
  <c r="AZ11" i="5"/>
  <c r="BG11" i="5"/>
  <c r="BB11" i="5"/>
  <c r="BD11" i="5"/>
  <c r="BF11" i="5"/>
  <c r="BC11" i="5"/>
  <c r="BA11" i="5"/>
  <c r="BE11" i="5"/>
  <c r="AW11" i="5"/>
  <c r="BK41" i="5"/>
  <c r="BL41" i="5"/>
  <c r="BP41" i="5"/>
  <c r="BQ41" i="5"/>
  <c r="BO41" i="5"/>
  <c r="BN41" i="5"/>
  <c r="BM41" i="5"/>
  <c r="BS41" i="5"/>
  <c r="BR41" i="5"/>
  <c r="BT41" i="5"/>
  <c r="BJ41" i="5"/>
  <c r="AO32" i="5"/>
  <c r="AP32" i="5"/>
  <c r="AK32" i="5"/>
  <c r="AJ32" i="5"/>
  <c r="AS32" i="5"/>
  <c r="AM32" i="5"/>
  <c r="AL32" i="5"/>
  <c r="AN32" i="5"/>
  <c r="AQ32" i="5"/>
  <c r="AR32" i="5"/>
  <c r="AT32" i="5"/>
  <c r="AR6" i="5"/>
  <c r="AT6" i="5"/>
  <c r="AK6" i="5"/>
  <c r="AQ6" i="5"/>
  <c r="AO6" i="5"/>
  <c r="AS6" i="5"/>
  <c r="AJ6" i="5"/>
  <c r="AM6" i="5"/>
  <c r="AN6" i="5"/>
  <c r="AP6" i="5"/>
  <c r="AL6" i="5"/>
  <c r="AM15" i="5"/>
  <c r="AL15" i="5"/>
  <c r="AK15" i="5"/>
  <c r="AS15" i="5"/>
  <c r="AO15" i="5"/>
  <c r="AN15" i="5"/>
  <c r="AR15" i="5"/>
  <c r="AT15" i="5"/>
  <c r="AQ15" i="5"/>
  <c r="AJ15" i="5"/>
  <c r="AP15" i="5"/>
  <c r="BP36" i="5"/>
  <c r="BO36" i="5"/>
  <c r="BQ36" i="5"/>
  <c r="BK36" i="5"/>
  <c r="BL36" i="5"/>
  <c r="BT36" i="5"/>
  <c r="BR36" i="5"/>
  <c r="BS36" i="5"/>
  <c r="BJ36" i="5"/>
  <c r="BM36" i="5"/>
  <c r="BN36" i="5"/>
  <c r="CC37" i="5"/>
  <c r="CF37" i="5"/>
  <c r="CB37" i="5"/>
  <c r="BX37" i="5"/>
  <c r="CG37" i="5"/>
  <c r="CE37" i="5"/>
  <c r="BW37" i="5"/>
  <c r="CD37" i="5"/>
  <c r="CA37" i="5"/>
  <c r="BY37" i="5"/>
  <c r="BZ37" i="5"/>
  <c r="BJ43" i="5"/>
  <c r="BO43" i="5"/>
  <c r="BM43" i="5"/>
  <c r="BP43" i="5"/>
  <c r="BL43" i="5"/>
  <c r="BR43" i="5"/>
  <c r="BK43" i="5"/>
  <c r="BS43" i="5"/>
  <c r="BN43" i="5"/>
  <c r="BT43" i="5"/>
  <c r="BQ43" i="5"/>
  <c r="AZ5" i="5"/>
  <c r="BF5" i="5"/>
  <c r="AX5" i="5"/>
  <c r="AY5" i="5"/>
  <c r="BB5" i="5"/>
  <c r="BD5" i="5"/>
  <c r="AW5" i="5"/>
  <c r="BG5" i="5"/>
  <c r="BE5" i="5"/>
  <c r="BC5" i="5"/>
  <c r="BA5" i="5"/>
  <c r="CC53" i="5"/>
  <c r="BW53" i="5"/>
  <c r="BX53" i="5"/>
  <c r="CB53" i="5"/>
  <c r="BY53" i="5"/>
  <c r="CA53" i="5"/>
  <c r="CD53" i="5"/>
  <c r="CE53" i="5"/>
  <c r="BZ53" i="5"/>
  <c r="CF53" i="5"/>
  <c r="CG53" i="5"/>
  <c r="CB18" i="5"/>
  <c r="BW18" i="5"/>
  <c r="BY18" i="5"/>
  <c r="CA18" i="5"/>
  <c r="BX18" i="5"/>
  <c r="CD18" i="5"/>
  <c r="CC18" i="5"/>
  <c r="CG18" i="5"/>
  <c r="CF18" i="5"/>
  <c r="CE18" i="5"/>
  <c r="BZ18" i="5"/>
  <c r="BS26" i="5"/>
  <c r="BK26" i="5"/>
  <c r="BR26" i="5"/>
  <c r="BQ26" i="5"/>
  <c r="BO26" i="5"/>
  <c r="BM26" i="5"/>
  <c r="BJ26" i="5"/>
  <c r="BN26" i="5"/>
  <c r="BP26" i="5"/>
  <c r="BT26" i="5"/>
  <c r="BL26" i="5"/>
  <c r="AP51" i="5"/>
  <c r="AR51" i="5"/>
  <c r="AN51" i="5"/>
  <c r="AL51" i="5"/>
  <c r="AS51" i="5"/>
  <c r="AK51" i="5"/>
  <c r="AM51" i="5"/>
  <c r="AO51" i="5"/>
  <c r="AT51" i="5"/>
  <c r="AQ51" i="5"/>
  <c r="AJ51" i="5"/>
  <c r="BE6" i="5"/>
  <c r="AX6" i="5"/>
  <c r="AY6" i="5"/>
  <c r="AW6" i="5"/>
  <c r="BC6" i="5"/>
  <c r="AZ6" i="5"/>
  <c r="BF6" i="5"/>
  <c r="BG6" i="5"/>
  <c r="BD6" i="5"/>
  <c r="BB6" i="5"/>
  <c r="BA6" i="5"/>
  <c r="BP21" i="5"/>
  <c r="BM21" i="5"/>
  <c r="BS21" i="5"/>
  <c r="BJ21" i="5"/>
  <c r="BQ21" i="5"/>
  <c r="BN21" i="5"/>
  <c r="BK21" i="5"/>
  <c r="BT21" i="5"/>
  <c r="BR21" i="5"/>
  <c r="BL21" i="5"/>
  <c r="BO21" i="5"/>
  <c r="BD13" i="5"/>
  <c r="BF13" i="5"/>
  <c r="AX13" i="5"/>
  <c r="AW13" i="5"/>
  <c r="AY13" i="5"/>
  <c r="BC13" i="5"/>
  <c r="BE13" i="5"/>
  <c r="BG13" i="5"/>
  <c r="BB13" i="5"/>
  <c r="BA13" i="5"/>
  <c r="AZ13" i="5"/>
  <c r="AZ29" i="5"/>
  <c r="BE29" i="5"/>
  <c r="AY29" i="5"/>
  <c r="BB29" i="5"/>
  <c r="AX29" i="5"/>
  <c r="BA29" i="5"/>
  <c r="BG29" i="5"/>
  <c r="BF29" i="5"/>
  <c r="BD29" i="5"/>
  <c r="AW29" i="5"/>
  <c r="BC29" i="5"/>
  <c r="BZ29" i="5"/>
  <c r="CB29" i="5"/>
  <c r="CE29" i="5"/>
  <c r="BW29" i="5"/>
  <c r="CC29" i="5"/>
  <c r="CA29" i="5"/>
  <c r="BX29" i="5"/>
  <c r="CG29" i="5"/>
  <c r="CF29" i="5"/>
  <c r="BY29" i="5"/>
  <c r="CD29" i="5"/>
  <c r="AP8" i="12"/>
  <c r="AS8" i="12"/>
  <c r="AO8" i="12"/>
  <c r="AN8" i="12"/>
  <c r="AM8" i="12"/>
  <c r="AL8" i="12"/>
  <c r="AT8" i="12"/>
  <c r="AK8" i="12"/>
  <c r="AR8" i="12"/>
  <c r="AJ8" i="12"/>
  <c r="AQ8" i="12"/>
  <c r="BT23" i="12"/>
  <c r="BL23" i="12"/>
  <c r="BS23" i="12"/>
  <c r="BK23" i="12"/>
  <c r="BR23" i="12"/>
  <c r="BJ23" i="12"/>
  <c r="BQ23" i="12"/>
  <c r="BP23" i="12"/>
  <c r="BO23" i="12"/>
  <c r="BN23" i="12"/>
  <c r="BM23" i="12"/>
  <c r="CB25" i="12"/>
  <c r="CA25" i="12"/>
  <c r="BZ25" i="12"/>
  <c r="CG25" i="12"/>
  <c r="BY25" i="12"/>
  <c r="CF25" i="12"/>
  <c r="BX25" i="12"/>
  <c r="CE25" i="12"/>
  <c r="BW25" i="12"/>
  <c r="CD25" i="12"/>
  <c r="CC25" i="12"/>
  <c r="BC45" i="12"/>
  <c r="BB45" i="12"/>
  <c r="BA45" i="12"/>
  <c r="AZ45" i="12"/>
  <c r="BG45" i="12"/>
  <c r="AY45" i="12"/>
  <c r="BF45" i="12"/>
  <c r="AX45" i="12"/>
  <c r="BE45" i="12"/>
  <c r="AW45" i="12"/>
  <c r="BD45" i="12"/>
  <c r="AQ5" i="12"/>
  <c r="AP5" i="12"/>
  <c r="AO5" i="12"/>
  <c r="AN5" i="12"/>
  <c r="AM5" i="12"/>
  <c r="AL5" i="12"/>
  <c r="AS5" i="12"/>
  <c r="AT5" i="12"/>
  <c r="AK5" i="12"/>
  <c r="AJ5" i="12"/>
  <c r="AR5" i="12"/>
  <c r="AM47" i="12"/>
  <c r="AT47" i="12"/>
  <c r="AL47" i="12"/>
  <c r="AS47" i="12"/>
  <c r="AK47" i="12"/>
  <c r="AR47" i="12"/>
  <c r="AJ47" i="12"/>
  <c r="AQ47" i="12"/>
  <c r="AP47" i="12"/>
  <c r="AO47" i="12"/>
  <c r="AN47" i="12"/>
  <c r="BS45" i="12"/>
  <c r="BK45" i="12"/>
  <c r="BR45" i="12"/>
  <c r="BJ45" i="12"/>
  <c r="BQ45" i="12"/>
  <c r="BP45" i="12"/>
  <c r="BO45" i="12"/>
  <c r="BN45" i="12"/>
  <c r="BM45" i="12"/>
  <c r="BT45" i="12"/>
  <c r="BL45" i="12"/>
  <c r="AZ12" i="12"/>
  <c r="BG12" i="12"/>
  <c r="AY12" i="12"/>
  <c r="BF12" i="12"/>
  <c r="AX12" i="12"/>
  <c r="BE12" i="12"/>
  <c r="AW12" i="12"/>
  <c r="BD12" i="12"/>
  <c r="BC12" i="12"/>
  <c r="BB12" i="12"/>
  <c r="BA12" i="12"/>
  <c r="BT27" i="12"/>
  <c r="BL27" i="12"/>
  <c r="BS27" i="12"/>
  <c r="BK27" i="12"/>
  <c r="BR27" i="12"/>
  <c r="BJ27" i="12"/>
  <c r="BQ27" i="12"/>
  <c r="BP27" i="12"/>
  <c r="BO27" i="12"/>
  <c r="BN27" i="12"/>
  <c r="BM27" i="12"/>
  <c r="CB29" i="12"/>
  <c r="CA29" i="12"/>
  <c r="BZ29" i="12"/>
  <c r="CG29" i="12"/>
  <c r="BY29" i="12"/>
  <c r="CF29" i="12"/>
  <c r="BX29" i="12"/>
  <c r="CE29" i="12"/>
  <c r="BW29" i="12"/>
  <c r="CD29" i="12"/>
  <c r="CC29" i="12"/>
  <c r="BC49" i="12"/>
  <c r="BB49" i="12"/>
  <c r="BA49" i="12"/>
  <c r="AZ49" i="12"/>
  <c r="BG49" i="12"/>
  <c r="AY49" i="12"/>
  <c r="BF49" i="12"/>
  <c r="AX49" i="12"/>
  <c r="BE49" i="12"/>
  <c r="AW49" i="12"/>
  <c r="BD49" i="12"/>
  <c r="CE9" i="12"/>
  <c r="BW9" i="12"/>
  <c r="CD9" i="12"/>
  <c r="CC9" i="12"/>
  <c r="CB9" i="12"/>
  <c r="CA9" i="12"/>
  <c r="BZ9" i="12"/>
  <c r="CG9" i="12"/>
  <c r="BY9" i="12"/>
  <c r="CF9" i="12"/>
  <c r="BX9" i="12"/>
  <c r="AR28" i="12"/>
  <c r="AJ28" i="12"/>
  <c r="AQ28" i="12"/>
  <c r="AP28" i="12"/>
  <c r="AO28" i="12"/>
  <c r="AN28" i="12"/>
  <c r="AM28" i="12"/>
  <c r="AT28" i="12"/>
  <c r="AL28" i="12"/>
  <c r="AS28" i="12"/>
  <c r="AK28" i="12"/>
  <c r="BG52" i="12"/>
  <c r="AY52" i="12"/>
  <c r="BF52" i="12"/>
  <c r="AX52" i="12"/>
  <c r="BE52" i="12"/>
  <c r="AW52" i="12"/>
  <c r="BD52" i="12"/>
  <c r="BC52" i="12"/>
  <c r="BB52" i="12"/>
  <c r="BA52" i="12"/>
  <c r="AZ52" i="12"/>
  <c r="BW59" i="12"/>
  <c r="CE59" i="12"/>
  <c r="BX59" i="12"/>
  <c r="CF59" i="12"/>
  <c r="BY59" i="12"/>
  <c r="CG59" i="12"/>
  <c r="BZ59" i="12"/>
  <c r="CA59" i="12"/>
  <c r="CB59" i="12"/>
  <c r="CC59" i="12"/>
  <c r="CD59" i="12"/>
  <c r="AZ36" i="12"/>
  <c r="BG36" i="12"/>
  <c r="AY36" i="12"/>
  <c r="BF36" i="12"/>
  <c r="AX36" i="12"/>
  <c r="BE36" i="12"/>
  <c r="AW36" i="12"/>
  <c r="BD36" i="12"/>
  <c r="BC36" i="12"/>
  <c r="BB36" i="12"/>
  <c r="BA36" i="12"/>
  <c r="CB17" i="12"/>
  <c r="CA17" i="12"/>
  <c r="BZ17" i="12"/>
  <c r="CF17" i="12"/>
  <c r="BX17" i="12"/>
  <c r="CE17" i="12"/>
  <c r="BW17" i="12"/>
  <c r="CD17" i="12"/>
  <c r="CG17" i="12"/>
  <c r="CC17" i="12"/>
  <c r="BY17" i="12"/>
  <c r="BA37" i="12"/>
  <c r="BE37" i="12"/>
  <c r="AW37" i="12"/>
  <c r="BC37" i="12"/>
  <c r="BB37" i="12"/>
  <c r="AZ37" i="12"/>
  <c r="AY37" i="12"/>
  <c r="AX37" i="12"/>
  <c r="BG37" i="12"/>
  <c r="BF37" i="12"/>
  <c r="BD37" i="12"/>
  <c r="AR12" i="12"/>
  <c r="AJ12" i="12"/>
  <c r="AQ12" i="12"/>
  <c r="AP12" i="12"/>
  <c r="AO12" i="12"/>
  <c r="AN12" i="12"/>
  <c r="AM12" i="12"/>
  <c r="AT12" i="12"/>
  <c r="AL12" i="12"/>
  <c r="AS12" i="12"/>
  <c r="AK12" i="12"/>
  <c r="AR32" i="12"/>
  <c r="AJ32" i="12"/>
  <c r="AQ32" i="12"/>
  <c r="AP32" i="12"/>
  <c r="AO32" i="12"/>
  <c r="AN32" i="12"/>
  <c r="AM32" i="12"/>
  <c r="AT32" i="12"/>
  <c r="AL32" i="12"/>
  <c r="AS32" i="12"/>
  <c r="AK32" i="12"/>
  <c r="BG56" i="12"/>
  <c r="AY56" i="12"/>
  <c r="BF56" i="12"/>
  <c r="AX56" i="12"/>
  <c r="BE56" i="12"/>
  <c r="AW56" i="12"/>
  <c r="BD56" i="12"/>
  <c r="BC56" i="12"/>
  <c r="BB56" i="12"/>
  <c r="BA56" i="12"/>
  <c r="AZ56" i="12"/>
  <c r="BO59" i="12"/>
  <c r="BP59" i="12"/>
  <c r="BQ59" i="12"/>
  <c r="BJ59" i="12"/>
  <c r="BR59" i="12"/>
  <c r="BK59" i="12"/>
  <c r="BS59" i="12"/>
  <c r="BL59" i="12"/>
  <c r="BT59" i="12"/>
  <c r="BM59" i="12"/>
  <c r="BN59" i="12"/>
  <c r="BT19" i="12"/>
  <c r="BL19" i="12"/>
  <c r="BS19" i="12"/>
  <c r="BK19" i="12"/>
  <c r="BR19" i="12"/>
  <c r="BJ19" i="12"/>
  <c r="BQ19" i="12"/>
  <c r="BP19" i="12"/>
  <c r="BO19" i="12"/>
  <c r="BN19" i="12"/>
  <c r="BM19" i="12"/>
  <c r="CB21" i="12"/>
  <c r="CA21" i="12"/>
  <c r="BZ21" i="12"/>
  <c r="CG21" i="12"/>
  <c r="BY21" i="12"/>
  <c r="CF21" i="12"/>
  <c r="BX21" i="12"/>
  <c r="CE21" i="12"/>
  <c r="BW21" i="12"/>
  <c r="CD21" i="12"/>
  <c r="CC21" i="12"/>
  <c r="BC41" i="12"/>
  <c r="BB41" i="12"/>
  <c r="BA41" i="12"/>
  <c r="AZ41" i="12"/>
  <c r="BG41" i="12"/>
  <c r="AY41" i="12"/>
  <c r="BF41" i="12"/>
  <c r="AX41" i="12"/>
  <c r="BE41" i="12"/>
  <c r="AW41" i="12"/>
  <c r="BD41" i="12"/>
  <c r="BD4" i="12"/>
  <c r="BC4" i="12"/>
  <c r="BB4" i="12"/>
  <c r="BA4" i="12"/>
  <c r="AZ4" i="12"/>
  <c r="BG4" i="12"/>
  <c r="AY4" i="12"/>
  <c r="BF4" i="12"/>
  <c r="AX4" i="12"/>
  <c r="BE4" i="12"/>
  <c r="AW4" i="12"/>
  <c r="AR36" i="12"/>
  <c r="AJ36" i="12"/>
  <c r="AQ36" i="12"/>
  <c r="AP36" i="12"/>
  <c r="AO36" i="12"/>
  <c r="AN36" i="12"/>
  <c r="AM36" i="12"/>
  <c r="AT36" i="12"/>
  <c r="AL36" i="12"/>
  <c r="AS36" i="12"/>
  <c r="AK36" i="12"/>
  <c r="BS41" i="12"/>
  <c r="BK41" i="12"/>
  <c r="BR41" i="12"/>
  <c r="BJ41" i="12"/>
  <c r="BQ41" i="12"/>
  <c r="BP41" i="12"/>
  <c r="BO41" i="12"/>
  <c r="BN41" i="12"/>
  <c r="BM41" i="12"/>
  <c r="BT41" i="12"/>
  <c r="BL41" i="12"/>
  <c r="CB19" i="5"/>
  <c r="BX19" i="5"/>
  <c r="BZ19" i="5"/>
  <c r="BY19" i="5"/>
  <c r="CF19" i="5"/>
  <c r="CA19" i="5"/>
  <c r="CD19" i="5"/>
  <c r="BW19" i="5"/>
  <c r="CG19" i="5"/>
  <c r="CC19" i="5"/>
  <c r="CE19" i="5"/>
  <c r="BO48" i="5"/>
  <c r="BN48" i="5"/>
  <c r="BR48" i="5"/>
  <c r="BJ48" i="5"/>
  <c r="BQ48" i="5"/>
  <c r="BS48" i="5"/>
  <c r="BK48" i="5"/>
  <c r="BT48" i="5"/>
  <c r="BM48" i="5"/>
  <c r="BL48" i="5"/>
  <c r="BP48" i="5"/>
  <c r="AS4" i="5"/>
  <c r="AM4" i="5"/>
  <c r="AT4" i="5"/>
  <c r="AO4" i="5"/>
  <c r="AQ4" i="5"/>
  <c r="AK4" i="5"/>
  <c r="AL4" i="5"/>
  <c r="AN4" i="5"/>
  <c r="AJ4" i="5"/>
  <c r="AP4" i="5"/>
  <c r="AR4" i="5"/>
  <c r="BN6" i="5"/>
  <c r="BJ6" i="5"/>
  <c r="BQ6" i="5"/>
  <c r="BK6" i="5"/>
  <c r="BT6" i="5"/>
  <c r="BO6" i="5"/>
  <c r="BS6" i="5"/>
  <c r="BP6" i="5"/>
  <c r="BL6" i="5"/>
  <c r="BM6" i="5"/>
  <c r="BR6" i="5"/>
  <c r="BA38" i="5"/>
  <c r="AW38" i="5"/>
  <c r="BC38" i="5"/>
  <c r="BF38" i="5"/>
  <c r="BE38" i="5"/>
  <c r="BB38" i="5"/>
  <c r="AZ38" i="5"/>
  <c r="BD38" i="5"/>
  <c r="AY38" i="5"/>
  <c r="BG38" i="5"/>
  <c r="AX38" i="5"/>
  <c r="AI9" i="11" a="1"/>
  <c r="AI9" i="11" s="1"/>
  <c r="AI17" i="11" a="1"/>
  <c r="AI17" i="11" s="1"/>
  <c r="AI25" i="11" a="1"/>
  <c r="AI25" i="11" s="1"/>
  <c r="AI33" i="11" a="1"/>
  <c r="AI33" i="11" s="1"/>
  <c r="AI41" i="11" a="1"/>
  <c r="AI41" i="11" s="1"/>
  <c r="AI49" i="11" a="1"/>
  <c r="AI49" i="11" s="1"/>
  <c r="BV5" i="11" a="1"/>
  <c r="BV5" i="11" s="1"/>
  <c r="BI6" i="11" a="1"/>
  <c r="BI6" i="11" s="1"/>
  <c r="BV7" i="11" a="1"/>
  <c r="BV7" i="11" s="1"/>
  <c r="AV9" i="11" a="1"/>
  <c r="AV9" i="11" s="1"/>
  <c r="BI12" i="11" a="1"/>
  <c r="BI12" i="11" s="1"/>
  <c r="BV16" i="11" a="1"/>
  <c r="BV16" i="11" s="1"/>
  <c r="AV18" i="11" a="1"/>
  <c r="AV18" i="11" s="1"/>
  <c r="BI21" i="11" a="1"/>
  <c r="BI21" i="11" s="1"/>
  <c r="BV24" i="11" a="1"/>
  <c r="BV24" i="11" s="1"/>
  <c r="AV26" i="11" a="1"/>
  <c r="AV26" i="11" s="1"/>
  <c r="BI29" i="11" a="1"/>
  <c r="BI29" i="11" s="1"/>
  <c r="AV59" i="11" a="1"/>
  <c r="AV59" i="11" s="1"/>
  <c r="AI10" i="11" a="1"/>
  <c r="AI10" i="11" s="1"/>
  <c r="AI18" i="11" a="1"/>
  <c r="AI18" i="11" s="1"/>
  <c r="AI26" i="11" a="1"/>
  <c r="AI26" i="11" s="1"/>
  <c r="AI34" i="11" a="1"/>
  <c r="AI34" i="11" s="1"/>
  <c r="AI42" i="11" a="1"/>
  <c r="AI42" i="11" s="1"/>
  <c r="AI50" i="11" a="1"/>
  <c r="AI50" i="11" s="1"/>
  <c r="BI4" i="11" a="1"/>
  <c r="BI4" i="11" s="1"/>
  <c r="BV8" i="11" a="1"/>
  <c r="BV8" i="11" s="1"/>
  <c r="AV10" i="11" a="1"/>
  <c r="AV10" i="11" s="1"/>
  <c r="BI13" i="11" a="1"/>
  <c r="BI13" i="11" s="1"/>
  <c r="BI14" i="11" a="1"/>
  <c r="BI14" i="11" s="1"/>
  <c r="BV17" i="11" a="1"/>
  <c r="BV17" i="11" s="1"/>
  <c r="AV19" i="11" a="1"/>
  <c r="AV19" i="11" s="1"/>
  <c r="BI22" i="11" a="1"/>
  <c r="BI22" i="11" s="1"/>
  <c r="BV25" i="11" a="1"/>
  <c r="BV25" i="11" s="1"/>
  <c r="AV27" i="11" a="1"/>
  <c r="AV27" i="11" s="1"/>
  <c r="BI30" i="11" a="1"/>
  <c r="BI30" i="11" s="1"/>
  <c r="BV33" i="11" a="1"/>
  <c r="BV33" i="11" s="1"/>
  <c r="AI11" i="11" a="1"/>
  <c r="AI11" i="11" s="1"/>
  <c r="AI19" i="11" a="1"/>
  <c r="AI19" i="11" s="1"/>
  <c r="AI27" i="11" a="1"/>
  <c r="AI27" i="11" s="1"/>
  <c r="AI35" i="11" a="1"/>
  <c r="AI35" i="11" s="1"/>
  <c r="AI43" i="11" a="1"/>
  <c r="AI43" i="11" s="1"/>
  <c r="AI51" i="11" a="1"/>
  <c r="AI51" i="11" s="1"/>
  <c r="BV9" i="11" a="1"/>
  <c r="BV9" i="11" s="1"/>
  <c r="AV11" i="11" a="1"/>
  <c r="AV11" i="11" s="1"/>
  <c r="BI15" i="11" a="1"/>
  <c r="BI15" i="11" s="1"/>
  <c r="BV18" i="11" a="1"/>
  <c r="BV18" i="11" s="1"/>
  <c r="AV20" i="11" a="1"/>
  <c r="AV20" i="11" s="1"/>
  <c r="BI23" i="11" a="1"/>
  <c r="BI23" i="11" s="1"/>
  <c r="BV26" i="11" a="1"/>
  <c r="BV26" i="11" s="1"/>
  <c r="AV28" i="11" a="1"/>
  <c r="AV28" i="11" s="1"/>
  <c r="BI31" i="11" a="1"/>
  <c r="BI31" i="11" s="1"/>
  <c r="BV34" i="11" a="1"/>
  <c r="BV34" i="11" s="1"/>
  <c r="AI5" i="11" a="1"/>
  <c r="AI5" i="11" s="1"/>
  <c r="AI12" i="11" a="1"/>
  <c r="AI12" i="11" s="1"/>
  <c r="AI20" i="11" a="1"/>
  <c r="AI20" i="11" s="1"/>
  <c r="AI28" i="11" a="1"/>
  <c r="AI28" i="11" s="1"/>
  <c r="AI36" i="11" a="1"/>
  <c r="AI36" i="11" s="1"/>
  <c r="AI44" i="11" a="1"/>
  <c r="AI44" i="11" s="1"/>
  <c r="AI52" i="11" a="1"/>
  <c r="AI52" i="11" s="1"/>
  <c r="BI5" i="11" a="1"/>
  <c r="BI5" i="11" s="1"/>
  <c r="AV6" i="11" a="1"/>
  <c r="AV6" i="11" s="1"/>
  <c r="BI7" i="11" a="1"/>
  <c r="BI7" i="11" s="1"/>
  <c r="BV10" i="11" a="1"/>
  <c r="BV10" i="11" s="1"/>
  <c r="AV12" i="11" a="1"/>
  <c r="AV12" i="11" s="1"/>
  <c r="BI16" i="11" a="1"/>
  <c r="BI16" i="11" s="1"/>
  <c r="BV19" i="11" a="1"/>
  <c r="BV19" i="11" s="1"/>
  <c r="AV21" i="11" a="1"/>
  <c r="AV21" i="11" s="1"/>
  <c r="BI24" i="11" a="1"/>
  <c r="BI24" i="11" s="1"/>
  <c r="BV27" i="11" a="1"/>
  <c r="BV27" i="11" s="1"/>
  <c r="BI59" i="11" a="1"/>
  <c r="BI59" i="11" s="1"/>
  <c r="AI13" i="11" a="1"/>
  <c r="AI13" i="11" s="1"/>
  <c r="AI21" i="11" a="1"/>
  <c r="AI21" i="11" s="1"/>
  <c r="AI29" i="11" a="1"/>
  <c r="AI29" i="11" s="1"/>
  <c r="AI37" i="11" a="1"/>
  <c r="AI37" i="11" s="1"/>
  <c r="AI45" i="11" a="1"/>
  <c r="AI45" i="11" s="1"/>
  <c r="AV4" i="11" a="1"/>
  <c r="AV4" i="11" s="1"/>
  <c r="BI8" i="11" a="1"/>
  <c r="BI8" i="11" s="1"/>
  <c r="BV11" i="11" a="1"/>
  <c r="BV11" i="11" s="1"/>
  <c r="AV13" i="11" a="1"/>
  <c r="AV13" i="11" s="1"/>
  <c r="AV14" i="11" a="1"/>
  <c r="AV14" i="11" s="1"/>
  <c r="BI17" i="11" a="1"/>
  <c r="BI17" i="11" s="1"/>
  <c r="BV20" i="11" a="1"/>
  <c r="BV20" i="11" s="1"/>
  <c r="AV22" i="11" a="1"/>
  <c r="AV22" i="11" s="1"/>
  <c r="BI25" i="11" a="1"/>
  <c r="BI25" i="11" s="1"/>
  <c r="BV28" i="11" a="1"/>
  <c r="BV28" i="11" s="1"/>
  <c r="AV30" i="11" a="1"/>
  <c r="AV30" i="11" s="1"/>
  <c r="AI6" i="11" a="1"/>
  <c r="AI6" i="11" s="1"/>
  <c r="AI14" i="11" a="1"/>
  <c r="AI14" i="11" s="1"/>
  <c r="AI22" i="11" a="1"/>
  <c r="AI22" i="11" s="1"/>
  <c r="AI30" i="11" a="1"/>
  <c r="AI30" i="11" s="1"/>
  <c r="AI38" i="11" a="1"/>
  <c r="AI38" i="11" s="1"/>
  <c r="AI46" i="11" a="1"/>
  <c r="AI46" i="11" s="1"/>
  <c r="BV6" i="11" a="1"/>
  <c r="BV6" i="11" s="1"/>
  <c r="BI9" i="11" a="1"/>
  <c r="BI9" i="11" s="1"/>
  <c r="BV12" i="11" a="1"/>
  <c r="BV12" i="11" s="1"/>
  <c r="AV15" i="11" a="1"/>
  <c r="AV15" i="11" s="1"/>
  <c r="BI18" i="11" a="1"/>
  <c r="BI18" i="11" s="1"/>
  <c r="BV21" i="11" a="1"/>
  <c r="BV21" i="11" s="1"/>
  <c r="AV23" i="11" a="1"/>
  <c r="AV23" i="11" s="1"/>
  <c r="BI26" i="11" a="1"/>
  <c r="BI26" i="11" s="1"/>
  <c r="BV29" i="11" a="1"/>
  <c r="BV29" i="11" s="1"/>
  <c r="AI59" i="11" a="1"/>
  <c r="AI59" i="11" s="1"/>
  <c r="AI7" i="11" a="1"/>
  <c r="AI7" i="11" s="1"/>
  <c r="AI15" i="11" a="1"/>
  <c r="AI15" i="11" s="1"/>
  <c r="AI23" i="11" a="1"/>
  <c r="AI23" i="11" s="1"/>
  <c r="AI31" i="11" a="1"/>
  <c r="AI31" i="11" s="1"/>
  <c r="AI39" i="11" a="1"/>
  <c r="AI39" i="11" s="1"/>
  <c r="AI47" i="11" a="1"/>
  <c r="AI47" i="11" s="1"/>
  <c r="BV4" i="11" a="1"/>
  <c r="BV4" i="11" s="1"/>
  <c r="AV5" i="11" a="1"/>
  <c r="AV5" i="11" s="1"/>
  <c r="AV7" i="11" a="1"/>
  <c r="AV7" i="11" s="1"/>
  <c r="BI10" i="11" a="1"/>
  <c r="BI10" i="11" s="1"/>
  <c r="BV13" i="11" a="1"/>
  <c r="BV13" i="11" s="1"/>
  <c r="BV14" i="11" a="1"/>
  <c r="BV14" i="11" s="1"/>
  <c r="AV16" i="11" a="1"/>
  <c r="AV16" i="11" s="1"/>
  <c r="BI19" i="11" a="1"/>
  <c r="BI19" i="11" s="1"/>
  <c r="BV22" i="11" a="1"/>
  <c r="BV22" i="11" s="1"/>
  <c r="AV24" i="11" a="1"/>
  <c r="AV24" i="11" s="1"/>
  <c r="BI27" i="11" a="1"/>
  <c r="BI27" i="11" s="1"/>
  <c r="BV30" i="11" a="1"/>
  <c r="BV30" i="11" s="1"/>
  <c r="AV32" i="11" a="1"/>
  <c r="AV32" i="11" s="1"/>
  <c r="BV59" i="11" a="1"/>
  <c r="BV59" i="11" s="1"/>
  <c r="AI16" i="11" a="1"/>
  <c r="AI16" i="11" s="1"/>
  <c r="AV8" i="11" a="1"/>
  <c r="AV8" i="11" s="1"/>
  <c r="AV17" i="11" a="1"/>
  <c r="AV17" i="11" s="1"/>
  <c r="BV23" i="11" a="1"/>
  <c r="BV23" i="11" s="1"/>
  <c r="BI34" i="11" a="1"/>
  <c r="BI34" i="11" s="1"/>
  <c r="AV35" i="11" a="1"/>
  <c r="AV35" i="11" s="1"/>
  <c r="AI24" i="11" a="1"/>
  <c r="AI24" i="11" s="1"/>
  <c r="AV25" i="11" a="1"/>
  <c r="AV25" i="11" s="1"/>
  <c r="BI32" i="11" a="1"/>
  <c r="BI32" i="11" s="1"/>
  <c r="AV36" i="11" a="1"/>
  <c r="AV36" i="11" s="1"/>
  <c r="BI39" i="11" a="1"/>
  <c r="BI39" i="11" s="1"/>
  <c r="BV42" i="11" a="1"/>
  <c r="BV42" i="11" s="1"/>
  <c r="AI32" i="11" a="1"/>
  <c r="AI32" i="11" s="1"/>
  <c r="AV29" i="11" a="1"/>
  <c r="AV29" i="11" s="1"/>
  <c r="AV31" i="11" a="1"/>
  <c r="AV31" i="11" s="1"/>
  <c r="BV32" i="11" a="1"/>
  <c r="BV32" i="11" s="1"/>
  <c r="AI40" i="11" a="1"/>
  <c r="AI40" i="11" s="1"/>
  <c r="BI33" i="11" a="1"/>
  <c r="BI33" i="11" s="1"/>
  <c r="BV36" i="11" a="1"/>
  <c r="BV36" i="11" s="1"/>
  <c r="AV38" i="11" a="1"/>
  <c r="AV38" i="11" s="1"/>
  <c r="AI48" i="11" a="1"/>
  <c r="AI48" i="11" s="1"/>
  <c r="BI20" i="11" a="1"/>
  <c r="BI20" i="11" s="1"/>
  <c r="BV37" i="11" a="1"/>
  <c r="BV37" i="11" s="1"/>
  <c r="AV39" i="11" a="1"/>
  <c r="AV39" i="11" s="1"/>
  <c r="BI11" i="11" a="1"/>
  <c r="BI11" i="11" s="1"/>
  <c r="BI28" i="11" a="1"/>
  <c r="BI28" i="11" s="1"/>
  <c r="BI35" i="11" a="1"/>
  <c r="BI35" i="11" s="1"/>
  <c r="BV38" i="11" a="1"/>
  <c r="BV38" i="11" s="1"/>
  <c r="AI8" i="11" a="1"/>
  <c r="AI8" i="11" s="1"/>
  <c r="BV15" i="11" a="1"/>
  <c r="BV15" i="11" s="1"/>
  <c r="BV31" i="11" a="1"/>
  <c r="BV31" i="11" s="1"/>
  <c r="AV34" i="11" a="1"/>
  <c r="AV34" i="11" s="1"/>
  <c r="BI37" i="11" a="1"/>
  <c r="BI37" i="11" s="1"/>
  <c r="BI42" i="11" a="1"/>
  <c r="BI42" i="11" s="1"/>
  <c r="BI44" i="11" a="1"/>
  <c r="BI44" i="11" s="1"/>
  <c r="BV47" i="11" a="1"/>
  <c r="BV47" i="11" s="1"/>
  <c r="AV49" i="11" a="1"/>
  <c r="AV49" i="11" s="1"/>
  <c r="BI52" i="11" a="1"/>
  <c r="BI52" i="11" s="1"/>
  <c r="BI54" i="11" a="1"/>
  <c r="BI54" i="11" s="1"/>
  <c r="BI56" i="11" a="1"/>
  <c r="BI56" i="11" s="1"/>
  <c r="BI58" i="11" a="1"/>
  <c r="BI58" i="11" s="1"/>
  <c r="BV35" i="11" a="1"/>
  <c r="BV35" i="11" s="1"/>
  <c r="BV41" i="11" a="1"/>
  <c r="BV41" i="11" s="1"/>
  <c r="BI45" i="11" a="1"/>
  <c r="BI45" i="11" s="1"/>
  <c r="BV48" i="11" a="1"/>
  <c r="BV48" i="11" s="1"/>
  <c r="AV50" i="11" a="1"/>
  <c r="AV50" i="11" s="1"/>
  <c r="BV53" i="11" a="1"/>
  <c r="BV53" i="11" s="1"/>
  <c r="BV55" i="11" a="1"/>
  <c r="BV55" i="11" s="1"/>
  <c r="BV57" i="11" a="1"/>
  <c r="BV57" i="11" s="1"/>
  <c r="AV33" i="11" a="1"/>
  <c r="AV33" i="11" s="1"/>
  <c r="BI40" i="11" a="1"/>
  <c r="BI40" i="11" s="1"/>
  <c r="AV41" i="11" a="1"/>
  <c r="AV41" i="11" s="1"/>
  <c r="AV43" i="11" a="1"/>
  <c r="AV43" i="11" s="1"/>
  <c r="BI46" i="11" a="1"/>
  <c r="BI46" i="11" s="1"/>
  <c r="BV49" i="11" a="1"/>
  <c r="BV49" i="11" s="1"/>
  <c r="AV51" i="11" a="1"/>
  <c r="AV51" i="11" s="1"/>
  <c r="AI53" i="11" a="1"/>
  <c r="AI53" i="11" s="1"/>
  <c r="AI55" i="11" a="1"/>
  <c r="AI55" i="11" s="1"/>
  <c r="AI57" i="11" a="1"/>
  <c r="AI57" i="11" s="1"/>
  <c r="BI38" i="11" a="1"/>
  <c r="BI38" i="11" s="1"/>
  <c r="AV44" i="11" a="1"/>
  <c r="AV44" i="11" s="1"/>
  <c r="BI47" i="11" a="1"/>
  <c r="BI47" i="11" s="1"/>
  <c r="BV50" i="11" a="1"/>
  <c r="BV50" i="11" s="1"/>
  <c r="AV52" i="11" a="1"/>
  <c r="AV52" i="11" s="1"/>
  <c r="AV54" i="11" a="1"/>
  <c r="AV54" i="11" s="1"/>
  <c r="AV56" i="11" a="1"/>
  <c r="AV56" i="11" s="1"/>
  <c r="AV58" i="11" a="1"/>
  <c r="AV58" i="11" s="1"/>
  <c r="AI4" i="11" a="1"/>
  <c r="AI4" i="11" s="1"/>
  <c r="AV37" i="11" a="1"/>
  <c r="AV37" i="11" s="1"/>
  <c r="BV43" i="11" a="1"/>
  <c r="BV43" i="11" s="1"/>
  <c r="AV45" i="11" a="1"/>
  <c r="AV45" i="11" s="1"/>
  <c r="BI48" i="11" a="1"/>
  <c r="BI48" i="11" s="1"/>
  <c r="BV51" i="11" a="1"/>
  <c r="BV51" i="11" s="1"/>
  <c r="BI53" i="11" a="1"/>
  <c r="BI53" i="11" s="1"/>
  <c r="BI55" i="11" a="1"/>
  <c r="BI55" i="11" s="1"/>
  <c r="BI57" i="11" a="1"/>
  <c r="BI57" i="11" s="1"/>
  <c r="BI41" i="11" a="1"/>
  <c r="BI41" i="11" s="1"/>
  <c r="AV42" i="11" a="1"/>
  <c r="AV42" i="11" s="1"/>
  <c r="BV44" i="11" a="1"/>
  <c r="BV44" i="11" s="1"/>
  <c r="AV46" i="11" a="1"/>
  <c r="AV46" i="11" s="1"/>
  <c r="BI49" i="11" a="1"/>
  <c r="BI49" i="11" s="1"/>
  <c r="BV52" i="11" a="1"/>
  <c r="BV52" i="11" s="1"/>
  <c r="BV54" i="11" a="1"/>
  <c r="BV54" i="11" s="1"/>
  <c r="BV56" i="11" a="1"/>
  <c r="BV56" i="11" s="1"/>
  <c r="BV58" i="11" a="1"/>
  <c r="BV58" i="11" s="1"/>
  <c r="BI36" i="11" a="1"/>
  <c r="BI36" i="11" s="1"/>
  <c r="BV39" i="11" a="1"/>
  <c r="BV39" i="11" s="1"/>
  <c r="BV40" i="11" a="1"/>
  <c r="BV40" i="11" s="1"/>
  <c r="BV45" i="11" a="1"/>
  <c r="BV45" i="11" s="1"/>
  <c r="AV47" i="11" a="1"/>
  <c r="AV47" i="11" s="1"/>
  <c r="BI50" i="11" a="1"/>
  <c r="BI50" i="11" s="1"/>
  <c r="AI54" i="11" a="1"/>
  <c r="AI54" i="11" s="1"/>
  <c r="AI56" i="11" a="1"/>
  <c r="AI56" i="11" s="1"/>
  <c r="AI58" i="11" a="1"/>
  <c r="AI58" i="11" s="1"/>
  <c r="AV40" i="11" a="1"/>
  <c r="AV40" i="11" s="1"/>
  <c r="BI43" i="11" a="1"/>
  <c r="BI43" i="11" s="1"/>
  <c r="BV46" i="11" a="1"/>
  <c r="BV46" i="11" s="1"/>
  <c r="AV48" i="11" a="1"/>
  <c r="AV48" i="11" s="1"/>
  <c r="BI51" i="11" a="1"/>
  <c r="BI51" i="11" s="1"/>
  <c r="AV53" i="11" a="1"/>
  <c r="AV53" i="11" s="1"/>
  <c r="AV55" i="11" a="1"/>
  <c r="AV55" i="11" s="1"/>
  <c r="AV57" i="11" a="1"/>
  <c r="AV57" i="11" s="1"/>
  <c r="BQ16" i="5"/>
  <c r="BR16" i="5"/>
  <c r="BJ16" i="5"/>
  <c r="BS16" i="5"/>
  <c r="BP16" i="5"/>
  <c r="BN16" i="5"/>
  <c r="BM16" i="5"/>
  <c r="BT16" i="5"/>
  <c r="BO16" i="5"/>
  <c r="BK16" i="5"/>
  <c r="BL16" i="5"/>
  <c r="BM27" i="5"/>
  <c r="BQ27" i="5"/>
  <c r="BT27" i="5"/>
  <c r="BS27" i="5"/>
  <c r="BK27" i="5"/>
  <c r="BL27" i="5"/>
  <c r="BJ27" i="5"/>
  <c r="BO27" i="5"/>
  <c r="BP27" i="5"/>
  <c r="BN27" i="5"/>
  <c r="BR27" i="5"/>
  <c r="BG30" i="5"/>
  <c r="AY30" i="5"/>
  <c r="BF30" i="5"/>
  <c r="BE30" i="5"/>
  <c r="AX30" i="5"/>
  <c r="BC30" i="5"/>
  <c r="BD30" i="5"/>
  <c r="AW30" i="5"/>
  <c r="AZ30" i="5"/>
  <c r="BB30" i="5"/>
  <c r="BA30" i="5"/>
  <c r="BF45" i="5"/>
  <c r="AX45" i="5"/>
  <c r="BG45" i="5"/>
  <c r="BC45" i="5"/>
  <c r="BB45" i="5"/>
  <c r="BA45" i="5"/>
  <c r="AY45" i="5"/>
  <c r="AZ45" i="5"/>
  <c r="BE45" i="5"/>
  <c r="BD45" i="5"/>
  <c r="AW45" i="5"/>
  <c r="AJ59" i="5"/>
  <c r="AK59" i="5"/>
  <c r="AR59" i="5"/>
  <c r="AL59" i="5"/>
  <c r="AM59" i="5"/>
  <c r="AN59" i="5"/>
  <c r="AS59" i="5"/>
  <c r="AP59" i="5"/>
  <c r="AQ59" i="5"/>
  <c r="AT59" i="5"/>
  <c r="AO59" i="5"/>
  <c r="BE21" i="5"/>
  <c r="BA21" i="5"/>
  <c r="BF21" i="5"/>
  <c r="AY21" i="5"/>
  <c r="AZ21" i="5"/>
  <c r="BD21" i="5"/>
  <c r="BB21" i="5"/>
  <c r="BC21" i="5"/>
  <c r="AW21" i="5"/>
  <c r="AX21" i="5"/>
  <c r="BG21" i="5"/>
  <c r="AZ58" i="5"/>
  <c r="AW58" i="5"/>
  <c r="BC58" i="5"/>
  <c r="AX58" i="5"/>
  <c r="AY58" i="5"/>
  <c r="BA58" i="5"/>
  <c r="BE58" i="5"/>
  <c r="BD58" i="5"/>
  <c r="BB58" i="5"/>
  <c r="BG58" i="5"/>
  <c r="BF58" i="5"/>
  <c r="BL51" i="5"/>
  <c r="BK51" i="5"/>
  <c r="BN51" i="5"/>
  <c r="BR51" i="5"/>
  <c r="BT51" i="5"/>
  <c r="BM51" i="5"/>
  <c r="BP51" i="5"/>
  <c r="BO51" i="5"/>
  <c r="BQ51" i="5"/>
  <c r="BS51" i="5"/>
  <c r="BJ51" i="5"/>
  <c r="CE57" i="5"/>
  <c r="CB57" i="5"/>
  <c r="CF57" i="5"/>
  <c r="CA57" i="5"/>
  <c r="BY57" i="5"/>
  <c r="BX57" i="5"/>
  <c r="BZ57" i="5"/>
  <c r="CG57" i="5"/>
  <c r="CD57" i="5"/>
  <c r="CC57" i="5"/>
  <c r="BW57" i="5"/>
  <c r="BD8" i="5"/>
  <c r="BG8" i="5"/>
  <c r="BA8" i="5"/>
  <c r="AX8" i="5"/>
  <c r="AY8" i="5"/>
  <c r="BC8" i="5"/>
  <c r="BB8" i="5"/>
  <c r="AZ8" i="5"/>
  <c r="AW8" i="5"/>
  <c r="BE8" i="5"/>
  <c r="BF8" i="5"/>
  <c r="CB35" i="5"/>
  <c r="BY35" i="5"/>
  <c r="CA35" i="5"/>
  <c r="BX35" i="5"/>
  <c r="CG35" i="5"/>
  <c r="CE35" i="5"/>
  <c r="CC35" i="5"/>
  <c r="CF35" i="5"/>
  <c r="BW35" i="5"/>
  <c r="BZ35" i="5"/>
  <c r="CD35" i="5"/>
  <c r="AN52" i="5"/>
  <c r="AK52" i="5"/>
  <c r="AP52" i="5"/>
  <c r="AO52" i="5"/>
  <c r="AS52" i="5"/>
  <c r="AT52" i="5"/>
  <c r="AL52" i="5"/>
  <c r="AQ52" i="5"/>
  <c r="AR52" i="5"/>
  <c r="AJ52" i="5"/>
  <c r="AM52" i="5"/>
  <c r="AO22" i="5"/>
  <c r="AS22" i="5"/>
  <c r="AM22" i="5"/>
  <c r="AQ22" i="5"/>
  <c r="AN22" i="5"/>
  <c r="AK22" i="5"/>
  <c r="AP22" i="5"/>
  <c r="AT22" i="5"/>
  <c r="AL22" i="5"/>
  <c r="AR22" i="5"/>
  <c r="AJ22" i="5"/>
  <c r="AJ10" i="5"/>
  <c r="AM10" i="5"/>
  <c r="AK10" i="5"/>
  <c r="AQ10" i="5"/>
  <c r="AL10" i="5"/>
  <c r="AP10" i="5"/>
  <c r="AT10" i="5"/>
  <c r="AN10" i="5"/>
  <c r="AS10" i="5"/>
  <c r="AO10" i="5"/>
  <c r="AR10" i="5"/>
  <c r="BX17" i="5"/>
  <c r="BY17" i="5"/>
  <c r="CB17" i="5"/>
  <c r="CD17" i="5"/>
  <c r="CC17" i="5"/>
  <c r="CG17" i="5"/>
  <c r="BW17" i="5"/>
  <c r="CF17" i="5"/>
  <c r="CE17" i="5"/>
  <c r="BZ17" i="5"/>
  <c r="CA17" i="5"/>
  <c r="AT29" i="5"/>
  <c r="AR29" i="5"/>
  <c r="AK29" i="5"/>
  <c r="AM29" i="5"/>
  <c r="AQ29" i="5"/>
  <c r="AP29" i="5"/>
  <c r="AS29" i="5"/>
  <c r="AN29" i="5"/>
  <c r="AO29" i="5"/>
  <c r="AL29" i="5"/>
  <c r="AJ29" i="5"/>
  <c r="BT4" i="12"/>
  <c r="BL4" i="12"/>
  <c r="BS4" i="12"/>
  <c r="BK4" i="12"/>
  <c r="BR4" i="12"/>
  <c r="BJ4" i="12"/>
  <c r="BQ4" i="12"/>
  <c r="BP4" i="12"/>
  <c r="BO4" i="12"/>
  <c r="BN4" i="12"/>
  <c r="BM4" i="12"/>
  <c r="AM43" i="12"/>
  <c r="AT43" i="12"/>
  <c r="AL43" i="12"/>
  <c r="AS43" i="12"/>
  <c r="AK43" i="12"/>
  <c r="AR43" i="12"/>
  <c r="AJ43" i="12"/>
  <c r="AQ43" i="12"/>
  <c r="AP43" i="12"/>
  <c r="AO43" i="12"/>
  <c r="AN43" i="12"/>
  <c r="AN17" i="12"/>
  <c r="AM17" i="12"/>
  <c r="AT17" i="12"/>
  <c r="AL17" i="12"/>
  <c r="AR17" i="12"/>
  <c r="AJ17" i="12"/>
  <c r="AQ17" i="12"/>
  <c r="AP17" i="12"/>
  <c r="AS17" i="12"/>
  <c r="AO17" i="12"/>
  <c r="AK17" i="12"/>
  <c r="BO42" i="12"/>
  <c r="BN42" i="12"/>
  <c r="BM42" i="12"/>
  <c r="BT42" i="12"/>
  <c r="BL42" i="12"/>
  <c r="BS42" i="12"/>
  <c r="BK42" i="12"/>
  <c r="BR42" i="12"/>
  <c r="BJ42" i="12"/>
  <c r="BQ42" i="12"/>
  <c r="BP42" i="12"/>
  <c r="BC13" i="12"/>
  <c r="BB13" i="12"/>
  <c r="BA13" i="12"/>
  <c r="AZ13" i="12"/>
  <c r="BG13" i="12"/>
  <c r="AY13" i="12"/>
  <c r="BF13" i="12"/>
  <c r="AX13" i="12"/>
  <c r="BE13" i="12"/>
  <c r="AW13" i="12"/>
  <c r="BD13" i="12"/>
  <c r="BD33" i="12"/>
  <c r="BC33" i="12"/>
  <c r="BB33" i="12"/>
  <c r="BA33" i="12"/>
  <c r="AZ33" i="12"/>
  <c r="BG33" i="12"/>
  <c r="AY33" i="12"/>
  <c r="BF33" i="12"/>
  <c r="AX33" i="12"/>
  <c r="BE33" i="12"/>
  <c r="AW33" i="12"/>
  <c r="CE40" i="12"/>
  <c r="BW40" i="12"/>
  <c r="CD40" i="12"/>
  <c r="CC40" i="12"/>
  <c r="CB40" i="12"/>
  <c r="CA40" i="12"/>
  <c r="CG40" i="12"/>
  <c r="BY40" i="12"/>
  <c r="BZ40" i="12"/>
  <c r="BX40" i="12"/>
  <c r="CF40" i="12"/>
  <c r="BG9" i="12"/>
  <c r="AY9" i="12"/>
  <c r="BF9" i="12"/>
  <c r="AX9" i="12"/>
  <c r="BE9" i="12"/>
  <c r="AW9" i="12"/>
  <c r="BD9" i="12"/>
  <c r="BC9" i="12"/>
  <c r="BB9" i="12"/>
  <c r="BA9" i="12"/>
  <c r="AZ9" i="12"/>
  <c r="CF18" i="12"/>
  <c r="BX18" i="12"/>
  <c r="CE18" i="12"/>
  <c r="BW18" i="12"/>
  <c r="CD18" i="12"/>
  <c r="CC18" i="12"/>
  <c r="CB18" i="12"/>
  <c r="CA18" i="12"/>
  <c r="BZ18" i="12"/>
  <c r="CG18" i="12"/>
  <c r="BY18" i="12"/>
  <c r="AN21" i="12"/>
  <c r="AM21" i="12"/>
  <c r="AT21" i="12"/>
  <c r="AL21" i="12"/>
  <c r="AS21" i="12"/>
  <c r="AK21" i="12"/>
  <c r="AR21" i="12"/>
  <c r="AJ21" i="12"/>
  <c r="AQ21" i="12"/>
  <c r="AP21" i="12"/>
  <c r="AO21" i="12"/>
  <c r="BO46" i="12"/>
  <c r="BN46" i="12"/>
  <c r="BM46" i="12"/>
  <c r="BT46" i="12"/>
  <c r="BL46" i="12"/>
  <c r="BS46" i="12"/>
  <c r="BK46" i="12"/>
  <c r="BR46" i="12"/>
  <c r="BJ46" i="12"/>
  <c r="BQ46" i="12"/>
  <c r="BP46" i="12"/>
  <c r="CD14" i="12"/>
  <c r="CC14" i="12"/>
  <c r="CB14" i="12"/>
  <c r="CA14" i="12"/>
  <c r="BZ14" i="12"/>
  <c r="CG14" i="12"/>
  <c r="BY14" i="12"/>
  <c r="CF14" i="12"/>
  <c r="BX14" i="12"/>
  <c r="CE14" i="12"/>
  <c r="BW14" i="12"/>
  <c r="BD21" i="12"/>
  <c r="BC21" i="12"/>
  <c r="BB21" i="12"/>
  <c r="BA21" i="12"/>
  <c r="AZ21" i="12"/>
  <c r="BG21" i="12"/>
  <c r="AY21" i="12"/>
  <c r="BF21" i="12"/>
  <c r="AX21" i="12"/>
  <c r="BE21" i="12"/>
  <c r="AW21" i="12"/>
  <c r="BS49" i="12"/>
  <c r="BK49" i="12"/>
  <c r="BR49" i="12"/>
  <c r="BJ49" i="12"/>
  <c r="BQ49" i="12"/>
  <c r="BP49" i="12"/>
  <c r="BO49" i="12"/>
  <c r="BN49" i="12"/>
  <c r="BM49" i="12"/>
  <c r="BT49" i="12"/>
  <c r="BL49" i="12"/>
  <c r="AM49" i="12"/>
  <c r="AT49" i="12"/>
  <c r="AL49" i="12"/>
  <c r="AS49" i="12"/>
  <c r="AK49" i="12"/>
  <c r="AR49" i="12"/>
  <c r="AJ49" i="12"/>
  <c r="AQ49" i="12"/>
  <c r="AP49" i="12"/>
  <c r="AO49" i="12"/>
  <c r="AN49" i="12"/>
  <c r="BT31" i="12"/>
  <c r="BL31" i="12"/>
  <c r="BS31" i="12"/>
  <c r="BK31" i="12"/>
  <c r="BR31" i="12"/>
  <c r="BJ31" i="12"/>
  <c r="BQ31" i="12"/>
  <c r="BP31" i="12"/>
  <c r="BO31" i="12"/>
  <c r="BN31" i="12"/>
  <c r="BM31" i="12"/>
  <c r="CB33" i="12"/>
  <c r="CA33" i="12"/>
  <c r="BZ33" i="12"/>
  <c r="CG33" i="12"/>
  <c r="BY33" i="12"/>
  <c r="CF33" i="12"/>
  <c r="BX33" i="12"/>
  <c r="CE33" i="12"/>
  <c r="BW33" i="12"/>
  <c r="CD33" i="12"/>
  <c r="CC33" i="12"/>
  <c r="BC53" i="12"/>
  <c r="BB53" i="12"/>
  <c r="BA53" i="12"/>
  <c r="AZ53" i="12"/>
  <c r="BG53" i="12"/>
  <c r="AY53" i="12"/>
  <c r="BF53" i="12"/>
  <c r="AX53" i="12"/>
  <c r="BE53" i="12"/>
  <c r="AW53" i="12"/>
  <c r="BD53" i="12"/>
  <c r="AZ22" i="12"/>
  <c r="BG22" i="12"/>
  <c r="AY22" i="12"/>
  <c r="BF22" i="12"/>
  <c r="AX22" i="12"/>
  <c r="BE22" i="12"/>
  <c r="AW22" i="12"/>
  <c r="BD22" i="12"/>
  <c r="BC22" i="12"/>
  <c r="BB22" i="12"/>
  <c r="BA22" i="12"/>
  <c r="BD25" i="12"/>
  <c r="BC25" i="12"/>
  <c r="BB25" i="12"/>
  <c r="BA25" i="12"/>
  <c r="AZ25" i="12"/>
  <c r="BG25" i="12"/>
  <c r="AY25" i="12"/>
  <c r="BF25" i="12"/>
  <c r="AX25" i="12"/>
  <c r="BE25" i="12"/>
  <c r="AW25" i="12"/>
  <c r="BS53" i="12"/>
  <c r="BK53" i="12"/>
  <c r="BR53" i="12"/>
  <c r="BJ53" i="12"/>
  <c r="BQ53" i="12"/>
  <c r="BP53" i="12"/>
  <c r="BO53" i="12"/>
  <c r="BN53" i="12"/>
  <c r="BM53" i="12"/>
  <c r="BT53" i="12"/>
  <c r="BL53" i="12"/>
  <c r="BZ5" i="12"/>
  <c r="CG5" i="12"/>
  <c r="BY5" i="12"/>
  <c r="CF5" i="12"/>
  <c r="BX5" i="12"/>
  <c r="CE5" i="12"/>
  <c r="BW5" i="12"/>
  <c r="CD5" i="12"/>
  <c r="CC5" i="12"/>
  <c r="CB5" i="12"/>
  <c r="CA5" i="12"/>
  <c r="BT35" i="12"/>
  <c r="BL35" i="12"/>
  <c r="BS35" i="12"/>
  <c r="BK35" i="12"/>
  <c r="BR35" i="12"/>
  <c r="BJ35" i="12"/>
  <c r="BQ35" i="12"/>
  <c r="BP35" i="12"/>
  <c r="BO35" i="12"/>
  <c r="BN35" i="12"/>
  <c r="BM35" i="12"/>
  <c r="AS39" i="12"/>
  <c r="AK39" i="12"/>
  <c r="AQ39" i="12"/>
  <c r="AO39" i="12"/>
  <c r="AL39" i="12"/>
  <c r="AJ39" i="12"/>
  <c r="AT39" i="12"/>
  <c r="AR39" i="12"/>
  <c r="AP39" i="12"/>
  <c r="AN39" i="12"/>
  <c r="AM39" i="12"/>
  <c r="BC57" i="12"/>
  <c r="BB57" i="12"/>
  <c r="BA57" i="12"/>
  <c r="AZ57" i="12"/>
  <c r="BG57" i="12"/>
  <c r="AY57" i="12"/>
  <c r="BF57" i="12"/>
  <c r="AX57" i="12"/>
  <c r="BE57" i="12"/>
  <c r="AW57" i="12"/>
  <c r="BD57" i="12"/>
  <c r="BP10" i="12"/>
  <c r="BO10" i="12"/>
  <c r="BN10" i="12"/>
  <c r="BM10" i="12"/>
  <c r="BT10" i="12"/>
  <c r="BL10" i="12"/>
  <c r="BS10" i="12"/>
  <c r="BK10" i="12"/>
  <c r="BR10" i="12"/>
  <c r="BJ10" i="12"/>
  <c r="BQ10" i="12"/>
  <c r="BD29" i="12"/>
  <c r="BC29" i="12"/>
  <c r="BB29" i="12"/>
  <c r="BA29" i="12"/>
  <c r="AZ29" i="12"/>
  <c r="BG29" i="12"/>
  <c r="AY29" i="12"/>
  <c r="BF29" i="12"/>
  <c r="AX29" i="12"/>
  <c r="BE29" i="12"/>
  <c r="AW29" i="12"/>
  <c r="BS57" i="12"/>
  <c r="BK57" i="12"/>
  <c r="BR57" i="12"/>
  <c r="BJ57" i="12"/>
  <c r="BQ57" i="12"/>
  <c r="BP57" i="12"/>
  <c r="BO57" i="12"/>
  <c r="BN57" i="12"/>
  <c r="BM57" i="12"/>
  <c r="BT57" i="12"/>
  <c r="BL57" i="12"/>
  <c r="AV10" i="7" a="1"/>
  <c r="AV10" i="7" s="1"/>
  <c r="BV42" i="7" a="1"/>
  <c r="BV42" i="7" s="1"/>
  <c r="AV24" i="7" a="1"/>
  <c r="AV24" i="7" s="1"/>
  <c r="BV29" i="7" a="1"/>
  <c r="BV29" i="7" s="1"/>
  <c r="AI21" i="7" a="1"/>
  <c r="AI21" i="7" s="1"/>
  <c r="AI56" i="7" a="1"/>
  <c r="AI56" i="7" s="1"/>
  <c r="BV45" i="7" a="1"/>
  <c r="BV45" i="7" s="1"/>
  <c r="BI58" i="7" a="1"/>
  <c r="BI58" i="7" s="1"/>
  <c r="AV14" i="7" a="1"/>
  <c r="AV14" i="7" s="1"/>
  <c r="BV17" i="7" a="1"/>
  <c r="BV17" i="7" s="1"/>
  <c r="BI37" i="7" a="1"/>
  <c r="BI37" i="7" s="1"/>
  <c r="AI38" i="7" a="1"/>
  <c r="AI38" i="7" s="1"/>
  <c r="BI26" i="7" a="1"/>
  <c r="BI26" i="7" s="1"/>
  <c r="BI20" i="7" a="1"/>
  <c r="BI20" i="7" s="1"/>
  <c r="BV31" i="7" a="1"/>
  <c r="BV31" i="7" s="1"/>
  <c r="AV38" i="7" a="1"/>
  <c r="AV38" i="7" s="1"/>
  <c r="BV26" i="7" a="1"/>
  <c r="BV26" i="7" s="1"/>
  <c r="BV57" i="7" a="1"/>
  <c r="BV57" i="7" s="1"/>
  <c r="AI35" i="7" a="1"/>
  <c r="AI35" i="7" s="1"/>
  <c r="BV37" i="7" a="1"/>
  <c r="BV37" i="7" s="1"/>
  <c r="AV44" i="7" a="1"/>
  <c r="AV44" i="7" s="1"/>
  <c r="BI18" i="7" a="1"/>
  <c r="BI18" i="7" s="1"/>
  <c r="BI30" i="7" a="1"/>
  <c r="BI30" i="7" s="1"/>
  <c r="AI54" i="7" a="1"/>
  <c r="AI54" i="7" s="1"/>
  <c r="BI43" i="7" a="1"/>
  <c r="BI43" i="7" s="1"/>
  <c r="AV53" i="7" a="1"/>
  <c r="AV53" i="7" s="1"/>
  <c r="BI52" i="7" a="1"/>
  <c r="BI52" i="7" s="1"/>
  <c r="AI4" i="7" a="1"/>
  <c r="AI4" i="7" s="1"/>
  <c r="BI13" i="7" a="1"/>
  <c r="BI13" i="7" s="1"/>
  <c r="BI17" i="7" a="1"/>
  <c r="BI17" i="7" s="1"/>
  <c r="AV25" i="7" a="1"/>
  <c r="AV25" i="7" s="1"/>
  <c r="AV18" i="7" a="1"/>
  <c r="AV18" i="7" s="1"/>
  <c r="BI35" i="7" a="1"/>
  <c r="BI35" i="7" s="1"/>
  <c r="AI42" i="7" a="1"/>
  <c r="AI42" i="7" s="1"/>
  <c r="BI33" i="7" a="1"/>
  <c r="BI33" i="7" s="1"/>
  <c r="AV9" i="7" a="1"/>
  <c r="AV9" i="7" s="1"/>
  <c r="BI25" i="7" a="1"/>
  <c r="BI25" i="7" s="1"/>
  <c r="BV6" i="7" a="1"/>
  <c r="BV6" i="7" s="1"/>
  <c r="AI11" i="7" a="1"/>
  <c r="AI11" i="7" s="1"/>
  <c r="BI7" i="7" a="1"/>
  <c r="BI7" i="7" s="1"/>
  <c r="AI10" i="7" a="1"/>
  <c r="AI10" i="7" s="1"/>
  <c r="AV7" i="7" a="1"/>
  <c r="AV7" i="7" s="1"/>
  <c r="BV8" i="7" a="1"/>
  <c r="BV8" i="7" s="1"/>
  <c r="AV34" i="7" a="1"/>
  <c r="AV34" i="7" s="1"/>
  <c r="AV56" i="7" a="1"/>
  <c r="AV56" i="7" s="1"/>
  <c r="AI46" i="7" a="1"/>
  <c r="AI46" i="7" s="1"/>
  <c r="BV36" i="7" a="1"/>
  <c r="BV36" i="7" s="1"/>
  <c r="AI18" i="7" a="1"/>
  <c r="AI18" i="7" s="1"/>
  <c r="BI8" i="7" a="1"/>
  <c r="BI8" i="7" s="1"/>
  <c r="AV41" i="7" a="1"/>
  <c r="AV41" i="7" s="1"/>
  <c r="BI34" i="7" a="1"/>
  <c r="BI34" i="7" s="1"/>
  <c r="BV16" i="7" a="1"/>
  <c r="BV16" i="7" s="1"/>
  <c r="AI22" i="7" a="1"/>
  <c r="AI22" i="7" s="1"/>
  <c r="AV59" i="7" a="1"/>
  <c r="AV59" i="7" s="1"/>
  <c r="AI24" i="7" a="1"/>
  <c r="AI24" i="7" s="1"/>
  <c r="BI51" i="7" a="1"/>
  <c r="BI51" i="7" s="1"/>
  <c r="BV38" i="7" a="1"/>
  <c r="BV38" i="7" s="1"/>
  <c r="AV58" i="7" a="1"/>
  <c r="AV58" i="7" s="1"/>
  <c r="AV40" i="7" a="1"/>
  <c r="AV40" i="7" s="1"/>
  <c r="BV9" i="7" a="1"/>
  <c r="BV9" i="7" s="1"/>
  <c r="AV50" i="7" a="1"/>
  <c r="AV50" i="7" s="1"/>
  <c r="BI10" i="7" a="1"/>
  <c r="BI10" i="7" s="1"/>
  <c r="BV58" i="7" a="1"/>
  <c r="BV58" i="7" s="1"/>
  <c r="BV35" i="7" a="1"/>
  <c r="BV35" i="7" s="1"/>
  <c r="BV24" i="7" a="1"/>
  <c r="BV24" i="7" s="1"/>
  <c r="AI32" i="7" a="1"/>
  <c r="AI32" i="7" s="1"/>
  <c r="BV47" i="7" a="1"/>
  <c r="BV47" i="7" s="1"/>
  <c r="AV20" i="7" a="1"/>
  <c r="AV20" i="7" s="1"/>
  <c r="BV49" i="7" a="1"/>
  <c r="BV49" i="7" s="1"/>
  <c r="BV23" i="7" a="1"/>
  <c r="BV23" i="7" s="1"/>
  <c r="AI20" i="7" a="1"/>
  <c r="AI20" i="7" s="1"/>
  <c r="AV55" i="7" a="1"/>
  <c r="AV55" i="7" s="1"/>
  <c r="AI50" i="7" a="1"/>
  <c r="AI50" i="7" s="1"/>
  <c r="BI59" i="7" a="1"/>
  <c r="BI59" i="7" s="1"/>
  <c r="BI36" i="7" a="1"/>
  <c r="BI36" i="7" s="1"/>
  <c r="AV54" i="7" a="1"/>
  <c r="AV54" i="7" s="1"/>
  <c r="AI55" i="7" a="1"/>
  <c r="AI55" i="7" s="1"/>
  <c r="AI33" i="7" a="1"/>
  <c r="AI33" i="7" s="1"/>
  <c r="AV43" i="7" a="1"/>
  <c r="AV43" i="7" s="1"/>
  <c r="AI15" i="7" a="1"/>
  <c r="AI15" i="7" s="1"/>
  <c r="BV32" i="7" a="1"/>
  <c r="BV32" i="7" s="1"/>
  <c r="BI29" i="7" a="1"/>
  <c r="BI29" i="7" s="1"/>
  <c r="BV11" i="7" a="1"/>
  <c r="BV11" i="7" s="1"/>
  <c r="BV40" i="7" a="1"/>
  <c r="BV40" i="7" s="1"/>
  <c r="AI6" i="7" a="1"/>
  <c r="AI6" i="7" s="1"/>
  <c r="BV14" i="7" a="1"/>
  <c r="BV14" i="7" s="1"/>
  <c r="AI27" i="7" a="1"/>
  <c r="AI27" i="7" s="1"/>
  <c r="BI19" i="7" a="1"/>
  <c r="BI19" i="7" s="1"/>
  <c r="BI15" i="7" a="1"/>
  <c r="BI15" i="7" s="1"/>
  <c r="BI49" i="7" a="1"/>
  <c r="BI49" i="7" s="1"/>
  <c r="AV57" i="7" a="1"/>
  <c r="AV57" i="7" s="1"/>
  <c r="AI37" i="7" a="1"/>
  <c r="AI37" i="7" s="1"/>
  <c r="AI43" i="7" a="1"/>
  <c r="AI43" i="7" s="1"/>
  <c r="AV15" i="7" a="1"/>
  <c r="AV15" i="7" s="1"/>
  <c r="AI40" i="7" a="1"/>
  <c r="AI40" i="7" s="1"/>
  <c r="AV52" i="7" a="1"/>
  <c r="AV52" i="7" s="1"/>
  <c r="BV46" i="7" a="1"/>
  <c r="BV46" i="7" s="1"/>
  <c r="BV21" i="7" a="1"/>
  <c r="BV21" i="7" s="1"/>
  <c r="AI36" i="7" a="1"/>
  <c r="AI36" i="7" s="1"/>
  <c r="BI42" i="7" a="1"/>
  <c r="BI42" i="7" s="1"/>
  <c r="AI16" i="7" a="1"/>
  <c r="AI16" i="7" s="1"/>
  <c r="BI27" i="7" a="1"/>
  <c r="BI27" i="7" s="1"/>
  <c r="AV47" i="7" a="1"/>
  <c r="AV47" i="7" s="1"/>
  <c r="BI6" i="7" a="1"/>
  <c r="BI6" i="7" s="1"/>
  <c r="BV55" i="7" a="1"/>
  <c r="BV55" i="7" s="1"/>
  <c r="BI12" i="7" a="1"/>
  <c r="BI12" i="7" s="1"/>
  <c r="BV59" i="7" a="1"/>
  <c r="BV59" i="7" s="1"/>
  <c r="AI57" i="7" a="1"/>
  <c r="AI57" i="7" s="1"/>
  <c r="AV36" i="7" a="1"/>
  <c r="AV36" i="7" s="1"/>
  <c r="AI51" i="7" a="1"/>
  <c r="AI51" i="7" s="1"/>
  <c r="BV19" i="7" a="1"/>
  <c r="BV19" i="7" s="1"/>
  <c r="AV33" i="7" a="1"/>
  <c r="AV33" i="7" s="1"/>
  <c r="BV44" i="7" a="1"/>
  <c r="BV44" i="7" s="1"/>
  <c r="BI46" i="7" a="1"/>
  <c r="BI46" i="7" s="1"/>
  <c r="AI30" i="7" a="1"/>
  <c r="AI30" i="7" s="1"/>
  <c r="AV19" i="7" a="1"/>
  <c r="AV19" i="7" s="1"/>
  <c r="AI7" i="7" a="1"/>
  <c r="AI7" i="7" s="1"/>
  <c r="BI23" i="7" a="1"/>
  <c r="BI23" i="7" s="1"/>
  <c r="BV4" i="7" a="1"/>
  <c r="BV4" i="7" s="1"/>
  <c r="AV39" i="7" a="1"/>
  <c r="AV39" i="7" s="1"/>
  <c r="BI22" i="7" a="1"/>
  <c r="BI22" i="7" s="1"/>
  <c r="AI53" i="7" a="1"/>
  <c r="AI53" i="7" s="1"/>
  <c r="BV27" i="7" a="1"/>
  <c r="BV27" i="7" s="1"/>
  <c r="AI19" i="7" a="1"/>
  <c r="AI19" i="7" s="1"/>
  <c r="AV27" i="7" a="1"/>
  <c r="AV27" i="7" s="1"/>
  <c r="BI57" i="7" a="1"/>
  <c r="BI57" i="7" s="1"/>
  <c r="BV15" i="7" a="1"/>
  <c r="BV15" i="7" s="1"/>
  <c r="AV28" i="7" a="1"/>
  <c r="AV28" i="7" s="1"/>
  <c r="AV12" i="7" a="1"/>
  <c r="AV12" i="7" s="1"/>
  <c r="AI59" i="7" a="1"/>
  <c r="AI59" i="7" s="1"/>
  <c r="AI45" i="7" a="1"/>
  <c r="AI45" i="7" s="1"/>
  <c r="BV34" i="7" a="1"/>
  <c r="BV34" i="7" s="1"/>
  <c r="BI40" i="7" a="1"/>
  <c r="BI40" i="7" s="1"/>
  <c r="AV45" i="7" a="1"/>
  <c r="AV45" i="7" s="1"/>
  <c r="BV18" i="7" a="1"/>
  <c r="BV18" i="7" s="1"/>
  <c r="BI55" i="7" a="1"/>
  <c r="BI55" i="7" s="1"/>
  <c r="BI24" i="7" a="1"/>
  <c r="BI24" i="7" s="1"/>
  <c r="AI47" i="7" a="1"/>
  <c r="AI47" i="7" s="1"/>
  <c r="BI4" i="7" a="1"/>
  <c r="BI4" i="7" s="1"/>
  <c r="AI29" i="7" a="1"/>
  <c r="AI29" i="7" s="1"/>
  <c r="BV10" i="7" a="1"/>
  <c r="BV10" i="7" s="1"/>
  <c r="AI5" i="7" a="1"/>
  <c r="AI5" i="7" s="1"/>
  <c r="BI39" i="7" a="1"/>
  <c r="BI39" i="7" s="1"/>
  <c r="BI45" i="7" a="1"/>
  <c r="BI45" i="7" s="1"/>
  <c r="BV25" i="7" a="1"/>
  <c r="BV25" i="7" s="1"/>
  <c r="AV46" i="7" a="1"/>
  <c r="AV46" i="7" s="1"/>
  <c r="BI53" i="7" a="1"/>
  <c r="BI53" i="7" s="1"/>
  <c r="AV32" i="7" a="1"/>
  <c r="AV32" i="7" s="1"/>
  <c r="AI13" i="7" a="1"/>
  <c r="AI13" i="7" s="1"/>
  <c r="BV54" i="7" a="1"/>
  <c r="BV54" i="7" s="1"/>
  <c r="AV5" i="7" a="1"/>
  <c r="AV5" i="7" s="1"/>
  <c r="BI14" i="7" a="1"/>
  <c r="BI14" i="7" s="1"/>
  <c r="BV13" i="7" a="1"/>
  <c r="BV13" i="7" s="1"/>
  <c r="BI56" i="7" a="1"/>
  <c r="BI56" i="7" s="1"/>
  <c r="BV7" i="7" a="1"/>
  <c r="BV7" i="7" s="1"/>
  <c r="AI9" i="7" a="1"/>
  <c r="AI9" i="7" s="1"/>
  <c r="BV12" i="7" a="1"/>
  <c r="BV12" i="7" s="1"/>
  <c r="BV43" i="7" a="1"/>
  <c r="BV43" i="7" s="1"/>
  <c r="AV42" i="7" a="1"/>
  <c r="AV42" i="7" s="1"/>
  <c r="AV13" i="7" a="1"/>
  <c r="AV13" i="7" s="1"/>
  <c r="AI58" i="7" a="1"/>
  <c r="AI58" i="7" s="1"/>
  <c r="BI38" i="7" a="1"/>
  <c r="BI38" i="7" s="1"/>
  <c r="AI25" i="7" a="1"/>
  <c r="AI25" i="7" s="1"/>
  <c r="BI31" i="7" a="1"/>
  <c r="BI31" i="7" s="1"/>
  <c r="AV48" i="7" a="1"/>
  <c r="AV48" i="7" s="1"/>
  <c r="BV53" i="7" a="1"/>
  <c r="BV53" i="7" s="1"/>
  <c r="BI41" i="7" a="1"/>
  <c r="BI41" i="7" s="1"/>
  <c r="BI9" i="7" a="1"/>
  <c r="BI9" i="7" s="1"/>
  <c r="AI52" i="7" a="1"/>
  <c r="AI52" i="7" s="1"/>
  <c r="AV37" i="7" a="1"/>
  <c r="AV37" i="7" s="1"/>
  <c r="BV48" i="7" a="1"/>
  <c r="BV48" i="7" s="1"/>
  <c r="BV30" i="7" a="1"/>
  <c r="BV30" i="7" s="1"/>
  <c r="AV4" i="7" a="1"/>
  <c r="AV4" i="7" s="1"/>
  <c r="AI31" i="7" a="1"/>
  <c r="AI31" i="7" s="1"/>
  <c r="AV6" i="7" a="1"/>
  <c r="AV6" i="7" s="1"/>
  <c r="BV28" i="7" a="1"/>
  <c r="BV28" i="7" s="1"/>
  <c r="BV41" i="7" a="1"/>
  <c r="BV41" i="7" s="1"/>
  <c r="AV29" i="7" a="1"/>
  <c r="AV29" i="7" s="1"/>
  <c r="BI44" i="7" a="1"/>
  <c r="BI44" i="7" s="1"/>
  <c r="BV20" i="7" a="1"/>
  <c r="BV20" i="7" s="1"/>
  <c r="AI28" i="7" a="1"/>
  <c r="AI28" i="7" s="1"/>
  <c r="AV49" i="7" a="1"/>
  <c r="AV49" i="7" s="1"/>
  <c r="BV51" i="7" a="1"/>
  <c r="BV51" i="7" s="1"/>
  <c r="BI47" i="7" a="1"/>
  <c r="BI47" i="7" s="1"/>
  <c r="AI8" i="7" a="1"/>
  <c r="AI8" i="7" s="1"/>
  <c r="AV35" i="7" a="1"/>
  <c r="AV35" i="7" s="1"/>
  <c r="AV23" i="7" a="1"/>
  <c r="AV23" i="7" s="1"/>
  <c r="AI44" i="7" a="1"/>
  <c r="AI44" i="7" s="1"/>
  <c r="BV39" i="7" a="1"/>
  <c r="BV39" i="7" s="1"/>
  <c r="BV50" i="7" a="1"/>
  <c r="BV50" i="7" s="1"/>
  <c r="AV30" i="7" a="1"/>
  <c r="AV30" i="7" s="1"/>
  <c r="AI26" i="7" a="1"/>
  <c r="AI26" i="7" s="1"/>
  <c r="AV22" i="7" a="1"/>
  <c r="AV22" i="7" s="1"/>
  <c r="BV33" i="7" a="1"/>
  <c r="BV33" i="7" s="1"/>
  <c r="AI49" i="7" a="1"/>
  <c r="AI49" i="7" s="1"/>
  <c r="AV11" i="7" a="1"/>
  <c r="AV11" i="7" s="1"/>
  <c r="BV5" i="7" a="1"/>
  <c r="BV5" i="7" s="1"/>
  <c r="BV52" i="7" a="1"/>
  <c r="BV52" i="7" s="1"/>
  <c r="AI34" i="7" a="1"/>
  <c r="AI34" i="7" s="1"/>
  <c r="AI39" i="7" a="1"/>
  <c r="AI39" i="7" s="1"/>
  <c r="AV8" i="7" a="1"/>
  <c r="AV8" i="7" s="1"/>
  <c r="BI21" i="7" a="1"/>
  <c r="BI21" i="7" s="1"/>
  <c r="BI28" i="7" a="1"/>
  <c r="BI28" i="7" s="1"/>
  <c r="AI23" i="7" a="1"/>
  <c r="AI23" i="7" s="1"/>
  <c r="BI11" i="7" a="1"/>
  <c r="BI11" i="7" s="1"/>
  <c r="AI14" i="7" a="1"/>
  <c r="AI14" i="7" s="1"/>
  <c r="BI54" i="7" a="1"/>
  <c r="BI54" i="7" s="1"/>
  <c r="AV21" i="7" a="1"/>
  <c r="AV21" i="7" s="1"/>
  <c r="BI48" i="7" a="1"/>
  <c r="BI48" i="7" s="1"/>
  <c r="AI17" i="7" a="1"/>
  <c r="AI17" i="7" s="1"/>
  <c r="BI50" i="7" a="1"/>
  <c r="BI50" i="7" s="1"/>
  <c r="AI48" i="7" a="1"/>
  <c r="AI48" i="7" s="1"/>
  <c r="BI32" i="7" a="1"/>
  <c r="BI32" i="7" s="1"/>
  <c r="AV31" i="7" a="1"/>
  <c r="AV31" i="7" s="1"/>
  <c r="AV51" i="7" a="1"/>
  <c r="AV51" i="7" s="1"/>
  <c r="AI41" i="7" a="1"/>
  <c r="AI41" i="7" s="1"/>
  <c r="AV17" i="7" a="1"/>
  <c r="AV17" i="7" s="1"/>
  <c r="AI12" i="7" a="1"/>
  <c r="AI12" i="7" s="1"/>
  <c r="BI16" i="7" a="1"/>
  <c r="BI16" i="7" s="1"/>
  <c r="BI5" i="7" a="1"/>
  <c r="BI5" i="7" s="1"/>
  <c r="BV56" i="7" a="1"/>
  <c r="BV56" i="7" s="1"/>
  <c r="AV26" i="7" a="1"/>
  <c r="AV26" i="7" s="1"/>
  <c r="BV22" i="7" a="1"/>
  <c r="BV22" i="7" s="1"/>
  <c r="AV16" i="7" a="1"/>
  <c r="AV16" i="7" s="1"/>
  <c r="AZ25" i="5"/>
  <c r="BD25" i="5"/>
  <c r="AY25" i="5"/>
  <c r="BA25" i="5"/>
  <c r="AX25" i="5"/>
  <c r="BF25" i="5"/>
  <c r="BE25" i="5"/>
  <c r="AW25" i="5"/>
  <c r="BB25" i="5"/>
  <c r="BC25" i="5"/>
  <c r="BG25" i="5"/>
  <c r="CF50" i="5"/>
  <c r="BX50" i="5"/>
  <c r="BZ50" i="5"/>
  <c r="CC50" i="5"/>
  <c r="CB50" i="5"/>
  <c r="CE50" i="5"/>
  <c r="CA50" i="5"/>
  <c r="CD50" i="5"/>
  <c r="BY50" i="5"/>
  <c r="CG50" i="5"/>
  <c r="BW50" i="5"/>
  <c r="AP55" i="5"/>
  <c r="AR55" i="5"/>
  <c r="AT55" i="5"/>
  <c r="AL55" i="5"/>
  <c r="AN55" i="5"/>
  <c r="AQ55" i="5"/>
  <c r="AO55" i="5"/>
  <c r="AJ55" i="5"/>
  <c r="AS55" i="5"/>
  <c r="AK55" i="5"/>
  <c r="AM55" i="5"/>
  <c r="AS25" i="5"/>
  <c r="AL25" i="5"/>
  <c r="AO25" i="5"/>
  <c r="AM25" i="5"/>
  <c r="AJ25" i="5"/>
  <c r="AQ25" i="5"/>
  <c r="AN25" i="5"/>
  <c r="AK25" i="5"/>
  <c r="AT25" i="5"/>
  <c r="AP25" i="5"/>
  <c r="AR25" i="5"/>
  <c r="CA42" i="5"/>
  <c r="CF42" i="5"/>
  <c r="CG42" i="5"/>
  <c r="BX42" i="5"/>
  <c r="BW42" i="5"/>
  <c r="CC42" i="5"/>
  <c r="CE42" i="5"/>
  <c r="BY42" i="5"/>
  <c r="BZ42" i="5"/>
  <c r="CB42" i="5"/>
  <c r="CD42" i="5"/>
  <c r="CF5" i="5"/>
  <c r="BZ5" i="5"/>
  <c r="BY5" i="5"/>
  <c r="CC5" i="5"/>
  <c r="CA5" i="5"/>
  <c r="CE5" i="5"/>
  <c r="CG5" i="5"/>
  <c r="CD5" i="5"/>
  <c r="BW5" i="5"/>
  <c r="CB5" i="5"/>
  <c r="BX5" i="5"/>
  <c r="BK34" i="5"/>
  <c r="BR34" i="5"/>
  <c r="BT34" i="5"/>
  <c r="BJ34" i="5"/>
  <c r="BQ34" i="5"/>
  <c r="BO34" i="5"/>
  <c r="BM34" i="5"/>
  <c r="BS34" i="5"/>
  <c r="BP34" i="5"/>
  <c r="BL34" i="5"/>
  <c r="BN34" i="5"/>
  <c r="BP45" i="5"/>
  <c r="BR45" i="5"/>
  <c r="BN45" i="5"/>
  <c r="BQ45" i="5"/>
  <c r="BL45" i="5"/>
  <c r="BJ45" i="5"/>
  <c r="BT45" i="5"/>
  <c r="BS45" i="5"/>
  <c r="BO45" i="5"/>
  <c r="BM45" i="5"/>
  <c r="BK45" i="5"/>
  <c r="J6" i="10"/>
  <c r="K4" i="10"/>
  <c r="K7" i="10"/>
  <c r="K6" i="10"/>
  <c r="K5" i="10"/>
  <c r="J7" i="10"/>
  <c r="K10" i="1"/>
  <c r="K4" i="1" s="1"/>
  <c r="AI40" i="4" l="1" a="1"/>
  <c r="AI40" i="4" s="1"/>
  <c r="BI35" i="4" a="1"/>
  <c r="BI35" i="4" s="1"/>
  <c r="AI56" i="4" a="1"/>
  <c r="AI56" i="4" s="1"/>
  <c r="AI25" i="4" a="1"/>
  <c r="AI25" i="4" s="1"/>
  <c r="AV11" i="4" a="1"/>
  <c r="AV11" i="4" s="1"/>
  <c r="BV26" i="4" a="1"/>
  <c r="BV26" i="4" s="1"/>
  <c r="BV21" i="4" a="1"/>
  <c r="BV21" i="4" s="1"/>
  <c r="BV19" i="4" a="1"/>
  <c r="BV19" i="4" s="1"/>
  <c r="CG19" i="4" s="1"/>
  <c r="BI29" i="4" a="1"/>
  <c r="BI29" i="4" s="1"/>
  <c r="BI39" i="4" a="1"/>
  <c r="BI39" i="4" s="1"/>
  <c r="AV4" i="4" a="1"/>
  <c r="AV4" i="4" s="1"/>
  <c r="AI5" i="4" a="1"/>
  <c r="AI5" i="4" s="1"/>
  <c r="BI37" i="4" a="1"/>
  <c r="BI37" i="4" s="1"/>
  <c r="BL37" i="4" s="1"/>
  <c r="BV40" i="4" a="1"/>
  <c r="BV40" i="4" s="1"/>
  <c r="BV49" i="4" a="1"/>
  <c r="BV49" i="4" s="1"/>
  <c r="AV26" i="4" a="1"/>
  <c r="AV26" i="4" s="1"/>
  <c r="BD26" i="4" s="1"/>
  <c r="AI27" i="4" a="1"/>
  <c r="AI27" i="4" s="1"/>
  <c r="AV17" i="4" a="1"/>
  <c r="AV17" i="4" s="1"/>
  <c r="AI34" i="4" a="1"/>
  <c r="AI34" i="4" s="1"/>
  <c r="AI13" i="4" a="1"/>
  <c r="AI13" i="4" s="1"/>
  <c r="AI29" i="4" a="1"/>
  <c r="AI29" i="4" s="1"/>
  <c r="AQ29" i="4" s="1"/>
  <c r="AI59" i="4" a="1"/>
  <c r="AI59" i="4" s="1"/>
  <c r="AI10" i="4" a="1"/>
  <c r="AI10" i="4" s="1"/>
  <c r="BV39" i="4" a="1"/>
  <c r="BV39" i="4" s="1"/>
  <c r="CE39" i="4" s="1"/>
  <c r="AV59" i="4" a="1"/>
  <c r="AV59" i="4" s="1"/>
  <c r="BI6" i="4" a="1"/>
  <c r="BI6" i="4" s="1"/>
  <c r="BV45" i="4" a="1"/>
  <c r="BV45" i="4" s="1"/>
  <c r="AI11" i="4" a="1"/>
  <c r="AI11" i="4" s="1"/>
  <c r="BI11" i="4" a="1"/>
  <c r="BI11" i="4" s="1"/>
  <c r="BO11" i="4" s="1"/>
  <c r="BV46" i="4" a="1"/>
  <c r="BV46" i="4" s="1"/>
  <c r="AI52" i="4" a="1"/>
  <c r="AI52" i="4" s="1"/>
  <c r="BV25" i="4" a="1"/>
  <c r="BV25" i="4" s="1"/>
  <c r="CF25" i="4" s="1"/>
  <c r="BI21" i="4" a="1"/>
  <c r="BI21" i="4" s="1"/>
  <c r="AI6" i="4" a="1"/>
  <c r="AI6" i="4" s="1"/>
  <c r="AV21" i="4" a="1"/>
  <c r="AV21" i="4" s="1"/>
  <c r="BI16" i="4" a="1"/>
  <c r="BI16" i="4" s="1"/>
  <c r="AI9" i="4" a="1"/>
  <c r="AI9" i="4" s="1"/>
  <c r="AJ9" i="4" s="1"/>
  <c r="AI50" i="4" a="1"/>
  <c r="AI50" i="4" s="1"/>
  <c r="BI51" i="4" a="1"/>
  <c r="BI51" i="4" s="1"/>
  <c r="AV13" i="4" a="1"/>
  <c r="AV13" i="4" s="1"/>
  <c r="AW13" i="4" s="1"/>
  <c r="AI45" i="4" a="1"/>
  <c r="AI45" i="4" s="1"/>
  <c r="AV49" i="4" a="1"/>
  <c r="AV49" i="4" s="1"/>
  <c r="AV27" i="4" a="1"/>
  <c r="AV27" i="4" s="1"/>
  <c r="AV51" i="4" a="1"/>
  <c r="AV51" i="4" s="1"/>
  <c r="BV12" i="4" a="1"/>
  <c r="BV12" i="4" s="1"/>
  <c r="BW12" i="4" s="1"/>
  <c r="BI23" i="4" a="1"/>
  <c r="BI23" i="4" s="1"/>
  <c r="BI34" i="4" a="1"/>
  <c r="BI34" i="4" s="1"/>
  <c r="AV15" i="4" a="1"/>
  <c r="AV15" i="4" s="1"/>
  <c r="AY15" i="4" s="1"/>
  <c r="AI47" i="4" a="1"/>
  <c r="AI47" i="4" s="1"/>
  <c r="BV35" i="4" a="1"/>
  <c r="BV35" i="4" s="1"/>
  <c r="AI4" i="4" a="1"/>
  <c r="AI4" i="4" s="1"/>
  <c r="AV52" i="4" a="1"/>
  <c r="AV52" i="4" s="1"/>
  <c r="BV27" i="4" a="1"/>
  <c r="BV27" i="4" s="1"/>
  <c r="CB27" i="4" s="1"/>
  <c r="BI38" i="4" a="1"/>
  <c r="BI38" i="4" s="1"/>
  <c r="AI49" i="4" a="1"/>
  <c r="AI49" i="4" s="1"/>
  <c r="AV19" i="4" a="1"/>
  <c r="AV19" i="4" s="1"/>
  <c r="BA19" i="4" s="1"/>
  <c r="AI39" i="4" a="1"/>
  <c r="AI39" i="4" s="1"/>
  <c r="BV37" i="4" a="1"/>
  <c r="BV37" i="4" s="1"/>
  <c r="BI30" i="4" a="1"/>
  <c r="BI30" i="4" s="1"/>
  <c r="BV54" i="4" a="1"/>
  <c r="BV54" i="4" s="1"/>
  <c r="BI36" i="4" a="1"/>
  <c r="BI36" i="4" s="1"/>
  <c r="BI28" i="4" a="1"/>
  <c r="BI28" i="4" s="1"/>
  <c r="BI27" i="4" a="1"/>
  <c r="BI27" i="4" s="1"/>
  <c r="AI20" i="4" a="1"/>
  <c r="AI20" i="4" s="1"/>
  <c r="AS20" i="4" s="1"/>
  <c r="BV18" i="4" a="1"/>
  <c r="BV18" i="4" s="1"/>
  <c r="BI53" i="4" a="1"/>
  <c r="BI53" i="4" s="1"/>
  <c r="BV33" i="4" a="1"/>
  <c r="BV33" i="4" s="1"/>
  <c r="BI14" i="4" a="1"/>
  <c r="BI14" i="4" s="1"/>
  <c r="BI19" i="4" a="1"/>
  <c r="BI19" i="4" s="1"/>
  <c r="AV57" i="4" a="1"/>
  <c r="AV57" i="4" s="1"/>
  <c r="AI41" i="4" a="1"/>
  <c r="AI41" i="4" s="1"/>
  <c r="BI49" i="4" a="1"/>
  <c r="BI49" i="4" s="1"/>
  <c r="BP49" i="4" s="1"/>
  <c r="BV34" i="4" a="1"/>
  <c r="BV34" i="4" s="1"/>
  <c r="AV45" i="4" a="1"/>
  <c r="AV45" i="4" s="1"/>
  <c r="AI46" i="4" a="1"/>
  <c r="AI46" i="4" s="1"/>
  <c r="BI58" i="4" a="1"/>
  <c r="BI58" i="4" s="1"/>
  <c r="AI21" i="4" a="1"/>
  <c r="AI21" i="4" s="1"/>
  <c r="BI52" i="4" a="1"/>
  <c r="BI52" i="4" s="1"/>
  <c r="AI7" i="4" a="1"/>
  <c r="AI7" i="4" s="1"/>
  <c r="BV57" i="4" a="1"/>
  <c r="BV57" i="4" s="1"/>
  <c r="CA57" i="4" s="1"/>
  <c r="BI8" i="4" a="1"/>
  <c r="BI8" i="4" s="1"/>
  <c r="BV50" i="4" a="1"/>
  <c r="BV50" i="4" s="1"/>
  <c r="AI17" i="4" a="1"/>
  <c r="AI17" i="4" s="1"/>
  <c r="AI31" i="4" a="1"/>
  <c r="AI31" i="4" s="1"/>
  <c r="BI45" i="4" a="1"/>
  <c r="BI45" i="4" s="1"/>
  <c r="BV23" i="4" a="1"/>
  <c r="BV23" i="4" s="1"/>
  <c r="BI7" i="4" a="1"/>
  <c r="BI7" i="4" s="1"/>
  <c r="AI55" i="4" a="1"/>
  <c r="AI55" i="4" s="1"/>
  <c r="AR55" i="4" s="1"/>
  <c r="AV8" i="4" a="1"/>
  <c r="AV8" i="4" s="1"/>
  <c r="AI28" i="4" a="1"/>
  <c r="AI28" i="4" s="1"/>
  <c r="AV47" i="4" a="1"/>
  <c r="AV47" i="4" s="1"/>
  <c r="AV46" i="4" a="1"/>
  <c r="AV46" i="4" s="1"/>
  <c r="BV17" i="4" a="1"/>
  <c r="BV17" i="4" s="1"/>
  <c r="BV38" i="4" a="1"/>
  <c r="BV38" i="4" s="1"/>
  <c r="BV4" i="4" a="1"/>
  <c r="BV4" i="4" s="1"/>
  <c r="BV14" i="4" a="1"/>
  <c r="BV14" i="4" s="1"/>
  <c r="CC14" i="4" s="1"/>
  <c r="BI12" i="4" a="1"/>
  <c r="BI12" i="4" s="1"/>
  <c r="AI15" i="4" a="1"/>
  <c r="AI15" i="4" s="1"/>
  <c r="BV20" i="4" a="1"/>
  <c r="BV20" i="4" s="1"/>
  <c r="AI14" i="4" a="1"/>
  <c r="AI14" i="4" s="1"/>
  <c r="BV36" i="4" a="1"/>
  <c r="BV36" i="4" s="1"/>
  <c r="AI35" i="4" a="1"/>
  <c r="AI35" i="4" s="1"/>
  <c r="AV28" i="4" a="1"/>
  <c r="AV28" i="4" s="1"/>
  <c r="AV10" i="4" a="1"/>
  <c r="AV10" i="4" s="1"/>
  <c r="BE10" i="4" s="1"/>
  <c r="AI43" i="4" a="1"/>
  <c r="AI43" i="4" s="1"/>
  <c r="AV29" i="4" a="1"/>
  <c r="AV29" i="4" s="1"/>
  <c r="BI56" i="4" a="1"/>
  <c r="BI56" i="4" s="1"/>
  <c r="AI36" i="4" a="1"/>
  <c r="AI36" i="4" s="1"/>
  <c r="AI32" i="4" a="1"/>
  <c r="AI32" i="4" s="1"/>
  <c r="BI25" i="4" a="1"/>
  <c r="BI25" i="4" s="1"/>
  <c r="AV53" i="4" a="1"/>
  <c r="AV53" i="4" s="1"/>
  <c r="BI24" i="4" a="1"/>
  <c r="BI24" i="4" s="1"/>
  <c r="BM24" i="4" s="1"/>
  <c r="AV12" i="4" a="1"/>
  <c r="AV12" i="4" s="1"/>
  <c r="BI41" i="4" a="1"/>
  <c r="BI41" i="4" s="1"/>
  <c r="BV56" i="4" a="1"/>
  <c r="BV56" i="4" s="1"/>
  <c r="BV6" i="4" a="1"/>
  <c r="BV6" i="4" s="1"/>
  <c r="BV9" i="4" a="1"/>
  <c r="BV9" i="4" s="1"/>
  <c r="BI57" i="4" a="1"/>
  <c r="BI57" i="4" s="1"/>
  <c r="AV14" i="4" a="1"/>
  <c r="AV14" i="4" s="1"/>
  <c r="AV33" i="4" a="1"/>
  <c r="AV33" i="4" s="1"/>
  <c r="AX33" i="4" s="1"/>
  <c r="BV31" i="4" a="1"/>
  <c r="BV31" i="4" s="1"/>
  <c r="AI8" i="4" a="1"/>
  <c r="AI8" i="4" s="1"/>
  <c r="AV18" i="4" a="1"/>
  <c r="AV18" i="4" s="1"/>
  <c r="BI4" i="4" a="1"/>
  <c r="BI4" i="4" s="1"/>
  <c r="BV32" i="4" a="1"/>
  <c r="BV32" i="4" s="1"/>
  <c r="AI54" i="4" a="1"/>
  <c r="AI54" i="4" s="1"/>
  <c r="AV24" i="4" a="1"/>
  <c r="AV24" i="4" s="1"/>
  <c r="AV55" i="4" a="1"/>
  <c r="AV55" i="4" s="1"/>
  <c r="BC55" i="4" s="1"/>
  <c r="AV5" i="4" a="1"/>
  <c r="AV5" i="4" s="1"/>
  <c r="AV42" i="4" a="1"/>
  <c r="AV42" i="4" s="1"/>
  <c r="BV5" i="4" a="1"/>
  <c r="BV5" i="4" s="1"/>
  <c r="BV52" i="4" a="1"/>
  <c r="BV52" i="4" s="1"/>
  <c r="AV44" i="4" a="1"/>
  <c r="AV44" i="4" s="1"/>
  <c r="BI13" i="4" a="1"/>
  <c r="BI13" i="4" s="1"/>
  <c r="BI20" i="4" a="1"/>
  <c r="BI20" i="4" s="1"/>
  <c r="BI48" i="4" a="1"/>
  <c r="BI48" i="4" s="1"/>
  <c r="BP48" i="4" s="1"/>
  <c r="BV48" i="4" a="1"/>
  <c r="BV48" i="4" s="1"/>
  <c r="AI37" i="4" a="1"/>
  <c r="AI37" i="4" s="1"/>
  <c r="AV31" i="4" a="1"/>
  <c r="AV31" i="4" s="1"/>
  <c r="AV58" i="4" a="1"/>
  <c r="AV58" i="4" s="1"/>
  <c r="BI9" i="4" a="1"/>
  <c r="BI9" i="4" s="1"/>
  <c r="AV7" i="4" a="1"/>
  <c r="AV7" i="4" s="1"/>
  <c r="BV47" i="4" a="1"/>
  <c r="BV47" i="4" s="1"/>
  <c r="BI31" i="4" a="1"/>
  <c r="BI31" i="4" s="1"/>
  <c r="BN31" i="4" s="1"/>
  <c r="AV39" i="4" a="1"/>
  <c r="AV39" i="4" s="1"/>
  <c r="AV23" i="4" a="1"/>
  <c r="AV23" i="4" s="1"/>
  <c r="BI10" i="4" a="1"/>
  <c r="BI10" i="4" s="1"/>
  <c r="AV38" i="4" a="1"/>
  <c r="AV38" i="4" s="1"/>
  <c r="AI26" i="4" a="1"/>
  <c r="AI26" i="4" s="1"/>
  <c r="BV16" i="4" a="1"/>
  <c r="BV16" i="4" s="1"/>
  <c r="BI17" i="4" a="1"/>
  <c r="BI17" i="4" s="1"/>
  <c r="BI43" i="4" a="1"/>
  <c r="BI43" i="4" s="1"/>
  <c r="BQ43" i="4" s="1"/>
  <c r="BI55" i="4" a="1"/>
  <c r="BI55" i="4" s="1"/>
  <c r="AV32" i="4" a="1"/>
  <c r="AV32" i="4" s="1"/>
  <c r="BI32" i="4" a="1"/>
  <c r="BI32" i="4" s="1"/>
  <c r="AI53" i="4" a="1"/>
  <c r="AI53" i="4" s="1"/>
  <c r="BV7" i="4" a="1"/>
  <c r="BV7" i="4" s="1"/>
  <c r="AV6" i="4" a="1"/>
  <c r="AV6" i="4" s="1"/>
  <c r="BI15" i="4" a="1"/>
  <c r="BI15" i="4" s="1"/>
  <c r="BI26" i="4" a="1"/>
  <c r="BI26" i="4" s="1"/>
  <c r="BO26" i="4" s="1"/>
  <c r="BV24" i="4" a="1"/>
  <c r="BV24" i="4" s="1"/>
  <c r="BV59" i="4" a="1"/>
  <c r="BV59" i="4" s="1"/>
  <c r="BV22" i="4" a="1"/>
  <c r="BV22" i="4" s="1"/>
  <c r="AV25" i="4" a="1"/>
  <c r="AV25" i="4" s="1"/>
  <c r="BV41" i="4" a="1"/>
  <c r="BV41" i="4" s="1"/>
  <c r="BV15" i="4" a="1"/>
  <c r="BV15" i="4" s="1"/>
  <c r="AV56" i="4" a="1"/>
  <c r="AV56" i="4" s="1"/>
  <c r="AV30" i="4" a="1"/>
  <c r="AV30" i="4" s="1"/>
  <c r="BD30" i="4" s="1"/>
  <c r="BI22" i="4" a="1"/>
  <c r="BI22" i="4" s="1"/>
  <c r="AV43" i="4" a="1"/>
  <c r="AV43" i="4" s="1"/>
  <c r="BI46" i="4" a="1"/>
  <c r="BI46" i="4" s="1"/>
  <c r="BV8" i="4" a="1"/>
  <c r="BV8" i="4" s="1"/>
  <c r="BI5" i="4" a="1"/>
  <c r="BI5" i="4" s="1"/>
  <c r="BV29" i="4" a="1"/>
  <c r="BV29" i="4" s="1"/>
  <c r="AV9" i="4" a="1"/>
  <c r="AV9" i="4" s="1"/>
  <c r="BI40" i="4" a="1"/>
  <c r="BI40" i="4" s="1"/>
  <c r="BT40" i="4" s="1"/>
  <c r="BV51" i="4" a="1"/>
  <c r="BV51" i="4" s="1"/>
  <c r="AV36" i="4" a="1"/>
  <c r="AV36" i="4" s="1"/>
  <c r="AI48" i="4" a="1"/>
  <c r="AI48" i="4" s="1"/>
  <c r="BV43" i="4" a="1"/>
  <c r="BV43" i="4" s="1"/>
  <c r="BV13" i="4" a="1"/>
  <c r="BV13" i="4" s="1"/>
  <c r="AI51" i="4" a="1"/>
  <c r="AI51" i="4" s="1"/>
  <c r="AV48" i="4" a="1"/>
  <c r="AV48" i="4" s="1"/>
  <c r="AV35" i="4" a="1"/>
  <c r="AV35" i="4" s="1"/>
  <c r="BG35" i="4" s="1"/>
  <c r="AI22" i="4" a="1"/>
  <c r="AI22" i="4" s="1"/>
  <c r="AI58" i="4" a="1"/>
  <c r="AI58" i="4" s="1"/>
  <c r="BV44" i="4" a="1"/>
  <c r="BV44" i="4" s="1"/>
  <c r="AI38" i="4" a="1"/>
  <c r="AI38" i="4" s="1"/>
  <c r="BV10" i="4" a="1"/>
  <c r="BV10" i="4" s="1"/>
  <c r="AV50" i="4" a="1"/>
  <c r="AV50" i="4" s="1"/>
  <c r="AI57" i="4" a="1"/>
  <c r="AI57" i="4" s="1"/>
  <c r="BI44" i="4" a="1"/>
  <c r="BI44" i="4" s="1"/>
  <c r="BR44" i="4" s="1"/>
  <c r="BV28" i="4" a="1"/>
  <c r="BV28" i="4" s="1"/>
  <c r="AV16" i="4" a="1"/>
  <c r="AV16" i="4" s="1"/>
  <c r="AI44" i="4" a="1"/>
  <c r="AI44" i="4" s="1"/>
  <c r="BI50" i="4" a="1"/>
  <c r="BI50" i="4" s="1"/>
  <c r="BV11" i="4" a="1"/>
  <c r="BV11" i="4" s="1"/>
  <c r="AV54" i="4" a="1"/>
  <c r="AV54" i="4" s="1"/>
  <c r="BV53" i="4" a="1"/>
  <c r="BV53" i="4" s="1"/>
  <c r="AI19" i="4" a="1"/>
  <c r="AI19" i="4" s="1"/>
  <c r="AJ19" i="4" s="1"/>
  <c r="BI42" i="4" a="1"/>
  <c r="BI42" i="4" s="1"/>
  <c r="AI16" i="4" a="1"/>
  <c r="AI16" i="4" s="1"/>
  <c r="AP16" i="4" s="1"/>
  <c r="BI18" i="4" a="1"/>
  <c r="BI18" i="4" s="1"/>
  <c r="BV30" i="4" a="1"/>
  <c r="BV30" i="4" s="1"/>
  <c r="BX30" i="4" s="1"/>
  <c r="AI30" i="4" a="1"/>
  <c r="AI30" i="4" s="1"/>
  <c r="AN30" i="4" s="1"/>
  <c r="BI59" i="4" a="1"/>
  <c r="BI59" i="4" s="1"/>
  <c r="BI33" i="4" a="1"/>
  <c r="BI33" i="4" s="1"/>
  <c r="BV42" i="4" a="1"/>
  <c r="BV42" i="4" s="1"/>
  <c r="BX42" i="4" s="1"/>
  <c r="AI42" i="4" a="1"/>
  <c r="AI42" i="4" s="1"/>
  <c r="AM42" i="4" s="1"/>
  <c r="AV37" i="4" a="1"/>
  <c r="AV37" i="4" s="1"/>
  <c r="BF37" i="4" s="1"/>
  <c r="AV41" i="4" a="1"/>
  <c r="AV41" i="4" s="1"/>
  <c r="BV55" i="4" a="1"/>
  <c r="BV55" i="4" s="1"/>
  <c r="CC55" i="4" s="1"/>
  <c r="AV22" i="4" a="1"/>
  <c r="AV22" i="4" s="1"/>
  <c r="AW22" i="4" s="1"/>
  <c r="BI47" i="4" a="1"/>
  <c r="BI47" i="4" s="1"/>
  <c r="AV20" i="4" a="1"/>
  <c r="AV20" i="4" s="1"/>
  <c r="AI24" i="4" a="1"/>
  <c r="AI24" i="4" s="1"/>
  <c r="AL24" i="4" s="1"/>
  <c r="BV58" i="4" a="1"/>
  <c r="BV58" i="4" s="1"/>
  <c r="CA58" i="4" s="1"/>
  <c r="AI33" i="4" a="1"/>
  <c r="AI33" i="4" s="1"/>
  <c r="AO33" i="4" s="1"/>
  <c r="AV40" i="4" a="1"/>
  <c r="AV40" i="4" s="1"/>
  <c r="BI54" i="4" a="1"/>
  <c r="BI54" i="4" s="1"/>
  <c r="BK54" i="4" s="1"/>
  <c r="AI23" i="4" a="1"/>
  <c r="AI23" i="4" s="1"/>
  <c r="AK23" i="4" s="1"/>
  <c r="AV34" i="4" a="1"/>
  <c r="AV34" i="4" s="1"/>
  <c r="AI18" i="4" a="1"/>
  <c r="AI18" i="4" s="1"/>
  <c r="AI12" i="4" a="1"/>
  <c r="AI12" i="4" s="1"/>
  <c r="AL12" i="4" s="1"/>
  <c r="K10" i="5"/>
  <c r="J6" i="5" s="1"/>
  <c r="K10" i="12"/>
  <c r="J5" i="12" s="1"/>
  <c r="U35" i="2" s="1"/>
  <c r="AI13" i="9" s="1"/>
  <c r="AM17" i="7"/>
  <c r="AS17" i="7"/>
  <c r="AP17" i="7"/>
  <c r="AN17" i="7"/>
  <c r="AQ17" i="7"/>
  <c r="AR17" i="7"/>
  <c r="AJ17" i="7"/>
  <c r="AO17" i="7"/>
  <c r="AT17" i="7"/>
  <c r="AK17" i="7"/>
  <c r="AL17" i="7"/>
  <c r="BM48" i="7"/>
  <c r="BQ48" i="7"/>
  <c r="BJ48" i="7"/>
  <c r="BR48" i="7"/>
  <c r="BK48" i="7"/>
  <c r="BN48" i="7"/>
  <c r="BT48" i="7"/>
  <c r="BP48" i="7"/>
  <c r="BO48" i="7"/>
  <c r="BS48" i="7"/>
  <c r="BL48" i="7"/>
  <c r="AL41" i="7"/>
  <c r="AP41" i="7"/>
  <c r="AR41" i="7"/>
  <c r="AQ41" i="7"/>
  <c r="AK41" i="7"/>
  <c r="AN41" i="7"/>
  <c r="AJ41" i="7"/>
  <c r="AS41" i="7"/>
  <c r="AM41" i="7"/>
  <c r="AT41" i="7"/>
  <c r="AO41" i="7"/>
  <c r="AN39" i="7"/>
  <c r="AM39" i="7"/>
  <c r="AR39" i="7"/>
  <c r="AK39" i="7"/>
  <c r="AS39" i="7"/>
  <c r="AT39" i="7"/>
  <c r="AO39" i="7"/>
  <c r="AP39" i="7"/>
  <c r="AJ39" i="7"/>
  <c r="AQ39" i="7"/>
  <c r="AL39" i="7"/>
  <c r="BJ47" i="7"/>
  <c r="BL47" i="7"/>
  <c r="BR47" i="7"/>
  <c r="BQ47" i="7"/>
  <c r="BO47" i="7"/>
  <c r="BN47" i="7"/>
  <c r="BT47" i="7"/>
  <c r="BS47" i="7"/>
  <c r="BK47" i="7"/>
  <c r="BM47" i="7"/>
  <c r="BP47" i="7"/>
  <c r="BP9" i="7"/>
  <c r="BK9" i="7"/>
  <c r="BT9" i="7"/>
  <c r="BS9" i="7"/>
  <c r="BJ9" i="7"/>
  <c r="BQ9" i="7"/>
  <c r="BL9" i="7"/>
  <c r="BR9" i="7"/>
  <c r="BM9" i="7"/>
  <c r="BN9" i="7"/>
  <c r="BO9" i="7"/>
  <c r="BW22" i="7"/>
  <c r="BX22" i="7"/>
  <c r="CF22" i="7"/>
  <c r="CB22" i="7"/>
  <c r="CE22" i="7"/>
  <c r="CD22" i="7"/>
  <c r="CC22" i="7"/>
  <c r="BZ22" i="7"/>
  <c r="CA22" i="7"/>
  <c r="CG22" i="7"/>
  <c r="BY22" i="7"/>
  <c r="AZ51" i="7"/>
  <c r="BD51" i="7"/>
  <c r="BE51" i="7"/>
  <c r="BG51" i="7"/>
  <c r="BB51" i="7"/>
  <c r="BA51" i="7"/>
  <c r="AW51" i="7"/>
  <c r="AX51" i="7"/>
  <c r="BC51" i="7"/>
  <c r="AY51" i="7"/>
  <c r="BF51" i="7"/>
  <c r="BL54" i="7"/>
  <c r="BS54" i="7"/>
  <c r="BN54" i="7"/>
  <c r="BP54" i="7"/>
  <c r="BM54" i="7"/>
  <c r="BR54" i="7"/>
  <c r="BJ54" i="7"/>
  <c r="BO54" i="7"/>
  <c r="BT54" i="7"/>
  <c r="BK54" i="7"/>
  <c r="BQ54" i="7"/>
  <c r="AM34" i="7"/>
  <c r="AO34" i="7"/>
  <c r="AK34" i="7"/>
  <c r="AN34" i="7"/>
  <c r="AR34" i="7"/>
  <c r="AL34" i="7"/>
  <c r="AQ34" i="7"/>
  <c r="AS34" i="7"/>
  <c r="AJ34" i="7"/>
  <c r="AP34" i="7"/>
  <c r="AT34" i="7"/>
  <c r="BB30" i="7"/>
  <c r="BE30" i="7"/>
  <c r="BC30" i="7"/>
  <c r="AZ30" i="7"/>
  <c r="BA30" i="7"/>
  <c r="AW30" i="7"/>
  <c r="BD30" i="7"/>
  <c r="AX30" i="7"/>
  <c r="AY30" i="7"/>
  <c r="BG30" i="7"/>
  <c r="BF30" i="7"/>
  <c r="CE51" i="7"/>
  <c r="CG51" i="7"/>
  <c r="CD51" i="7"/>
  <c r="BW51" i="7"/>
  <c r="CC51" i="7"/>
  <c r="BZ51" i="7"/>
  <c r="BX51" i="7"/>
  <c r="BY51" i="7"/>
  <c r="CB51" i="7"/>
  <c r="CA51" i="7"/>
  <c r="CF51" i="7"/>
  <c r="BC6" i="7"/>
  <c r="AW6" i="7"/>
  <c r="BE6" i="7"/>
  <c r="BA6" i="7"/>
  <c r="BB6" i="7"/>
  <c r="AZ6" i="7"/>
  <c r="AX6" i="7"/>
  <c r="AY6" i="7"/>
  <c r="BD6" i="7"/>
  <c r="BG6" i="7"/>
  <c r="BF6" i="7"/>
  <c r="BP41" i="7"/>
  <c r="BL41" i="7"/>
  <c r="BM41" i="7"/>
  <c r="BT41" i="7"/>
  <c r="BO41" i="7"/>
  <c r="BS41" i="7"/>
  <c r="BK41" i="7"/>
  <c r="BR41" i="7"/>
  <c r="BJ41" i="7"/>
  <c r="BN41" i="7"/>
  <c r="BQ41" i="7"/>
  <c r="BD42" i="7"/>
  <c r="BF42" i="7"/>
  <c r="AW42" i="7"/>
  <c r="AX42" i="7"/>
  <c r="BA42" i="7"/>
  <c r="BE42" i="7"/>
  <c r="BC42" i="7"/>
  <c r="BB42" i="7"/>
  <c r="BG42" i="7"/>
  <c r="AY42" i="7"/>
  <c r="AZ42" i="7"/>
  <c r="AX5" i="7"/>
  <c r="BE5" i="7"/>
  <c r="BA5" i="7"/>
  <c r="BF5" i="7"/>
  <c r="BG5" i="7"/>
  <c r="BC5" i="7"/>
  <c r="BD5" i="7"/>
  <c r="AW5" i="7"/>
  <c r="BB5" i="7"/>
  <c r="AZ5" i="7"/>
  <c r="AY5" i="7"/>
  <c r="BM39" i="7"/>
  <c r="BS39" i="7"/>
  <c r="BR39" i="7"/>
  <c r="BT39" i="7"/>
  <c r="BN39" i="7"/>
  <c r="BJ39" i="7"/>
  <c r="BP39" i="7"/>
  <c r="BL39" i="7"/>
  <c r="BQ39" i="7"/>
  <c r="BO39" i="7"/>
  <c r="BK39" i="7"/>
  <c r="BX18" i="7"/>
  <c r="BW18" i="7"/>
  <c r="CA18" i="7"/>
  <c r="CD18" i="7"/>
  <c r="CF18" i="7"/>
  <c r="CB18" i="7"/>
  <c r="BZ18" i="7"/>
  <c r="CG18" i="7"/>
  <c r="BY18" i="7"/>
  <c r="CE18" i="7"/>
  <c r="CC18" i="7"/>
  <c r="BY15" i="7"/>
  <c r="CG15" i="7"/>
  <c r="CB15" i="7"/>
  <c r="CD15" i="7"/>
  <c r="CF15" i="7"/>
  <c r="BW15" i="7"/>
  <c r="BX15" i="7"/>
  <c r="CA15" i="7"/>
  <c r="CE15" i="7"/>
  <c r="BZ15" i="7"/>
  <c r="CC15" i="7"/>
  <c r="BW4" i="7"/>
  <c r="CC4" i="7"/>
  <c r="BY4" i="7"/>
  <c r="BZ4" i="7"/>
  <c r="CE4" i="7"/>
  <c r="CF4" i="7"/>
  <c r="CG4" i="7"/>
  <c r="CA4" i="7"/>
  <c r="BX4" i="7"/>
  <c r="CD4" i="7"/>
  <c r="CB4" i="7"/>
  <c r="CC19" i="7"/>
  <c r="CE19" i="7"/>
  <c r="CA19" i="7"/>
  <c r="BX19" i="7"/>
  <c r="CF19" i="7"/>
  <c r="BZ19" i="7"/>
  <c r="CG19" i="7"/>
  <c r="BY19" i="7"/>
  <c r="CB19" i="7"/>
  <c r="BW19" i="7"/>
  <c r="CD19" i="7"/>
  <c r="BF47" i="7"/>
  <c r="BC47" i="7"/>
  <c r="BD47" i="7"/>
  <c r="BA47" i="7"/>
  <c r="AY47" i="7"/>
  <c r="AZ47" i="7"/>
  <c r="AX47" i="7"/>
  <c r="AW47" i="7"/>
  <c r="BG47" i="7"/>
  <c r="BB47" i="7"/>
  <c r="BE47" i="7"/>
  <c r="AP40" i="7"/>
  <c r="AO40" i="7"/>
  <c r="AM40" i="7"/>
  <c r="AJ40" i="7"/>
  <c r="AS40" i="7"/>
  <c r="AL40" i="7"/>
  <c r="AQ40" i="7"/>
  <c r="AK40" i="7"/>
  <c r="AR40" i="7"/>
  <c r="AT40" i="7"/>
  <c r="AN40" i="7"/>
  <c r="AO27" i="7"/>
  <c r="AP27" i="7"/>
  <c r="AS27" i="7"/>
  <c r="AR27" i="7"/>
  <c r="AK27" i="7"/>
  <c r="AL27" i="7"/>
  <c r="AM27" i="7"/>
  <c r="AN27" i="7"/>
  <c r="AJ27" i="7"/>
  <c r="AT27" i="7"/>
  <c r="AQ27" i="7"/>
  <c r="BG43" i="7"/>
  <c r="AZ43" i="7"/>
  <c r="AW43" i="7"/>
  <c r="BA43" i="7"/>
  <c r="BF43" i="7"/>
  <c r="AX43" i="7"/>
  <c r="BC43" i="7"/>
  <c r="AY43" i="7"/>
  <c r="BB43" i="7"/>
  <c r="BD43" i="7"/>
  <c r="BE43" i="7"/>
  <c r="AR20" i="7"/>
  <c r="AS20" i="7"/>
  <c r="AP20" i="7"/>
  <c r="AK20" i="7"/>
  <c r="AO20" i="7"/>
  <c r="AM20" i="7"/>
  <c r="AJ20" i="7"/>
  <c r="AN20" i="7"/>
  <c r="AQ20" i="7"/>
  <c r="AT20" i="7"/>
  <c r="AL20" i="7"/>
  <c r="CB58" i="7"/>
  <c r="CF58" i="7"/>
  <c r="BZ58" i="7"/>
  <c r="BY58" i="7"/>
  <c r="CC58" i="7"/>
  <c r="CG58" i="7"/>
  <c r="BX58" i="7"/>
  <c r="BW58" i="7"/>
  <c r="CE58" i="7"/>
  <c r="CA58" i="7"/>
  <c r="CD58" i="7"/>
  <c r="AO24" i="7"/>
  <c r="AK24" i="7"/>
  <c r="AR24" i="7"/>
  <c r="AN24" i="7"/>
  <c r="AM24" i="7"/>
  <c r="AJ24" i="7"/>
  <c r="AQ24" i="7"/>
  <c r="AS24" i="7"/>
  <c r="AL24" i="7"/>
  <c r="AT24" i="7"/>
  <c r="AP24" i="7"/>
  <c r="CE36" i="7"/>
  <c r="CC36" i="7"/>
  <c r="BZ36" i="7"/>
  <c r="BY36" i="7"/>
  <c r="BW36" i="7"/>
  <c r="CD36" i="7"/>
  <c r="CB36" i="7"/>
  <c r="BX36" i="7"/>
  <c r="CA36" i="7"/>
  <c r="CG36" i="7"/>
  <c r="CF36" i="7"/>
  <c r="AQ11" i="7"/>
  <c r="AJ11" i="7"/>
  <c r="AT11" i="7"/>
  <c r="AN11" i="7"/>
  <c r="AK11" i="7"/>
  <c r="AP11" i="7"/>
  <c r="AO11" i="7"/>
  <c r="AS11" i="7"/>
  <c r="AL11" i="7"/>
  <c r="AR11" i="7"/>
  <c r="AM11" i="7"/>
  <c r="AY25" i="7"/>
  <c r="BB25" i="7"/>
  <c r="BE25" i="7"/>
  <c r="BC25" i="7"/>
  <c r="AW25" i="7"/>
  <c r="BD25" i="7"/>
  <c r="AZ25" i="7"/>
  <c r="BG25" i="7"/>
  <c r="BA25" i="7"/>
  <c r="BF25" i="7"/>
  <c r="AX25" i="7"/>
  <c r="BT30" i="7"/>
  <c r="BR30" i="7"/>
  <c r="BK30" i="7"/>
  <c r="BJ30" i="7"/>
  <c r="BL30" i="7"/>
  <c r="BP30" i="7"/>
  <c r="BO30" i="7"/>
  <c r="BQ30" i="7"/>
  <c r="BM30" i="7"/>
  <c r="BS30" i="7"/>
  <c r="BN30" i="7"/>
  <c r="CB31" i="7"/>
  <c r="CC31" i="7"/>
  <c r="CE31" i="7"/>
  <c r="BW31" i="7"/>
  <c r="CD31" i="7"/>
  <c r="BX31" i="7"/>
  <c r="CG31" i="7"/>
  <c r="BZ31" i="7"/>
  <c r="BY31" i="7"/>
  <c r="CF31" i="7"/>
  <c r="CA31" i="7"/>
  <c r="CD45" i="7"/>
  <c r="BW45" i="7"/>
  <c r="CA45" i="7"/>
  <c r="CB45" i="7"/>
  <c r="BY45" i="7"/>
  <c r="BZ45" i="7"/>
  <c r="CG45" i="7"/>
  <c r="CE45" i="7"/>
  <c r="BX45" i="7"/>
  <c r="CF45" i="7"/>
  <c r="CC45" i="7"/>
  <c r="CD46" i="11"/>
  <c r="BW46" i="11"/>
  <c r="CE46" i="11"/>
  <c r="BX46" i="11"/>
  <c r="CF46" i="11"/>
  <c r="BY46" i="11"/>
  <c r="CG46" i="11"/>
  <c r="BZ46" i="11"/>
  <c r="CA46" i="11"/>
  <c r="CB46" i="11"/>
  <c r="CC46" i="11"/>
  <c r="BW45" i="11"/>
  <c r="CE45" i="11"/>
  <c r="BX45" i="11"/>
  <c r="CF45" i="11"/>
  <c r="BY45" i="11"/>
  <c r="CG45" i="11"/>
  <c r="BZ45" i="11"/>
  <c r="CA45" i="11"/>
  <c r="CB45" i="11"/>
  <c r="CC45" i="11"/>
  <c r="CD45" i="11"/>
  <c r="BK49" i="11"/>
  <c r="BS49" i="11"/>
  <c r="BL49" i="11"/>
  <c r="BT49" i="11"/>
  <c r="BM49" i="11"/>
  <c r="BN49" i="11"/>
  <c r="BO49" i="11"/>
  <c r="BP49" i="11"/>
  <c r="BQ49" i="11"/>
  <c r="BJ49" i="11"/>
  <c r="BR49" i="11"/>
  <c r="BY51" i="11"/>
  <c r="CG51" i="11"/>
  <c r="BZ51" i="11"/>
  <c r="CA51" i="11"/>
  <c r="CB51" i="11"/>
  <c r="CC51" i="11"/>
  <c r="CD51" i="11"/>
  <c r="BW51" i="11"/>
  <c r="CE51" i="11"/>
  <c r="BX51" i="11"/>
  <c r="CF51" i="11"/>
  <c r="AZ54" i="11"/>
  <c r="BA54" i="11"/>
  <c r="BB54" i="11"/>
  <c r="BC54" i="11"/>
  <c r="BD54" i="11"/>
  <c r="AW54" i="11"/>
  <c r="BE54" i="11"/>
  <c r="AX54" i="11"/>
  <c r="BF54" i="11"/>
  <c r="AY54" i="11"/>
  <c r="BG54" i="11"/>
  <c r="AN53" i="11"/>
  <c r="AO53" i="11"/>
  <c r="AP53" i="11"/>
  <c r="AQ53" i="11"/>
  <c r="AJ53" i="11"/>
  <c r="AR53" i="11"/>
  <c r="AK53" i="11"/>
  <c r="AS53" i="11"/>
  <c r="AL53" i="11"/>
  <c r="AT53" i="11"/>
  <c r="AM53" i="11"/>
  <c r="CB57" i="11"/>
  <c r="CC57" i="11"/>
  <c r="CD57" i="11"/>
  <c r="BW57" i="11"/>
  <c r="CE57" i="11"/>
  <c r="BX57" i="11"/>
  <c r="CF57" i="11"/>
  <c r="BY57" i="11"/>
  <c r="CG57" i="11"/>
  <c r="BZ57" i="11"/>
  <c r="CA57" i="11"/>
  <c r="BP58" i="11"/>
  <c r="BQ58" i="11"/>
  <c r="BJ58" i="11"/>
  <c r="BR58" i="11"/>
  <c r="BK58" i="11"/>
  <c r="BS58" i="11"/>
  <c r="BL58" i="11"/>
  <c r="BT58" i="11"/>
  <c r="BM58" i="11"/>
  <c r="BN58" i="11"/>
  <c r="BO58" i="11"/>
  <c r="BJ37" i="11"/>
  <c r="BR37" i="11"/>
  <c r="BL37" i="11"/>
  <c r="BT37" i="11"/>
  <c r="BM37" i="11"/>
  <c r="BN37" i="11"/>
  <c r="BP37" i="11"/>
  <c r="BK37" i="11"/>
  <c r="BO37" i="11"/>
  <c r="BQ37" i="11"/>
  <c r="BS37" i="11"/>
  <c r="BQ11" i="11"/>
  <c r="BJ11" i="11"/>
  <c r="BR11" i="11"/>
  <c r="BK11" i="11"/>
  <c r="BS11" i="11"/>
  <c r="BL11" i="11"/>
  <c r="BT11" i="11"/>
  <c r="BM11" i="11"/>
  <c r="BN11" i="11"/>
  <c r="BO11" i="11"/>
  <c r="BP11" i="11"/>
  <c r="AS40" i="11"/>
  <c r="AP40" i="11"/>
  <c r="AK40" i="11"/>
  <c r="AL40" i="11"/>
  <c r="AM40" i="11"/>
  <c r="AN40" i="11"/>
  <c r="AO40" i="11"/>
  <c r="AQ40" i="11"/>
  <c r="AR40" i="11"/>
  <c r="AT40" i="11"/>
  <c r="AJ40" i="11"/>
  <c r="BN32" i="11"/>
  <c r="BO32" i="11"/>
  <c r="BK32" i="11"/>
  <c r="BS32" i="11"/>
  <c r="BR32" i="11"/>
  <c r="BT32" i="11"/>
  <c r="BJ32" i="11"/>
  <c r="BL32" i="11"/>
  <c r="BM32" i="11"/>
  <c r="BP32" i="11"/>
  <c r="BQ32" i="11"/>
  <c r="AN16" i="11"/>
  <c r="AO16" i="11"/>
  <c r="AP16" i="11"/>
  <c r="AQ16" i="11"/>
  <c r="AJ16" i="11"/>
  <c r="AR16" i="11"/>
  <c r="AK16" i="11"/>
  <c r="AT16" i="11"/>
  <c r="AS16" i="11"/>
  <c r="AL16" i="11"/>
  <c r="AM16" i="11"/>
  <c r="AW16" i="11"/>
  <c r="BE16" i="11"/>
  <c r="AX16" i="11"/>
  <c r="BF16" i="11"/>
  <c r="AY16" i="11"/>
  <c r="BG16" i="11"/>
  <c r="AZ16" i="11"/>
  <c r="BA16" i="11"/>
  <c r="BB16" i="11"/>
  <c r="BC16" i="11"/>
  <c r="BD16" i="11"/>
  <c r="AS39" i="11"/>
  <c r="AQ39" i="11"/>
  <c r="AK39" i="11"/>
  <c r="AT39" i="11"/>
  <c r="AL39" i="11"/>
  <c r="AM39" i="11"/>
  <c r="AO39" i="11"/>
  <c r="AR39" i="11"/>
  <c r="AJ39" i="11"/>
  <c r="AN39" i="11"/>
  <c r="AP39" i="11"/>
  <c r="AX23" i="11"/>
  <c r="BF23" i="11"/>
  <c r="AY23" i="11"/>
  <c r="BG23" i="11"/>
  <c r="AZ23" i="11"/>
  <c r="BA23" i="11"/>
  <c r="BB23" i="11"/>
  <c r="BC23" i="11"/>
  <c r="BD23" i="11"/>
  <c r="AW23" i="11"/>
  <c r="BE23" i="11"/>
  <c r="AS38" i="11"/>
  <c r="AJ38" i="11"/>
  <c r="AR38" i="11"/>
  <c r="AL38" i="11"/>
  <c r="AM38" i="11"/>
  <c r="AN38" i="11"/>
  <c r="AP38" i="11"/>
  <c r="AK38" i="11"/>
  <c r="AO38" i="11"/>
  <c r="AQ38" i="11"/>
  <c r="AT38" i="11"/>
  <c r="AY22" i="11"/>
  <c r="BG22" i="11"/>
  <c r="AZ22" i="11"/>
  <c r="BA22" i="11"/>
  <c r="BB22" i="11"/>
  <c r="BC22" i="11"/>
  <c r="BD22" i="11"/>
  <c r="AW22" i="11"/>
  <c r="BE22" i="11"/>
  <c r="BF22" i="11"/>
  <c r="AX22" i="11"/>
  <c r="AS45" i="11"/>
  <c r="AP45" i="11"/>
  <c r="AQ45" i="11"/>
  <c r="AJ45" i="11"/>
  <c r="AR45" i="11"/>
  <c r="AK45" i="11"/>
  <c r="AT45" i="11"/>
  <c r="AL45" i="11"/>
  <c r="AM45" i="11"/>
  <c r="AN45" i="11"/>
  <c r="AO45" i="11"/>
  <c r="AZ21" i="11"/>
  <c r="BA21" i="11"/>
  <c r="BB21" i="11"/>
  <c r="BC21" i="11"/>
  <c r="BD21" i="11"/>
  <c r="AW21" i="11"/>
  <c r="BE21" i="11"/>
  <c r="AX21" i="11"/>
  <c r="BF21" i="11"/>
  <c r="AY21" i="11"/>
  <c r="BG21" i="11"/>
  <c r="AS52" i="11"/>
  <c r="AQ52" i="11"/>
  <c r="AJ52" i="11"/>
  <c r="AR52" i="11"/>
  <c r="AK52" i="11"/>
  <c r="AT52" i="11"/>
  <c r="AL52" i="11"/>
  <c r="AM52" i="11"/>
  <c r="AN52" i="11"/>
  <c r="AO52" i="11"/>
  <c r="AP52" i="11"/>
  <c r="BO31" i="11"/>
  <c r="BP31" i="11"/>
  <c r="BJ31" i="11"/>
  <c r="BR31" i="11"/>
  <c r="BL31" i="11"/>
  <c r="BT31" i="11"/>
  <c r="BK31" i="11"/>
  <c r="BM31" i="11"/>
  <c r="BN31" i="11"/>
  <c r="BQ31" i="11"/>
  <c r="BS31" i="11"/>
  <c r="CA9" i="11"/>
  <c r="CB9" i="11"/>
  <c r="CC9" i="11"/>
  <c r="CD9" i="11"/>
  <c r="BW9" i="11"/>
  <c r="CE9" i="11"/>
  <c r="BX9" i="11"/>
  <c r="CF9" i="11"/>
  <c r="BY9" i="11"/>
  <c r="CG9" i="11"/>
  <c r="BZ9" i="11"/>
  <c r="BP30" i="11"/>
  <c r="BQ30" i="11"/>
  <c r="BK30" i="11"/>
  <c r="BS30" i="11"/>
  <c r="BL30" i="11"/>
  <c r="BT30" i="11"/>
  <c r="BM30" i="11"/>
  <c r="BJ30" i="11"/>
  <c r="BN30" i="11"/>
  <c r="BO30" i="11"/>
  <c r="BR30" i="11"/>
  <c r="BB10" i="11"/>
  <c r="BC10" i="11"/>
  <c r="BD10" i="11"/>
  <c r="AW10" i="11"/>
  <c r="BE10" i="11"/>
  <c r="AX10" i="11"/>
  <c r="BF10" i="11"/>
  <c r="AY10" i="11"/>
  <c r="BG10" i="11"/>
  <c r="AZ10" i="11"/>
  <c r="BA10" i="11"/>
  <c r="AS10" i="11"/>
  <c r="AK10" i="11"/>
  <c r="AT10" i="11"/>
  <c r="AL10" i="11"/>
  <c r="AM10" i="11"/>
  <c r="AN10" i="11"/>
  <c r="AO10" i="11"/>
  <c r="AP10" i="11"/>
  <c r="AQ10" i="11"/>
  <c r="AJ10" i="11"/>
  <c r="AR10" i="11"/>
  <c r="BP12" i="11"/>
  <c r="BQ12" i="11"/>
  <c r="BJ12" i="11"/>
  <c r="BR12" i="11"/>
  <c r="BK12" i="11"/>
  <c r="BS12" i="11"/>
  <c r="BL12" i="11"/>
  <c r="BT12" i="11"/>
  <c r="BM12" i="11"/>
  <c r="BN12" i="11"/>
  <c r="BO12" i="11"/>
  <c r="AM25" i="11"/>
  <c r="AN25" i="11"/>
  <c r="AO25" i="11"/>
  <c r="AP25" i="11"/>
  <c r="AQ25" i="11"/>
  <c r="AJ25" i="11"/>
  <c r="AR25" i="11"/>
  <c r="AK25" i="11"/>
  <c r="AT25" i="11"/>
  <c r="AL25" i="11"/>
  <c r="AS25" i="11"/>
  <c r="CB16" i="13"/>
  <c r="CA16" i="13"/>
  <c r="BZ16" i="13"/>
  <c r="CG16" i="13"/>
  <c r="BY16" i="13"/>
  <c r="CF16" i="13"/>
  <c r="BX16" i="13"/>
  <c r="CE16" i="13"/>
  <c r="BW16" i="13"/>
  <c r="CD16" i="13"/>
  <c r="CC16" i="13"/>
  <c r="AP54" i="13"/>
  <c r="AO54" i="13"/>
  <c r="AN54" i="13"/>
  <c r="AM54" i="13"/>
  <c r="AT54" i="13"/>
  <c r="AL54" i="13"/>
  <c r="AS54" i="13"/>
  <c r="AK54" i="13"/>
  <c r="AJ54" i="13"/>
  <c r="AR54" i="13"/>
  <c r="AQ54" i="13"/>
  <c r="CD14" i="13"/>
  <c r="CC14" i="13"/>
  <c r="CB14" i="13"/>
  <c r="CA14" i="13"/>
  <c r="BZ14" i="13"/>
  <c r="CG14" i="13"/>
  <c r="BY14" i="13"/>
  <c r="CF14" i="13"/>
  <c r="BX14" i="13"/>
  <c r="CE14" i="13"/>
  <c r="BW14" i="13"/>
  <c r="BG37" i="13"/>
  <c r="AY37" i="13"/>
  <c r="BF37" i="13"/>
  <c r="AX37" i="13"/>
  <c r="BE37" i="13"/>
  <c r="AW37" i="13"/>
  <c r="BD37" i="13"/>
  <c r="BC37" i="13"/>
  <c r="BB37" i="13"/>
  <c r="BA37" i="13"/>
  <c r="AZ37" i="13"/>
  <c r="BA43" i="13"/>
  <c r="AZ43" i="13"/>
  <c r="BG43" i="13"/>
  <c r="AY43" i="13"/>
  <c r="BF43" i="13"/>
  <c r="AX43" i="13"/>
  <c r="BE43" i="13"/>
  <c r="AW43" i="13"/>
  <c r="BD43" i="13"/>
  <c r="BC43" i="13"/>
  <c r="BB43" i="13"/>
  <c r="BR57" i="13"/>
  <c r="BJ57" i="13"/>
  <c r="BQ57" i="13"/>
  <c r="BP57" i="13"/>
  <c r="BO57" i="13"/>
  <c r="BN57" i="13"/>
  <c r="BM57" i="13"/>
  <c r="BT57" i="13"/>
  <c r="BS57" i="13"/>
  <c r="BL57" i="13"/>
  <c r="BK57" i="13"/>
  <c r="BQ15" i="13"/>
  <c r="BP15" i="13"/>
  <c r="BO15" i="13"/>
  <c r="BN15" i="13"/>
  <c r="BM15" i="13"/>
  <c r="BT15" i="13"/>
  <c r="BL15" i="13"/>
  <c r="BS15" i="13"/>
  <c r="BK15" i="13"/>
  <c r="BJ15" i="13"/>
  <c r="BR15" i="13"/>
  <c r="BS30" i="13"/>
  <c r="BK30" i="13"/>
  <c r="BR30" i="13"/>
  <c r="BJ30" i="13"/>
  <c r="BQ30" i="13"/>
  <c r="BP30" i="13"/>
  <c r="BO30" i="13"/>
  <c r="BN30" i="13"/>
  <c r="BM30" i="13"/>
  <c r="BL30" i="13"/>
  <c r="BT30" i="13"/>
  <c r="BA45" i="13"/>
  <c r="AZ45" i="13"/>
  <c r="BG45" i="13"/>
  <c r="AY45" i="13"/>
  <c r="BF45" i="13"/>
  <c r="AX45" i="13"/>
  <c r="BE45" i="13"/>
  <c r="AW45" i="13"/>
  <c r="BD45" i="13"/>
  <c r="BC45" i="13"/>
  <c r="BB45" i="13"/>
  <c r="BF52" i="13"/>
  <c r="AX52" i="13"/>
  <c r="BE52" i="13"/>
  <c r="AW52" i="13"/>
  <c r="BD52" i="13"/>
  <c r="BC52" i="13"/>
  <c r="BB52" i="13"/>
  <c r="BA52" i="13"/>
  <c r="BG52" i="13"/>
  <c r="AZ52" i="13"/>
  <c r="AY52" i="13"/>
  <c r="BD16" i="13"/>
  <c r="BC16" i="13"/>
  <c r="BB16" i="13"/>
  <c r="BA16" i="13"/>
  <c r="AZ16" i="13"/>
  <c r="BG16" i="13"/>
  <c r="AY16" i="13"/>
  <c r="BF16" i="13"/>
  <c r="AX16" i="13"/>
  <c r="BE16" i="13"/>
  <c r="AW16" i="13"/>
  <c r="BS32" i="13"/>
  <c r="BK32" i="13"/>
  <c r="BR32" i="13"/>
  <c r="BJ32" i="13"/>
  <c r="BQ32" i="13"/>
  <c r="BP32" i="13"/>
  <c r="BN32" i="13"/>
  <c r="BT32" i="13"/>
  <c r="BO32" i="13"/>
  <c r="BM32" i="13"/>
  <c r="BL32" i="13"/>
  <c r="BA47" i="13"/>
  <c r="AZ47" i="13"/>
  <c r="BG47" i="13"/>
  <c r="AY47" i="13"/>
  <c r="BF47" i="13"/>
  <c r="AX47" i="13"/>
  <c r="BE47" i="13"/>
  <c r="AW47" i="13"/>
  <c r="BD47" i="13"/>
  <c r="BC47" i="13"/>
  <c r="BB47" i="13"/>
  <c r="BC59" i="13"/>
  <c r="BD59" i="13"/>
  <c r="AW59" i="13"/>
  <c r="BE59" i="13"/>
  <c r="AX59" i="13"/>
  <c r="BF59" i="13"/>
  <c r="AY59" i="13"/>
  <c r="BG59" i="13"/>
  <c r="AZ59" i="13"/>
  <c r="BA59" i="13"/>
  <c r="BB59" i="13"/>
  <c r="BT25" i="13"/>
  <c r="BL25" i="13"/>
  <c r="BS25" i="13"/>
  <c r="BK25" i="13"/>
  <c r="BR25" i="13"/>
  <c r="BJ25" i="13"/>
  <c r="BQ25" i="13"/>
  <c r="BP25" i="13"/>
  <c r="BO25" i="13"/>
  <c r="BN25" i="13"/>
  <c r="BM25" i="13"/>
  <c r="BT40" i="13"/>
  <c r="BL40" i="13"/>
  <c r="BQ40" i="13"/>
  <c r="BP40" i="13"/>
  <c r="BO40" i="13"/>
  <c r="BN40" i="13"/>
  <c r="BM40" i="13"/>
  <c r="BK40" i="13"/>
  <c r="BJ40" i="13"/>
  <c r="BS40" i="13"/>
  <c r="BR40" i="13"/>
  <c r="BR49" i="13"/>
  <c r="BJ49" i="13"/>
  <c r="BQ49" i="13"/>
  <c r="BP49" i="13"/>
  <c r="BO49" i="13"/>
  <c r="BN49" i="13"/>
  <c r="BM49" i="13"/>
  <c r="BT49" i="13"/>
  <c r="BS49" i="13"/>
  <c r="BL49" i="13"/>
  <c r="BK49" i="13"/>
  <c r="BT48" i="13"/>
  <c r="BL48" i="13"/>
  <c r="BR48" i="13"/>
  <c r="BJ48" i="13"/>
  <c r="BQ48" i="13"/>
  <c r="BM48" i="13"/>
  <c r="BK48" i="13"/>
  <c r="BS48" i="13"/>
  <c r="BP48" i="13"/>
  <c r="BO48" i="13"/>
  <c r="BN48" i="13"/>
  <c r="BD20" i="13"/>
  <c r="BC20" i="13"/>
  <c r="BB20" i="13"/>
  <c r="BA20" i="13"/>
  <c r="AZ20" i="13"/>
  <c r="BG20" i="13"/>
  <c r="AY20" i="13"/>
  <c r="BF20" i="13"/>
  <c r="AX20" i="13"/>
  <c r="AW20" i="13"/>
  <c r="BE20" i="13"/>
  <c r="BS36" i="13"/>
  <c r="BK36" i="13"/>
  <c r="BR36" i="13"/>
  <c r="BJ36" i="13"/>
  <c r="BQ36" i="13"/>
  <c r="BP36" i="13"/>
  <c r="BO36" i="13"/>
  <c r="BN36" i="13"/>
  <c r="BT36" i="13"/>
  <c r="BM36" i="13"/>
  <c r="BL36" i="13"/>
  <c r="AT55" i="13"/>
  <c r="AL55" i="13"/>
  <c r="AS55" i="13"/>
  <c r="AK55" i="13"/>
  <c r="AR55" i="13"/>
  <c r="AJ55" i="13"/>
  <c r="AQ55" i="13"/>
  <c r="AP55" i="13"/>
  <c r="AO55" i="13"/>
  <c r="AN55" i="13"/>
  <c r="AM55" i="13"/>
  <c r="BP6" i="13"/>
  <c r="BO6" i="13"/>
  <c r="BN6" i="13"/>
  <c r="BM6" i="13"/>
  <c r="BT6" i="13"/>
  <c r="BL6" i="13"/>
  <c r="BS6" i="13"/>
  <c r="BK6" i="13"/>
  <c r="BR6" i="13"/>
  <c r="BJ6" i="13"/>
  <c r="BQ6" i="13"/>
  <c r="CB20" i="13"/>
  <c r="CA20" i="13"/>
  <c r="BZ20" i="13"/>
  <c r="CG20" i="13"/>
  <c r="BY20" i="13"/>
  <c r="CF20" i="13"/>
  <c r="BX20" i="13"/>
  <c r="CE20" i="13"/>
  <c r="BW20" i="13"/>
  <c r="CD20" i="13"/>
  <c r="CC20" i="13"/>
  <c r="BO35" i="13"/>
  <c r="BN35" i="13"/>
  <c r="BM35" i="13"/>
  <c r="BT35" i="13"/>
  <c r="BL35" i="13"/>
  <c r="BS35" i="13"/>
  <c r="BK35" i="13"/>
  <c r="BR35" i="13"/>
  <c r="BJ35" i="13"/>
  <c r="BQ35" i="13"/>
  <c r="BP35" i="13"/>
  <c r="BB57" i="13"/>
  <c r="BA57" i="13"/>
  <c r="AZ57" i="13"/>
  <c r="BG57" i="13"/>
  <c r="AY57" i="13"/>
  <c r="BF57" i="13"/>
  <c r="AX57" i="13"/>
  <c r="BE57" i="13"/>
  <c r="AW57" i="13"/>
  <c r="BD57" i="13"/>
  <c r="BC57" i="13"/>
  <c r="AZ22" i="13"/>
  <c r="BG22" i="13"/>
  <c r="AY22" i="13"/>
  <c r="BE22" i="13"/>
  <c r="AW22" i="13"/>
  <c r="BD22" i="13"/>
  <c r="BC22" i="13"/>
  <c r="BA22" i="13"/>
  <c r="AX22" i="13"/>
  <c r="BF22" i="13"/>
  <c r="BB22" i="13"/>
  <c r="CB23" i="13"/>
  <c r="CA23" i="13"/>
  <c r="CG23" i="13"/>
  <c r="BY23" i="13"/>
  <c r="CF23" i="13"/>
  <c r="BX23" i="13"/>
  <c r="CE23" i="13"/>
  <c r="BW23" i="13"/>
  <c r="CD23" i="13"/>
  <c r="CC23" i="13"/>
  <c r="BZ23" i="13"/>
  <c r="CC42" i="13"/>
  <c r="CB42" i="13"/>
  <c r="CA42" i="13"/>
  <c r="BZ42" i="13"/>
  <c r="CG42" i="13"/>
  <c r="BY42" i="13"/>
  <c r="CF42" i="13"/>
  <c r="CE42" i="13"/>
  <c r="CD42" i="13"/>
  <c r="BX42" i="13"/>
  <c r="BW42" i="13"/>
  <c r="AX54" i="4"/>
  <c r="BB54" i="4"/>
  <c r="BG54" i="4"/>
  <c r="BD54" i="4"/>
  <c r="AY54" i="4"/>
  <c r="BA54" i="4"/>
  <c r="AZ54" i="4"/>
  <c r="BC54" i="4"/>
  <c r="BF54" i="4"/>
  <c r="AW54" i="4"/>
  <c r="BE54" i="4"/>
  <c r="BX53" i="4"/>
  <c r="BY53" i="4"/>
  <c r="CF53" i="4"/>
  <c r="CC53" i="4"/>
  <c r="CB53" i="4"/>
  <c r="CE53" i="4"/>
  <c r="CA53" i="4"/>
  <c r="BW53" i="4"/>
  <c r="BZ53" i="4"/>
  <c r="CD53" i="4"/>
  <c r="CG53" i="4"/>
  <c r="AM19" i="4"/>
  <c r="AR19" i="4"/>
  <c r="BR42" i="4"/>
  <c r="BK42" i="4"/>
  <c r="BT42" i="4"/>
  <c r="BN42" i="4"/>
  <c r="BJ42" i="4"/>
  <c r="BM42" i="4"/>
  <c r="BQ42" i="4"/>
  <c r="BO42" i="4"/>
  <c r="BL42" i="4"/>
  <c r="BP42" i="4"/>
  <c r="BS42" i="4"/>
  <c r="AT16" i="4"/>
  <c r="AM16" i="4"/>
  <c r="AL16" i="4"/>
  <c r="BP18" i="4"/>
  <c r="BM18" i="4"/>
  <c r="BR18" i="4"/>
  <c r="BK18" i="4"/>
  <c r="BN18" i="4"/>
  <c r="BJ18" i="4"/>
  <c r="BL18" i="4"/>
  <c r="BQ18" i="4"/>
  <c r="BT18" i="4"/>
  <c r="BS18" i="4"/>
  <c r="BO18" i="4"/>
  <c r="CE30" i="4"/>
  <c r="BW30" i="4"/>
  <c r="BY30" i="4"/>
  <c r="CC30" i="4"/>
  <c r="BZ30" i="4"/>
  <c r="CD30" i="4"/>
  <c r="AJ30" i="4"/>
  <c r="AO30" i="4"/>
  <c r="AP30" i="4"/>
  <c r="BK59" i="4"/>
  <c r="BO59" i="4"/>
  <c r="BN59" i="4"/>
  <c r="BL59" i="4"/>
  <c r="BQ59" i="4"/>
  <c r="BP59" i="4"/>
  <c r="BS59" i="4"/>
  <c r="BT59" i="4"/>
  <c r="BM59" i="4"/>
  <c r="BJ59" i="4"/>
  <c r="BR59" i="4"/>
  <c r="BN33" i="4"/>
  <c r="BT33" i="4"/>
  <c r="BM33" i="4"/>
  <c r="BK33" i="4"/>
  <c r="BJ33" i="4"/>
  <c r="BL33" i="4"/>
  <c r="BP33" i="4"/>
  <c r="BQ33" i="4"/>
  <c r="BR33" i="4"/>
  <c r="BS33" i="4"/>
  <c r="BO33" i="4"/>
  <c r="CF42" i="4"/>
  <c r="AO42" i="4"/>
  <c r="AJ42" i="4"/>
  <c r="AY37" i="4"/>
  <c r="BA37" i="4"/>
  <c r="BE37" i="4"/>
  <c r="AY41" i="4"/>
  <c r="BG41" i="4"/>
  <c r="AZ41" i="4"/>
  <c r="AX41" i="4"/>
  <c r="BD41" i="4"/>
  <c r="BE41" i="4"/>
  <c r="BC41" i="4"/>
  <c r="BF41" i="4"/>
  <c r="BB41" i="4"/>
  <c r="AW41" i="4"/>
  <c r="BA41" i="4"/>
  <c r="BZ55" i="4"/>
  <c r="CE55" i="4"/>
  <c r="BW55" i="4"/>
  <c r="CA55" i="4"/>
  <c r="BX55" i="4"/>
  <c r="CD55" i="4"/>
  <c r="BN47" i="4"/>
  <c r="BP47" i="4"/>
  <c r="BR47" i="4"/>
  <c r="BO47" i="4"/>
  <c r="BS47" i="4"/>
  <c r="BM47" i="4"/>
  <c r="BL47" i="4"/>
  <c r="BT47" i="4"/>
  <c r="BQ47" i="4"/>
  <c r="BJ47" i="4"/>
  <c r="BK47" i="4"/>
  <c r="AZ20" i="4"/>
  <c r="AW20" i="4"/>
  <c r="BE20" i="4"/>
  <c r="BG20" i="4"/>
  <c r="AY20" i="4"/>
  <c r="BB20" i="4"/>
  <c r="BD20" i="4"/>
  <c r="AX20" i="4"/>
  <c r="BC20" i="4"/>
  <c r="BA20" i="4"/>
  <c r="BF20" i="4"/>
  <c r="AK24" i="4"/>
  <c r="CB58" i="4"/>
  <c r="BZ58" i="4"/>
  <c r="AK33" i="4"/>
  <c r="AJ33" i="4"/>
  <c r="AM33" i="4"/>
  <c r="AX40" i="4"/>
  <c r="BB40" i="4"/>
  <c r="BF40" i="4"/>
  <c r="BG40" i="4"/>
  <c r="BC40" i="4"/>
  <c r="AZ40" i="4"/>
  <c r="BD40" i="4"/>
  <c r="AW40" i="4"/>
  <c r="BA40" i="4"/>
  <c r="BE40" i="4"/>
  <c r="AY40" i="4"/>
  <c r="BM54" i="4"/>
  <c r="BQ54" i="4"/>
  <c r="BL54" i="4"/>
  <c r="BN54" i="4"/>
  <c r="BO54" i="4"/>
  <c r="BP54" i="4"/>
  <c r="AO23" i="4"/>
  <c r="BC34" i="4"/>
  <c r="BD34" i="4"/>
  <c r="AY34" i="4"/>
  <c r="AW34" i="4"/>
  <c r="BF34" i="4"/>
  <c r="AZ34" i="4"/>
  <c r="BG34" i="4"/>
  <c r="BE34" i="4"/>
  <c r="BA34" i="4"/>
  <c r="AX34" i="4"/>
  <c r="BB34" i="4"/>
  <c r="AJ18" i="4"/>
  <c r="AL18" i="4"/>
  <c r="AS18" i="4"/>
  <c r="AO18" i="4"/>
  <c r="AT18" i="4"/>
  <c r="AP18" i="4"/>
  <c r="AM18" i="4"/>
  <c r="AQ18" i="4"/>
  <c r="AN18" i="4"/>
  <c r="AR18" i="4"/>
  <c r="AK18" i="4"/>
  <c r="AM12" i="4"/>
  <c r="BR11" i="4"/>
  <c r="BJ11" i="4"/>
  <c r="BP11" i="4"/>
  <c r="BB26" i="7"/>
  <c r="BD26" i="7"/>
  <c r="BE26" i="7"/>
  <c r="AY26" i="7"/>
  <c r="BA26" i="7"/>
  <c r="AX26" i="7"/>
  <c r="BC26" i="7"/>
  <c r="AW26" i="7"/>
  <c r="AZ26" i="7"/>
  <c r="BF26" i="7"/>
  <c r="BG26" i="7"/>
  <c r="BE31" i="7"/>
  <c r="BC31" i="7"/>
  <c r="BF31" i="7"/>
  <c r="AZ31" i="7"/>
  <c r="BG31" i="7"/>
  <c r="AW31" i="7"/>
  <c r="AX31" i="7"/>
  <c r="BA31" i="7"/>
  <c r="AY31" i="7"/>
  <c r="BD31" i="7"/>
  <c r="BB31" i="7"/>
  <c r="AQ14" i="7"/>
  <c r="AT14" i="7"/>
  <c r="AM14" i="7"/>
  <c r="AS14" i="7"/>
  <c r="AO14" i="7"/>
  <c r="AJ14" i="7"/>
  <c r="AP14" i="7"/>
  <c r="AR14" i="7"/>
  <c r="AN14" i="7"/>
  <c r="AK14" i="7"/>
  <c r="AL14" i="7"/>
  <c r="BW52" i="7"/>
  <c r="CB52" i="7"/>
  <c r="BX52" i="7"/>
  <c r="BZ52" i="7"/>
  <c r="CF52" i="7"/>
  <c r="CA52" i="7"/>
  <c r="CC52" i="7"/>
  <c r="CE52" i="7"/>
  <c r="CD52" i="7"/>
  <c r="CG52" i="7"/>
  <c r="BY52" i="7"/>
  <c r="BZ50" i="7"/>
  <c r="CF50" i="7"/>
  <c r="BW50" i="7"/>
  <c r="BX50" i="7"/>
  <c r="CC50" i="7"/>
  <c r="CD50" i="7"/>
  <c r="CB50" i="7"/>
  <c r="CE50" i="7"/>
  <c r="BY50" i="7"/>
  <c r="CG50" i="7"/>
  <c r="CA50" i="7"/>
  <c r="AX49" i="7"/>
  <c r="BA49" i="7"/>
  <c r="BF49" i="7"/>
  <c r="BD49" i="7"/>
  <c r="AZ49" i="7"/>
  <c r="AY49" i="7"/>
  <c r="BC49" i="7"/>
  <c r="BB49" i="7"/>
  <c r="BG49" i="7"/>
  <c r="AW49" i="7"/>
  <c r="BE49" i="7"/>
  <c r="AJ31" i="7"/>
  <c r="AP31" i="7"/>
  <c r="AL31" i="7"/>
  <c r="AS31" i="7"/>
  <c r="AN31" i="7"/>
  <c r="AO31" i="7"/>
  <c r="AK31" i="7"/>
  <c r="AR31" i="7"/>
  <c r="AM31" i="7"/>
  <c r="AQ31" i="7"/>
  <c r="AT31" i="7"/>
  <c r="CF53" i="7"/>
  <c r="BY53" i="7"/>
  <c r="BX53" i="7"/>
  <c r="CG53" i="7"/>
  <c r="CD53" i="7"/>
  <c r="CA53" i="7"/>
  <c r="CE53" i="7"/>
  <c r="BW53" i="7"/>
  <c r="BZ53" i="7"/>
  <c r="CB53" i="7"/>
  <c r="CC53" i="7"/>
  <c r="BX43" i="7"/>
  <c r="BZ43" i="7"/>
  <c r="CD43" i="7"/>
  <c r="CA43" i="7"/>
  <c r="CB43" i="7"/>
  <c r="BW43" i="7"/>
  <c r="CG43" i="7"/>
  <c r="CE43" i="7"/>
  <c r="CC43" i="7"/>
  <c r="CF43" i="7"/>
  <c r="BY43" i="7"/>
  <c r="CG54" i="7"/>
  <c r="CB54" i="7"/>
  <c r="BY54" i="7"/>
  <c r="CF54" i="7"/>
  <c r="CC54" i="7"/>
  <c r="CE54" i="7"/>
  <c r="CA54" i="7"/>
  <c r="CD54" i="7"/>
  <c r="BZ54" i="7"/>
  <c r="BX54" i="7"/>
  <c r="BW54" i="7"/>
  <c r="AL5" i="7"/>
  <c r="AR5" i="7"/>
  <c r="AN5" i="7"/>
  <c r="AO5" i="7"/>
  <c r="AP5" i="7"/>
  <c r="AT5" i="7"/>
  <c r="AK5" i="7"/>
  <c r="AS5" i="7"/>
  <c r="AM5" i="7"/>
  <c r="AQ5" i="7"/>
  <c r="AJ5" i="7"/>
  <c r="BF45" i="7"/>
  <c r="BC45" i="7"/>
  <c r="AY45" i="7"/>
  <c r="BB45" i="7"/>
  <c r="BD45" i="7"/>
  <c r="BA45" i="7"/>
  <c r="AW45" i="7"/>
  <c r="BE45" i="7"/>
  <c r="AX45" i="7"/>
  <c r="AZ45" i="7"/>
  <c r="BG45" i="7"/>
  <c r="BQ57" i="7"/>
  <c r="BL57" i="7"/>
  <c r="BK57" i="7"/>
  <c r="BO57" i="7"/>
  <c r="BP57" i="7"/>
  <c r="BJ57" i="7"/>
  <c r="BM57" i="7"/>
  <c r="BR57" i="7"/>
  <c r="BS57" i="7"/>
  <c r="BT57" i="7"/>
  <c r="BN57" i="7"/>
  <c r="BJ23" i="7"/>
  <c r="BQ23" i="7"/>
  <c r="BM23" i="7"/>
  <c r="BK23" i="7"/>
  <c r="BL23" i="7"/>
  <c r="BT23" i="7"/>
  <c r="BP23" i="7"/>
  <c r="BN23" i="7"/>
  <c r="BR23" i="7"/>
  <c r="BS23" i="7"/>
  <c r="BO23" i="7"/>
  <c r="AR51" i="7"/>
  <c r="AS51" i="7"/>
  <c r="AK51" i="7"/>
  <c r="AJ51" i="7"/>
  <c r="AQ51" i="7"/>
  <c r="AO51" i="7"/>
  <c r="AM51" i="7"/>
  <c r="AT51" i="7"/>
  <c r="AN51" i="7"/>
  <c r="AL51" i="7"/>
  <c r="AP51" i="7"/>
  <c r="BT27" i="7"/>
  <c r="BQ27" i="7"/>
  <c r="BR27" i="7"/>
  <c r="BP27" i="7"/>
  <c r="BO27" i="7"/>
  <c r="BM27" i="7"/>
  <c r="BK27" i="7"/>
  <c r="BS27" i="7"/>
  <c r="BJ27" i="7"/>
  <c r="BN27" i="7"/>
  <c r="BL27" i="7"/>
  <c r="AW15" i="7"/>
  <c r="BD15" i="7"/>
  <c r="BE15" i="7"/>
  <c r="AZ15" i="7"/>
  <c r="BA15" i="7"/>
  <c r="BC15" i="7"/>
  <c r="BB15" i="7"/>
  <c r="BF15" i="7"/>
  <c r="AX15" i="7"/>
  <c r="BG15" i="7"/>
  <c r="AY15" i="7"/>
  <c r="CB14" i="7"/>
  <c r="BW14" i="7"/>
  <c r="CC14" i="7"/>
  <c r="CE14" i="7"/>
  <c r="CF14" i="7"/>
  <c r="BZ14" i="7"/>
  <c r="BY14" i="7"/>
  <c r="CD14" i="7"/>
  <c r="CA14" i="7"/>
  <c r="BX14" i="7"/>
  <c r="CG14" i="7"/>
  <c r="AL33" i="7"/>
  <c r="AS33" i="7"/>
  <c r="AQ33" i="7"/>
  <c r="AO33" i="7"/>
  <c r="AJ33" i="7"/>
  <c r="AM33" i="7"/>
  <c r="AN33" i="7"/>
  <c r="AT33" i="7"/>
  <c r="AR33" i="7"/>
  <c r="AP33" i="7"/>
  <c r="AK33" i="7"/>
  <c r="CA23" i="7"/>
  <c r="BY23" i="7"/>
  <c r="CC23" i="7"/>
  <c r="BX23" i="7"/>
  <c r="CB23" i="7"/>
  <c r="BZ23" i="7"/>
  <c r="CF23" i="7"/>
  <c r="CE23" i="7"/>
  <c r="BW23" i="7"/>
  <c r="CG23" i="7"/>
  <c r="CD23" i="7"/>
  <c r="BN10" i="7"/>
  <c r="BM10" i="7"/>
  <c r="BP10" i="7"/>
  <c r="BL10" i="7"/>
  <c r="BQ10" i="7"/>
  <c r="BS10" i="7"/>
  <c r="BO10" i="7"/>
  <c r="BR10" i="7"/>
  <c r="BT10" i="7"/>
  <c r="BJ10" i="7"/>
  <c r="BK10" i="7"/>
  <c r="AZ59" i="7"/>
  <c r="BD59" i="7"/>
  <c r="BA59" i="7"/>
  <c r="BF59" i="7"/>
  <c r="BG59" i="7"/>
  <c r="AW59" i="7"/>
  <c r="AY59" i="7"/>
  <c r="BB59" i="7"/>
  <c r="BC59" i="7"/>
  <c r="AX59" i="7"/>
  <c r="BE59" i="7"/>
  <c r="AN46" i="7"/>
  <c r="AS46" i="7"/>
  <c r="AR46" i="7"/>
  <c r="AQ46" i="7"/>
  <c r="AM46" i="7"/>
  <c r="AK46" i="7"/>
  <c r="AJ46" i="7"/>
  <c r="AT46" i="7"/>
  <c r="AP46" i="7"/>
  <c r="AO46" i="7"/>
  <c r="AL46" i="7"/>
  <c r="CC6" i="7"/>
  <c r="BW6" i="7"/>
  <c r="CB6" i="7"/>
  <c r="CA6" i="7"/>
  <c r="CG6" i="7"/>
  <c r="BX6" i="7"/>
  <c r="CE6" i="7"/>
  <c r="CF6" i="7"/>
  <c r="BZ6" i="7"/>
  <c r="CD6" i="7"/>
  <c r="BY6" i="7"/>
  <c r="BR17" i="7"/>
  <c r="BS17" i="7"/>
  <c r="BK17" i="7"/>
  <c r="BN17" i="7"/>
  <c r="BO17" i="7"/>
  <c r="BM17" i="7"/>
  <c r="BJ17" i="7"/>
  <c r="BL17" i="7"/>
  <c r="BT17" i="7"/>
  <c r="BQ17" i="7"/>
  <c r="BP17" i="7"/>
  <c r="BQ18" i="7"/>
  <c r="BL18" i="7"/>
  <c r="BN18" i="7"/>
  <c r="BP18" i="7"/>
  <c r="BO18" i="7"/>
  <c r="BR18" i="7"/>
  <c r="BM18" i="7"/>
  <c r="BJ18" i="7"/>
  <c r="BT18" i="7"/>
  <c r="BS18" i="7"/>
  <c r="BK18" i="7"/>
  <c r="BL20" i="7"/>
  <c r="BS20" i="7"/>
  <c r="BJ20" i="7"/>
  <c r="BT20" i="7"/>
  <c r="BR20" i="7"/>
  <c r="BK20" i="7"/>
  <c r="BN20" i="7"/>
  <c r="BO20" i="7"/>
  <c r="BP20" i="7"/>
  <c r="BM20" i="7"/>
  <c r="BQ20" i="7"/>
  <c r="AM56" i="7"/>
  <c r="AT56" i="7"/>
  <c r="AL56" i="7"/>
  <c r="AK56" i="7"/>
  <c r="AP56" i="7"/>
  <c r="AJ56" i="7"/>
  <c r="AQ56" i="7"/>
  <c r="AR56" i="7"/>
  <c r="AO56" i="7"/>
  <c r="AN56" i="7"/>
  <c r="AS56" i="7"/>
  <c r="BQ43" i="11"/>
  <c r="BJ43" i="11"/>
  <c r="BR43" i="11"/>
  <c r="BK43" i="11"/>
  <c r="BS43" i="11"/>
  <c r="BL43" i="11"/>
  <c r="BT43" i="11"/>
  <c r="BM43" i="11"/>
  <c r="BN43" i="11"/>
  <c r="BO43" i="11"/>
  <c r="BP43" i="11"/>
  <c r="BW40" i="11"/>
  <c r="CE40" i="11"/>
  <c r="BX40" i="11"/>
  <c r="CG40" i="11"/>
  <c r="BY40" i="11"/>
  <c r="BZ40" i="11"/>
  <c r="CA40" i="11"/>
  <c r="CB40" i="11"/>
  <c r="CC40" i="11"/>
  <c r="CD40" i="11"/>
  <c r="CF40" i="11"/>
  <c r="AX46" i="11"/>
  <c r="BF46" i="11"/>
  <c r="AY46" i="11"/>
  <c r="BG46" i="11"/>
  <c r="AZ46" i="11"/>
  <c r="BA46" i="11"/>
  <c r="BB46" i="11"/>
  <c r="BC46" i="11"/>
  <c r="BD46" i="11"/>
  <c r="AW46" i="11"/>
  <c r="BE46" i="11"/>
  <c r="BL48" i="11"/>
  <c r="BT48" i="11"/>
  <c r="BM48" i="11"/>
  <c r="BN48" i="11"/>
  <c r="BO48" i="11"/>
  <c r="BP48" i="11"/>
  <c r="BQ48" i="11"/>
  <c r="BJ48" i="11"/>
  <c r="BR48" i="11"/>
  <c r="BK48" i="11"/>
  <c r="BS48" i="11"/>
  <c r="AZ52" i="11"/>
  <c r="BA52" i="11"/>
  <c r="BB52" i="11"/>
  <c r="BC52" i="11"/>
  <c r="BD52" i="11"/>
  <c r="AW52" i="11"/>
  <c r="BE52" i="11"/>
  <c r="AX52" i="11"/>
  <c r="BF52" i="11"/>
  <c r="AY52" i="11"/>
  <c r="BG52" i="11"/>
  <c r="BA51" i="11"/>
  <c r="BB51" i="11"/>
  <c r="BC51" i="11"/>
  <c r="BD51" i="11"/>
  <c r="AW51" i="11"/>
  <c r="BE51" i="11"/>
  <c r="AX51" i="11"/>
  <c r="BF51" i="11"/>
  <c r="AY51" i="11"/>
  <c r="BG51" i="11"/>
  <c r="AZ51" i="11"/>
  <c r="CB55" i="11"/>
  <c r="CC55" i="11"/>
  <c r="CD55" i="11"/>
  <c r="BW55" i="11"/>
  <c r="CE55" i="11"/>
  <c r="BX55" i="11"/>
  <c r="CF55" i="11"/>
  <c r="BY55" i="11"/>
  <c r="CG55" i="11"/>
  <c r="BZ55" i="11"/>
  <c r="CA55" i="11"/>
  <c r="BP56" i="11"/>
  <c r="BQ56" i="11"/>
  <c r="BJ56" i="11"/>
  <c r="BR56" i="11"/>
  <c r="BK56" i="11"/>
  <c r="BS56" i="11"/>
  <c r="BL56" i="11"/>
  <c r="BT56" i="11"/>
  <c r="BM56" i="11"/>
  <c r="BN56" i="11"/>
  <c r="BO56" i="11"/>
  <c r="BD34" i="11"/>
  <c r="AW34" i="11"/>
  <c r="BE34" i="11"/>
  <c r="AX34" i="11"/>
  <c r="AY34" i="11"/>
  <c r="BA34" i="11"/>
  <c r="BB34" i="11"/>
  <c r="BC34" i="11"/>
  <c r="BF34" i="11"/>
  <c r="BG34" i="11"/>
  <c r="AZ34" i="11"/>
  <c r="AZ39" i="11"/>
  <c r="BB39" i="11"/>
  <c r="BC39" i="11"/>
  <c r="BD39" i="11"/>
  <c r="AX39" i="11"/>
  <c r="AW39" i="11"/>
  <c r="AY39" i="11"/>
  <c r="BA39" i="11"/>
  <c r="BE39" i="11"/>
  <c r="BF39" i="11"/>
  <c r="BG39" i="11"/>
  <c r="CD32" i="11"/>
  <c r="BW32" i="11"/>
  <c r="CE32" i="11"/>
  <c r="CA32" i="11"/>
  <c r="CF32" i="11"/>
  <c r="CG32" i="11"/>
  <c r="BX32" i="11"/>
  <c r="BY32" i="11"/>
  <c r="BZ32" i="11"/>
  <c r="CB32" i="11"/>
  <c r="CC32" i="11"/>
  <c r="BD25" i="11"/>
  <c r="AW25" i="11"/>
  <c r="BE25" i="11"/>
  <c r="AX25" i="11"/>
  <c r="BF25" i="11"/>
  <c r="AY25" i="11"/>
  <c r="BG25" i="11"/>
  <c r="AZ25" i="11"/>
  <c r="BA25" i="11"/>
  <c r="BB25" i="11"/>
  <c r="BC25" i="11"/>
  <c r="BZ59" i="11"/>
  <c r="CG59" i="11"/>
  <c r="BY59" i="11"/>
  <c r="CF59" i="11"/>
  <c r="BX59" i="11"/>
  <c r="CE59" i="11"/>
  <c r="BW59" i="11"/>
  <c r="CD59" i="11"/>
  <c r="CC59" i="11"/>
  <c r="CB59" i="11"/>
  <c r="CA59" i="11"/>
  <c r="BW14" i="11"/>
  <c r="CE14" i="11"/>
  <c r="BX14" i="11"/>
  <c r="CF14" i="11"/>
  <c r="BY14" i="11"/>
  <c r="CG14" i="11"/>
  <c r="BZ14" i="11"/>
  <c r="CA14" i="11"/>
  <c r="CB14" i="11"/>
  <c r="CC14" i="11"/>
  <c r="CD14" i="11"/>
  <c r="AP31" i="11"/>
  <c r="AQ31" i="11"/>
  <c r="AK31" i="11"/>
  <c r="AT31" i="11"/>
  <c r="AS31" i="11"/>
  <c r="AM31" i="11"/>
  <c r="AO31" i="11"/>
  <c r="AR31" i="11"/>
  <c r="AJ31" i="11"/>
  <c r="AL31" i="11"/>
  <c r="AN31" i="11"/>
  <c r="BX21" i="11"/>
  <c r="CF21" i="11"/>
  <c r="BY21" i="11"/>
  <c r="CG21" i="11"/>
  <c r="BZ21" i="11"/>
  <c r="CA21" i="11"/>
  <c r="CB21" i="11"/>
  <c r="CC21" i="11"/>
  <c r="CD21" i="11"/>
  <c r="BW21" i="11"/>
  <c r="CE21" i="11"/>
  <c r="AP30" i="11"/>
  <c r="AQ30" i="11"/>
  <c r="AJ30" i="11"/>
  <c r="AR30" i="11"/>
  <c r="AS30" i="11"/>
  <c r="AL30" i="11"/>
  <c r="AM30" i="11"/>
  <c r="AN30" i="11"/>
  <c r="AK30" i="11"/>
  <c r="AO30" i="11"/>
  <c r="AT30" i="11"/>
  <c r="BY20" i="11"/>
  <c r="CG20" i="11"/>
  <c r="BZ20" i="11"/>
  <c r="CA20" i="11"/>
  <c r="CB20" i="11"/>
  <c r="CC20" i="11"/>
  <c r="CD20" i="11"/>
  <c r="BW20" i="11"/>
  <c r="CE20" i="11"/>
  <c r="BX20" i="11"/>
  <c r="CF20" i="11"/>
  <c r="AS37" i="11"/>
  <c r="AK37" i="11"/>
  <c r="AT37" i="11"/>
  <c r="AM37" i="11"/>
  <c r="AN37" i="11"/>
  <c r="AO37" i="11"/>
  <c r="AQ37" i="11"/>
  <c r="AJ37" i="11"/>
  <c r="AL37" i="11"/>
  <c r="AP37" i="11"/>
  <c r="AR37" i="11"/>
  <c r="BZ19" i="11"/>
  <c r="CA19" i="11"/>
  <c r="CB19" i="11"/>
  <c r="CC19" i="11"/>
  <c r="CD19" i="11"/>
  <c r="BW19" i="11"/>
  <c r="CE19" i="11"/>
  <c r="BX19" i="11"/>
  <c r="CF19" i="11"/>
  <c r="BY19" i="11"/>
  <c r="CG19" i="11"/>
  <c r="AS44" i="11"/>
  <c r="AQ44" i="11"/>
  <c r="AJ44" i="11"/>
  <c r="AR44" i="11"/>
  <c r="AK44" i="11"/>
  <c r="AT44" i="11"/>
  <c r="AL44" i="11"/>
  <c r="AM44" i="11"/>
  <c r="AN44" i="11"/>
  <c r="AO44" i="11"/>
  <c r="AP44" i="11"/>
  <c r="BA28" i="11"/>
  <c r="BB28" i="11"/>
  <c r="BC28" i="11"/>
  <c r="BD28" i="11"/>
  <c r="AW28" i="11"/>
  <c r="BE28" i="11"/>
  <c r="AX28" i="11"/>
  <c r="BF28" i="11"/>
  <c r="AY28" i="11"/>
  <c r="BG28" i="11"/>
  <c r="AZ28" i="11"/>
  <c r="AS51" i="11"/>
  <c r="AJ51" i="11"/>
  <c r="AR51" i="11"/>
  <c r="AK51" i="11"/>
  <c r="AT51" i="11"/>
  <c r="AL51" i="11"/>
  <c r="AM51" i="11"/>
  <c r="AN51" i="11"/>
  <c r="AO51" i="11"/>
  <c r="AP51" i="11"/>
  <c r="AQ51" i="11"/>
  <c r="BB27" i="11"/>
  <c r="BC27" i="11"/>
  <c r="BD27" i="11"/>
  <c r="AW27" i="11"/>
  <c r="BE27" i="11"/>
  <c r="AX27" i="11"/>
  <c r="BF27" i="11"/>
  <c r="AY27" i="11"/>
  <c r="BG27" i="11"/>
  <c r="AZ27" i="11"/>
  <c r="BA27" i="11"/>
  <c r="CB8" i="11"/>
  <c r="CC8" i="11"/>
  <c r="CD8" i="11"/>
  <c r="BW8" i="11"/>
  <c r="CE8" i="11"/>
  <c r="BX8" i="11"/>
  <c r="CF8" i="11"/>
  <c r="BY8" i="11"/>
  <c r="CG8" i="11"/>
  <c r="BZ8" i="11"/>
  <c r="CA8" i="11"/>
  <c r="BB59" i="11"/>
  <c r="BA59" i="11"/>
  <c r="AZ59" i="11"/>
  <c r="BG59" i="11"/>
  <c r="AY59" i="11"/>
  <c r="BF59" i="11"/>
  <c r="AX59" i="11"/>
  <c r="BE59" i="11"/>
  <c r="AW59" i="11"/>
  <c r="BD59" i="11"/>
  <c r="BC59" i="11"/>
  <c r="BC9" i="11"/>
  <c r="BD9" i="11"/>
  <c r="AW9" i="11"/>
  <c r="BE9" i="11"/>
  <c r="AX9" i="11"/>
  <c r="BF9" i="11"/>
  <c r="AY9" i="11"/>
  <c r="BG9" i="11"/>
  <c r="AZ9" i="11"/>
  <c r="BA9" i="11"/>
  <c r="BB9" i="11"/>
  <c r="AM17" i="11"/>
  <c r="AN17" i="11"/>
  <c r="AO17" i="11"/>
  <c r="AP17" i="11"/>
  <c r="AQ17" i="11"/>
  <c r="AJ17" i="11"/>
  <c r="AR17" i="11"/>
  <c r="AK17" i="11"/>
  <c r="AT17" i="11"/>
  <c r="AS17" i="11"/>
  <c r="AL17" i="11"/>
  <c r="AQ33" i="13"/>
  <c r="AP33" i="13"/>
  <c r="AO33" i="13"/>
  <c r="AN33" i="13"/>
  <c r="AT33" i="13"/>
  <c r="AL33" i="13"/>
  <c r="AS33" i="13"/>
  <c r="AR33" i="13"/>
  <c r="AM33" i="13"/>
  <c r="AK33" i="13"/>
  <c r="AJ33" i="13"/>
  <c r="BK59" i="13"/>
  <c r="BS59" i="13"/>
  <c r="BL59" i="13"/>
  <c r="BT59" i="13"/>
  <c r="BM59" i="13"/>
  <c r="BN59" i="13"/>
  <c r="BO59" i="13"/>
  <c r="BP59" i="13"/>
  <c r="BQ59" i="13"/>
  <c r="BJ59" i="13"/>
  <c r="BR59" i="13"/>
  <c r="AP14" i="13"/>
  <c r="AO14" i="13"/>
  <c r="AN14" i="13"/>
  <c r="AM14" i="13"/>
  <c r="AT14" i="13"/>
  <c r="AL14" i="13"/>
  <c r="AS14" i="13"/>
  <c r="AK14" i="13"/>
  <c r="AR14" i="13"/>
  <c r="AJ14" i="13"/>
  <c r="AQ14" i="13"/>
  <c r="CE35" i="13"/>
  <c r="BW35" i="13"/>
  <c r="CD35" i="13"/>
  <c r="CC35" i="13"/>
  <c r="CB35" i="13"/>
  <c r="CA35" i="13"/>
  <c r="BZ35" i="13"/>
  <c r="CG35" i="13"/>
  <c r="CF35" i="13"/>
  <c r="BY35" i="13"/>
  <c r="BX35" i="13"/>
  <c r="BF54" i="13"/>
  <c r="AX54" i="13"/>
  <c r="BE54" i="13"/>
  <c r="AW54" i="13"/>
  <c r="BD54" i="13"/>
  <c r="BC54" i="13"/>
  <c r="BB54" i="13"/>
  <c r="BA54" i="13"/>
  <c r="BG54" i="13"/>
  <c r="AZ54" i="13"/>
  <c r="AY54" i="13"/>
  <c r="AM59" i="13"/>
  <c r="AN59" i="13"/>
  <c r="AO59" i="13"/>
  <c r="AP59" i="13"/>
  <c r="AQ59" i="13"/>
  <c r="AJ59" i="13"/>
  <c r="AR59" i="13"/>
  <c r="AK59" i="13"/>
  <c r="AS59" i="13"/>
  <c r="AL59" i="13"/>
  <c r="AT59" i="13"/>
  <c r="BP17" i="13"/>
  <c r="BO17" i="13"/>
  <c r="BN17" i="13"/>
  <c r="BM17" i="13"/>
  <c r="BT17" i="13"/>
  <c r="BL17" i="13"/>
  <c r="BS17" i="13"/>
  <c r="BK17" i="13"/>
  <c r="BR17" i="13"/>
  <c r="BJ17" i="13"/>
  <c r="BQ17" i="13"/>
  <c r="CE37" i="13"/>
  <c r="BW37" i="13"/>
  <c r="CD37" i="13"/>
  <c r="CC37" i="13"/>
  <c r="CB37" i="13"/>
  <c r="CA37" i="13"/>
  <c r="BZ37" i="13"/>
  <c r="CG37" i="13"/>
  <c r="CF37" i="13"/>
  <c r="BY37" i="13"/>
  <c r="BX37" i="13"/>
  <c r="BF56" i="13"/>
  <c r="AX56" i="13"/>
  <c r="BE56" i="13"/>
  <c r="AW56" i="13"/>
  <c r="BD56" i="13"/>
  <c r="BC56" i="13"/>
  <c r="BB56" i="13"/>
  <c r="BA56" i="13"/>
  <c r="BG56" i="13"/>
  <c r="AZ56" i="13"/>
  <c r="AY56" i="13"/>
  <c r="CA59" i="13"/>
  <c r="CB59" i="13"/>
  <c r="CC59" i="13"/>
  <c r="CD59" i="13"/>
  <c r="BW59" i="13"/>
  <c r="CE59" i="13"/>
  <c r="BX59" i="13"/>
  <c r="CF59" i="13"/>
  <c r="BY59" i="13"/>
  <c r="CG59" i="13"/>
  <c r="BZ59" i="13"/>
  <c r="BP19" i="13"/>
  <c r="BO19" i="13"/>
  <c r="BN19" i="13"/>
  <c r="BM19" i="13"/>
  <c r="BT19" i="13"/>
  <c r="BL19" i="13"/>
  <c r="BS19" i="13"/>
  <c r="BK19" i="13"/>
  <c r="BR19" i="13"/>
  <c r="BJ19" i="13"/>
  <c r="BQ19" i="13"/>
  <c r="CF39" i="13"/>
  <c r="BX39" i="13"/>
  <c r="CD39" i="13"/>
  <c r="CC39" i="13"/>
  <c r="CB39" i="13"/>
  <c r="CA39" i="13"/>
  <c r="BZ39" i="13"/>
  <c r="BY39" i="13"/>
  <c r="CG39" i="13"/>
  <c r="CE39" i="13"/>
  <c r="BW39" i="13"/>
  <c r="BQ47" i="13"/>
  <c r="BP47" i="13"/>
  <c r="BO47" i="13"/>
  <c r="BN47" i="13"/>
  <c r="BM47" i="13"/>
  <c r="BT47" i="13"/>
  <c r="BL47" i="13"/>
  <c r="BS47" i="13"/>
  <c r="BR47" i="13"/>
  <c r="BK47" i="13"/>
  <c r="BJ47" i="13"/>
  <c r="BS8" i="13"/>
  <c r="BK8" i="13"/>
  <c r="BR8" i="13"/>
  <c r="BJ8" i="13"/>
  <c r="BQ8" i="13"/>
  <c r="BP8" i="13"/>
  <c r="BO8" i="13"/>
  <c r="BN8" i="13"/>
  <c r="BM8" i="13"/>
  <c r="BL8" i="13"/>
  <c r="BT8" i="13"/>
  <c r="CA13" i="13"/>
  <c r="BZ13" i="13"/>
  <c r="CG13" i="13"/>
  <c r="BY13" i="13"/>
  <c r="CF13" i="13"/>
  <c r="BX13" i="13"/>
  <c r="CE13" i="13"/>
  <c r="BW13" i="13"/>
  <c r="CD13" i="13"/>
  <c r="CC13" i="13"/>
  <c r="CB13" i="13"/>
  <c r="BM44" i="13"/>
  <c r="BT44" i="13"/>
  <c r="BL44" i="13"/>
  <c r="BS44" i="13"/>
  <c r="BK44" i="13"/>
  <c r="BR44" i="13"/>
  <c r="BJ44" i="13"/>
  <c r="BQ44" i="13"/>
  <c r="BP44" i="13"/>
  <c r="BO44" i="13"/>
  <c r="BN44" i="13"/>
  <c r="CD54" i="13"/>
  <c r="CC54" i="13"/>
  <c r="CB54" i="13"/>
  <c r="CA54" i="13"/>
  <c r="BZ54" i="13"/>
  <c r="CG54" i="13"/>
  <c r="BY54" i="13"/>
  <c r="CF54" i="13"/>
  <c r="CE54" i="13"/>
  <c r="BX54" i="13"/>
  <c r="BW54" i="13"/>
  <c r="AZ6" i="13"/>
  <c r="BG6" i="13"/>
  <c r="AY6" i="13"/>
  <c r="BF6" i="13"/>
  <c r="AX6" i="13"/>
  <c r="BE6" i="13"/>
  <c r="AW6" i="13"/>
  <c r="BD6" i="13"/>
  <c r="BC6" i="13"/>
  <c r="BB6" i="13"/>
  <c r="BA6" i="13"/>
  <c r="BM9" i="13"/>
  <c r="BT9" i="13"/>
  <c r="BL9" i="13"/>
  <c r="BS9" i="13"/>
  <c r="BK9" i="13"/>
  <c r="BR9" i="13"/>
  <c r="BJ9" i="13"/>
  <c r="BQ9" i="13"/>
  <c r="BP9" i="13"/>
  <c r="BO9" i="13"/>
  <c r="BN9" i="13"/>
  <c r="CG43" i="13"/>
  <c r="BY43" i="13"/>
  <c r="CF43" i="13"/>
  <c r="BX43" i="13"/>
  <c r="CE43" i="13"/>
  <c r="BW43" i="13"/>
  <c r="CD43" i="13"/>
  <c r="CC43" i="13"/>
  <c r="CB43" i="13"/>
  <c r="CA43" i="13"/>
  <c r="BZ43" i="13"/>
  <c r="BR51" i="13"/>
  <c r="BJ51" i="13"/>
  <c r="BQ51" i="13"/>
  <c r="BP51" i="13"/>
  <c r="BO51" i="13"/>
  <c r="BN51" i="13"/>
  <c r="BM51" i="13"/>
  <c r="BL51" i="13"/>
  <c r="BK51" i="13"/>
  <c r="BT51" i="13"/>
  <c r="BS51" i="13"/>
  <c r="CA8" i="13"/>
  <c r="BZ8" i="13"/>
  <c r="CG8" i="13"/>
  <c r="BY8" i="13"/>
  <c r="CF8" i="13"/>
  <c r="BX8" i="13"/>
  <c r="CE8" i="13"/>
  <c r="BW8" i="13"/>
  <c r="CD8" i="13"/>
  <c r="CC8" i="13"/>
  <c r="CB8" i="13"/>
  <c r="AR26" i="13"/>
  <c r="AJ26" i="13"/>
  <c r="AQ26" i="13"/>
  <c r="AP26" i="13"/>
  <c r="AO26" i="13"/>
  <c r="AN26" i="13"/>
  <c r="AM26" i="13"/>
  <c r="AT26" i="13"/>
  <c r="AS26" i="13"/>
  <c r="AL26" i="13"/>
  <c r="AK26" i="13"/>
  <c r="CA34" i="13"/>
  <c r="BZ34" i="13"/>
  <c r="CG34" i="13"/>
  <c r="BY34" i="13"/>
  <c r="CF34" i="13"/>
  <c r="BX34" i="13"/>
  <c r="CE34" i="13"/>
  <c r="BW34" i="13"/>
  <c r="CD34" i="13"/>
  <c r="CC34" i="13"/>
  <c r="CB34" i="13"/>
  <c r="BD58" i="13"/>
  <c r="AZ58" i="13"/>
  <c r="BG58" i="13"/>
  <c r="AY58" i="13"/>
  <c r="BF58" i="13"/>
  <c r="BE58" i="13"/>
  <c r="BC58" i="13"/>
  <c r="BB58" i="13"/>
  <c r="BA58" i="13"/>
  <c r="AX58" i="13"/>
  <c r="AW58" i="13"/>
  <c r="AZ28" i="13"/>
  <c r="BG28" i="13"/>
  <c r="AY28" i="13"/>
  <c r="BF28" i="13"/>
  <c r="AX28" i="13"/>
  <c r="BE28" i="13"/>
  <c r="AW28" i="13"/>
  <c r="BD28" i="13"/>
  <c r="BC28" i="13"/>
  <c r="BB28" i="13"/>
  <c r="BA28" i="13"/>
  <c r="AN25" i="13"/>
  <c r="AM25" i="13"/>
  <c r="AT25" i="13"/>
  <c r="AL25" i="13"/>
  <c r="AS25" i="13"/>
  <c r="AK25" i="13"/>
  <c r="AR25" i="13"/>
  <c r="AJ25" i="13"/>
  <c r="AQ25" i="13"/>
  <c r="AP25" i="13"/>
  <c r="AO25" i="13"/>
  <c r="BZ53" i="13"/>
  <c r="CG53" i="13"/>
  <c r="BY53" i="13"/>
  <c r="CF53" i="13"/>
  <c r="BX53" i="13"/>
  <c r="CE53" i="13"/>
  <c r="BW53" i="13"/>
  <c r="CD53" i="13"/>
  <c r="CC53" i="13"/>
  <c r="CB53" i="13"/>
  <c r="CA53" i="13"/>
  <c r="CF49" i="4"/>
  <c r="CE49" i="4"/>
  <c r="BW49" i="4"/>
  <c r="CA49" i="4"/>
  <c r="CC49" i="4"/>
  <c r="CG49" i="4"/>
  <c r="CD49" i="4"/>
  <c r="BZ49" i="4"/>
  <c r="BX49" i="4"/>
  <c r="CB49" i="4"/>
  <c r="BY49" i="4"/>
  <c r="AM34" i="4"/>
  <c r="AS34" i="4"/>
  <c r="AO34" i="4"/>
  <c r="AL34" i="4"/>
  <c r="AN34" i="4"/>
  <c r="AQ34" i="4"/>
  <c r="AP34" i="4"/>
  <c r="AK34" i="4"/>
  <c r="AT34" i="4"/>
  <c r="AJ34" i="4"/>
  <c r="AR34" i="4"/>
  <c r="AP10" i="4"/>
  <c r="AO10" i="4"/>
  <c r="AR10" i="4"/>
  <c r="AL10" i="4"/>
  <c r="AJ10" i="4"/>
  <c r="AM10" i="4"/>
  <c r="AT10" i="4"/>
  <c r="AS10" i="4"/>
  <c r="AK10" i="4"/>
  <c r="AN10" i="4"/>
  <c r="AQ10" i="4"/>
  <c r="BO6" i="4"/>
  <c r="BL6" i="4"/>
  <c r="BP6" i="4"/>
  <c r="BR6" i="4"/>
  <c r="BT6" i="4"/>
  <c r="BK6" i="4"/>
  <c r="BM6" i="4"/>
  <c r="BQ6" i="4"/>
  <c r="BJ6" i="4"/>
  <c r="BS6" i="4"/>
  <c r="BN6" i="4"/>
  <c r="AS56" i="4"/>
  <c r="AR56" i="4"/>
  <c r="AP56" i="4"/>
  <c r="AO56" i="4"/>
  <c r="AM56" i="4"/>
  <c r="AN56" i="4"/>
  <c r="AL56" i="4"/>
  <c r="AQ56" i="4"/>
  <c r="AT56" i="4"/>
  <c r="AK56" i="4"/>
  <c r="AJ56" i="4"/>
  <c r="CB26" i="4"/>
  <c r="CD26" i="4"/>
  <c r="CA26" i="4"/>
  <c r="CC26" i="4"/>
  <c r="CF26" i="4"/>
  <c r="BW26" i="4"/>
  <c r="BZ26" i="4"/>
  <c r="CG26" i="4"/>
  <c r="BY26" i="4"/>
  <c r="BX26" i="4"/>
  <c r="CE26" i="4"/>
  <c r="BJ29" i="4"/>
  <c r="BT29" i="4"/>
  <c r="BN29" i="4"/>
  <c r="BQ29" i="4"/>
  <c r="BM29" i="4"/>
  <c r="BR29" i="4"/>
  <c r="BP29" i="4"/>
  <c r="BL29" i="4"/>
  <c r="BO29" i="4"/>
  <c r="BK29" i="4"/>
  <c r="BS29" i="4"/>
  <c r="AJ5" i="4"/>
  <c r="AQ5" i="4"/>
  <c r="AT5" i="4"/>
  <c r="AN5" i="4"/>
  <c r="AM5" i="4"/>
  <c r="AL5" i="4"/>
  <c r="AS5" i="4"/>
  <c r="AK5" i="4"/>
  <c r="AO5" i="4"/>
  <c r="AP5" i="4"/>
  <c r="AR5" i="4"/>
  <c r="AW26" i="4"/>
  <c r="AN13" i="4"/>
  <c r="AP13" i="4"/>
  <c r="AJ13" i="4"/>
  <c r="AQ13" i="4"/>
  <c r="AM13" i="4"/>
  <c r="AR13" i="4"/>
  <c r="AL13" i="4"/>
  <c r="AS13" i="4"/>
  <c r="AO13" i="4"/>
  <c r="AT13" i="4"/>
  <c r="AK13" i="4"/>
  <c r="CG39" i="4"/>
  <c r="BZ45" i="4"/>
  <c r="BY45" i="4"/>
  <c r="BX45" i="4"/>
  <c r="CD45" i="4"/>
  <c r="CB45" i="4"/>
  <c r="CA45" i="4"/>
  <c r="CG45" i="4"/>
  <c r="CF45" i="4"/>
  <c r="CE45" i="4"/>
  <c r="BW45" i="4"/>
  <c r="CC45" i="4"/>
  <c r="AR25" i="4"/>
  <c r="AK25" i="4"/>
  <c r="AN25" i="4"/>
  <c r="AL25" i="4"/>
  <c r="AT25" i="4"/>
  <c r="AM25" i="4"/>
  <c r="AO25" i="4"/>
  <c r="AQ25" i="4"/>
  <c r="AJ25" i="4"/>
  <c r="AP25" i="4"/>
  <c r="AS25" i="4"/>
  <c r="CA21" i="4"/>
  <c r="BX21" i="4"/>
  <c r="CE21" i="4"/>
  <c r="BW21" i="4"/>
  <c r="CB21" i="4"/>
  <c r="BY21" i="4"/>
  <c r="CG21" i="4"/>
  <c r="CF21" i="4"/>
  <c r="CD21" i="4"/>
  <c r="CC21" i="4"/>
  <c r="BZ21" i="4"/>
  <c r="BM39" i="4"/>
  <c r="BS39" i="4"/>
  <c r="BK39" i="4"/>
  <c r="BQ39" i="4"/>
  <c r="BL39" i="4"/>
  <c r="BR39" i="4"/>
  <c r="BN39" i="4"/>
  <c r="BT39" i="4"/>
  <c r="BP39" i="4"/>
  <c r="BO39" i="4"/>
  <c r="BJ39" i="4"/>
  <c r="BS37" i="4"/>
  <c r="BN37" i="4"/>
  <c r="BT37" i="4"/>
  <c r="BR37" i="4"/>
  <c r="BJ37" i="4"/>
  <c r="AK27" i="4"/>
  <c r="AR27" i="4"/>
  <c r="AT27" i="4"/>
  <c r="AN27" i="4"/>
  <c r="AS27" i="4"/>
  <c r="AL27" i="4"/>
  <c r="AQ27" i="4"/>
  <c r="AO27" i="4"/>
  <c r="AM27" i="4"/>
  <c r="AJ27" i="4"/>
  <c r="AP27" i="4"/>
  <c r="AM29" i="4"/>
  <c r="AK29" i="4"/>
  <c r="AS29" i="4"/>
  <c r="AN29" i="4"/>
  <c r="AP29" i="4"/>
  <c r="AX59" i="4"/>
  <c r="AZ59" i="4"/>
  <c r="BC59" i="4"/>
  <c r="BD59" i="4"/>
  <c r="BA59" i="4"/>
  <c r="AW59" i="4"/>
  <c r="BE59" i="4"/>
  <c r="BB59" i="4"/>
  <c r="BF59" i="4"/>
  <c r="BG59" i="4"/>
  <c r="AY59" i="4"/>
  <c r="AM11" i="4"/>
  <c r="AJ11" i="4"/>
  <c r="AT11" i="4"/>
  <c r="AQ11" i="4"/>
  <c r="AO11" i="4"/>
  <c r="AR11" i="4"/>
  <c r="AP11" i="4"/>
  <c r="AN11" i="4"/>
  <c r="AL11" i="4"/>
  <c r="AK11" i="4"/>
  <c r="AS11" i="4"/>
  <c r="AM40" i="4"/>
  <c r="AR40" i="4"/>
  <c r="AS40" i="4"/>
  <c r="AP40" i="4"/>
  <c r="AL40" i="4"/>
  <c r="AJ40" i="4"/>
  <c r="AN40" i="4"/>
  <c r="AT40" i="4"/>
  <c r="AQ40" i="4"/>
  <c r="AO40" i="4"/>
  <c r="AK40" i="4"/>
  <c r="CF19" i="4"/>
  <c r="CA19" i="4"/>
  <c r="BB4" i="4"/>
  <c r="AZ4" i="4"/>
  <c r="AY4" i="4"/>
  <c r="AX4" i="4"/>
  <c r="BG4" i="4"/>
  <c r="BA4" i="4"/>
  <c r="BE4" i="4"/>
  <c r="BD4" i="4"/>
  <c r="BF4" i="4"/>
  <c r="AW4" i="4"/>
  <c r="BC4" i="4"/>
  <c r="CD40" i="4"/>
  <c r="BY40" i="4"/>
  <c r="BZ40" i="4"/>
  <c r="CE40" i="4"/>
  <c r="CA40" i="4"/>
  <c r="CB40" i="4"/>
  <c r="CG40" i="4"/>
  <c r="CF40" i="4"/>
  <c r="BX40" i="4"/>
  <c r="CC40" i="4"/>
  <c r="BW40" i="4"/>
  <c r="BD17" i="4"/>
  <c r="AZ17" i="4"/>
  <c r="AY17" i="4"/>
  <c r="BA17" i="4"/>
  <c r="BE17" i="4"/>
  <c r="AX17" i="4"/>
  <c r="BF17" i="4"/>
  <c r="AW17" i="4"/>
  <c r="BB17" i="4"/>
  <c r="BG17" i="4"/>
  <c r="BC17" i="4"/>
  <c r="AL59" i="4"/>
  <c r="AK59" i="4"/>
  <c r="AR59" i="4"/>
  <c r="AJ59" i="4"/>
  <c r="AM59" i="4"/>
  <c r="AN59" i="4"/>
  <c r="AT59" i="4"/>
  <c r="AQ59" i="4"/>
  <c r="AP59" i="4"/>
  <c r="AS59" i="4"/>
  <c r="AO59" i="4"/>
  <c r="AZ11" i="4"/>
  <c r="BG11" i="4"/>
  <c r="BF11" i="4"/>
  <c r="BB11" i="4"/>
  <c r="BC11" i="4"/>
  <c r="AX11" i="4"/>
  <c r="BE11" i="4"/>
  <c r="AY11" i="4"/>
  <c r="AW11" i="4"/>
  <c r="BD11" i="4"/>
  <c r="BA11" i="4"/>
  <c r="BL35" i="4"/>
  <c r="BR35" i="4"/>
  <c r="BJ35" i="4"/>
  <c r="BS35" i="4"/>
  <c r="BK35" i="4"/>
  <c r="BP35" i="4"/>
  <c r="BT35" i="4"/>
  <c r="BQ35" i="4"/>
  <c r="BN35" i="4"/>
  <c r="BO35" i="4"/>
  <c r="BM35" i="4"/>
  <c r="CD56" i="7"/>
  <c r="CC56" i="7"/>
  <c r="BW56" i="7"/>
  <c r="CE56" i="7"/>
  <c r="CG56" i="7"/>
  <c r="CA56" i="7"/>
  <c r="CF56" i="7"/>
  <c r="BZ56" i="7"/>
  <c r="BX56" i="7"/>
  <c r="CB56" i="7"/>
  <c r="BY56" i="7"/>
  <c r="BL32" i="7"/>
  <c r="BN32" i="7"/>
  <c r="BK32" i="7"/>
  <c r="BR32" i="7"/>
  <c r="BQ32" i="7"/>
  <c r="BS32" i="7"/>
  <c r="BM32" i="7"/>
  <c r="BJ32" i="7"/>
  <c r="BO32" i="7"/>
  <c r="BP32" i="7"/>
  <c r="BT32" i="7"/>
  <c r="BR11" i="7"/>
  <c r="BS11" i="7"/>
  <c r="BL11" i="7"/>
  <c r="BO11" i="7"/>
  <c r="BK11" i="7"/>
  <c r="BM11" i="7"/>
  <c r="BT11" i="7"/>
  <c r="BN11" i="7"/>
  <c r="BJ11" i="7"/>
  <c r="BP11" i="7"/>
  <c r="BQ11" i="7"/>
  <c r="BW5" i="7"/>
  <c r="BY5" i="7"/>
  <c r="CC5" i="7"/>
  <c r="CA5" i="7"/>
  <c r="CB5" i="7"/>
  <c r="CD5" i="7"/>
  <c r="CF5" i="7"/>
  <c r="BX5" i="7"/>
  <c r="BZ5" i="7"/>
  <c r="CG5" i="7"/>
  <c r="CE5" i="7"/>
  <c r="CG39" i="7"/>
  <c r="CF39" i="7"/>
  <c r="BW39" i="7"/>
  <c r="CD39" i="7"/>
  <c r="CB39" i="7"/>
  <c r="BX39" i="7"/>
  <c r="CA39" i="7"/>
  <c r="CC39" i="7"/>
  <c r="CE39" i="7"/>
  <c r="BY39" i="7"/>
  <c r="BZ39" i="7"/>
  <c r="AJ28" i="7"/>
  <c r="AK28" i="7"/>
  <c r="AO28" i="7"/>
  <c r="AS28" i="7"/>
  <c r="AN28" i="7"/>
  <c r="AL28" i="7"/>
  <c r="AR28" i="7"/>
  <c r="AT28" i="7"/>
  <c r="AQ28" i="7"/>
  <c r="AM28" i="7"/>
  <c r="AP28" i="7"/>
  <c r="BF4" i="7"/>
  <c r="BB4" i="7"/>
  <c r="AY4" i="7"/>
  <c r="AZ4" i="7"/>
  <c r="BA4" i="7"/>
  <c r="AX4" i="7"/>
  <c r="AW4" i="7"/>
  <c r="BE4" i="7"/>
  <c r="BD4" i="7"/>
  <c r="BC4" i="7"/>
  <c r="BG4" i="7"/>
  <c r="BB48" i="7"/>
  <c r="BD48" i="7"/>
  <c r="AW48" i="7"/>
  <c r="AX48" i="7"/>
  <c r="BF48" i="7"/>
  <c r="BE48" i="7"/>
  <c r="BC48" i="7"/>
  <c r="AY48" i="7"/>
  <c r="AZ48" i="7"/>
  <c r="BG48" i="7"/>
  <c r="BA48" i="7"/>
  <c r="CB12" i="7"/>
  <c r="BZ12" i="7"/>
  <c r="BY12" i="7"/>
  <c r="CA12" i="7"/>
  <c r="CC12" i="7"/>
  <c r="BX12" i="7"/>
  <c r="CD12" i="7"/>
  <c r="CF12" i="7"/>
  <c r="CG12" i="7"/>
  <c r="CE12" i="7"/>
  <c r="BW12" i="7"/>
  <c r="AL13" i="7"/>
  <c r="AO13" i="7"/>
  <c r="AQ13" i="7"/>
  <c r="AJ13" i="7"/>
  <c r="AR13" i="7"/>
  <c r="AN13" i="7"/>
  <c r="AT13" i="7"/>
  <c r="AP13" i="7"/>
  <c r="AK13" i="7"/>
  <c r="AS13" i="7"/>
  <c r="AM13" i="7"/>
  <c r="BZ10" i="7"/>
  <c r="CD10" i="7"/>
  <c r="CA10" i="7"/>
  <c r="CG10" i="7"/>
  <c r="CC10" i="7"/>
  <c r="CF10" i="7"/>
  <c r="BX10" i="7"/>
  <c r="BW10" i="7"/>
  <c r="CB10" i="7"/>
  <c r="BY10" i="7"/>
  <c r="CE10" i="7"/>
  <c r="BM40" i="7"/>
  <c r="BP40" i="7"/>
  <c r="BN40" i="7"/>
  <c r="BL40" i="7"/>
  <c r="BQ40" i="7"/>
  <c r="BJ40" i="7"/>
  <c r="BS40" i="7"/>
  <c r="BR40" i="7"/>
  <c r="BK40" i="7"/>
  <c r="BO40" i="7"/>
  <c r="BT40" i="7"/>
  <c r="BA27" i="7"/>
  <c r="AX27" i="7"/>
  <c r="AW27" i="7"/>
  <c r="BF27" i="7"/>
  <c r="BE27" i="7"/>
  <c r="BC27" i="7"/>
  <c r="BB27" i="7"/>
  <c r="AZ27" i="7"/>
  <c r="AY27" i="7"/>
  <c r="BD27" i="7"/>
  <c r="BG27" i="7"/>
  <c r="AT7" i="7"/>
  <c r="AO7" i="7"/>
  <c r="AR7" i="7"/>
  <c r="AS7" i="7"/>
  <c r="AM7" i="7"/>
  <c r="AN7" i="7"/>
  <c r="AJ7" i="7"/>
  <c r="AP7" i="7"/>
  <c r="AQ7" i="7"/>
  <c r="AK7" i="7"/>
  <c r="AL7" i="7"/>
  <c r="BD36" i="7"/>
  <c r="BG36" i="7"/>
  <c r="BB36" i="7"/>
  <c r="BE36" i="7"/>
  <c r="BF36" i="7"/>
  <c r="AY36" i="7"/>
  <c r="AX36" i="7"/>
  <c r="AW36" i="7"/>
  <c r="AZ36" i="7"/>
  <c r="BC36" i="7"/>
  <c r="BA36" i="7"/>
  <c r="AO16" i="7"/>
  <c r="AN16" i="7"/>
  <c r="AL16" i="7"/>
  <c r="AR16" i="7"/>
  <c r="AQ16" i="7"/>
  <c r="AP16" i="7"/>
  <c r="AK16" i="7"/>
  <c r="AM16" i="7"/>
  <c r="AT16" i="7"/>
  <c r="AS16" i="7"/>
  <c r="AJ16" i="7"/>
  <c r="AQ43" i="7"/>
  <c r="AT43" i="7"/>
  <c r="AS43" i="7"/>
  <c r="AL43" i="7"/>
  <c r="AJ43" i="7"/>
  <c r="AR43" i="7"/>
  <c r="AN43" i="7"/>
  <c r="AO43" i="7"/>
  <c r="AK43" i="7"/>
  <c r="AP43" i="7"/>
  <c r="AM43" i="7"/>
  <c r="AK6" i="7"/>
  <c r="AJ6" i="7"/>
  <c r="AN6" i="7"/>
  <c r="AS6" i="7"/>
  <c r="AM6" i="7"/>
  <c r="AR6" i="7"/>
  <c r="AP6" i="7"/>
  <c r="AQ6" i="7"/>
  <c r="AT6" i="7"/>
  <c r="AL6" i="7"/>
  <c r="AO6" i="7"/>
  <c r="AS55" i="7"/>
  <c r="AM55" i="7"/>
  <c r="AN55" i="7"/>
  <c r="AP55" i="7"/>
  <c r="AR55" i="7"/>
  <c r="AT55" i="7"/>
  <c r="AQ55" i="7"/>
  <c r="AJ55" i="7"/>
  <c r="AK55" i="7"/>
  <c r="AL55" i="7"/>
  <c r="AO55" i="7"/>
  <c r="CB49" i="7"/>
  <c r="CA49" i="7"/>
  <c r="CD49" i="7"/>
  <c r="BW49" i="7"/>
  <c r="BY49" i="7"/>
  <c r="CG49" i="7"/>
  <c r="CE49" i="7"/>
  <c r="CC49" i="7"/>
  <c r="BZ49" i="7"/>
  <c r="BX49" i="7"/>
  <c r="CF49" i="7"/>
  <c r="BA50" i="7"/>
  <c r="AW50" i="7"/>
  <c r="BE50" i="7"/>
  <c r="AZ50" i="7"/>
  <c r="AX50" i="7"/>
  <c r="AY50" i="7"/>
  <c r="BG50" i="7"/>
  <c r="BF50" i="7"/>
  <c r="BB50" i="7"/>
  <c r="BC50" i="7"/>
  <c r="BD50" i="7"/>
  <c r="AL22" i="7"/>
  <c r="AS22" i="7"/>
  <c r="AN22" i="7"/>
  <c r="AR22" i="7"/>
  <c r="AK22" i="7"/>
  <c r="AO22" i="7"/>
  <c r="AJ22" i="7"/>
  <c r="AQ22" i="7"/>
  <c r="AT22" i="7"/>
  <c r="AP22" i="7"/>
  <c r="AM22" i="7"/>
  <c r="BA56" i="7"/>
  <c r="AZ56" i="7"/>
  <c r="BD56" i="7"/>
  <c r="BB56" i="7"/>
  <c r="BC56" i="7"/>
  <c r="BE56" i="7"/>
  <c r="AX56" i="7"/>
  <c r="AY56" i="7"/>
  <c r="AW56" i="7"/>
  <c r="BG56" i="7"/>
  <c r="BF56" i="7"/>
  <c r="BS25" i="7"/>
  <c r="BT25" i="7"/>
  <c r="BN25" i="7"/>
  <c r="BO25" i="7"/>
  <c r="BQ25" i="7"/>
  <c r="BJ25" i="7"/>
  <c r="BM25" i="7"/>
  <c r="BL25" i="7"/>
  <c r="BK25" i="7"/>
  <c r="BR25" i="7"/>
  <c r="BP25" i="7"/>
  <c r="BO13" i="7"/>
  <c r="BS13" i="7"/>
  <c r="BR13" i="7"/>
  <c r="BL13" i="7"/>
  <c r="BM13" i="7"/>
  <c r="BT13" i="7"/>
  <c r="BP13" i="7"/>
  <c r="BK13" i="7"/>
  <c r="BQ13" i="7"/>
  <c r="BJ13" i="7"/>
  <c r="BN13" i="7"/>
  <c r="BG44" i="7"/>
  <c r="AX44" i="7"/>
  <c r="BF44" i="7"/>
  <c r="BA44" i="7"/>
  <c r="AW44" i="7"/>
  <c r="BC44" i="7"/>
  <c r="AZ44" i="7"/>
  <c r="BD44" i="7"/>
  <c r="BE44" i="7"/>
  <c r="AY44" i="7"/>
  <c r="BB44" i="7"/>
  <c r="BN26" i="7"/>
  <c r="BM26" i="7"/>
  <c r="BQ26" i="7"/>
  <c r="BS26" i="7"/>
  <c r="BL26" i="7"/>
  <c r="BK26" i="7"/>
  <c r="BR26" i="7"/>
  <c r="BJ26" i="7"/>
  <c r="BP26" i="7"/>
  <c r="BT26" i="7"/>
  <c r="BO26" i="7"/>
  <c r="AK21" i="7"/>
  <c r="AS21" i="7"/>
  <c r="AM21" i="7"/>
  <c r="AP21" i="7"/>
  <c r="AT21" i="7"/>
  <c r="AQ21" i="7"/>
  <c r="AO21" i="7"/>
  <c r="AN21" i="7"/>
  <c r="AJ21" i="7"/>
  <c r="AL21" i="7"/>
  <c r="AR21" i="7"/>
  <c r="AY40" i="11"/>
  <c r="BG40" i="11"/>
  <c r="BE40" i="11"/>
  <c r="AW40" i="11"/>
  <c r="BF40" i="11"/>
  <c r="AX40" i="11"/>
  <c r="AZ40" i="11"/>
  <c r="BA40" i="11"/>
  <c r="BB40" i="11"/>
  <c r="BC40" i="11"/>
  <c r="BD40" i="11"/>
  <c r="BX39" i="11"/>
  <c r="CF39" i="11"/>
  <c r="CA39" i="11"/>
  <c r="CB39" i="11"/>
  <c r="BW39" i="11"/>
  <c r="BY39" i="11"/>
  <c r="BZ39" i="11"/>
  <c r="CC39" i="11"/>
  <c r="CD39" i="11"/>
  <c r="CE39" i="11"/>
  <c r="CG39" i="11"/>
  <c r="BX44" i="11"/>
  <c r="CF44" i="11"/>
  <c r="BY44" i="11"/>
  <c r="CG44" i="11"/>
  <c r="BZ44" i="11"/>
  <c r="CA44" i="11"/>
  <c r="CB44" i="11"/>
  <c r="CC44" i="11"/>
  <c r="CD44" i="11"/>
  <c r="BW44" i="11"/>
  <c r="CE44" i="11"/>
  <c r="AY45" i="11"/>
  <c r="BG45" i="11"/>
  <c r="AZ45" i="11"/>
  <c r="BA45" i="11"/>
  <c r="BB45" i="11"/>
  <c r="BC45" i="11"/>
  <c r="BD45" i="11"/>
  <c r="AW45" i="11"/>
  <c r="BE45" i="11"/>
  <c r="AX45" i="11"/>
  <c r="BF45" i="11"/>
  <c r="BZ50" i="11"/>
  <c r="CA50" i="11"/>
  <c r="CB50" i="11"/>
  <c r="CC50" i="11"/>
  <c r="CD50" i="11"/>
  <c r="BW50" i="11"/>
  <c r="CE50" i="11"/>
  <c r="BX50" i="11"/>
  <c r="CF50" i="11"/>
  <c r="BY50" i="11"/>
  <c r="CG50" i="11"/>
  <c r="CA49" i="11"/>
  <c r="CB49" i="11"/>
  <c r="CC49" i="11"/>
  <c r="CD49" i="11"/>
  <c r="BW49" i="11"/>
  <c r="CE49" i="11"/>
  <c r="BX49" i="11"/>
  <c r="CF49" i="11"/>
  <c r="BY49" i="11"/>
  <c r="CG49" i="11"/>
  <c r="BZ49" i="11"/>
  <c r="CB53" i="11"/>
  <c r="CC53" i="11"/>
  <c r="CD53" i="11"/>
  <c r="BW53" i="11"/>
  <c r="CE53" i="11"/>
  <c r="BX53" i="11"/>
  <c r="CF53" i="11"/>
  <c r="BY53" i="11"/>
  <c r="CG53" i="11"/>
  <c r="BZ53" i="11"/>
  <c r="CA53" i="11"/>
  <c r="BP54" i="11"/>
  <c r="BQ54" i="11"/>
  <c r="BJ54" i="11"/>
  <c r="BR54" i="11"/>
  <c r="BK54" i="11"/>
  <c r="BS54" i="11"/>
  <c r="BL54" i="11"/>
  <c r="BT54" i="11"/>
  <c r="BM54" i="11"/>
  <c r="BN54" i="11"/>
  <c r="BO54" i="11"/>
  <c r="BW31" i="11"/>
  <c r="CE31" i="11"/>
  <c r="BX31" i="11"/>
  <c r="CF31" i="11"/>
  <c r="BZ31" i="11"/>
  <c r="CB31" i="11"/>
  <c r="BY31" i="11"/>
  <c r="CA31" i="11"/>
  <c r="CC31" i="11"/>
  <c r="CD31" i="11"/>
  <c r="CG31" i="11"/>
  <c r="BZ37" i="11"/>
  <c r="CB37" i="11"/>
  <c r="CC37" i="11"/>
  <c r="CD37" i="11"/>
  <c r="BX37" i="11"/>
  <c r="CF37" i="11"/>
  <c r="CA37" i="11"/>
  <c r="CE37" i="11"/>
  <c r="CG37" i="11"/>
  <c r="BW37" i="11"/>
  <c r="BY37" i="11"/>
  <c r="AY31" i="11"/>
  <c r="BG31" i="11"/>
  <c r="AZ31" i="11"/>
  <c r="BB31" i="11"/>
  <c r="BD31" i="11"/>
  <c r="BF31" i="11"/>
  <c r="AW31" i="11"/>
  <c r="AX31" i="11"/>
  <c r="BA31" i="11"/>
  <c r="BC31" i="11"/>
  <c r="BE31" i="11"/>
  <c r="AN24" i="11"/>
  <c r="AO24" i="11"/>
  <c r="AP24" i="11"/>
  <c r="AQ24" i="11"/>
  <c r="AJ24" i="11"/>
  <c r="AR24" i="11"/>
  <c r="AK24" i="11"/>
  <c r="AT24" i="11"/>
  <c r="AS24" i="11"/>
  <c r="AL24" i="11"/>
  <c r="AM24" i="11"/>
  <c r="AX32" i="11"/>
  <c r="BF32" i="11"/>
  <c r="AY32" i="11"/>
  <c r="BG32" i="11"/>
  <c r="BA32" i="11"/>
  <c r="BC32" i="11"/>
  <c r="BE32" i="11"/>
  <c r="AW32" i="11"/>
  <c r="AZ32" i="11"/>
  <c r="BB32" i="11"/>
  <c r="BD32" i="11"/>
  <c r="BW13" i="11"/>
  <c r="CE13" i="11"/>
  <c r="BX13" i="11"/>
  <c r="CF13" i="11"/>
  <c r="BY13" i="11"/>
  <c r="CG13" i="11"/>
  <c r="BZ13" i="11"/>
  <c r="CA13" i="11"/>
  <c r="CB13" i="11"/>
  <c r="CC13" i="11"/>
  <c r="CD13" i="11"/>
  <c r="AO23" i="11"/>
  <c r="AP23" i="11"/>
  <c r="AQ23" i="11"/>
  <c r="AJ23" i="11"/>
  <c r="AR23" i="11"/>
  <c r="AK23" i="11"/>
  <c r="AT23" i="11"/>
  <c r="AS23" i="11"/>
  <c r="AL23" i="11"/>
  <c r="AM23" i="11"/>
  <c r="AN23" i="11"/>
  <c r="BK18" i="11"/>
  <c r="BS18" i="11"/>
  <c r="BL18" i="11"/>
  <c r="BT18" i="11"/>
  <c r="BM18" i="11"/>
  <c r="BN18" i="11"/>
  <c r="BO18" i="11"/>
  <c r="BP18" i="11"/>
  <c r="BQ18" i="11"/>
  <c r="BJ18" i="11"/>
  <c r="BR18" i="11"/>
  <c r="AP22" i="11"/>
  <c r="AQ22" i="11"/>
  <c r="AJ22" i="11"/>
  <c r="AR22" i="11"/>
  <c r="AK22" i="11"/>
  <c r="AT22" i="11"/>
  <c r="AS22" i="11"/>
  <c r="AL22" i="11"/>
  <c r="AM22" i="11"/>
  <c r="AN22" i="11"/>
  <c r="AO22" i="11"/>
  <c r="BL17" i="11"/>
  <c r="BT17" i="11"/>
  <c r="BM17" i="11"/>
  <c r="BN17" i="11"/>
  <c r="BO17" i="11"/>
  <c r="BP17" i="11"/>
  <c r="BQ17" i="11"/>
  <c r="BJ17" i="11"/>
  <c r="BR17" i="11"/>
  <c r="BK17" i="11"/>
  <c r="BS17" i="11"/>
  <c r="AQ29" i="11"/>
  <c r="AJ29" i="11"/>
  <c r="AR29" i="11"/>
  <c r="AK29" i="11"/>
  <c r="AT29" i="11"/>
  <c r="AS29" i="11"/>
  <c r="AL29" i="11"/>
  <c r="AM29" i="11"/>
  <c r="AN29" i="11"/>
  <c r="AO29" i="11"/>
  <c r="AP29" i="11"/>
  <c r="BM16" i="11"/>
  <c r="BN16" i="11"/>
  <c r="BO16" i="11"/>
  <c r="BP16" i="11"/>
  <c r="BQ16" i="11"/>
  <c r="BJ16" i="11"/>
  <c r="BR16" i="11"/>
  <c r="BK16" i="11"/>
  <c r="BS16" i="11"/>
  <c r="BL16" i="11"/>
  <c r="BT16" i="11"/>
  <c r="AS36" i="11"/>
  <c r="AL36" i="11"/>
  <c r="AN36" i="11"/>
  <c r="AO36" i="11"/>
  <c r="AP36" i="11"/>
  <c r="AJ36" i="11"/>
  <c r="AR36" i="11"/>
  <c r="AQ36" i="11"/>
  <c r="AT36" i="11"/>
  <c r="AK36" i="11"/>
  <c r="AM36" i="11"/>
  <c r="CA26" i="11"/>
  <c r="CB26" i="11"/>
  <c r="CC26" i="11"/>
  <c r="CD26" i="11"/>
  <c r="BW26" i="11"/>
  <c r="CE26" i="11"/>
  <c r="BX26" i="11"/>
  <c r="CF26" i="11"/>
  <c r="BY26" i="11"/>
  <c r="CG26" i="11"/>
  <c r="BZ26" i="11"/>
  <c r="AS43" i="11"/>
  <c r="AJ43" i="11"/>
  <c r="AR43" i="11"/>
  <c r="AK43" i="11"/>
  <c r="AT43" i="11"/>
  <c r="AL43" i="11"/>
  <c r="AM43" i="11"/>
  <c r="AN43" i="11"/>
  <c r="AO43" i="11"/>
  <c r="AP43" i="11"/>
  <c r="AQ43" i="11"/>
  <c r="CB25" i="11"/>
  <c r="CC25" i="11"/>
  <c r="CD25" i="11"/>
  <c r="BW25" i="11"/>
  <c r="CE25" i="11"/>
  <c r="BX25" i="11"/>
  <c r="CF25" i="11"/>
  <c r="BY25" i="11"/>
  <c r="CG25" i="11"/>
  <c r="BZ25" i="11"/>
  <c r="CA25" i="11"/>
  <c r="BO4" i="11"/>
  <c r="BP4" i="11"/>
  <c r="BQ4" i="11"/>
  <c r="BJ4" i="11"/>
  <c r="BR4" i="11"/>
  <c r="BK4" i="11"/>
  <c r="BS4" i="11"/>
  <c r="BL4" i="11"/>
  <c r="BT4" i="11"/>
  <c r="BM4" i="11"/>
  <c r="BN4" i="11"/>
  <c r="BP29" i="11"/>
  <c r="BQ29" i="11"/>
  <c r="BJ29" i="11"/>
  <c r="BR29" i="11"/>
  <c r="BL29" i="11"/>
  <c r="BT29" i="11"/>
  <c r="BM29" i="11"/>
  <c r="BN29" i="11"/>
  <c r="BS29" i="11"/>
  <c r="BK29" i="11"/>
  <c r="BO29" i="11"/>
  <c r="CC7" i="11"/>
  <c r="CD7" i="11"/>
  <c r="BW7" i="11"/>
  <c r="CE7" i="11"/>
  <c r="BX7" i="11"/>
  <c r="CF7" i="11"/>
  <c r="BY7" i="11"/>
  <c r="CG7" i="11"/>
  <c r="BZ7" i="11"/>
  <c r="CA7" i="11"/>
  <c r="CB7" i="11"/>
  <c r="AL9" i="11"/>
  <c r="AM9" i="11"/>
  <c r="AN9" i="11"/>
  <c r="AO9" i="11"/>
  <c r="AP9" i="11"/>
  <c r="AQ9" i="11"/>
  <c r="AJ9" i="11"/>
  <c r="AR9" i="11"/>
  <c r="AS9" i="11"/>
  <c r="AK9" i="11"/>
  <c r="AT9" i="11"/>
  <c r="AR41" i="13"/>
  <c r="AJ41" i="13"/>
  <c r="AO41" i="13"/>
  <c r="AL41" i="13"/>
  <c r="AK41" i="13"/>
  <c r="AT41" i="13"/>
  <c r="AS41" i="13"/>
  <c r="AQ41" i="13"/>
  <c r="AP41" i="13"/>
  <c r="AN41" i="13"/>
  <c r="AM41" i="13"/>
  <c r="CD9" i="13"/>
  <c r="CC9" i="13"/>
  <c r="CG9" i="13"/>
  <c r="BW9" i="13"/>
  <c r="CF9" i="13"/>
  <c r="CE9" i="13"/>
  <c r="CB9" i="13"/>
  <c r="CA9" i="13"/>
  <c r="BZ9" i="13"/>
  <c r="BY9" i="13"/>
  <c r="BX9" i="13"/>
  <c r="CB18" i="13"/>
  <c r="CA18" i="13"/>
  <c r="BZ18" i="13"/>
  <c r="CG18" i="13"/>
  <c r="BY18" i="13"/>
  <c r="CF18" i="13"/>
  <c r="BX18" i="13"/>
  <c r="CE18" i="13"/>
  <c r="BW18" i="13"/>
  <c r="CD18" i="13"/>
  <c r="CC18" i="13"/>
  <c r="AQ35" i="13"/>
  <c r="AP35" i="13"/>
  <c r="AO35" i="13"/>
  <c r="AN35" i="13"/>
  <c r="AM35" i="13"/>
  <c r="AT35" i="13"/>
  <c r="AL35" i="13"/>
  <c r="AK35" i="13"/>
  <c r="AJ35" i="13"/>
  <c r="AS35" i="13"/>
  <c r="AR35" i="13"/>
  <c r="CD48" i="13"/>
  <c r="CB48" i="13"/>
  <c r="BZ48" i="13"/>
  <c r="CG48" i="13"/>
  <c r="BY48" i="13"/>
  <c r="CA48" i="13"/>
  <c r="BX48" i="13"/>
  <c r="BW48" i="13"/>
  <c r="CF48" i="13"/>
  <c r="CE48" i="13"/>
  <c r="CC48" i="13"/>
  <c r="AS9" i="13"/>
  <c r="AL9" i="13"/>
  <c r="AT9" i="13"/>
  <c r="AK9" i="13"/>
  <c r="AR9" i="13"/>
  <c r="AJ9" i="13"/>
  <c r="AQ9" i="13"/>
  <c r="AP9" i="13"/>
  <c r="AO9" i="13"/>
  <c r="AN9" i="13"/>
  <c r="AM9" i="13"/>
  <c r="BP24" i="13"/>
  <c r="BO24" i="13"/>
  <c r="BM24" i="13"/>
  <c r="BT24" i="13"/>
  <c r="BL24" i="13"/>
  <c r="BS24" i="13"/>
  <c r="BK24" i="13"/>
  <c r="BR24" i="13"/>
  <c r="BQ24" i="13"/>
  <c r="BN24" i="13"/>
  <c r="BJ24" i="13"/>
  <c r="AQ37" i="13"/>
  <c r="AP37" i="13"/>
  <c r="AO37" i="13"/>
  <c r="AN37" i="13"/>
  <c r="AM37" i="13"/>
  <c r="AT37" i="13"/>
  <c r="AL37" i="13"/>
  <c r="AS37" i="13"/>
  <c r="AR37" i="13"/>
  <c r="AK37" i="13"/>
  <c r="AJ37" i="13"/>
  <c r="CD50" i="13"/>
  <c r="CC50" i="13"/>
  <c r="CB50" i="13"/>
  <c r="CA50" i="13"/>
  <c r="BZ50" i="13"/>
  <c r="CG50" i="13"/>
  <c r="BY50" i="13"/>
  <c r="CF50" i="13"/>
  <c r="CE50" i="13"/>
  <c r="BX50" i="13"/>
  <c r="BW50" i="13"/>
  <c r="CF6" i="13"/>
  <c r="BX6" i="13"/>
  <c r="CE6" i="13"/>
  <c r="BW6" i="13"/>
  <c r="CD6" i="13"/>
  <c r="CC6" i="13"/>
  <c r="CB6" i="13"/>
  <c r="CA6" i="13"/>
  <c r="BZ6" i="13"/>
  <c r="CG6" i="13"/>
  <c r="BY6" i="13"/>
  <c r="AZ26" i="13"/>
  <c r="BG26" i="13"/>
  <c r="AY26" i="13"/>
  <c r="BF26" i="13"/>
  <c r="AX26" i="13"/>
  <c r="BE26" i="13"/>
  <c r="AW26" i="13"/>
  <c r="BD26" i="13"/>
  <c r="BC26" i="13"/>
  <c r="BB26" i="13"/>
  <c r="BA26" i="13"/>
  <c r="AZ39" i="13"/>
  <c r="BC39" i="13"/>
  <c r="BB39" i="13"/>
  <c r="BA39" i="13"/>
  <c r="AY39" i="13"/>
  <c r="BG39" i="13"/>
  <c r="AX39" i="13"/>
  <c r="BF39" i="13"/>
  <c r="AW39" i="13"/>
  <c r="BE39" i="13"/>
  <c r="BD39" i="13"/>
  <c r="CD52" i="13"/>
  <c r="CC52" i="13"/>
  <c r="CB52" i="13"/>
  <c r="CA52" i="13"/>
  <c r="BZ52" i="13"/>
  <c r="CG52" i="13"/>
  <c r="BY52" i="13"/>
  <c r="BX52" i="13"/>
  <c r="BW52" i="13"/>
  <c r="CF52" i="13"/>
  <c r="CE52" i="13"/>
  <c r="BD7" i="13"/>
  <c r="BC7" i="13"/>
  <c r="BB7" i="13"/>
  <c r="BA7" i="13"/>
  <c r="AZ7" i="13"/>
  <c r="BG7" i="13"/>
  <c r="AY7" i="13"/>
  <c r="BF7" i="13"/>
  <c r="AX7" i="13"/>
  <c r="AW7" i="13"/>
  <c r="BE7" i="13"/>
  <c r="BT27" i="13"/>
  <c r="BL27" i="13"/>
  <c r="BS27" i="13"/>
  <c r="BK27" i="13"/>
  <c r="BR27" i="13"/>
  <c r="BJ27" i="13"/>
  <c r="BQ27" i="13"/>
  <c r="BP27" i="13"/>
  <c r="BO27" i="13"/>
  <c r="BN27" i="13"/>
  <c r="BM27" i="13"/>
  <c r="BO31" i="13"/>
  <c r="BN31" i="13"/>
  <c r="BT31" i="13"/>
  <c r="BL31" i="13"/>
  <c r="BR31" i="13"/>
  <c r="BJ31" i="13"/>
  <c r="BS31" i="13"/>
  <c r="BQ31" i="13"/>
  <c r="BP31" i="13"/>
  <c r="BM31" i="13"/>
  <c r="BK31" i="13"/>
  <c r="BB53" i="13"/>
  <c r="BA53" i="13"/>
  <c r="AZ53" i="13"/>
  <c r="BG53" i="13"/>
  <c r="AY53" i="13"/>
  <c r="BF53" i="13"/>
  <c r="AX53" i="13"/>
  <c r="BE53" i="13"/>
  <c r="AW53" i="13"/>
  <c r="BD53" i="13"/>
  <c r="BC53" i="13"/>
  <c r="AS8" i="13"/>
  <c r="AR8" i="13"/>
  <c r="AJ8" i="13"/>
  <c r="AQ8" i="13"/>
  <c r="AP8" i="13"/>
  <c r="AO8" i="13"/>
  <c r="AN8" i="13"/>
  <c r="AM8" i="13"/>
  <c r="AL8" i="13"/>
  <c r="AT8" i="13"/>
  <c r="AK8" i="13"/>
  <c r="BN14" i="13"/>
  <c r="BM14" i="13"/>
  <c r="BT14" i="13"/>
  <c r="BL14" i="13"/>
  <c r="BS14" i="13"/>
  <c r="BK14" i="13"/>
  <c r="BR14" i="13"/>
  <c r="BJ14" i="13"/>
  <c r="BQ14" i="13"/>
  <c r="BP14" i="13"/>
  <c r="BO14" i="13"/>
  <c r="BC32" i="13"/>
  <c r="BB32" i="13"/>
  <c r="AZ32" i="13"/>
  <c r="BF32" i="13"/>
  <c r="AX32" i="13"/>
  <c r="BD32" i="13"/>
  <c r="BA32" i="13"/>
  <c r="AY32" i="13"/>
  <c r="AW32" i="13"/>
  <c r="BG32" i="13"/>
  <c r="BE32" i="13"/>
  <c r="CD56" i="13"/>
  <c r="CC56" i="13"/>
  <c r="CB56" i="13"/>
  <c r="CA56" i="13"/>
  <c r="BZ56" i="13"/>
  <c r="CG56" i="13"/>
  <c r="BY56" i="13"/>
  <c r="CF56" i="13"/>
  <c r="CE56" i="13"/>
  <c r="BX56" i="13"/>
  <c r="BW56" i="13"/>
  <c r="BT20" i="13"/>
  <c r="BL20" i="13"/>
  <c r="BS20" i="13"/>
  <c r="BK20" i="13"/>
  <c r="BR20" i="13"/>
  <c r="BJ20" i="13"/>
  <c r="BQ20" i="13"/>
  <c r="BP20" i="13"/>
  <c r="BO20" i="13"/>
  <c r="BN20" i="13"/>
  <c r="BM20" i="13"/>
  <c r="AM34" i="13"/>
  <c r="AT34" i="13"/>
  <c r="AL34" i="13"/>
  <c r="AS34" i="13"/>
  <c r="AK34" i="13"/>
  <c r="AR34" i="13"/>
  <c r="AJ34" i="13"/>
  <c r="AQ34" i="13"/>
  <c r="AP34" i="13"/>
  <c r="AO34" i="13"/>
  <c r="AN34" i="13"/>
  <c r="BD40" i="13"/>
  <c r="BF40" i="13"/>
  <c r="AW40" i="13"/>
  <c r="BE40" i="13"/>
  <c r="BC40" i="13"/>
  <c r="BB40" i="13"/>
  <c r="BA40" i="13"/>
  <c r="AZ40" i="13"/>
  <c r="BG40" i="13"/>
  <c r="AY40" i="13"/>
  <c r="AX40" i="13"/>
  <c r="CC44" i="13"/>
  <c r="CB44" i="13"/>
  <c r="CA44" i="13"/>
  <c r="BZ44" i="13"/>
  <c r="CG44" i="13"/>
  <c r="BY44" i="13"/>
  <c r="CF44" i="13"/>
  <c r="BX44" i="13"/>
  <c r="CE44" i="13"/>
  <c r="CD44" i="13"/>
  <c r="BW44" i="13"/>
  <c r="BP12" i="13"/>
  <c r="BO12" i="13"/>
  <c r="BN12" i="13"/>
  <c r="BM12" i="13"/>
  <c r="BT12" i="13"/>
  <c r="BL12" i="13"/>
  <c r="BR12" i="13"/>
  <c r="BJ12" i="13"/>
  <c r="BK12" i="13"/>
  <c r="BS12" i="13"/>
  <c r="BQ12" i="13"/>
  <c r="CG41" i="13"/>
  <c r="BY41" i="13"/>
  <c r="CF41" i="13"/>
  <c r="BX41" i="13"/>
  <c r="CE41" i="13"/>
  <c r="BW41" i="13"/>
  <c r="CD41" i="13"/>
  <c r="CC41" i="13"/>
  <c r="CA41" i="13"/>
  <c r="BZ41" i="13"/>
  <c r="CB41" i="13"/>
  <c r="BF50" i="13"/>
  <c r="AX50" i="13"/>
  <c r="BE50" i="13"/>
  <c r="AW50" i="13"/>
  <c r="BD50" i="13"/>
  <c r="BC50" i="13"/>
  <c r="BB50" i="13"/>
  <c r="BA50" i="13"/>
  <c r="AZ50" i="13"/>
  <c r="AY50" i="13"/>
  <c r="BG50" i="13"/>
  <c r="CE46" i="4"/>
  <c r="BX46" i="4"/>
  <c r="CF46" i="4"/>
  <c r="CC46" i="4"/>
  <c r="BZ46" i="4"/>
  <c r="CG46" i="4"/>
  <c r="BW46" i="4"/>
  <c r="CD46" i="4"/>
  <c r="CB46" i="4"/>
  <c r="BY46" i="4"/>
  <c r="CA46" i="4"/>
  <c r="AO52" i="4"/>
  <c r="AM52" i="4"/>
  <c r="AS52" i="4"/>
  <c r="AJ52" i="4"/>
  <c r="AK52" i="4"/>
  <c r="AR52" i="4"/>
  <c r="AP52" i="4"/>
  <c r="AL52" i="4"/>
  <c r="AQ52" i="4"/>
  <c r="AT52" i="4"/>
  <c r="AN52" i="4"/>
  <c r="CG25" i="4"/>
  <c r="BY25" i="4"/>
  <c r="BL21" i="4"/>
  <c r="BO21" i="4"/>
  <c r="BR21" i="4"/>
  <c r="BS21" i="4"/>
  <c r="BN21" i="4"/>
  <c r="BM21" i="4"/>
  <c r="BQ21" i="4"/>
  <c r="BK21" i="4"/>
  <c r="BT21" i="4"/>
  <c r="BJ21" i="4"/>
  <c r="BP21" i="4"/>
  <c r="AS6" i="4"/>
  <c r="AQ6" i="4"/>
  <c r="AO6" i="4"/>
  <c r="AM6" i="4"/>
  <c r="AR6" i="4"/>
  <c r="AK6" i="4"/>
  <c r="AN6" i="4"/>
  <c r="AL6" i="4"/>
  <c r="AP6" i="4"/>
  <c r="AT6" i="4"/>
  <c r="AJ6" i="4"/>
  <c r="AW21" i="4"/>
  <c r="BB21" i="4"/>
  <c r="AZ21" i="4"/>
  <c r="BC21" i="4"/>
  <c r="AX21" i="4"/>
  <c r="BG21" i="4"/>
  <c r="BE21" i="4"/>
  <c r="BA21" i="4"/>
  <c r="BD21" i="4"/>
  <c r="BF21" i="4"/>
  <c r="AY21" i="4"/>
  <c r="BQ16" i="4"/>
  <c r="BP16" i="4"/>
  <c r="BL16" i="4"/>
  <c r="BS16" i="4"/>
  <c r="BT16" i="4"/>
  <c r="BO16" i="4"/>
  <c r="BN16" i="4"/>
  <c r="BM16" i="4"/>
  <c r="BR16" i="4"/>
  <c r="BJ16" i="4"/>
  <c r="BK16" i="4"/>
  <c r="AO9" i="4"/>
  <c r="AP9" i="4"/>
  <c r="AL9" i="4"/>
  <c r="AN9" i="4"/>
  <c r="AK9" i="4"/>
  <c r="AS9" i="4"/>
  <c r="AR9" i="4"/>
  <c r="AS50" i="4"/>
  <c r="AO50" i="4"/>
  <c r="AL50" i="4"/>
  <c r="AQ50" i="4"/>
  <c r="AP50" i="4"/>
  <c r="AK50" i="4"/>
  <c r="AN50" i="4"/>
  <c r="AJ50" i="4"/>
  <c r="AT50" i="4"/>
  <c r="AR50" i="4"/>
  <c r="AM50" i="4"/>
  <c r="BJ51" i="4"/>
  <c r="BS51" i="4"/>
  <c r="BP51" i="4"/>
  <c r="BR51" i="4"/>
  <c r="BM51" i="4"/>
  <c r="BK51" i="4"/>
  <c r="BO51" i="4"/>
  <c r="BT51" i="4"/>
  <c r="BL51" i="4"/>
  <c r="BN51" i="4"/>
  <c r="BQ51" i="4"/>
  <c r="BG13" i="4"/>
  <c r="AO45" i="4"/>
  <c r="AK45" i="4"/>
  <c r="AQ45" i="4"/>
  <c r="AJ45" i="4"/>
  <c r="AL45" i="4"/>
  <c r="AN45" i="4"/>
  <c r="AS45" i="4"/>
  <c r="AP45" i="4"/>
  <c r="AM45" i="4"/>
  <c r="AT45" i="4"/>
  <c r="AR45" i="4"/>
  <c r="BG49" i="4"/>
  <c r="BC49" i="4"/>
  <c r="BA49" i="4"/>
  <c r="AZ49" i="4"/>
  <c r="AY49" i="4"/>
  <c r="AX49" i="4"/>
  <c r="BE49" i="4"/>
  <c r="BD49" i="4"/>
  <c r="AW49" i="4"/>
  <c r="BF49" i="4"/>
  <c r="BB49" i="4"/>
  <c r="BC27" i="4"/>
  <c r="AW27" i="4"/>
  <c r="BB27" i="4"/>
  <c r="BF27" i="4"/>
  <c r="BD27" i="4"/>
  <c r="AX27" i="4"/>
  <c r="BG27" i="4"/>
  <c r="BE27" i="4"/>
  <c r="AY27" i="4"/>
  <c r="BA27" i="4"/>
  <c r="AZ27" i="4"/>
  <c r="AZ51" i="4"/>
  <c r="AY51" i="4"/>
  <c r="BG51" i="4"/>
  <c r="BE51" i="4"/>
  <c r="BC51" i="4"/>
  <c r="BF51" i="4"/>
  <c r="BD51" i="4"/>
  <c r="BA51" i="4"/>
  <c r="AW51" i="4"/>
  <c r="AX51" i="4"/>
  <c r="BB51" i="4"/>
  <c r="CA12" i="4"/>
  <c r="CD12" i="4"/>
  <c r="CB12" i="4"/>
  <c r="CG12" i="4"/>
  <c r="CE12" i="4"/>
  <c r="CF12" i="4"/>
  <c r="BZ12" i="4"/>
  <c r="BK23" i="4"/>
  <c r="BO23" i="4"/>
  <c r="BP23" i="4"/>
  <c r="BR23" i="4"/>
  <c r="BM23" i="4"/>
  <c r="BS23" i="4"/>
  <c r="BJ23" i="4"/>
  <c r="BL23" i="4"/>
  <c r="BQ23" i="4"/>
  <c r="BT23" i="4"/>
  <c r="BN23" i="4"/>
  <c r="BK34" i="4"/>
  <c r="BP34" i="4"/>
  <c r="BM34" i="4"/>
  <c r="BT34" i="4"/>
  <c r="BJ34" i="4"/>
  <c r="BS34" i="4"/>
  <c r="BN34" i="4"/>
  <c r="BR34" i="4"/>
  <c r="BL34" i="4"/>
  <c r="BQ34" i="4"/>
  <c r="BO34" i="4"/>
  <c r="BD15" i="4"/>
  <c r="BF15" i="4"/>
  <c r="AQ47" i="4"/>
  <c r="AR47" i="4"/>
  <c r="AM47" i="4"/>
  <c r="AJ47" i="4"/>
  <c r="AP47" i="4"/>
  <c r="AK47" i="4"/>
  <c r="AN47" i="4"/>
  <c r="AS47" i="4"/>
  <c r="AL47" i="4"/>
  <c r="AT47" i="4"/>
  <c r="AO47" i="4"/>
  <c r="BW35" i="4"/>
  <c r="CG35" i="4"/>
  <c r="CF35" i="4"/>
  <c r="CC35" i="4"/>
  <c r="BX35" i="4"/>
  <c r="CE35" i="4"/>
  <c r="CA35" i="4"/>
  <c r="BY35" i="4"/>
  <c r="CB35" i="4"/>
  <c r="BZ35" i="4"/>
  <c r="CD35" i="4"/>
  <c r="AQ4" i="4"/>
  <c r="AN4" i="4"/>
  <c r="AS4" i="4"/>
  <c r="AR4" i="4"/>
  <c r="AL4" i="4"/>
  <c r="AO4" i="4"/>
  <c r="AM4" i="4"/>
  <c r="AP4" i="4"/>
  <c r="AK4" i="4"/>
  <c r="AT4" i="4"/>
  <c r="AJ4" i="4"/>
  <c r="AX52" i="4"/>
  <c r="BB52" i="4"/>
  <c r="BG52" i="4"/>
  <c r="AW52" i="4"/>
  <c r="BD52" i="4"/>
  <c r="BF52" i="4"/>
  <c r="BE52" i="4"/>
  <c r="BA52" i="4"/>
  <c r="AZ52" i="4"/>
  <c r="BC52" i="4"/>
  <c r="AY52" i="4"/>
  <c r="CD27" i="4"/>
  <c r="CF27" i="4"/>
  <c r="BY27" i="4"/>
  <c r="CC27" i="4"/>
  <c r="BX27" i="4"/>
  <c r="CE27" i="4"/>
  <c r="BZ27" i="4"/>
  <c r="BS38" i="4"/>
  <c r="BT38" i="4"/>
  <c r="BP38" i="4"/>
  <c r="BL38" i="4"/>
  <c r="BK38" i="4"/>
  <c r="BN38" i="4"/>
  <c r="BM38" i="4"/>
  <c r="BQ38" i="4"/>
  <c r="BO38" i="4"/>
  <c r="BR38" i="4"/>
  <c r="BJ38" i="4"/>
  <c r="AR49" i="4"/>
  <c r="AQ49" i="4"/>
  <c r="AM49" i="4"/>
  <c r="AP49" i="4"/>
  <c r="AN49" i="4"/>
  <c r="AS49" i="4"/>
  <c r="AL49" i="4"/>
  <c r="AT49" i="4"/>
  <c r="AJ49" i="4"/>
  <c r="AK49" i="4"/>
  <c r="AO49" i="4"/>
  <c r="BE19" i="4"/>
  <c r="AK39" i="4"/>
  <c r="AN39" i="4"/>
  <c r="AL39" i="4"/>
  <c r="AQ39" i="4"/>
  <c r="AM39" i="4"/>
  <c r="AO39" i="4"/>
  <c r="AT39" i="4"/>
  <c r="AP39" i="4"/>
  <c r="AJ39" i="4"/>
  <c r="AR39" i="4"/>
  <c r="AS39" i="4"/>
  <c r="BT5" i="7"/>
  <c r="BR5" i="7"/>
  <c r="BK5" i="7"/>
  <c r="BO5" i="7"/>
  <c r="BS5" i="7"/>
  <c r="BP5" i="7"/>
  <c r="BQ5" i="7"/>
  <c r="BJ5" i="7"/>
  <c r="BN5" i="7"/>
  <c r="BL5" i="7"/>
  <c r="BM5" i="7"/>
  <c r="AK48" i="7"/>
  <c r="AQ48" i="7"/>
  <c r="AR48" i="7"/>
  <c r="AL48" i="7"/>
  <c r="AS48" i="7"/>
  <c r="AO48" i="7"/>
  <c r="AM48" i="7"/>
  <c r="AN48" i="7"/>
  <c r="AP48" i="7"/>
  <c r="AT48" i="7"/>
  <c r="AJ48" i="7"/>
  <c r="AO23" i="7"/>
  <c r="AK23" i="7"/>
  <c r="AR23" i="7"/>
  <c r="AJ23" i="7"/>
  <c r="AN23" i="7"/>
  <c r="AL23" i="7"/>
  <c r="AP23" i="7"/>
  <c r="AM23" i="7"/>
  <c r="AT23" i="7"/>
  <c r="AS23" i="7"/>
  <c r="AQ23" i="7"/>
  <c r="BC11" i="7"/>
  <c r="AY11" i="7"/>
  <c r="BG11" i="7"/>
  <c r="BA11" i="7"/>
  <c r="BF11" i="7"/>
  <c r="AW11" i="7"/>
  <c r="AZ11" i="7"/>
  <c r="BE11" i="7"/>
  <c r="BB11" i="7"/>
  <c r="AX11" i="7"/>
  <c r="BD11" i="7"/>
  <c r="AS44" i="7"/>
  <c r="AO44" i="7"/>
  <c r="AR44" i="7"/>
  <c r="AM44" i="7"/>
  <c r="AN44" i="7"/>
  <c r="AK44" i="7"/>
  <c r="AJ44" i="7"/>
  <c r="AP44" i="7"/>
  <c r="AT44" i="7"/>
  <c r="AL44" i="7"/>
  <c r="AQ44" i="7"/>
  <c r="CG20" i="7"/>
  <c r="CC20" i="7"/>
  <c r="CE20" i="7"/>
  <c r="CF20" i="7"/>
  <c r="BZ20" i="7"/>
  <c r="CA20" i="7"/>
  <c r="CD20" i="7"/>
  <c r="CB20" i="7"/>
  <c r="BX20" i="7"/>
  <c r="BW20" i="7"/>
  <c r="BY20" i="7"/>
  <c r="BY30" i="7"/>
  <c r="BZ30" i="7"/>
  <c r="CD30" i="7"/>
  <c r="CA30" i="7"/>
  <c r="CF30" i="7"/>
  <c r="CE30" i="7"/>
  <c r="CB30" i="7"/>
  <c r="CC30" i="7"/>
  <c r="BX30" i="7"/>
  <c r="CG30" i="7"/>
  <c r="BW30" i="7"/>
  <c r="BN31" i="7"/>
  <c r="BL31" i="7"/>
  <c r="BK31" i="7"/>
  <c r="BP31" i="7"/>
  <c r="BT31" i="7"/>
  <c r="BM31" i="7"/>
  <c r="BJ31" i="7"/>
  <c r="BQ31" i="7"/>
  <c r="BS31" i="7"/>
  <c r="BO31" i="7"/>
  <c r="BR31" i="7"/>
  <c r="AR9" i="7"/>
  <c r="AN9" i="7"/>
  <c r="AQ9" i="7"/>
  <c r="AK9" i="7"/>
  <c r="AM9" i="7"/>
  <c r="AJ9" i="7"/>
  <c r="AP9" i="7"/>
  <c r="AS9" i="7"/>
  <c r="AO9" i="7"/>
  <c r="AT9" i="7"/>
  <c r="AL9" i="7"/>
  <c r="BF32" i="7"/>
  <c r="BD32" i="7"/>
  <c r="AW32" i="7"/>
  <c r="BA32" i="7"/>
  <c r="BE32" i="7"/>
  <c r="BC32" i="7"/>
  <c r="BG32" i="7"/>
  <c r="BB32" i="7"/>
  <c r="AX32" i="7"/>
  <c r="AZ32" i="7"/>
  <c r="AY32" i="7"/>
  <c r="AJ29" i="7"/>
  <c r="AO29" i="7"/>
  <c r="AT29" i="7"/>
  <c r="AQ29" i="7"/>
  <c r="AR29" i="7"/>
  <c r="AK29" i="7"/>
  <c r="AN29" i="7"/>
  <c r="AS29" i="7"/>
  <c r="AP29" i="7"/>
  <c r="AM29" i="7"/>
  <c r="AL29" i="7"/>
  <c r="CD34" i="7"/>
  <c r="CE34" i="7"/>
  <c r="CA34" i="7"/>
  <c r="CG34" i="7"/>
  <c r="BY34" i="7"/>
  <c r="CF34" i="7"/>
  <c r="BX34" i="7"/>
  <c r="BZ34" i="7"/>
  <c r="CC34" i="7"/>
  <c r="CB34" i="7"/>
  <c r="BW34" i="7"/>
  <c r="AK19" i="7"/>
  <c r="AS19" i="7"/>
  <c r="AN19" i="7"/>
  <c r="AJ19" i="7"/>
  <c r="AQ19" i="7"/>
  <c r="AT19" i="7"/>
  <c r="AP19" i="7"/>
  <c r="AO19" i="7"/>
  <c r="AL19" i="7"/>
  <c r="AR19" i="7"/>
  <c r="AM19" i="7"/>
  <c r="AW19" i="7"/>
  <c r="AY19" i="7"/>
  <c r="BE19" i="7"/>
  <c r="AZ19" i="7"/>
  <c r="BF19" i="7"/>
  <c r="BC19" i="7"/>
  <c r="BB19" i="7"/>
  <c r="BG19" i="7"/>
  <c r="BD19" i="7"/>
  <c r="AX19" i="7"/>
  <c r="BA19" i="7"/>
  <c r="AL57" i="7"/>
  <c r="AT57" i="7"/>
  <c r="AM57" i="7"/>
  <c r="AK57" i="7"/>
  <c r="AP57" i="7"/>
  <c r="AR57" i="7"/>
  <c r="AJ57" i="7"/>
  <c r="AN57" i="7"/>
  <c r="AQ57" i="7"/>
  <c r="AO57" i="7"/>
  <c r="AS57" i="7"/>
  <c r="BP42" i="7"/>
  <c r="BS42" i="7"/>
  <c r="BR42" i="7"/>
  <c r="BT42" i="7"/>
  <c r="BM42" i="7"/>
  <c r="BN42" i="7"/>
  <c r="BO42" i="7"/>
  <c r="BK42" i="7"/>
  <c r="BL42" i="7"/>
  <c r="BQ42" i="7"/>
  <c r="BJ42" i="7"/>
  <c r="AQ37" i="7"/>
  <c r="AR37" i="7"/>
  <c r="AN37" i="7"/>
  <c r="AP37" i="7"/>
  <c r="AO37" i="7"/>
  <c r="AM37" i="7"/>
  <c r="AS37" i="7"/>
  <c r="AL37" i="7"/>
  <c r="AJ37" i="7"/>
  <c r="AT37" i="7"/>
  <c r="AK37" i="7"/>
  <c r="CG40" i="7"/>
  <c r="CD40" i="7"/>
  <c r="BW40" i="7"/>
  <c r="CA40" i="7"/>
  <c r="BZ40" i="7"/>
  <c r="BX40" i="7"/>
  <c r="CE40" i="7"/>
  <c r="CB40" i="7"/>
  <c r="CC40" i="7"/>
  <c r="BY40" i="7"/>
  <c r="CF40" i="7"/>
  <c r="BA54" i="7"/>
  <c r="BD54" i="7"/>
  <c r="BF54" i="7"/>
  <c r="AX54" i="7"/>
  <c r="AW54" i="7"/>
  <c r="AY54" i="7"/>
  <c r="BB54" i="7"/>
  <c r="BC54" i="7"/>
  <c r="AZ54" i="7"/>
  <c r="BG54" i="7"/>
  <c r="BE54" i="7"/>
  <c r="BA20" i="7"/>
  <c r="AW20" i="7"/>
  <c r="BG20" i="7"/>
  <c r="AZ20" i="7"/>
  <c r="BC20" i="7"/>
  <c r="BE20" i="7"/>
  <c r="BD20" i="7"/>
  <c r="AX20" i="7"/>
  <c r="AY20" i="7"/>
  <c r="BF20" i="7"/>
  <c r="BB20" i="7"/>
  <c r="BZ9" i="7"/>
  <c r="CC9" i="7"/>
  <c r="BY9" i="7"/>
  <c r="CB9" i="7"/>
  <c r="CE9" i="7"/>
  <c r="BW9" i="7"/>
  <c r="CF9" i="7"/>
  <c r="CD9" i="7"/>
  <c r="BX9" i="7"/>
  <c r="CG9" i="7"/>
  <c r="CA9" i="7"/>
  <c r="BW16" i="7"/>
  <c r="BZ16" i="7"/>
  <c r="CC16" i="7"/>
  <c r="CB16" i="7"/>
  <c r="CE16" i="7"/>
  <c r="BX16" i="7"/>
  <c r="CF16" i="7"/>
  <c r="CA16" i="7"/>
  <c r="CD16" i="7"/>
  <c r="BY16" i="7"/>
  <c r="CG16" i="7"/>
  <c r="AX34" i="7"/>
  <c r="AW34" i="7"/>
  <c r="BC34" i="7"/>
  <c r="BB34" i="7"/>
  <c r="BA34" i="7"/>
  <c r="BD34" i="7"/>
  <c r="BG34" i="7"/>
  <c r="BF34" i="7"/>
  <c r="AY34" i="7"/>
  <c r="BE34" i="7"/>
  <c r="AZ34" i="7"/>
  <c r="BE9" i="7"/>
  <c r="BG9" i="7"/>
  <c r="BF9" i="7"/>
  <c r="BD9" i="7"/>
  <c r="AZ9" i="7"/>
  <c r="AY9" i="7"/>
  <c r="BA9" i="7"/>
  <c r="BC9" i="7"/>
  <c r="BB9" i="7"/>
  <c r="AW9" i="7"/>
  <c r="AX9" i="7"/>
  <c r="AS4" i="7"/>
  <c r="AL4" i="7"/>
  <c r="AP4" i="7"/>
  <c r="AJ4" i="7"/>
  <c r="AR4" i="7"/>
  <c r="AQ4" i="7"/>
  <c r="AT4" i="7"/>
  <c r="AN4" i="7"/>
  <c r="AK4" i="7"/>
  <c r="AM4" i="7"/>
  <c r="AO4" i="7"/>
  <c r="CF37" i="7"/>
  <c r="CD37" i="7"/>
  <c r="CB37" i="7"/>
  <c r="BW37" i="7"/>
  <c r="CC37" i="7"/>
  <c r="CG37" i="7"/>
  <c r="CA37" i="7"/>
  <c r="BX37" i="7"/>
  <c r="BZ37" i="7"/>
  <c r="BY37" i="7"/>
  <c r="CE37" i="7"/>
  <c r="AR38" i="7"/>
  <c r="AT38" i="7"/>
  <c r="AN38" i="7"/>
  <c r="AL38" i="7"/>
  <c r="AS38" i="7"/>
  <c r="AJ38" i="7"/>
  <c r="AQ38" i="7"/>
  <c r="AP38" i="7"/>
  <c r="AM38" i="7"/>
  <c r="AK38" i="7"/>
  <c r="AO38" i="7"/>
  <c r="BZ29" i="7"/>
  <c r="CC29" i="7"/>
  <c r="CF29" i="7"/>
  <c r="CG29" i="7"/>
  <c r="BW29" i="7"/>
  <c r="BY29" i="7"/>
  <c r="CE29" i="7"/>
  <c r="CB29" i="7"/>
  <c r="BX29" i="7"/>
  <c r="CD29" i="7"/>
  <c r="CA29" i="7"/>
  <c r="BD57" i="11"/>
  <c r="AW57" i="11"/>
  <c r="BE57" i="11"/>
  <c r="AX57" i="11"/>
  <c r="BF57" i="11"/>
  <c r="AY57" i="11"/>
  <c r="BG57" i="11"/>
  <c r="AZ57" i="11"/>
  <c r="BA57" i="11"/>
  <c r="BB57" i="11"/>
  <c r="BC57" i="11"/>
  <c r="AJ58" i="11"/>
  <c r="AR58" i="11"/>
  <c r="AK58" i="11"/>
  <c r="AS58" i="11"/>
  <c r="AL58" i="11"/>
  <c r="AT58" i="11"/>
  <c r="AM58" i="11"/>
  <c r="AN58" i="11"/>
  <c r="AO58" i="11"/>
  <c r="AP58" i="11"/>
  <c r="AQ58" i="11"/>
  <c r="BK36" i="11"/>
  <c r="BS36" i="11"/>
  <c r="BM36" i="11"/>
  <c r="BN36" i="11"/>
  <c r="BO36" i="11"/>
  <c r="BQ36" i="11"/>
  <c r="BL36" i="11"/>
  <c r="BP36" i="11"/>
  <c r="BR36" i="11"/>
  <c r="BT36" i="11"/>
  <c r="BJ36" i="11"/>
  <c r="AW42" i="11"/>
  <c r="BE42" i="11"/>
  <c r="AY42" i="11"/>
  <c r="AZ42" i="11"/>
  <c r="BA42" i="11"/>
  <c r="BB42" i="11"/>
  <c r="BC42" i="11"/>
  <c r="BD42" i="11"/>
  <c r="BF42" i="11"/>
  <c r="AX42" i="11"/>
  <c r="BG42" i="11"/>
  <c r="BY43" i="11"/>
  <c r="CG43" i="11"/>
  <c r="BZ43" i="11"/>
  <c r="CA43" i="11"/>
  <c r="CB43" i="11"/>
  <c r="CC43" i="11"/>
  <c r="CD43" i="11"/>
  <c r="BW43" i="11"/>
  <c r="CE43" i="11"/>
  <c r="BX43" i="11"/>
  <c r="CF43" i="11"/>
  <c r="BM47" i="11"/>
  <c r="BN47" i="11"/>
  <c r="BO47" i="11"/>
  <c r="BP47" i="11"/>
  <c r="BQ47" i="11"/>
  <c r="BJ47" i="11"/>
  <c r="BR47" i="11"/>
  <c r="BK47" i="11"/>
  <c r="BS47" i="11"/>
  <c r="BL47" i="11"/>
  <c r="BT47" i="11"/>
  <c r="BN46" i="11"/>
  <c r="BO46" i="11"/>
  <c r="BP46" i="11"/>
  <c r="BQ46" i="11"/>
  <c r="BJ46" i="11"/>
  <c r="BR46" i="11"/>
  <c r="BK46" i="11"/>
  <c r="BS46" i="11"/>
  <c r="BL46" i="11"/>
  <c r="BT46" i="11"/>
  <c r="BM46" i="11"/>
  <c r="BB50" i="11"/>
  <c r="BC50" i="11"/>
  <c r="BD50" i="11"/>
  <c r="AW50" i="11"/>
  <c r="BE50" i="11"/>
  <c r="AX50" i="11"/>
  <c r="BF50" i="11"/>
  <c r="AY50" i="11"/>
  <c r="BG50" i="11"/>
  <c r="AZ50" i="11"/>
  <c r="BA50" i="11"/>
  <c r="BP52" i="11"/>
  <c r="BQ52" i="11"/>
  <c r="BJ52" i="11"/>
  <c r="BR52" i="11"/>
  <c r="BK52" i="11"/>
  <c r="BS52" i="11"/>
  <c r="BL52" i="11"/>
  <c r="BT52" i="11"/>
  <c r="BM52" i="11"/>
  <c r="BN52" i="11"/>
  <c r="BO52" i="11"/>
  <c r="CD15" i="11"/>
  <c r="BW15" i="11"/>
  <c r="CE15" i="11"/>
  <c r="BX15" i="11"/>
  <c r="CF15" i="11"/>
  <c r="BY15" i="11"/>
  <c r="CG15" i="11"/>
  <c r="BZ15" i="11"/>
  <c r="CA15" i="11"/>
  <c r="CB15" i="11"/>
  <c r="CC15" i="11"/>
  <c r="BQ20" i="11"/>
  <c r="BJ20" i="11"/>
  <c r="BR20" i="11"/>
  <c r="BK20" i="11"/>
  <c r="BS20" i="11"/>
  <c r="BL20" i="11"/>
  <c r="BT20" i="11"/>
  <c r="BM20" i="11"/>
  <c r="BN20" i="11"/>
  <c r="BO20" i="11"/>
  <c r="BP20" i="11"/>
  <c r="AZ29" i="11"/>
  <c r="BA29" i="11"/>
  <c r="BB29" i="11"/>
  <c r="BD29" i="11"/>
  <c r="AW29" i="11"/>
  <c r="BE29" i="11"/>
  <c r="AX29" i="11"/>
  <c r="BF29" i="11"/>
  <c r="AY29" i="11"/>
  <c r="BC29" i="11"/>
  <c r="BG29" i="11"/>
  <c r="BC35" i="11"/>
  <c r="BD35" i="11"/>
  <c r="AX35" i="11"/>
  <c r="BF35" i="11"/>
  <c r="AY35" i="11"/>
  <c r="BG35" i="11"/>
  <c r="AZ35" i="11"/>
  <c r="BA35" i="11"/>
  <c r="BB35" i="11"/>
  <c r="AW35" i="11"/>
  <c r="BE35" i="11"/>
  <c r="BX30" i="11"/>
  <c r="CF30" i="11"/>
  <c r="BY30" i="11"/>
  <c r="CG30" i="11"/>
  <c r="CA30" i="11"/>
  <c r="CC30" i="11"/>
  <c r="BW30" i="11"/>
  <c r="BZ30" i="11"/>
  <c r="CB30" i="11"/>
  <c r="CD30" i="11"/>
  <c r="CE30" i="11"/>
  <c r="BJ10" i="11"/>
  <c r="BR10" i="11"/>
  <c r="BK10" i="11"/>
  <c r="BS10" i="11"/>
  <c r="BL10" i="11"/>
  <c r="BT10" i="11"/>
  <c r="BM10" i="11"/>
  <c r="BN10" i="11"/>
  <c r="BO10" i="11"/>
  <c r="BP10" i="11"/>
  <c r="BQ10" i="11"/>
  <c r="AO15" i="11"/>
  <c r="AP15" i="11"/>
  <c r="AQ15" i="11"/>
  <c r="AJ15" i="11"/>
  <c r="AR15" i="11"/>
  <c r="AK15" i="11"/>
  <c r="AT15" i="11"/>
  <c r="AS15" i="11"/>
  <c r="AL15" i="11"/>
  <c r="AM15" i="11"/>
  <c r="AN15" i="11"/>
  <c r="AX15" i="11"/>
  <c r="BF15" i="11"/>
  <c r="AY15" i="11"/>
  <c r="BG15" i="11"/>
  <c r="AZ15" i="11"/>
  <c r="BA15" i="11"/>
  <c r="BB15" i="11"/>
  <c r="BC15" i="11"/>
  <c r="BD15" i="11"/>
  <c r="AW15" i="11"/>
  <c r="BE15" i="11"/>
  <c r="AP14" i="11"/>
  <c r="AQ14" i="11"/>
  <c r="AR14" i="11"/>
  <c r="AJ14" i="11"/>
  <c r="AT14" i="11"/>
  <c r="AS14" i="11"/>
  <c r="AK14" i="11"/>
  <c r="AL14" i="11"/>
  <c r="AN14" i="11"/>
  <c r="AO14" i="11"/>
  <c r="AM14" i="11"/>
  <c r="AY14" i="11"/>
  <c r="BG14" i="11"/>
  <c r="AZ14" i="11"/>
  <c r="BA14" i="11"/>
  <c r="BB14" i="11"/>
  <c r="BC14" i="11"/>
  <c r="BD14" i="11"/>
  <c r="AW14" i="11"/>
  <c r="BE14" i="11"/>
  <c r="AX14" i="11"/>
  <c r="BF14" i="11"/>
  <c r="AQ21" i="11"/>
  <c r="AJ21" i="11"/>
  <c r="AR21" i="11"/>
  <c r="AK21" i="11"/>
  <c r="AT21" i="11"/>
  <c r="AS21" i="11"/>
  <c r="AL21" i="11"/>
  <c r="AM21" i="11"/>
  <c r="AN21" i="11"/>
  <c r="AO21" i="11"/>
  <c r="AP21" i="11"/>
  <c r="AZ12" i="11"/>
  <c r="BA12" i="11"/>
  <c r="BB12" i="11"/>
  <c r="BC12" i="11"/>
  <c r="BD12" i="11"/>
  <c r="AW12" i="11"/>
  <c r="BE12" i="11"/>
  <c r="AX12" i="11"/>
  <c r="BF12" i="11"/>
  <c r="AY12" i="11"/>
  <c r="BG12" i="11"/>
  <c r="AJ28" i="11"/>
  <c r="AR28" i="11"/>
  <c r="AK28" i="11"/>
  <c r="AT28" i="11"/>
  <c r="AS28" i="11"/>
  <c r="AL28" i="11"/>
  <c r="AM28" i="11"/>
  <c r="AN28" i="11"/>
  <c r="AO28" i="11"/>
  <c r="AP28" i="11"/>
  <c r="AQ28" i="11"/>
  <c r="BN23" i="11"/>
  <c r="BO23" i="11"/>
  <c r="BP23" i="11"/>
  <c r="BQ23" i="11"/>
  <c r="BJ23" i="11"/>
  <c r="BR23" i="11"/>
  <c r="BK23" i="11"/>
  <c r="BS23" i="11"/>
  <c r="BL23" i="11"/>
  <c r="BT23" i="11"/>
  <c r="BM23" i="11"/>
  <c r="AS35" i="11"/>
  <c r="AL35" i="11"/>
  <c r="AM35" i="11"/>
  <c r="AO35" i="11"/>
  <c r="AP35" i="11"/>
  <c r="AQ35" i="11"/>
  <c r="AJ35" i="11"/>
  <c r="AR35" i="11"/>
  <c r="AK35" i="11"/>
  <c r="AT35" i="11"/>
  <c r="AN35" i="11"/>
  <c r="BO22" i="11"/>
  <c r="BP22" i="11"/>
  <c r="BQ22" i="11"/>
  <c r="BJ22" i="11"/>
  <c r="BR22" i="11"/>
  <c r="BK22" i="11"/>
  <c r="BS22" i="11"/>
  <c r="BL22" i="11"/>
  <c r="BT22" i="11"/>
  <c r="BM22" i="11"/>
  <c r="BN22" i="11"/>
  <c r="AS50" i="11"/>
  <c r="AK50" i="11"/>
  <c r="AT50" i="11"/>
  <c r="AL50" i="11"/>
  <c r="AM50" i="11"/>
  <c r="AN50" i="11"/>
  <c r="AO50" i="11"/>
  <c r="AP50" i="11"/>
  <c r="AQ50" i="11"/>
  <c r="AJ50" i="11"/>
  <c r="AR50" i="11"/>
  <c r="BC26" i="11"/>
  <c r="BD26" i="11"/>
  <c r="AW26" i="11"/>
  <c r="BE26" i="11"/>
  <c r="AX26" i="11"/>
  <c r="BF26" i="11"/>
  <c r="AY26" i="11"/>
  <c r="BG26" i="11"/>
  <c r="AZ26" i="11"/>
  <c r="BA26" i="11"/>
  <c r="BB26" i="11"/>
  <c r="BP6" i="11"/>
  <c r="BQ6" i="11"/>
  <c r="BJ6" i="11"/>
  <c r="BR6" i="11"/>
  <c r="BK6" i="11"/>
  <c r="BS6" i="11"/>
  <c r="BL6" i="11"/>
  <c r="BT6" i="11"/>
  <c r="BM6" i="11"/>
  <c r="BN6" i="11"/>
  <c r="BO6" i="11"/>
  <c r="AZ41" i="13"/>
  <c r="BG41" i="13"/>
  <c r="BE41" i="13"/>
  <c r="AW41" i="13"/>
  <c r="BF41" i="13"/>
  <c r="BD41" i="13"/>
  <c r="BC41" i="13"/>
  <c r="BB41" i="13"/>
  <c r="BA41" i="13"/>
  <c r="AY41" i="13"/>
  <c r="AX41" i="13"/>
  <c r="AM11" i="13"/>
  <c r="AT11" i="13"/>
  <c r="AL11" i="13"/>
  <c r="AS11" i="13"/>
  <c r="AK11" i="13"/>
  <c r="AR11" i="13"/>
  <c r="AJ11" i="13"/>
  <c r="AP11" i="13"/>
  <c r="AQ11" i="13"/>
  <c r="AO11" i="13"/>
  <c r="AN11" i="13"/>
  <c r="AN20" i="13"/>
  <c r="AM20" i="13"/>
  <c r="AT20" i="13"/>
  <c r="AL20" i="13"/>
  <c r="AS20" i="13"/>
  <c r="AK20" i="13"/>
  <c r="AR20" i="13"/>
  <c r="AJ20" i="13"/>
  <c r="AQ20" i="13"/>
  <c r="AP20" i="13"/>
  <c r="AO20" i="13"/>
  <c r="CB40" i="13"/>
  <c r="CG40" i="13"/>
  <c r="BY40" i="13"/>
  <c r="CA40" i="13"/>
  <c r="BZ40" i="13"/>
  <c r="BX40" i="13"/>
  <c r="BW40" i="13"/>
  <c r="CF40" i="13"/>
  <c r="CE40" i="13"/>
  <c r="CD40" i="13"/>
  <c r="CC40" i="13"/>
  <c r="AP56" i="13"/>
  <c r="AO56" i="13"/>
  <c r="AN56" i="13"/>
  <c r="AM56" i="13"/>
  <c r="AT56" i="13"/>
  <c r="AL56" i="13"/>
  <c r="AS56" i="13"/>
  <c r="AK56" i="13"/>
  <c r="AR56" i="13"/>
  <c r="AQ56" i="13"/>
  <c r="AJ56" i="13"/>
  <c r="BQ4" i="13"/>
  <c r="BP4" i="13"/>
  <c r="BO4" i="13"/>
  <c r="BN4" i="13"/>
  <c r="BM4" i="13"/>
  <c r="BT4" i="13"/>
  <c r="BL4" i="13"/>
  <c r="BS4" i="13"/>
  <c r="BK4" i="13"/>
  <c r="BR4" i="13"/>
  <c r="BJ4" i="13"/>
  <c r="BP22" i="13"/>
  <c r="BO22" i="13"/>
  <c r="BM22" i="13"/>
  <c r="BT22" i="13"/>
  <c r="BL22" i="13"/>
  <c r="BS22" i="13"/>
  <c r="BK22" i="13"/>
  <c r="BR22" i="13"/>
  <c r="BQ22" i="13"/>
  <c r="BN22" i="13"/>
  <c r="BJ22" i="13"/>
  <c r="CG45" i="13"/>
  <c r="BY45" i="13"/>
  <c r="CF45" i="13"/>
  <c r="BX45" i="13"/>
  <c r="CE45" i="13"/>
  <c r="BW45" i="13"/>
  <c r="CD45" i="13"/>
  <c r="CC45" i="13"/>
  <c r="CB45" i="13"/>
  <c r="CA45" i="13"/>
  <c r="BZ45" i="13"/>
  <c r="BB49" i="13"/>
  <c r="AZ49" i="13"/>
  <c r="BG49" i="13"/>
  <c r="AY49" i="13"/>
  <c r="BF49" i="13"/>
  <c r="AX49" i="13"/>
  <c r="BE49" i="13"/>
  <c r="AW49" i="13"/>
  <c r="BD49" i="13"/>
  <c r="BC49" i="13"/>
  <c r="BA49" i="13"/>
  <c r="BD5" i="13"/>
  <c r="BC5" i="13"/>
  <c r="BB5" i="13"/>
  <c r="BA5" i="13"/>
  <c r="AZ5" i="13"/>
  <c r="BG5" i="13"/>
  <c r="AY5" i="13"/>
  <c r="BF5" i="13"/>
  <c r="AX5" i="13"/>
  <c r="BE5" i="13"/>
  <c r="AW5" i="13"/>
  <c r="AM38" i="13"/>
  <c r="AT38" i="13"/>
  <c r="AL38" i="13"/>
  <c r="AS38" i="13"/>
  <c r="AK38" i="13"/>
  <c r="AR38" i="13"/>
  <c r="AJ38" i="13"/>
  <c r="AQ38" i="13"/>
  <c r="AP38" i="13"/>
  <c r="AO38" i="13"/>
  <c r="AN38" i="13"/>
  <c r="BO29" i="13"/>
  <c r="BQ29" i="13"/>
  <c r="BP29" i="13"/>
  <c r="BN29" i="13"/>
  <c r="BM29" i="13"/>
  <c r="BL29" i="13"/>
  <c r="BT29" i="13"/>
  <c r="BK29" i="13"/>
  <c r="BS29" i="13"/>
  <c r="BJ29" i="13"/>
  <c r="BR29" i="13"/>
  <c r="BB51" i="13"/>
  <c r="BA51" i="13"/>
  <c r="AZ51" i="13"/>
  <c r="BG51" i="13"/>
  <c r="AY51" i="13"/>
  <c r="BF51" i="13"/>
  <c r="AX51" i="13"/>
  <c r="BE51" i="13"/>
  <c r="AW51" i="13"/>
  <c r="BD51" i="13"/>
  <c r="BC51" i="13"/>
  <c r="AZ12" i="13"/>
  <c r="BG12" i="13"/>
  <c r="AY12" i="13"/>
  <c r="BF12" i="13"/>
  <c r="AX12" i="13"/>
  <c r="BE12" i="13"/>
  <c r="AW12" i="13"/>
  <c r="BD12" i="13"/>
  <c r="BB12" i="13"/>
  <c r="BC12" i="13"/>
  <c r="BA12" i="13"/>
  <c r="AR22" i="13"/>
  <c r="AJ22" i="13"/>
  <c r="AQ22" i="13"/>
  <c r="AO22" i="13"/>
  <c r="AN22" i="13"/>
  <c r="AM22" i="13"/>
  <c r="AT22" i="13"/>
  <c r="AS22" i="13"/>
  <c r="AP22" i="13"/>
  <c r="AL22" i="13"/>
  <c r="AK22" i="13"/>
  <c r="CA30" i="13"/>
  <c r="BZ30" i="13"/>
  <c r="CD30" i="13"/>
  <c r="CE30" i="13"/>
  <c r="CC30" i="13"/>
  <c r="CB30" i="13"/>
  <c r="BY30" i="13"/>
  <c r="BX30" i="13"/>
  <c r="BW30" i="13"/>
  <c r="CG30" i="13"/>
  <c r="CF30" i="13"/>
  <c r="BN56" i="13"/>
  <c r="BM56" i="13"/>
  <c r="BT56" i="13"/>
  <c r="BL56" i="13"/>
  <c r="BS56" i="13"/>
  <c r="BK56" i="13"/>
  <c r="BR56" i="13"/>
  <c r="BJ56" i="13"/>
  <c r="BQ56" i="13"/>
  <c r="BP56" i="13"/>
  <c r="BO56" i="13"/>
  <c r="AO6" i="13"/>
  <c r="AN6" i="13"/>
  <c r="AM6" i="13"/>
  <c r="AS6" i="13"/>
  <c r="AL6" i="13"/>
  <c r="AT6" i="13"/>
  <c r="AK6" i="13"/>
  <c r="AR6" i="13"/>
  <c r="AJ6" i="13"/>
  <c r="AQ6" i="13"/>
  <c r="AP6" i="13"/>
  <c r="BC30" i="13"/>
  <c r="BB30" i="13"/>
  <c r="BG30" i="13"/>
  <c r="AW30" i="13"/>
  <c r="BF30" i="13"/>
  <c r="BE30" i="13"/>
  <c r="BD30" i="13"/>
  <c r="BA30" i="13"/>
  <c r="AZ30" i="13"/>
  <c r="AY30" i="13"/>
  <c r="AX30" i="13"/>
  <c r="BO33" i="13"/>
  <c r="BN33" i="13"/>
  <c r="BM33" i="13"/>
  <c r="BT33" i="13"/>
  <c r="BL33" i="13"/>
  <c r="BS33" i="13"/>
  <c r="BK33" i="13"/>
  <c r="BR33" i="13"/>
  <c r="BJ33" i="13"/>
  <c r="BQ33" i="13"/>
  <c r="BP33" i="13"/>
  <c r="BB55" i="13"/>
  <c r="BA55" i="13"/>
  <c r="AZ55" i="13"/>
  <c r="BG55" i="13"/>
  <c r="AY55" i="13"/>
  <c r="BF55" i="13"/>
  <c r="AX55" i="13"/>
  <c r="BE55" i="13"/>
  <c r="AW55" i="13"/>
  <c r="BD55" i="13"/>
  <c r="BC55" i="13"/>
  <c r="CF19" i="13"/>
  <c r="BX19" i="13"/>
  <c r="CE19" i="13"/>
  <c r="BW19" i="13"/>
  <c r="CD19" i="13"/>
  <c r="CC19" i="13"/>
  <c r="CB19" i="13"/>
  <c r="CA19" i="13"/>
  <c r="BZ19" i="13"/>
  <c r="CG19" i="13"/>
  <c r="BY19" i="13"/>
  <c r="CB21" i="13"/>
  <c r="CG21" i="13"/>
  <c r="BY21" i="13"/>
  <c r="CF21" i="13"/>
  <c r="BX21" i="13"/>
  <c r="CE21" i="13"/>
  <c r="BW21" i="13"/>
  <c r="CD21" i="13"/>
  <c r="CC21" i="13"/>
  <c r="CA21" i="13"/>
  <c r="BZ21" i="13"/>
  <c r="BZ51" i="13"/>
  <c r="CG51" i="13"/>
  <c r="BY51" i="13"/>
  <c r="CF51" i="13"/>
  <c r="BX51" i="13"/>
  <c r="CE51" i="13"/>
  <c r="BW51" i="13"/>
  <c r="CD51" i="13"/>
  <c r="CC51" i="13"/>
  <c r="CB51" i="13"/>
  <c r="CA51" i="13"/>
  <c r="BT5" i="13"/>
  <c r="BL5" i="13"/>
  <c r="BS5" i="13"/>
  <c r="BK5" i="13"/>
  <c r="BR5" i="13"/>
  <c r="BJ5" i="13"/>
  <c r="BQ5" i="13"/>
  <c r="BP5" i="13"/>
  <c r="BO5" i="13"/>
  <c r="BN5" i="13"/>
  <c r="BM5" i="13"/>
  <c r="CB11" i="13"/>
  <c r="CA11" i="13"/>
  <c r="BZ11" i="13"/>
  <c r="CG11" i="13"/>
  <c r="BY11" i="13"/>
  <c r="CF11" i="13"/>
  <c r="BX11" i="13"/>
  <c r="CD11" i="13"/>
  <c r="CE11" i="13"/>
  <c r="CC11" i="13"/>
  <c r="BW11" i="13"/>
  <c r="AQ31" i="13"/>
  <c r="AP31" i="13"/>
  <c r="AT31" i="13"/>
  <c r="AL31" i="13"/>
  <c r="AR31" i="13"/>
  <c r="AO31" i="13"/>
  <c r="AN31" i="13"/>
  <c r="AM31" i="13"/>
  <c r="AK31" i="13"/>
  <c r="AJ31" i="13"/>
  <c r="AS31" i="13"/>
  <c r="BR55" i="13"/>
  <c r="BJ55" i="13"/>
  <c r="BQ55" i="13"/>
  <c r="BP55" i="13"/>
  <c r="BO55" i="13"/>
  <c r="BN55" i="13"/>
  <c r="BM55" i="13"/>
  <c r="BT55" i="13"/>
  <c r="BS55" i="13"/>
  <c r="BL55" i="13"/>
  <c r="BK55" i="13"/>
  <c r="BY37" i="4"/>
  <c r="CF37" i="4"/>
  <c r="BZ37" i="4"/>
  <c r="CD37" i="4"/>
  <c r="BX37" i="4"/>
  <c r="CG37" i="4"/>
  <c r="BW37" i="4"/>
  <c r="CB37" i="4"/>
  <c r="CC37" i="4"/>
  <c r="CA37" i="4"/>
  <c r="CE37" i="4"/>
  <c r="BL30" i="4"/>
  <c r="BM30" i="4"/>
  <c r="BN30" i="4"/>
  <c r="BT30" i="4"/>
  <c r="BQ30" i="4"/>
  <c r="BJ30" i="4"/>
  <c r="BO30" i="4"/>
  <c r="BK30" i="4"/>
  <c r="BS30" i="4"/>
  <c r="BP30" i="4"/>
  <c r="BR30" i="4"/>
  <c r="CD54" i="4"/>
  <c r="CF54" i="4"/>
  <c r="CB54" i="4"/>
  <c r="BW54" i="4"/>
  <c r="BX54" i="4"/>
  <c r="CA54" i="4"/>
  <c r="BZ54" i="4"/>
  <c r="CG54" i="4"/>
  <c r="CC54" i="4"/>
  <c r="BY54" i="4"/>
  <c r="CE54" i="4"/>
  <c r="BQ36" i="4"/>
  <c r="BK36" i="4"/>
  <c r="BT36" i="4"/>
  <c r="BR36" i="4"/>
  <c r="BO36" i="4"/>
  <c r="BJ36" i="4"/>
  <c r="BS36" i="4"/>
  <c r="BN36" i="4"/>
  <c r="BP36" i="4"/>
  <c r="BM36" i="4"/>
  <c r="BL36" i="4"/>
  <c r="BP28" i="4"/>
  <c r="BQ28" i="4"/>
  <c r="BO28" i="4"/>
  <c r="BR28" i="4"/>
  <c r="BJ28" i="4"/>
  <c r="BK28" i="4"/>
  <c r="BL28" i="4"/>
  <c r="BS28" i="4"/>
  <c r="BM28" i="4"/>
  <c r="BN28" i="4"/>
  <c r="BT28" i="4"/>
  <c r="BT27" i="4"/>
  <c r="BR27" i="4"/>
  <c r="BO27" i="4"/>
  <c r="BL27" i="4"/>
  <c r="BJ27" i="4"/>
  <c r="BP27" i="4"/>
  <c r="BM27" i="4"/>
  <c r="BK27" i="4"/>
  <c r="BS27" i="4"/>
  <c r="BN27" i="4"/>
  <c r="BQ27" i="4"/>
  <c r="AN20" i="4"/>
  <c r="AJ20" i="4"/>
  <c r="BZ18" i="4"/>
  <c r="CG18" i="4"/>
  <c r="CD18" i="4"/>
  <c r="CB18" i="4"/>
  <c r="CC18" i="4"/>
  <c r="BX18" i="4"/>
  <c r="CF18" i="4"/>
  <c r="CA18" i="4"/>
  <c r="BW18" i="4"/>
  <c r="BY18" i="4"/>
  <c r="CE18" i="4"/>
  <c r="BQ53" i="4"/>
  <c r="BP53" i="4"/>
  <c r="BT53" i="4"/>
  <c r="BJ53" i="4"/>
  <c r="BS53" i="4"/>
  <c r="BL53" i="4"/>
  <c r="BN53" i="4"/>
  <c r="BO53" i="4"/>
  <c r="BK53" i="4"/>
  <c r="BR53" i="4"/>
  <c r="BM53" i="4"/>
  <c r="BW33" i="4"/>
  <c r="CA33" i="4"/>
  <c r="CB33" i="4"/>
  <c r="CD33" i="4"/>
  <c r="BX33" i="4"/>
  <c r="CG33" i="4"/>
  <c r="CF33" i="4"/>
  <c r="CC33" i="4"/>
  <c r="BY33" i="4"/>
  <c r="CE33" i="4"/>
  <c r="BZ33" i="4"/>
  <c r="BJ14" i="4"/>
  <c r="BQ14" i="4"/>
  <c r="BR14" i="4"/>
  <c r="BL14" i="4"/>
  <c r="BN14" i="4"/>
  <c r="BP14" i="4"/>
  <c r="BK14" i="4"/>
  <c r="BM14" i="4"/>
  <c r="BT14" i="4"/>
  <c r="BS14" i="4"/>
  <c r="BO14" i="4"/>
  <c r="BN19" i="4"/>
  <c r="BR19" i="4"/>
  <c r="BL19" i="4"/>
  <c r="BM19" i="4"/>
  <c r="BT19" i="4"/>
  <c r="BK19" i="4"/>
  <c r="BO19" i="4"/>
  <c r="BS19" i="4"/>
  <c r="BP19" i="4"/>
  <c r="BJ19" i="4"/>
  <c r="BQ19" i="4"/>
  <c r="BC57" i="4"/>
  <c r="AX57" i="4"/>
  <c r="BD57" i="4"/>
  <c r="BG57" i="4"/>
  <c r="BF57" i="4"/>
  <c r="BE57" i="4"/>
  <c r="AW57" i="4"/>
  <c r="AY57" i="4"/>
  <c r="BB57" i="4"/>
  <c r="AZ57" i="4"/>
  <c r="BA57" i="4"/>
  <c r="AO41" i="4"/>
  <c r="AL41" i="4"/>
  <c r="AR41" i="4"/>
  <c r="AP41" i="4"/>
  <c r="AM41" i="4"/>
  <c r="AJ41" i="4"/>
  <c r="AN41" i="4"/>
  <c r="AQ41" i="4"/>
  <c r="AK41" i="4"/>
  <c r="AT41" i="4"/>
  <c r="AS41" i="4"/>
  <c r="BR49" i="4"/>
  <c r="BQ49" i="4"/>
  <c r="BM49" i="4"/>
  <c r="BJ49" i="4"/>
  <c r="CE34" i="4"/>
  <c r="BW34" i="4"/>
  <c r="CD34" i="4"/>
  <c r="BX34" i="4"/>
  <c r="CC34" i="4"/>
  <c r="BY34" i="4"/>
  <c r="BZ34" i="4"/>
  <c r="CB34" i="4"/>
  <c r="CF34" i="4"/>
  <c r="CA34" i="4"/>
  <c r="CG34" i="4"/>
  <c r="BE45" i="4"/>
  <c r="AZ45" i="4"/>
  <c r="BC45" i="4"/>
  <c r="AW45" i="4"/>
  <c r="BA45" i="4"/>
  <c r="BD45" i="4"/>
  <c r="BG45" i="4"/>
  <c r="AY45" i="4"/>
  <c r="BB45" i="4"/>
  <c r="AX45" i="4"/>
  <c r="BF45" i="4"/>
  <c r="AR46" i="4"/>
  <c r="AO46" i="4"/>
  <c r="AN46" i="4"/>
  <c r="AM46" i="4"/>
  <c r="AJ46" i="4"/>
  <c r="AQ46" i="4"/>
  <c r="AS46" i="4"/>
  <c r="AK46" i="4"/>
  <c r="AL46" i="4"/>
  <c r="AP46" i="4"/>
  <c r="AT46" i="4"/>
  <c r="BR58" i="4"/>
  <c r="BL58" i="4"/>
  <c r="BO58" i="4"/>
  <c r="BM58" i="4"/>
  <c r="BT58" i="4"/>
  <c r="BQ58" i="4"/>
  <c r="BJ58" i="4"/>
  <c r="BS58" i="4"/>
  <c r="BK58" i="4"/>
  <c r="BN58" i="4"/>
  <c r="BP58" i="4"/>
  <c r="AO21" i="4"/>
  <c r="AS21" i="4"/>
  <c r="AT21" i="4"/>
  <c r="AK21" i="4"/>
  <c r="AL21" i="4"/>
  <c r="AM21" i="4"/>
  <c r="AP21" i="4"/>
  <c r="AQ21" i="4"/>
  <c r="AN21" i="4"/>
  <c r="AR21" i="4"/>
  <c r="AJ21" i="4"/>
  <c r="BS52" i="4"/>
  <c r="BQ52" i="4"/>
  <c r="BM52" i="4"/>
  <c r="BR52" i="4"/>
  <c r="BK52" i="4"/>
  <c r="BL52" i="4"/>
  <c r="BO52" i="4"/>
  <c r="BN52" i="4"/>
  <c r="BT52" i="4"/>
  <c r="BP52" i="4"/>
  <c r="BJ52" i="4"/>
  <c r="AO7" i="4"/>
  <c r="AP7" i="4"/>
  <c r="AM7" i="4"/>
  <c r="AJ7" i="4"/>
  <c r="AL7" i="4"/>
  <c r="AN7" i="4"/>
  <c r="AQ7" i="4"/>
  <c r="AS7" i="4"/>
  <c r="AK7" i="4"/>
  <c r="AT7" i="4"/>
  <c r="AR7" i="4"/>
  <c r="BZ57" i="4"/>
  <c r="BW57" i="4"/>
  <c r="CF57" i="4"/>
  <c r="CB57" i="4"/>
  <c r="BK8" i="4"/>
  <c r="BS8" i="4"/>
  <c r="BO8" i="4"/>
  <c r="BM8" i="4"/>
  <c r="BR8" i="4"/>
  <c r="BJ8" i="4"/>
  <c r="BN8" i="4"/>
  <c r="BQ8" i="4"/>
  <c r="BP8" i="4"/>
  <c r="BT8" i="4"/>
  <c r="BL8" i="4"/>
  <c r="CC50" i="4"/>
  <c r="BZ50" i="4"/>
  <c r="CG50" i="4"/>
  <c r="CA50" i="4"/>
  <c r="CB50" i="4"/>
  <c r="CD50" i="4"/>
  <c r="BY50" i="4"/>
  <c r="BX50" i="4"/>
  <c r="CF50" i="4"/>
  <c r="BW50" i="4"/>
  <c r="CE50" i="4"/>
  <c r="AS17" i="4"/>
  <c r="AJ17" i="4"/>
  <c r="AR17" i="4"/>
  <c r="AK17" i="4"/>
  <c r="AP17" i="4"/>
  <c r="AL17" i="4"/>
  <c r="AM17" i="4"/>
  <c r="AO17" i="4"/>
  <c r="AN17" i="4"/>
  <c r="AT17" i="4"/>
  <c r="AQ17" i="4"/>
  <c r="AQ31" i="4"/>
  <c r="AP31" i="4"/>
  <c r="AR31" i="4"/>
  <c r="AM31" i="4"/>
  <c r="AL31" i="4"/>
  <c r="AS31" i="4"/>
  <c r="AJ31" i="4"/>
  <c r="AT31" i="4"/>
  <c r="AK31" i="4"/>
  <c r="AN31" i="4"/>
  <c r="AO31" i="4"/>
  <c r="BL45" i="4"/>
  <c r="BK45" i="4"/>
  <c r="BR45" i="4"/>
  <c r="BO45" i="4"/>
  <c r="BQ45" i="4"/>
  <c r="BJ45" i="4"/>
  <c r="BM45" i="4"/>
  <c r="BS45" i="4"/>
  <c r="BT45" i="4"/>
  <c r="BN45" i="4"/>
  <c r="BP45" i="4"/>
  <c r="AS49" i="7"/>
  <c r="AP49" i="7"/>
  <c r="AQ49" i="7"/>
  <c r="AN49" i="7"/>
  <c r="AJ49" i="7"/>
  <c r="AO49" i="7"/>
  <c r="AT49" i="7"/>
  <c r="AM49" i="7"/>
  <c r="AL49" i="7"/>
  <c r="AK49" i="7"/>
  <c r="AR49" i="7"/>
  <c r="BD23" i="7"/>
  <c r="BA23" i="7"/>
  <c r="AY23" i="7"/>
  <c r="BC23" i="7"/>
  <c r="BE23" i="7"/>
  <c r="AX23" i="7"/>
  <c r="AW23" i="7"/>
  <c r="BF23" i="7"/>
  <c r="BB23" i="7"/>
  <c r="BG23" i="7"/>
  <c r="AZ23" i="7"/>
  <c r="BM44" i="7"/>
  <c r="BO44" i="7"/>
  <c r="BR44" i="7"/>
  <c r="BS44" i="7"/>
  <c r="BK44" i="7"/>
  <c r="BQ44" i="7"/>
  <c r="BJ44" i="7"/>
  <c r="BN44" i="7"/>
  <c r="BP44" i="7"/>
  <c r="BL44" i="7"/>
  <c r="BT44" i="7"/>
  <c r="CA48" i="7"/>
  <c r="BW48" i="7"/>
  <c r="CE48" i="7"/>
  <c r="CC48" i="7"/>
  <c r="BZ48" i="7"/>
  <c r="CG48" i="7"/>
  <c r="CF48" i="7"/>
  <c r="BY48" i="7"/>
  <c r="BX48" i="7"/>
  <c r="CD48" i="7"/>
  <c r="CB48" i="7"/>
  <c r="AQ25" i="7"/>
  <c r="AR25" i="7"/>
  <c r="AT25" i="7"/>
  <c r="AL25" i="7"/>
  <c r="AS25" i="7"/>
  <c r="AM25" i="7"/>
  <c r="AO25" i="7"/>
  <c r="AK25" i="7"/>
  <c r="AN25" i="7"/>
  <c r="AJ25" i="7"/>
  <c r="AP25" i="7"/>
  <c r="BX7" i="7"/>
  <c r="CF7" i="7"/>
  <c r="CE7" i="7"/>
  <c r="CG7" i="7"/>
  <c r="CA7" i="7"/>
  <c r="BZ7" i="7"/>
  <c r="CC7" i="7"/>
  <c r="BW7" i="7"/>
  <c r="BY7" i="7"/>
  <c r="CB7" i="7"/>
  <c r="CD7" i="7"/>
  <c r="BO53" i="7"/>
  <c r="BP53" i="7"/>
  <c r="BR53" i="7"/>
  <c r="BT53" i="7"/>
  <c r="BQ53" i="7"/>
  <c r="BN53" i="7"/>
  <c r="BM53" i="7"/>
  <c r="BJ53" i="7"/>
  <c r="BL53" i="7"/>
  <c r="BK53" i="7"/>
  <c r="BS53" i="7"/>
  <c r="BL4" i="7"/>
  <c r="BT4" i="7"/>
  <c r="BJ4" i="7"/>
  <c r="BP4" i="7"/>
  <c r="BM4" i="7"/>
  <c r="BR4" i="7"/>
  <c r="BK4" i="7"/>
  <c r="BN4" i="7"/>
  <c r="BO4" i="7"/>
  <c r="BQ4" i="7"/>
  <c r="BS4" i="7"/>
  <c r="AN45" i="7"/>
  <c r="AQ45" i="7"/>
  <c r="AJ45" i="7"/>
  <c r="AS45" i="7"/>
  <c r="AP45" i="7"/>
  <c r="AM45" i="7"/>
  <c r="AK45" i="7"/>
  <c r="AT45" i="7"/>
  <c r="AO45" i="7"/>
  <c r="AL45" i="7"/>
  <c r="AR45" i="7"/>
  <c r="CC27" i="7"/>
  <c r="BY27" i="7"/>
  <c r="CE27" i="7"/>
  <c r="CA27" i="7"/>
  <c r="CF27" i="7"/>
  <c r="CD27" i="7"/>
  <c r="CB27" i="7"/>
  <c r="BZ27" i="7"/>
  <c r="BW27" i="7"/>
  <c r="BX27" i="7"/>
  <c r="CG27" i="7"/>
  <c r="AS30" i="7"/>
  <c r="AR30" i="7"/>
  <c r="AM30" i="7"/>
  <c r="AQ30" i="7"/>
  <c r="AJ30" i="7"/>
  <c r="AL30" i="7"/>
  <c r="AO30" i="7"/>
  <c r="AT30" i="7"/>
  <c r="AK30" i="7"/>
  <c r="AN30" i="7"/>
  <c r="AP30" i="7"/>
  <c r="CG59" i="7"/>
  <c r="CF59" i="7"/>
  <c r="CE59" i="7"/>
  <c r="CD59" i="7"/>
  <c r="CB59" i="7"/>
  <c r="CC59" i="7"/>
  <c r="CA59" i="7"/>
  <c r="BY59" i="7"/>
  <c r="BX59" i="7"/>
  <c r="BZ59" i="7"/>
  <c r="BW59" i="7"/>
  <c r="AS36" i="7"/>
  <c r="AO36" i="7"/>
  <c r="AN36" i="7"/>
  <c r="AJ36" i="7"/>
  <c r="AP36" i="7"/>
  <c r="AM36" i="7"/>
  <c r="AL36" i="7"/>
  <c r="AQ36" i="7"/>
  <c r="AK36" i="7"/>
  <c r="AR36" i="7"/>
  <c r="AT36" i="7"/>
  <c r="BD57" i="7"/>
  <c r="BE57" i="7"/>
  <c r="BA57" i="7"/>
  <c r="BF57" i="7"/>
  <c r="AX57" i="7"/>
  <c r="BC57" i="7"/>
  <c r="BG57" i="7"/>
  <c r="AZ57" i="7"/>
  <c r="AW57" i="7"/>
  <c r="BB57" i="7"/>
  <c r="AY57" i="7"/>
  <c r="BZ11" i="7"/>
  <c r="CE11" i="7"/>
  <c r="CF11" i="7"/>
  <c r="BY11" i="7"/>
  <c r="CC11" i="7"/>
  <c r="CG11" i="7"/>
  <c r="BW11" i="7"/>
  <c r="CA11" i="7"/>
  <c r="CB11" i="7"/>
  <c r="CD11" i="7"/>
  <c r="BX11" i="7"/>
  <c r="BJ36" i="7"/>
  <c r="BR36" i="7"/>
  <c r="BM36" i="7"/>
  <c r="BN36" i="7"/>
  <c r="BL36" i="7"/>
  <c r="BQ36" i="7"/>
  <c r="BO36" i="7"/>
  <c r="BP36" i="7"/>
  <c r="BS36" i="7"/>
  <c r="BK36" i="7"/>
  <c r="BT36" i="7"/>
  <c r="CB47" i="7"/>
  <c r="CC47" i="7"/>
  <c r="CD47" i="7"/>
  <c r="BZ47" i="7"/>
  <c r="BX47" i="7"/>
  <c r="CG47" i="7"/>
  <c r="CA47" i="7"/>
  <c r="CE47" i="7"/>
  <c r="BW47" i="7"/>
  <c r="CF47" i="7"/>
  <c r="BY47" i="7"/>
  <c r="BA40" i="7"/>
  <c r="AW40" i="7"/>
  <c r="BB40" i="7"/>
  <c r="BE40" i="7"/>
  <c r="AX40" i="7"/>
  <c r="BF40" i="7"/>
  <c r="BD40" i="7"/>
  <c r="BG40" i="7"/>
  <c r="AZ40" i="7"/>
  <c r="BC40" i="7"/>
  <c r="AY40" i="7"/>
  <c r="BT34" i="7"/>
  <c r="BR34" i="7"/>
  <c r="BQ34" i="7"/>
  <c r="BO34" i="7"/>
  <c r="BL34" i="7"/>
  <c r="BP34" i="7"/>
  <c r="BN34" i="7"/>
  <c r="BM34" i="7"/>
  <c r="BJ34" i="7"/>
  <c r="BS34" i="7"/>
  <c r="BK34" i="7"/>
  <c r="BW8" i="7"/>
  <c r="CG8" i="7"/>
  <c r="CF8" i="7"/>
  <c r="CB8" i="7"/>
  <c r="BX8" i="7"/>
  <c r="CA8" i="7"/>
  <c r="BZ8" i="7"/>
  <c r="CC8" i="7"/>
  <c r="CD8" i="7"/>
  <c r="BY8" i="7"/>
  <c r="CE8" i="7"/>
  <c r="BJ33" i="7"/>
  <c r="BQ33" i="7"/>
  <c r="BR33" i="7"/>
  <c r="BP33" i="7"/>
  <c r="BL33" i="7"/>
  <c r="BO33" i="7"/>
  <c r="BN33" i="7"/>
  <c r="BS33" i="7"/>
  <c r="BK33" i="7"/>
  <c r="BT33" i="7"/>
  <c r="BM33" i="7"/>
  <c r="BN52" i="7"/>
  <c r="BS52" i="7"/>
  <c r="BQ52" i="7"/>
  <c r="BP52" i="7"/>
  <c r="BR52" i="7"/>
  <c r="BM52" i="7"/>
  <c r="BT52" i="7"/>
  <c r="BJ52" i="7"/>
  <c r="BO52" i="7"/>
  <c r="BL52" i="7"/>
  <c r="BK52" i="7"/>
  <c r="AP35" i="7"/>
  <c r="AS35" i="7"/>
  <c r="AO35" i="7"/>
  <c r="AM35" i="7"/>
  <c r="AQ35" i="7"/>
  <c r="AK35" i="7"/>
  <c r="AR35" i="7"/>
  <c r="AL35" i="7"/>
  <c r="AJ35" i="7"/>
  <c r="AN35" i="7"/>
  <c r="AT35" i="7"/>
  <c r="BO37" i="7"/>
  <c r="BT37" i="7"/>
  <c r="BQ37" i="7"/>
  <c r="BR37" i="7"/>
  <c r="BM37" i="7"/>
  <c r="BK37" i="7"/>
  <c r="BS37" i="7"/>
  <c r="BP37" i="7"/>
  <c r="BN37" i="7"/>
  <c r="BJ37" i="7"/>
  <c r="BL37" i="7"/>
  <c r="BG24" i="7"/>
  <c r="BC24" i="7"/>
  <c r="BD24" i="7"/>
  <c r="BB24" i="7"/>
  <c r="AX24" i="7"/>
  <c r="AZ24" i="7"/>
  <c r="AW24" i="7"/>
  <c r="AY24" i="7"/>
  <c r="BF24" i="7"/>
  <c r="BA24" i="7"/>
  <c r="BE24" i="7"/>
  <c r="BD55" i="11"/>
  <c r="AW55" i="11"/>
  <c r="BE55" i="11"/>
  <c r="AX55" i="11"/>
  <c r="BF55" i="11"/>
  <c r="AY55" i="11"/>
  <c r="BG55" i="11"/>
  <c r="AZ55" i="11"/>
  <c r="BA55" i="11"/>
  <c r="BB55" i="11"/>
  <c r="BC55" i="11"/>
  <c r="AJ56" i="11"/>
  <c r="AR56" i="11"/>
  <c r="AK56" i="11"/>
  <c r="AS56" i="11"/>
  <c r="AL56" i="11"/>
  <c r="AT56" i="11"/>
  <c r="AM56" i="11"/>
  <c r="AN56" i="11"/>
  <c r="AO56" i="11"/>
  <c r="AP56" i="11"/>
  <c r="AQ56" i="11"/>
  <c r="BX58" i="11"/>
  <c r="CF58" i="11"/>
  <c r="BY58" i="11"/>
  <c r="BZ58" i="11"/>
  <c r="CG58" i="11"/>
  <c r="CA58" i="11"/>
  <c r="CB58" i="11"/>
  <c r="CC58" i="11"/>
  <c r="CD58" i="11"/>
  <c r="BW58" i="11"/>
  <c r="CE58" i="11"/>
  <c r="BN41" i="11"/>
  <c r="BK41" i="11"/>
  <c r="BT41" i="11"/>
  <c r="BL41" i="11"/>
  <c r="BM41" i="11"/>
  <c r="BO41" i="11"/>
  <c r="BP41" i="11"/>
  <c r="BQ41" i="11"/>
  <c r="BR41" i="11"/>
  <c r="BJ41" i="11"/>
  <c r="BS41" i="11"/>
  <c r="BB37" i="11"/>
  <c r="BD37" i="11"/>
  <c r="AW37" i="11"/>
  <c r="BE37" i="11"/>
  <c r="AX37" i="11"/>
  <c r="BF37" i="11"/>
  <c r="AZ37" i="11"/>
  <c r="BG37" i="11"/>
  <c r="AY37" i="11"/>
  <c r="BA37" i="11"/>
  <c r="BC37" i="11"/>
  <c r="AZ44" i="11"/>
  <c r="BA44" i="11"/>
  <c r="BB44" i="11"/>
  <c r="BC44" i="11"/>
  <c r="BD44" i="11"/>
  <c r="AW44" i="11"/>
  <c r="BE44" i="11"/>
  <c r="AX44" i="11"/>
  <c r="BF44" i="11"/>
  <c r="AY44" i="11"/>
  <c r="BG44" i="11"/>
  <c r="BA43" i="11"/>
  <c r="BB43" i="11"/>
  <c r="BC43" i="11"/>
  <c r="BD43" i="11"/>
  <c r="AW43" i="11"/>
  <c r="BE43" i="11"/>
  <c r="AX43" i="11"/>
  <c r="BF43" i="11"/>
  <c r="AY43" i="11"/>
  <c r="BG43" i="11"/>
  <c r="AZ43" i="11"/>
  <c r="CB48" i="11"/>
  <c r="CC48" i="11"/>
  <c r="CD48" i="11"/>
  <c r="BW48" i="11"/>
  <c r="CE48" i="11"/>
  <c r="BX48" i="11"/>
  <c r="CF48" i="11"/>
  <c r="BY48" i="11"/>
  <c r="CG48" i="11"/>
  <c r="BZ48" i="11"/>
  <c r="CA48" i="11"/>
  <c r="BC49" i="11"/>
  <c r="BD49" i="11"/>
  <c r="AW49" i="11"/>
  <c r="BE49" i="11"/>
  <c r="AX49" i="11"/>
  <c r="BF49" i="11"/>
  <c r="AY49" i="11"/>
  <c r="BG49" i="11"/>
  <c r="AZ49" i="11"/>
  <c r="BA49" i="11"/>
  <c r="BB49" i="11"/>
  <c r="AM8" i="11"/>
  <c r="AN8" i="11"/>
  <c r="AO8" i="11"/>
  <c r="AP8" i="11"/>
  <c r="AQ8" i="11"/>
  <c r="AJ8" i="11"/>
  <c r="AR8" i="11"/>
  <c r="AS8" i="11"/>
  <c r="AK8" i="11"/>
  <c r="AT8" i="11"/>
  <c r="AL8" i="11"/>
  <c r="AS48" i="11"/>
  <c r="AM48" i="11"/>
  <c r="AN48" i="11"/>
  <c r="AO48" i="11"/>
  <c r="AP48" i="11"/>
  <c r="AQ48" i="11"/>
  <c r="AJ48" i="11"/>
  <c r="AR48" i="11"/>
  <c r="AK48" i="11"/>
  <c r="AT48" i="11"/>
  <c r="AL48" i="11"/>
  <c r="AO32" i="11"/>
  <c r="AP32" i="11"/>
  <c r="AJ32" i="11"/>
  <c r="AR32" i="11"/>
  <c r="AS32" i="11"/>
  <c r="AL32" i="11"/>
  <c r="AN32" i="11"/>
  <c r="AQ32" i="11"/>
  <c r="AT32" i="11"/>
  <c r="AK32" i="11"/>
  <c r="AM32" i="11"/>
  <c r="BL34" i="11"/>
  <c r="BT34" i="11"/>
  <c r="BM34" i="11"/>
  <c r="BR34" i="11"/>
  <c r="BS34" i="11"/>
  <c r="BK34" i="11"/>
  <c r="BN34" i="11"/>
  <c r="BO34" i="11"/>
  <c r="BP34" i="11"/>
  <c r="BQ34" i="11"/>
  <c r="BJ34" i="11"/>
  <c r="BJ27" i="11"/>
  <c r="BR27" i="11"/>
  <c r="BK27" i="11"/>
  <c r="BS27" i="11"/>
  <c r="BL27" i="11"/>
  <c r="BT27" i="11"/>
  <c r="BM27" i="11"/>
  <c r="BN27" i="11"/>
  <c r="BO27" i="11"/>
  <c r="BP27" i="11"/>
  <c r="BQ27" i="11"/>
  <c r="AW7" i="11"/>
  <c r="BE7" i="11"/>
  <c r="AX7" i="11"/>
  <c r="BF7" i="11"/>
  <c r="AY7" i="11"/>
  <c r="BG7" i="11"/>
  <c r="AZ7" i="11"/>
  <c r="BA7" i="11"/>
  <c r="BB7" i="11"/>
  <c r="BC7" i="11"/>
  <c r="BD7" i="11"/>
  <c r="AN7" i="11"/>
  <c r="AO7" i="11"/>
  <c r="AP7" i="11"/>
  <c r="AQ7" i="11"/>
  <c r="AJ7" i="11"/>
  <c r="AR7" i="11"/>
  <c r="AS7" i="11"/>
  <c r="AK7" i="11"/>
  <c r="AT7" i="11"/>
  <c r="AL7" i="11"/>
  <c r="AM7" i="11"/>
  <c r="BX12" i="11"/>
  <c r="CF12" i="11"/>
  <c r="BY12" i="11"/>
  <c r="CG12" i="11"/>
  <c r="BZ12" i="11"/>
  <c r="CA12" i="11"/>
  <c r="CB12" i="11"/>
  <c r="CC12" i="11"/>
  <c r="CD12" i="11"/>
  <c r="BW12" i="11"/>
  <c r="CE12" i="11"/>
  <c r="AN6" i="11"/>
  <c r="AR6" i="11"/>
  <c r="AT6" i="11"/>
  <c r="AQ6" i="11"/>
  <c r="AP6" i="11"/>
  <c r="AO6" i="11"/>
  <c r="AS6" i="11"/>
  <c r="AM6" i="11"/>
  <c r="AK6" i="11"/>
  <c r="AJ6" i="11"/>
  <c r="AL6" i="11"/>
  <c r="AY13" i="11"/>
  <c r="BG13" i="11"/>
  <c r="AZ13" i="11"/>
  <c r="BA13" i="11"/>
  <c r="BB13" i="11"/>
  <c r="BC13" i="11"/>
  <c r="BD13" i="11"/>
  <c r="AW13" i="11"/>
  <c r="BE13" i="11"/>
  <c r="AX13" i="11"/>
  <c r="BF13" i="11"/>
  <c r="AP13" i="11"/>
  <c r="AQ13" i="11"/>
  <c r="AJ13" i="11"/>
  <c r="AR13" i="11"/>
  <c r="AS13" i="11"/>
  <c r="AK13" i="11"/>
  <c r="AT13" i="11"/>
  <c r="AL13" i="11"/>
  <c r="AM13" i="11"/>
  <c r="AN13" i="11"/>
  <c r="AO13" i="11"/>
  <c r="BZ10" i="11"/>
  <c r="CA10" i="11"/>
  <c r="CB10" i="11"/>
  <c r="CC10" i="11"/>
  <c r="CD10" i="11"/>
  <c r="BW10" i="11"/>
  <c r="CE10" i="11"/>
  <c r="BX10" i="11"/>
  <c r="CF10" i="11"/>
  <c r="BY10" i="11"/>
  <c r="CG10" i="11"/>
  <c r="AJ20" i="11"/>
  <c r="AR20" i="11"/>
  <c r="AK20" i="11"/>
  <c r="AT20" i="11"/>
  <c r="AS20" i="11"/>
  <c r="AL20" i="11"/>
  <c r="AM20" i="11"/>
  <c r="AN20" i="11"/>
  <c r="AO20" i="11"/>
  <c r="AP20" i="11"/>
  <c r="AQ20" i="11"/>
  <c r="BA20" i="11"/>
  <c r="BB20" i="11"/>
  <c r="BC20" i="11"/>
  <c r="BD20" i="11"/>
  <c r="AW20" i="11"/>
  <c r="BE20" i="11"/>
  <c r="AX20" i="11"/>
  <c r="BF20" i="11"/>
  <c r="AY20" i="11"/>
  <c r="BG20" i="11"/>
  <c r="AZ20" i="11"/>
  <c r="AK27" i="11"/>
  <c r="AT27" i="11"/>
  <c r="AS27" i="11"/>
  <c r="AL27" i="11"/>
  <c r="AM27" i="11"/>
  <c r="AN27" i="11"/>
  <c r="AO27" i="11"/>
  <c r="AP27" i="11"/>
  <c r="AQ27" i="11"/>
  <c r="AJ27" i="11"/>
  <c r="AR27" i="11"/>
  <c r="BB19" i="11"/>
  <c r="BC19" i="11"/>
  <c r="BD19" i="11"/>
  <c r="AW19" i="11"/>
  <c r="BE19" i="11"/>
  <c r="AX19" i="11"/>
  <c r="BF19" i="11"/>
  <c r="AY19" i="11"/>
  <c r="BG19" i="11"/>
  <c r="AZ19" i="11"/>
  <c r="BA19" i="11"/>
  <c r="AS42" i="11"/>
  <c r="AN42" i="11"/>
  <c r="AO42" i="11"/>
  <c r="AP42" i="11"/>
  <c r="AQ42" i="11"/>
  <c r="AR42" i="11"/>
  <c r="AJ42" i="11"/>
  <c r="AT42" i="11"/>
  <c r="AK42" i="11"/>
  <c r="AL42" i="11"/>
  <c r="AM42" i="11"/>
  <c r="CC24" i="11"/>
  <c r="CD24" i="11"/>
  <c r="BW24" i="11"/>
  <c r="CE24" i="11"/>
  <c r="BX24" i="11"/>
  <c r="CF24" i="11"/>
  <c r="BY24" i="11"/>
  <c r="CG24" i="11"/>
  <c r="BZ24" i="11"/>
  <c r="CA24" i="11"/>
  <c r="CB24" i="11"/>
  <c r="CC5" i="11"/>
  <c r="CD5" i="11"/>
  <c r="BW5" i="11"/>
  <c r="CE5" i="11"/>
  <c r="BX5" i="11"/>
  <c r="CF5" i="11"/>
  <c r="BY5" i="11"/>
  <c r="CG5" i="11"/>
  <c r="BZ5" i="11"/>
  <c r="CA5" i="11"/>
  <c r="CB5" i="11"/>
  <c r="AT7" i="13"/>
  <c r="AK7" i="13"/>
  <c r="AR7" i="13"/>
  <c r="AJ7" i="13"/>
  <c r="AQ7" i="13"/>
  <c r="AP7" i="13"/>
  <c r="AS7" i="13"/>
  <c r="AO7" i="13"/>
  <c r="AN7" i="13"/>
  <c r="AM7" i="13"/>
  <c r="AL7" i="13"/>
  <c r="CB5" i="13"/>
  <c r="CA5" i="13"/>
  <c r="BZ5" i="13"/>
  <c r="CG5" i="13"/>
  <c r="BY5" i="13"/>
  <c r="CF5" i="13"/>
  <c r="BX5" i="13"/>
  <c r="CE5" i="13"/>
  <c r="BW5" i="13"/>
  <c r="CD5" i="13"/>
  <c r="CC5" i="13"/>
  <c r="CF26" i="13"/>
  <c r="BX26" i="13"/>
  <c r="CE26" i="13"/>
  <c r="BW26" i="13"/>
  <c r="CD26" i="13"/>
  <c r="CC26" i="13"/>
  <c r="CB26" i="13"/>
  <c r="CA26" i="13"/>
  <c r="CG26" i="13"/>
  <c r="BZ26" i="13"/>
  <c r="BY26" i="13"/>
  <c r="BM46" i="13"/>
  <c r="BT46" i="13"/>
  <c r="BL46" i="13"/>
  <c r="BS46" i="13"/>
  <c r="BK46" i="13"/>
  <c r="BR46" i="13"/>
  <c r="BJ46" i="13"/>
  <c r="BQ46" i="13"/>
  <c r="BP46" i="13"/>
  <c r="BO46" i="13"/>
  <c r="BN46" i="13"/>
  <c r="BN50" i="13"/>
  <c r="BM50" i="13"/>
  <c r="BT50" i="13"/>
  <c r="BL50" i="13"/>
  <c r="BS50" i="13"/>
  <c r="BK50" i="13"/>
  <c r="BR50" i="13"/>
  <c r="BJ50" i="13"/>
  <c r="BQ50" i="13"/>
  <c r="BP50" i="13"/>
  <c r="BO50" i="13"/>
  <c r="CB7" i="13"/>
  <c r="CA7" i="13"/>
  <c r="BZ7" i="13"/>
  <c r="CG7" i="13"/>
  <c r="BY7" i="13"/>
  <c r="CF7" i="13"/>
  <c r="BX7" i="13"/>
  <c r="CE7" i="13"/>
  <c r="BW7" i="13"/>
  <c r="CD7" i="13"/>
  <c r="CC7" i="13"/>
  <c r="BP39" i="13"/>
  <c r="BL39" i="13"/>
  <c r="BT39" i="13"/>
  <c r="BK39" i="13"/>
  <c r="BS39" i="13"/>
  <c r="BJ39" i="13"/>
  <c r="BR39" i="13"/>
  <c r="BQ39" i="13"/>
  <c r="BO39" i="13"/>
  <c r="BN39" i="13"/>
  <c r="BM39" i="13"/>
  <c r="BZ55" i="13"/>
  <c r="CG55" i="13"/>
  <c r="BY55" i="13"/>
  <c r="CF55" i="13"/>
  <c r="BX55" i="13"/>
  <c r="CE55" i="13"/>
  <c r="BW55" i="13"/>
  <c r="CD55" i="13"/>
  <c r="CC55" i="13"/>
  <c r="CB55" i="13"/>
  <c r="CA55" i="13"/>
  <c r="BN52" i="13"/>
  <c r="BM52" i="13"/>
  <c r="BT52" i="13"/>
  <c r="BL52" i="13"/>
  <c r="BS52" i="13"/>
  <c r="BK52" i="13"/>
  <c r="BR52" i="13"/>
  <c r="BJ52" i="13"/>
  <c r="BQ52" i="13"/>
  <c r="BP52" i="13"/>
  <c r="BO52" i="13"/>
  <c r="AT5" i="13"/>
  <c r="AO5" i="13"/>
  <c r="AR5" i="13"/>
  <c r="AS5" i="13"/>
  <c r="AP5" i="13"/>
  <c r="AL5" i="13"/>
  <c r="AK5" i="13"/>
  <c r="AJ5" i="13"/>
  <c r="AQ5" i="13"/>
  <c r="AM5" i="13"/>
  <c r="AN5" i="13"/>
  <c r="BM42" i="13"/>
  <c r="BT42" i="13"/>
  <c r="BL42" i="13"/>
  <c r="BS42" i="13"/>
  <c r="BK42" i="13"/>
  <c r="BR42" i="13"/>
  <c r="BJ42" i="13"/>
  <c r="BQ42" i="13"/>
  <c r="BP42" i="13"/>
  <c r="BO42" i="13"/>
  <c r="BN42" i="13"/>
  <c r="CF28" i="13"/>
  <c r="BX28" i="13"/>
  <c r="CE28" i="13"/>
  <c r="BW28" i="13"/>
  <c r="CD28" i="13"/>
  <c r="CC28" i="13"/>
  <c r="CB28" i="13"/>
  <c r="CA28" i="13"/>
  <c r="BZ28" i="13"/>
  <c r="CG28" i="13"/>
  <c r="BY28" i="13"/>
  <c r="BN54" i="13"/>
  <c r="BM54" i="13"/>
  <c r="BT54" i="13"/>
  <c r="BL54" i="13"/>
  <c r="BS54" i="13"/>
  <c r="BK54" i="13"/>
  <c r="BR54" i="13"/>
  <c r="BJ54" i="13"/>
  <c r="BQ54" i="13"/>
  <c r="BP54" i="13"/>
  <c r="BO54" i="13"/>
  <c r="BT16" i="13"/>
  <c r="BL16" i="13"/>
  <c r="BS16" i="13"/>
  <c r="BK16" i="13"/>
  <c r="BR16" i="13"/>
  <c r="BJ16" i="13"/>
  <c r="BQ16" i="13"/>
  <c r="BP16" i="13"/>
  <c r="BO16" i="13"/>
  <c r="BN16" i="13"/>
  <c r="BM16" i="13"/>
  <c r="BD25" i="13"/>
  <c r="BC25" i="13"/>
  <c r="BB25" i="13"/>
  <c r="BA25" i="13"/>
  <c r="AZ25" i="13"/>
  <c r="BG25" i="13"/>
  <c r="AY25" i="13"/>
  <c r="AX25" i="13"/>
  <c r="AW25" i="13"/>
  <c r="BF25" i="13"/>
  <c r="BE25" i="13"/>
  <c r="AT48" i="13"/>
  <c r="AL48" i="13"/>
  <c r="AR48" i="13"/>
  <c r="AQ48" i="13"/>
  <c r="AP48" i="13"/>
  <c r="AO48" i="13"/>
  <c r="AN48" i="13"/>
  <c r="AM48" i="13"/>
  <c r="AK48" i="13"/>
  <c r="AJ48" i="13"/>
  <c r="AS48" i="13"/>
  <c r="BT7" i="13"/>
  <c r="BL7" i="13"/>
  <c r="BS7" i="13"/>
  <c r="BK7" i="13"/>
  <c r="BR7" i="13"/>
  <c r="BJ7" i="13"/>
  <c r="BQ7" i="13"/>
  <c r="BP7" i="13"/>
  <c r="BO7" i="13"/>
  <c r="BN7" i="13"/>
  <c r="BM7" i="13"/>
  <c r="BA4" i="13"/>
  <c r="AZ4" i="13"/>
  <c r="BG4" i="13"/>
  <c r="AY4" i="13"/>
  <c r="BF4" i="13"/>
  <c r="AX4" i="13"/>
  <c r="BE4" i="13"/>
  <c r="AW4" i="13"/>
  <c r="BD4" i="13"/>
  <c r="BC4" i="13"/>
  <c r="BB4" i="13"/>
  <c r="AR24" i="13"/>
  <c r="AJ24" i="13"/>
  <c r="AQ24" i="13"/>
  <c r="AO24" i="13"/>
  <c r="AN24" i="13"/>
  <c r="AM24" i="13"/>
  <c r="AT24" i="13"/>
  <c r="AS24" i="13"/>
  <c r="AP24" i="13"/>
  <c r="AL24" i="13"/>
  <c r="AK24" i="13"/>
  <c r="CA32" i="13"/>
  <c r="BZ32" i="13"/>
  <c r="CG32" i="13"/>
  <c r="BY32" i="13"/>
  <c r="CF32" i="13"/>
  <c r="BX32" i="13"/>
  <c r="CD32" i="13"/>
  <c r="BW32" i="13"/>
  <c r="CE32" i="13"/>
  <c r="CC32" i="13"/>
  <c r="CB32" i="13"/>
  <c r="CB57" i="13"/>
  <c r="BZ57" i="13"/>
  <c r="BY57" i="13"/>
  <c r="CG57" i="13"/>
  <c r="BX57" i="13"/>
  <c r="CF57" i="13"/>
  <c r="BW57" i="13"/>
  <c r="CE57" i="13"/>
  <c r="CD57" i="13"/>
  <c r="CC57" i="13"/>
  <c r="CA57" i="13"/>
  <c r="BT23" i="13"/>
  <c r="BL23" i="13"/>
  <c r="BS23" i="13"/>
  <c r="BK23" i="13"/>
  <c r="BQ23" i="13"/>
  <c r="BP23" i="13"/>
  <c r="BO23" i="13"/>
  <c r="BM23" i="13"/>
  <c r="BJ23" i="13"/>
  <c r="BR23" i="13"/>
  <c r="BN23" i="13"/>
  <c r="AN23" i="13"/>
  <c r="AM23" i="13"/>
  <c r="AS23" i="13"/>
  <c r="AK23" i="13"/>
  <c r="AR23" i="13"/>
  <c r="AJ23" i="13"/>
  <c r="AQ23" i="13"/>
  <c r="AP23" i="13"/>
  <c r="AO23" i="13"/>
  <c r="AL23" i="13"/>
  <c r="AT23" i="13"/>
  <c r="AO46" i="13"/>
  <c r="AN46" i="13"/>
  <c r="AM46" i="13"/>
  <c r="AT46" i="13"/>
  <c r="AL46" i="13"/>
  <c r="AS46" i="13"/>
  <c r="AK46" i="13"/>
  <c r="AR46" i="13"/>
  <c r="AJ46" i="13"/>
  <c r="AQ46" i="13"/>
  <c r="AP46" i="13"/>
  <c r="BE9" i="13"/>
  <c r="AW9" i="13"/>
  <c r="BD9" i="13"/>
  <c r="BC9" i="13"/>
  <c r="BB9" i="13"/>
  <c r="BA9" i="13"/>
  <c r="AZ9" i="13"/>
  <c r="BG9" i="13"/>
  <c r="AY9" i="13"/>
  <c r="BF9" i="13"/>
  <c r="AX9" i="13"/>
  <c r="AN16" i="13"/>
  <c r="AM16" i="13"/>
  <c r="AT16" i="13"/>
  <c r="AL16" i="13"/>
  <c r="AS16" i="13"/>
  <c r="AK16" i="13"/>
  <c r="AR16" i="13"/>
  <c r="AJ16" i="13"/>
  <c r="AQ16" i="13"/>
  <c r="AP16" i="13"/>
  <c r="AO16" i="13"/>
  <c r="BC36" i="13"/>
  <c r="BB36" i="13"/>
  <c r="BA36" i="13"/>
  <c r="AZ36" i="13"/>
  <c r="BG36" i="13"/>
  <c r="AY36" i="13"/>
  <c r="BF36" i="13"/>
  <c r="AX36" i="13"/>
  <c r="AW36" i="13"/>
  <c r="BE36" i="13"/>
  <c r="BD36" i="13"/>
  <c r="AP52" i="13"/>
  <c r="AO52" i="13"/>
  <c r="AN52" i="13"/>
  <c r="AM52" i="13"/>
  <c r="AT52" i="13"/>
  <c r="AL52" i="13"/>
  <c r="AS52" i="13"/>
  <c r="AK52" i="13"/>
  <c r="AR52" i="13"/>
  <c r="AQ52" i="13"/>
  <c r="AJ52" i="13"/>
  <c r="CC23" i="4"/>
  <c r="CA23" i="4"/>
  <c r="CE23" i="4"/>
  <c r="CD23" i="4"/>
  <c r="BW23" i="4"/>
  <c r="BX23" i="4"/>
  <c r="BZ23" i="4"/>
  <c r="CB23" i="4"/>
  <c r="BY23" i="4"/>
  <c r="CG23" i="4"/>
  <c r="CF23" i="4"/>
  <c r="BN7" i="4"/>
  <c r="BM7" i="4"/>
  <c r="BJ7" i="4"/>
  <c r="BQ7" i="4"/>
  <c r="BP7" i="4"/>
  <c r="BK7" i="4"/>
  <c r="BR7" i="4"/>
  <c r="BT7" i="4"/>
  <c r="BL7" i="4"/>
  <c r="BS7" i="4"/>
  <c r="BO7" i="4"/>
  <c r="AN55" i="4"/>
  <c r="AQ55" i="4"/>
  <c r="AW8" i="4"/>
  <c r="BF8" i="4"/>
  <c r="BC8" i="4"/>
  <c r="BD8" i="4"/>
  <c r="AX8" i="4"/>
  <c r="BB8" i="4"/>
  <c r="AZ8" i="4"/>
  <c r="BG8" i="4"/>
  <c r="AY8" i="4"/>
  <c r="BA8" i="4"/>
  <c r="BE8" i="4"/>
  <c r="AT28" i="4"/>
  <c r="AK28" i="4"/>
  <c r="AP28" i="4"/>
  <c r="AJ28" i="4"/>
  <c r="AO28" i="4"/>
  <c r="AQ28" i="4"/>
  <c r="AN28" i="4"/>
  <c r="AL28" i="4"/>
  <c r="AS28" i="4"/>
  <c r="AR28" i="4"/>
  <c r="AM28" i="4"/>
  <c r="AX47" i="4"/>
  <c r="AY47" i="4"/>
  <c r="BA47" i="4"/>
  <c r="BF47" i="4"/>
  <c r="BD47" i="4"/>
  <c r="AW47" i="4"/>
  <c r="BC47" i="4"/>
  <c r="BE47" i="4"/>
  <c r="BB47" i="4"/>
  <c r="AZ47" i="4"/>
  <c r="BG47" i="4"/>
  <c r="BD46" i="4"/>
  <c r="AZ46" i="4"/>
  <c r="BG46" i="4"/>
  <c r="BB46" i="4"/>
  <c r="AX46" i="4"/>
  <c r="BF46" i="4"/>
  <c r="AY46" i="4"/>
  <c r="BA46" i="4"/>
  <c r="BC46" i="4"/>
  <c r="BE46" i="4"/>
  <c r="AW46" i="4"/>
  <c r="BY17" i="4"/>
  <c r="CB17" i="4"/>
  <c r="CA17" i="4"/>
  <c r="CF17" i="4"/>
  <c r="BW17" i="4"/>
  <c r="CE17" i="4"/>
  <c r="CD17" i="4"/>
  <c r="BZ17" i="4"/>
  <c r="CC17" i="4"/>
  <c r="CG17" i="4"/>
  <c r="BX17" i="4"/>
  <c r="CE38" i="4"/>
  <c r="CB38" i="4"/>
  <c r="CF38" i="4"/>
  <c r="BX38" i="4"/>
  <c r="BW38" i="4"/>
  <c r="BZ38" i="4"/>
  <c r="CC38" i="4"/>
  <c r="BY38" i="4"/>
  <c r="CD38" i="4"/>
  <c r="CG38" i="4"/>
  <c r="CA38" i="4"/>
  <c r="CD4" i="4"/>
  <c r="CA4" i="4"/>
  <c r="CF4" i="4"/>
  <c r="CE4" i="4"/>
  <c r="BZ4" i="4"/>
  <c r="BY4" i="4"/>
  <c r="CG4" i="4"/>
  <c r="CC4" i="4"/>
  <c r="BX4" i="4"/>
  <c r="CB4" i="4"/>
  <c r="BW4" i="4"/>
  <c r="CG14" i="4"/>
  <c r="CF14" i="4"/>
  <c r="BS12" i="4"/>
  <c r="BO12" i="4"/>
  <c r="BJ12" i="4"/>
  <c r="BT12" i="4"/>
  <c r="BQ12" i="4"/>
  <c r="BP12" i="4"/>
  <c r="BK12" i="4"/>
  <c r="BN12" i="4"/>
  <c r="BL12" i="4"/>
  <c r="BR12" i="4"/>
  <c r="BM12" i="4"/>
  <c r="AK15" i="4"/>
  <c r="AS15" i="4"/>
  <c r="AO15" i="4"/>
  <c r="AN15" i="4"/>
  <c r="AP15" i="4"/>
  <c r="AL15" i="4"/>
  <c r="AJ15" i="4"/>
  <c r="AT15" i="4"/>
  <c r="AQ15" i="4"/>
  <c r="AR15" i="4"/>
  <c r="AM15" i="4"/>
  <c r="CB20" i="4"/>
  <c r="BW20" i="4"/>
  <c r="CD20" i="4"/>
  <c r="CG20" i="4"/>
  <c r="BX20" i="4"/>
  <c r="CC20" i="4"/>
  <c r="CE20" i="4"/>
  <c r="CA20" i="4"/>
  <c r="BZ20" i="4"/>
  <c r="BY20" i="4"/>
  <c r="CF20" i="4"/>
  <c r="AN14" i="4"/>
  <c r="AJ14" i="4"/>
  <c r="AK14" i="4"/>
  <c r="AP14" i="4"/>
  <c r="AL14" i="4"/>
  <c r="AR14" i="4"/>
  <c r="AO14" i="4"/>
  <c r="AM14" i="4"/>
  <c r="AQ14" i="4"/>
  <c r="AS14" i="4"/>
  <c r="AT14" i="4"/>
  <c r="CA36" i="4"/>
  <c r="BX36" i="4"/>
  <c r="BW36" i="4"/>
  <c r="CB36" i="4"/>
  <c r="CD36" i="4"/>
  <c r="BZ36" i="4"/>
  <c r="CE36" i="4"/>
  <c r="CC36" i="4"/>
  <c r="CF36" i="4"/>
  <c r="BY36" i="4"/>
  <c r="CG36" i="4"/>
  <c r="AP35" i="4"/>
  <c r="AN35" i="4"/>
  <c r="AK35" i="4"/>
  <c r="AQ35" i="4"/>
  <c r="AR35" i="4"/>
  <c r="AM35" i="4"/>
  <c r="AS35" i="4"/>
  <c r="AO35" i="4"/>
  <c r="AJ35" i="4"/>
  <c r="AL35" i="4"/>
  <c r="AT35" i="4"/>
  <c r="AZ28" i="4"/>
  <c r="AX28" i="4"/>
  <c r="BE28" i="4"/>
  <c r="BA28" i="4"/>
  <c r="BG28" i="4"/>
  <c r="BD28" i="4"/>
  <c r="AW28" i="4"/>
  <c r="BC28" i="4"/>
  <c r="BB28" i="4"/>
  <c r="AY28" i="4"/>
  <c r="BF28" i="4"/>
  <c r="AW10" i="4"/>
  <c r="BB10" i="4"/>
  <c r="AP43" i="4"/>
  <c r="AT43" i="4"/>
  <c r="AK43" i="4"/>
  <c r="AL43" i="4"/>
  <c r="AR43" i="4"/>
  <c r="AS43" i="4"/>
  <c r="AO43" i="4"/>
  <c r="AJ43" i="4"/>
  <c r="AN43" i="4"/>
  <c r="AM43" i="4"/>
  <c r="AQ43" i="4"/>
  <c r="BC29" i="4"/>
  <c r="AX29" i="4"/>
  <c r="BG29" i="4"/>
  <c r="AZ29" i="4"/>
  <c r="BE29" i="4"/>
  <c r="BF29" i="4"/>
  <c r="AW29" i="4"/>
  <c r="BB29" i="4"/>
  <c r="BD29" i="4"/>
  <c r="BA29" i="4"/>
  <c r="AY29" i="4"/>
  <c r="BQ56" i="4"/>
  <c r="BN56" i="4"/>
  <c r="BJ56" i="4"/>
  <c r="BS56" i="4"/>
  <c r="BM56" i="4"/>
  <c r="BK56" i="4"/>
  <c r="BP56" i="4"/>
  <c r="BT56" i="4"/>
  <c r="BO56" i="4"/>
  <c r="BL56" i="4"/>
  <c r="BR56" i="4"/>
  <c r="AT36" i="4"/>
  <c r="AP36" i="4"/>
  <c r="AJ36" i="4"/>
  <c r="AO36" i="4"/>
  <c r="AM36" i="4"/>
  <c r="AK36" i="4"/>
  <c r="AR36" i="4"/>
  <c r="AL36" i="4"/>
  <c r="AQ36" i="4"/>
  <c r="AN36" i="4"/>
  <c r="AS36" i="4"/>
  <c r="AO32" i="4"/>
  <c r="AM32" i="4"/>
  <c r="AJ32" i="4"/>
  <c r="AS32" i="4"/>
  <c r="AQ32" i="4"/>
  <c r="AK32" i="4"/>
  <c r="AR32" i="4"/>
  <c r="AT32" i="4"/>
  <c r="AN32" i="4"/>
  <c r="AL32" i="4"/>
  <c r="AP32" i="4"/>
  <c r="BP25" i="4"/>
  <c r="BJ25" i="4"/>
  <c r="BM25" i="4"/>
  <c r="BN25" i="4"/>
  <c r="BL25" i="4"/>
  <c r="BQ25" i="4"/>
  <c r="BO25" i="4"/>
  <c r="BS25" i="4"/>
  <c r="BR25" i="4"/>
  <c r="BK25" i="4"/>
  <c r="BT25" i="4"/>
  <c r="BE53" i="4"/>
  <c r="AZ53" i="4"/>
  <c r="AY53" i="4"/>
  <c r="BF53" i="4"/>
  <c r="BD53" i="4"/>
  <c r="BG53" i="4"/>
  <c r="AW53" i="4"/>
  <c r="BB53" i="4"/>
  <c r="BA53" i="4"/>
  <c r="AX53" i="4"/>
  <c r="BC53" i="4"/>
  <c r="BK24" i="4"/>
  <c r="BQ24" i="4"/>
  <c r="BD12" i="4"/>
  <c r="AX12" i="4"/>
  <c r="BC12" i="4"/>
  <c r="BG12" i="4"/>
  <c r="AW12" i="4"/>
  <c r="BB12" i="4"/>
  <c r="AZ12" i="4"/>
  <c r="BE12" i="4"/>
  <c r="AY12" i="4"/>
  <c r="BF12" i="4"/>
  <c r="BA12" i="4"/>
  <c r="BR28" i="7"/>
  <c r="BK28" i="7"/>
  <c r="BJ28" i="7"/>
  <c r="BN28" i="7"/>
  <c r="BP28" i="7"/>
  <c r="BQ28" i="7"/>
  <c r="BS28" i="7"/>
  <c r="BT28" i="7"/>
  <c r="BL28" i="7"/>
  <c r="BM28" i="7"/>
  <c r="BO28" i="7"/>
  <c r="BM21" i="7"/>
  <c r="BS21" i="7"/>
  <c r="BQ21" i="7"/>
  <c r="BL21" i="7"/>
  <c r="BP21" i="7"/>
  <c r="BK21" i="7"/>
  <c r="BO21" i="7"/>
  <c r="BR21" i="7"/>
  <c r="BJ21" i="7"/>
  <c r="BN21" i="7"/>
  <c r="BT21" i="7"/>
  <c r="BW33" i="7"/>
  <c r="CG33" i="7"/>
  <c r="BX33" i="7"/>
  <c r="BZ33" i="7"/>
  <c r="CC33" i="7"/>
  <c r="CF33" i="7"/>
  <c r="CA33" i="7"/>
  <c r="CE33" i="7"/>
  <c r="CD33" i="7"/>
  <c r="CB33" i="7"/>
  <c r="BY33" i="7"/>
  <c r="BD35" i="7"/>
  <c r="BE35" i="7"/>
  <c r="AX35" i="7"/>
  <c r="BA35" i="7"/>
  <c r="AW35" i="7"/>
  <c r="BG35" i="7"/>
  <c r="BB35" i="7"/>
  <c r="BF35" i="7"/>
  <c r="AZ35" i="7"/>
  <c r="BC35" i="7"/>
  <c r="AY35" i="7"/>
  <c r="BC29" i="7"/>
  <c r="AW29" i="7"/>
  <c r="AZ29" i="7"/>
  <c r="BB29" i="7"/>
  <c r="AY29" i="7"/>
  <c r="BG29" i="7"/>
  <c r="AX29" i="7"/>
  <c r="BD29" i="7"/>
  <c r="BE29" i="7"/>
  <c r="BF29" i="7"/>
  <c r="BA29" i="7"/>
  <c r="BF37" i="7"/>
  <c r="AY37" i="7"/>
  <c r="BB37" i="7"/>
  <c r="BA37" i="7"/>
  <c r="AZ37" i="7"/>
  <c r="AW37" i="7"/>
  <c r="AX37" i="7"/>
  <c r="BG37" i="7"/>
  <c r="BC37" i="7"/>
  <c r="BD37" i="7"/>
  <c r="BE37" i="7"/>
  <c r="BL38" i="7"/>
  <c r="BR38" i="7"/>
  <c r="BP38" i="7"/>
  <c r="BJ38" i="7"/>
  <c r="BS38" i="7"/>
  <c r="BQ38" i="7"/>
  <c r="BT38" i="7"/>
  <c r="BO38" i="7"/>
  <c r="BK38" i="7"/>
  <c r="BN38" i="7"/>
  <c r="BM38" i="7"/>
  <c r="BK56" i="7"/>
  <c r="BS56" i="7"/>
  <c r="BO56" i="7"/>
  <c r="BP56" i="7"/>
  <c r="BN56" i="7"/>
  <c r="BT56" i="7"/>
  <c r="BM56" i="7"/>
  <c r="BR56" i="7"/>
  <c r="BJ56" i="7"/>
  <c r="BQ56" i="7"/>
  <c r="BL56" i="7"/>
  <c r="AZ46" i="7"/>
  <c r="BA46" i="7"/>
  <c r="BB46" i="7"/>
  <c r="AW46" i="7"/>
  <c r="BD46" i="7"/>
  <c r="AX46" i="7"/>
  <c r="BE46" i="7"/>
  <c r="BC46" i="7"/>
  <c r="AY46" i="7"/>
  <c r="BG46" i="7"/>
  <c r="BF46" i="7"/>
  <c r="AN47" i="7"/>
  <c r="AR47" i="7"/>
  <c r="AP47" i="7"/>
  <c r="AQ47" i="7"/>
  <c r="AS47" i="7"/>
  <c r="AL47" i="7"/>
  <c r="AK47" i="7"/>
  <c r="AM47" i="7"/>
  <c r="AT47" i="7"/>
  <c r="AJ47" i="7"/>
  <c r="AO47" i="7"/>
  <c r="AK59" i="7"/>
  <c r="AR59" i="7"/>
  <c r="AN59" i="7"/>
  <c r="AP59" i="7"/>
  <c r="AJ59" i="7"/>
  <c r="AT59" i="7"/>
  <c r="AL59" i="7"/>
  <c r="AS59" i="7"/>
  <c r="AO59" i="7"/>
  <c r="AQ59" i="7"/>
  <c r="AM59" i="7"/>
  <c r="AT53" i="7"/>
  <c r="AK53" i="7"/>
  <c r="AR53" i="7"/>
  <c r="AP53" i="7"/>
  <c r="AL53" i="7"/>
  <c r="AQ53" i="7"/>
  <c r="AS53" i="7"/>
  <c r="AO53" i="7"/>
  <c r="AM53" i="7"/>
  <c r="AJ53" i="7"/>
  <c r="AN53" i="7"/>
  <c r="BS46" i="7"/>
  <c r="BQ46" i="7"/>
  <c r="BJ46" i="7"/>
  <c r="BR46" i="7"/>
  <c r="BL46" i="7"/>
  <c r="BN46" i="7"/>
  <c r="BK46" i="7"/>
  <c r="BP46" i="7"/>
  <c r="BO46" i="7"/>
  <c r="BM46" i="7"/>
  <c r="BT46" i="7"/>
  <c r="BN12" i="7"/>
  <c r="BL12" i="7"/>
  <c r="BK12" i="7"/>
  <c r="BJ12" i="7"/>
  <c r="BO12" i="7"/>
  <c r="BR12" i="7"/>
  <c r="BQ12" i="7"/>
  <c r="BP12" i="7"/>
  <c r="BS12" i="7"/>
  <c r="BM12" i="7"/>
  <c r="BT12" i="7"/>
  <c r="CA21" i="7"/>
  <c r="CF21" i="7"/>
  <c r="CC21" i="7"/>
  <c r="CG21" i="7"/>
  <c r="CD21" i="7"/>
  <c r="BW21" i="7"/>
  <c r="BY21" i="7"/>
  <c r="CB21" i="7"/>
  <c r="CE21" i="7"/>
  <c r="BX21" i="7"/>
  <c r="BZ21" i="7"/>
  <c r="BO49" i="7"/>
  <c r="BL49" i="7"/>
  <c r="BN49" i="7"/>
  <c r="BQ49" i="7"/>
  <c r="BP49" i="7"/>
  <c r="BK49" i="7"/>
  <c r="BT49" i="7"/>
  <c r="BJ49" i="7"/>
  <c r="BR49" i="7"/>
  <c r="BS49" i="7"/>
  <c r="BM49" i="7"/>
  <c r="BP29" i="7"/>
  <c r="BK29" i="7"/>
  <c r="BN29" i="7"/>
  <c r="BL29" i="7"/>
  <c r="BM29" i="7"/>
  <c r="BS29" i="7"/>
  <c r="BT29" i="7"/>
  <c r="BO29" i="7"/>
  <c r="BJ29" i="7"/>
  <c r="BR29" i="7"/>
  <c r="BQ29" i="7"/>
  <c r="BN59" i="7"/>
  <c r="BJ59" i="7"/>
  <c r="BQ59" i="7"/>
  <c r="BP59" i="7"/>
  <c r="BL59" i="7"/>
  <c r="BK59" i="7"/>
  <c r="BR59" i="7"/>
  <c r="BT59" i="7"/>
  <c r="BO59" i="7"/>
  <c r="BS59" i="7"/>
  <c r="BM59" i="7"/>
  <c r="AR32" i="7"/>
  <c r="AM32" i="7"/>
  <c r="AQ32" i="7"/>
  <c r="AN32" i="7"/>
  <c r="AL32" i="7"/>
  <c r="AP32" i="7"/>
  <c r="AK32" i="7"/>
  <c r="AS32" i="7"/>
  <c r="AJ32" i="7"/>
  <c r="AO32" i="7"/>
  <c r="AT32" i="7"/>
  <c r="BB58" i="7"/>
  <c r="AW58" i="7"/>
  <c r="AY58" i="7"/>
  <c r="AX58" i="7"/>
  <c r="BE58" i="7"/>
  <c r="BG58" i="7"/>
  <c r="BF58" i="7"/>
  <c r="AZ58" i="7"/>
  <c r="BD58" i="7"/>
  <c r="BA58" i="7"/>
  <c r="BC58" i="7"/>
  <c r="BD41" i="7"/>
  <c r="AY41" i="7"/>
  <c r="BB41" i="7"/>
  <c r="AZ41" i="7"/>
  <c r="AW41" i="7"/>
  <c r="BG41" i="7"/>
  <c r="BC41" i="7"/>
  <c r="BA41" i="7"/>
  <c r="BF41" i="7"/>
  <c r="AX41" i="7"/>
  <c r="BE41" i="7"/>
  <c r="BD7" i="7"/>
  <c r="BC7" i="7"/>
  <c r="AX7" i="7"/>
  <c r="BB7" i="7"/>
  <c r="BG7" i="7"/>
  <c r="BF7" i="7"/>
  <c r="AZ7" i="7"/>
  <c r="BE7" i="7"/>
  <c r="AW7" i="7"/>
  <c r="AY7" i="7"/>
  <c r="BA7" i="7"/>
  <c r="AK42" i="7"/>
  <c r="AN42" i="7"/>
  <c r="AJ42" i="7"/>
  <c r="AL42" i="7"/>
  <c r="AM42" i="7"/>
  <c r="AO42" i="7"/>
  <c r="AP42" i="7"/>
  <c r="AQ42" i="7"/>
  <c r="AR42" i="7"/>
  <c r="AS42" i="7"/>
  <c r="AT42" i="7"/>
  <c r="BD53" i="7"/>
  <c r="BE53" i="7"/>
  <c r="AY53" i="7"/>
  <c r="AZ53" i="7"/>
  <c r="BB53" i="7"/>
  <c r="BA53" i="7"/>
  <c r="BF53" i="7"/>
  <c r="AX53" i="7"/>
  <c r="BG53" i="7"/>
  <c r="AW53" i="7"/>
  <c r="BC53" i="7"/>
  <c r="CA57" i="7"/>
  <c r="CF57" i="7"/>
  <c r="BW57" i="7"/>
  <c r="CG57" i="7"/>
  <c r="CC57" i="7"/>
  <c r="BX57" i="7"/>
  <c r="BY57" i="7"/>
  <c r="CB57" i="7"/>
  <c r="CE57" i="7"/>
  <c r="BZ57" i="7"/>
  <c r="CD57" i="7"/>
  <c r="BY17" i="7"/>
  <c r="BX17" i="7"/>
  <c r="BZ17" i="7"/>
  <c r="CE17" i="7"/>
  <c r="BW17" i="7"/>
  <c r="CF17" i="7"/>
  <c r="CG17" i="7"/>
  <c r="CC17" i="7"/>
  <c r="CA17" i="7"/>
  <c r="CB17" i="7"/>
  <c r="CD17" i="7"/>
  <c r="CB42" i="7"/>
  <c r="BZ42" i="7"/>
  <c r="CC42" i="7"/>
  <c r="CF42" i="7"/>
  <c r="BW42" i="7"/>
  <c r="BY42" i="7"/>
  <c r="CE42" i="7"/>
  <c r="BX42" i="7"/>
  <c r="CA42" i="7"/>
  <c r="CG42" i="7"/>
  <c r="CD42" i="7"/>
  <c r="BD53" i="11"/>
  <c r="AW53" i="11"/>
  <c r="BE53" i="11"/>
  <c r="AX53" i="11"/>
  <c r="BF53" i="11"/>
  <c r="AY53" i="11"/>
  <c r="BG53" i="11"/>
  <c r="AZ53" i="11"/>
  <c r="BA53" i="11"/>
  <c r="BB53" i="11"/>
  <c r="BC53" i="11"/>
  <c r="AJ54" i="11"/>
  <c r="AR54" i="11"/>
  <c r="AK54" i="11"/>
  <c r="AS54" i="11"/>
  <c r="AL54" i="11"/>
  <c r="AT54" i="11"/>
  <c r="AM54" i="11"/>
  <c r="AN54" i="11"/>
  <c r="AO54" i="11"/>
  <c r="AP54" i="11"/>
  <c r="AQ54" i="11"/>
  <c r="BX56" i="11"/>
  <c r="CF56" i="11"/>
  <c r="BY56" i="11"/>
  <c r="CG56" i="11"/>
  <c r="BZ56" i="11"/>
  <c r="CA56" i="11"/>
  <c r="CB56" i="11"/>
  <c r="CC56" i="11"/>
  <c r="CD56" i="11"/>
  <c r="BW56" i="11"/>
  <c r="CE56" i="11"/>
  <c r="BL57" i="11"/>
  <c r="BT57" i="11"/>
  <c r="BM57" i="11"/>
  <c r="BN57" i="11"/>
  <c r="BO57" i="11"/>
  <c r="BP57" i="11"/>
  <c r="BQ57" i="11"/>
  <c r="BJ57" i="11"/>
  <c r="BR57" i="11"/>
  <c r="BK57" i="11"/>
  <c r="BS57" i="11"/>
  <c r="AQ4" i="11"/>
  <c r="AP4" i="11"/>
  <c r="AS4" i="11"/>
  <c r="AN4" i="11"/>
  <c r="AL4" i="11"/>
  <c r="AT4" i="11"/>
  <c r="AR4" i="11"/>
  <c r="AK4" i="11"/>
  <c r="AJ4" i="11"/>
  <c r="AM4" i="11"/>
  <c r="AO4" i="11"/>
  <c r="BQ38" i="11"/>
  <c r="BK38" i="11"/>
  <c r="BS38" i="11"/>
  <c r="BL38" i="11"/>
  <c r="BT38" i="11"/>
  <c r="BM38" i="11"/>
  <c r="BO38" i="11"/>
  <c r="BJ38" i="11"/>
  <c r="BN38" i="11"/>
  <c r="BP38" i="11"/>
  <c r="BR38" i="11"/>
  <c r="AX41" i="11"/>
  <c r="BF41" i="11"/>
  <c r="BB41" i="11"/>
  <c r="BC41" i="11"/>
  <c r="BD41" i="11"/>
  <c r="BE41" i="11"/>
  <c r="AW41" i="11"/>
  <c r="BG41" i="11"/>
  <c r="AY41" i="11"/>
  <c r="AZ41" i="11"/>
  <c r="BA41" i="11"/>
  <c r="BO45" i="11"/>
  <c r="BP45" i="11"/>
  <c r="BQ45" i="11"/>
  <c r="BJ45" i="11"/>
  <c r="BR45" i="11"/>
  <c r="BK45" i="11"/>
  <c r="BS45" i="11"/>
  <c r="BL45" i="11"/>
  <c r="BT45" i="11"/>
  <c r="BM45" i="11"/>
  <c r="BN45" i="11"/>
  <c r="CC47" i="11"/>
  <c r="CD47" i="11"/>
  <c r="BW47" i="11"/>
  <c r="CE47" i="11"/>
  <c r="BX47" i="11"/>
  <c r="CF47" i="11"/>
  <c r="BY47" i="11"/>
  <c r="CG47" i="11"/>
  <c r="BZ47" i="11"/>
  <c r="CA47" i="11"/>
  <c r="CB47" i="11"/>
  <c r="BY38" i="11"/>
  <c r="CG38" i="11"/>
  <c r="CA38" i="11"/>
  <c r="CB38" i="11"/>
  <c r="CC38" i="11"/>
  <c r="BW38" i="11"/>
  <c r="CE38" i="11"/>
  <c r="BX38" i="11"/>
  <c r="BZ38" i="11"/>
  <c r="CD38" i="11"/>
  <c r="CF38" i="11"/>
  <c r="BA38" i="11"/>
  <c r="BC38" i="11"/>
  <c r="BD38" i="11"/>
  <c r="AW38" i="11"/>
  <c r="BE38" i="11"/>
  <c r="AY38" i="11"/>
  <c r="BG38" i="11"/>
  <c r="AZ38" i="11"/>
  <c r="BB38" i="11"/>
  <c r="BF38" i="11"/>
  <c r="AX38" i="11"/>
  <c r="BZ42" i="11"/>
  <c r="CA42" i="11"/>
  <c r="CB42" i="11"/>
  <c r="CC42" i="11"/>
  <c r="CD42" i="11"/>
  <c r="BW42" i="11"/>
  <c r="CE42" i="11"/>
  <c r="BX42" i="11"/>
  <c r="CF42" i="11"/>
  <c r="BY42" i="11"/>
  <c r="CG42" i="11"/>
  <c r="CD23" i="11"/>
  <c r="BW23" i="11"/>
  <c r="CE23" i="11"/>
  <c r="BX23" i="11"/>
  <c r="CF23" i="11"/>
  <c r="BY23" i="11"/>
  <c r="CG23" i="11"/>
  <c r="BZ23" i="11"/>
  <c r="CA23" i="11"/>
  <c r="CB23" i="11"/>
  <c r="CC23" i="11"/>
  <c r="AW24" i="11"/>
  <c r="BE24" i="11"/>
  <c r="AX24" i="11"/>
  <c r="BF24" i="11"/>
  <c r="AY24" i="11"/>
  <c r="BG24" i="11"/>
  <c r="AZ24" i="11"/>
  <c r="BA24" i="11"/>
  <c r="BB24" i="11"/>
  <c r="BC24" i="11"/>
  <c r="BD24" i="11"/>
  <c r="AW5" i="11"/>
  <c r="BE5" i="11"/>
  <c r="AX5" i="11"/>
  <c r="BF5" i="11"/>
  <c r="AY5" i="11"/>
  <c r="BG5" i="11"/>
  <c r="AZ5" i="11"/>
  <c r="BA5" i="11"/>
  <c r="BB5" i="11"/>
  <c r="BC5" i="11"/>
  <c r="BD5" i="11"/>
  <c r="AT59" i="11"/>
  <c r="AL59" i="11"/>
  <c r="AS59" i="11"/>
  <c r="AK59" i="11"/>
  <c r="AR59" i="11"/>
  <c r="AJ59" i="11"/>
  <c r="AQ59" i="11"/>
  <c r="AP59" i="11"/>
  <c r="AO59" i="11"/>
  <c r="AN59" i="11"/>
  <c r="AM59" i="11"/>
  <c r="BK9" i="11"/>
  <c r="BS9" i="11"/>
  <c r="BL9" i="11"/>
  <c r="BT9" i="11"/>
  <c r="BM9" i="11"/>
  <c r="BN9" i="11"/>
  <c r="BO9" i="11"/>
  <c r="BP9" i="11"/>
  <c r="BQ9" i="11"/>
  <c r="BJ9" i="11"/>
  <c r="BR9" i="11"/>
  <c r="AY30" i="11"/>
  <c r="AZ30" i="11"/>
  <c r="BA30" i="11"/>
  <c r="BC30" i="11"/>
  <c r="BD30" i="11"/>
  <c r="AW30" i="11"/>
  <c r="BE30" i="11"/>
  <c r="BB30" i="11"/>
  <c r="BF30" i="11"/>
  <c r="BG30" i="11"/>
  <c r="AX30" i="11"/>
  <c r="BY11" i="11"/>
  <c r="CG11" i="11"/>
  <c r="BZ11" i="11"/>
  <c r="CA11" i="11"/>
  <c r="CB11" i="11"/>
  <c r="CC11" i="11"/>
  <c r="CD11" i="11"/>
  <c r="BW11" i="11"/>
  <c r="CE11" i="11"/>
  <c r="CF11" i="11"/>
  <c r="BX11" i="11"/>
  <c r="BR59" i="11"/>
  <c r="BJ59" i="11"/>
  <c r="BQ59" i="11"/>
  <c r="BP59" i="11"/>
  <c r="BO59" i="11"/>
  <c r="BN59" i="11"/>
  <c r="BM59" i="11"/>
  <c r="BT59" i="11"/>
  <c r="BL59" i="11"/>
  <c r="BS59" i="11"/>
  <c r="BK59" i="11"/>
  <c r="BM7" i="11"/>
  <c r="BN7" i="11"/>
  <c r="BO7" i="11"/>
  <c r="BP7" i="11"/>
  <c r="BQ7" i="11"/>
  <c r="BJ7" i="11"/>
  <c r="BR7" i="11"/>
  <c r="BK7" i="11"/>
  <c r="BS7" i="11"/>
  <c r="BL7" i="11"/>
  <c r="BT7" i="11"/>
  <c r="AQ12" i="11"/>
  <c r="AJ12" i="11"/>
  <c r="AR12" i="11"/>
  <c r="AS12" i="11"/>
  <c r="AK12" i="11"/>
  <c r="AT12" i="11"/>
  <c r="AL12" i="11"/>
  <c r="AM12" i="11"/>
  <c r="AN12" i="11"/>
  <c r="AO12" i="11"/>
  <c r="AP12" i="11"/>
  <c r="CA18" i="11"/>
  <c r="CB18" i="11"/>
  <c r="CC18" i="11"/>
  <c r="CD18" i="11"/>
  <c r="BW18" i="11"/>
  <c r="CE18" i="11"/>
  <c r="BX18" i="11"/>
  <c r="CF18" i="11"/>
  <c r="BY18" i="11"/>
  <c r="CG18" i="11"/>
  <c r="BZ18" i="11"/>
  <c r="AK19" i="11"/>
  <c r="AT19" i="11"/>
  <c r="AS19" i="11"/>
  <c r="AL19" i="11"/>
  <c r="AM19" i="11"/>
  <c r="AN19" i="11"/>
  <c r="AO19" i="11"/>
  <c r="AP19" i="11"/>
  <c r="AQ19" i="11"/>
  <c r="AJ19" i="11"/>
  <c r="AR19" i="11"/>
  <c r="CB17" i="11"/>
  <c r="CC17" i="11"/>
  <c r="CD17" i="11"/>
  <c r="BW17" i="11"/>
  <c r="CE17" i="11"/>
  <c r="BX17" i="11"/>
  <c r="CF17" i="11"/>
  <c r="BY17" i="11"/>
  <c r="CG17" i="11"/>
  <c r="BZ17" i="11"/>
  <c r="CA17" i="11"/>
  <c r="AS34" i="11"/>
  <c r="AM34" i="11"/>
  <c r="AN34" i="11"/>
  <c r="AK34" i="11"/>
  <c r="AL34" i="11"/>
  <c r="AP34" i="11"/>
  <c r="AQ34" i="11"/>
  <c r="AR34" i="11"/>
  <c r="AT34" i="11"/>
  <c r="AJ34" i="11"/>
  <c r="AO34" i="11"/>
  <c r="BP21" i="11"/>
  <c r="BQ21" i="11"/>
  <c r="BJ21" i="11"/>
  <c r="BR21" i="11"/>
  <c r="BK21" i="11"/>
  <c r="BS21" i="11"/>
  <c r="BL21" i="11"/>
  <c r="BT21" i="11"/>
  <c r="BM21" i="11"/>
  <c r="BN21" i="11"/>
  <c r="BO21" i="11"/>
  <c r="AS49" i="11"/>
  <c r="AL49" i="11"/>
  <c r="AM49" i="11"/>
  <c r="AN49" i="11"/>
  <c r="AO49" i="11"/>
  <c r="AP49" i="11"/>
  <c r="AQ49" i="11"/>
  <c r="AJ49" i="11"/>
  <c r="AR49" i="11"/>
  <c r="AK49" i="11"/>
  <c r="AT49" i="11"/>
  <c r="BC13" i="13"/>
  <c r="BB13" i="13"/>
  <c r="BA13" i="13"/>
  <c r="AZ13" i="13"/>
  <c r="BG13" i="13"/>
  <c r="AY13" i="13"/>
  <c r="BF13" i="13"/>
  <c r="AX13" i="13"/>
  <c r="BE13" i="13"/>
  <c r="AW13" i="13"/>
  <c r="BD13" i="13"/>
  <c r="AM13" i="13"/>
  <c r="AT13" i="13"/>
  <c r="AL13" i="13"/>
  <c r="AS13" i="13"/>
  <c r="AK13" i="13"/>
  <c r="AR13" i="13"/>
  <c r="AJ13" i="13"/>
  <c r="AQ13" i="13"/>
  <c r="AP13" i="13"/>
  <c r="AO13" i="13"/>
  <c r="AN13" i="13"/>
  <c r="BG33" i="13"/>
  <c r="AY33" i="13"/>
  <c r="BF33" i="13"/>
  <c r="AX33" i="13"/>
  <c r="BE33" i="13"/>
  <c r="AW33" i="13"/>
  <c r="BD33" i="13"/>
  <c r="BC33" i="13"/>
  <c r="BB33" i="13"/>
  <c r="BA33" i="13"/>
  <c r="AZ33" i="13"/>
  <c r="AS43" i="13"/>
  <c r="AK43" i="13"/>
  <c r="AR43" i="13"/>
  <c r="AJ43" i="13"/>
  <c r="AQ43" i="13"/>
  <c r="AP43" i="13"/>
  <c r="AO43" i="13"/>
  <c r="AN43" i="13"/>
  <c r="AM43" i="13"/>
  <c r="AL43" i="13"/>
  <c r="AT43" i="13"/>
  <c r="BG29" i="13"/>
  <c r="AY29" i="13"/>
  <c r="AX29" i="13"/>
  <c r="BF29" i="13"/>
  <c r="AW29" i="13"/>
  <c r="BE29" i="13"/>
  <c r="BD29" i="13"/>
  <c r="BC29" i="13"/>
  <c r="BB29" i="13"/>
  <c r="BA29" i="13"/>
  <c r="AZ29" i="13"/>
  <c r="BT11" i="13"/>
  <c r="BS11" i="13"/>
  <c r="BK11" i="13"/>
  <c r="BR11" i="13"/>
  <c r="BJ11" i="13"/>
  <c r="BQ11" i="13"/>
  <c r="BP11" i="13"/>
  <c r="BN11" i="13"/>
  <c r="BO11" i="13"/>
  <c r="BM11" i="13"/>
  <c r="BL11" i="13"/>
  <c r="BD21" i="13"/>
  <c r="BA21" i="13"/>
  <c r="AZ21" i="13"/>
  <c r="BG21" i="13"/>
  <c r="AY21" i="13"/>
  <c r="AX21" i="13"/>
  <c r="AW21" i="13"/>
  <c r="BF21" i="13"/>
  <c r="BE21" i="13"/>
  <c r="BC21" i="13"/>
  <c r="BB21" i="13"/>
  <c r="AS45" i="13"/>
  <c r="AK45" i="13"/>
  <c r="AR45" i="13"/>
  <c r="AJ45" i="13"/>
  <c r="AQ45" i="13"/>
  <c r="AP45" i="13"/>
  <c r="AO45" i="13"/>
  <c r="AN45" i="13"/>
  <c r="AT45" i="13"/>
  <c r="AM45" i="13"/>
  <c r="AL45" i="13"/>
  <c r="BG31" i="13"/>
  <c r="AY31" i="13"/>
  <c r="BF31" i="13"/>
  <c r="AX31" i="13"/>
  <c r="BD31" i="13"/>
  <c r="BB31" i="13"/>
  <c r="BE31" i="13"/>
  <c r="BC31" i="13"/>
  <c r="BA31" i="13"/>
  <c r="AZ31" i="13"/>
  <c r="AW31" i="13"/>
  <c r="CG15" i="13"/>
  <c r="BY15" i="13"/>
  <c r="CF15" i="13"/>
  <c r="BX15" i="13"/>
  <c r="CE15" i="13"/>
  <c r="BW15" i="13"/>
  <c r="CD15" i="13"/>
  <c r="CC15" i="13"/>
  <c r="CB15" i="13"/>
  <c r="CA15" i="13"/>
  <c r="BZ15" i="13"/>
  <c r="BD23" i="13"/>
  <c r="BC23" i="13"/>
  <c r="BA23" i="13"/>
  <c r="AZ23" i="13"/>
  <c r="BG23" i="13"/>
  <c r="AY23" i="13"/>
  <c r="BF23" i="13"/>
  <c r="BE23" i="13"/>
  <c r="BB23" i="13"/>
  <c r="AX23" i="13"/>
  <c r="AW23" i="13"/>
  <c r="AS47" i="13"/>
  <c r="AK47" i="13"/>
  <c r="AR47" i="13"/>
  <c r="AJ47" i="13"/>
  <c r="AQ47" i="13"/>
  <c r="AP47" i="13"/>
  <c r="AO47" i="13"/>
  <c r="AN47" i="13"/>
  <c r="AT47" i="13"/>
  <c r="AM47" i="13"/>
  <c r="AL47" i="13"/>
  <c r="CE10" i="13"/>
  <c r="BW10" i="13"/>
  <c r="CD10" i="13"/>
  <c r="CC10" i="13"/>
  <c r="CB10" i="13"/>
  <c r="CG10" i="13"/>
  <c r="CF10" i="13"/>
  <c r="CA10" i="13"/>
  <c r="BZ10" i="13"/>
  <c r="BY10" i="13"/>
  <c r="BX10" i="13"/>
  <c r="AS15" i="13"/>
  <c r="AK15" i="13"/>
  <c r="AR15" i="13"/>
  <c r="AJ15" i="13"/>
  <c r="AQ15" i="13"/>
  <c r="AP15" i="13"/>
  <c r="AO15" i="13"/>
  <c r="AN15" i="13"/>
  <c r="AM15" i="13"/>
  <c r="AT15" i="13"/>
  <c r="AL15" i="13"/>
  <c r="BG35" i="13"/>
  <c r="AY35" i="13"/>
  <c r="BF35" i="13"/>
  <c r="AX35" i="13"/>
  <c r="BE35" i="13"/>
  <c r="AW35" i="13"/>
  <c r="BD35" i="13"/>
  <c r="BC35" i="13"/>
  <c r="BB35" i="13"/>
  <c r="BA35" i="13"/>
  <c r="AZ35" i="13"/>
  <c r="BQ43" i="13"/>
  <c r="BP43" i="13"/>
  <c r="BO43" i="13"/>
  <c r="BN43" i="13"/>
  <c r="BM43" i="13"/>
  <c r="BT43" i="13"/>
  <c r="BL43" i="13"/>
  <c r="BS43" i="13"/>
  <c r="BR43" i="13"/>
  <c r="BK43" i="13"/>
  <c r="BJ43" i="13"/>
  <c r="BC11" i="13"/>
  <c r="BB11" i="13"/>
  <c r="BA11" i="13"/>
  <c r="AZ11" i="13"/>
  <c r="BF11" i="13"/>
  <c r="AX11" i="13"/>
  <c r="BE11" i="13"/>
  <c r="BD11" i="13"/>
  <c r="AY11" i="13"/>
  <c r="AW11" i="13"/>
  <c r="BG11" i="13"/>
  <c r="BT18" i="13"/>
  <c r="BL18" i="13"/>
  <c r="BS18" i="13"/>
  <c r="BK18" i="13"/>
  <c r="BR18" i="13"/>
  <c r="BJ18" i="13"/>
  <c r="BQ18" i="13"/>
  <c r="BP18" i="13"/>
  <c r="BO18" i="13"/>
  <c r="BN18" i="13"/>
  <c r="BM18" i="13"/>
  <c r="BD27" i="13"/>
  <c r="BC27" i="13"/>
  <c r="BB27" i="13"/>
  <c r="BA27" i="13"/>
  <c r="AZ27" i="13"/>
  <c r="BG27" i="13"/>
  <c r="AY27" i="13"/>
  <c r="BF27" i="13"/>
  <c r="BE27" i="13"/>
  <c r="AX27" i="13"/>
  <c r="AW27" i="13"/>
  <c r="BZ49" i="13"/>
  <c r="CG49" i="13"/>
  <c r="BY49" i="13"/>
  <c r="CF49" i="13"/>
  <c r="BX49" i="13"/>
  <c r="CE49" i="13"/>
  <c r="BW49" i="13"/>
  <c r="CD49" i="13"/>
  <c r="CC49" i="13"/>
  <c r="CB49" i="13"/>
  <c r="CA49" i="13"/>
  <c r="BE44" i="13"/>
  <c r="AW44" i="13"/>
  <c r="BD44" i="13"/>
  <c r="BC44" i="13"/>
  <c r="BB44" i="13"/>
  <c r="BA44" i="13"/>
  <c r="AZ44" i="13"/>
  <c r="AY44" i="13"/>
  <c r="AX44" i="13"/>
  <c r="BG44" i="13"/>
  <c r="BF44" i="13"/>
  <c r="BO10" i="13"/>
  <c r="BN10" i="13"/>
  <c r="BT10" i="13"/>
  <c r="BL10" i="13"/>
  <c r="BS10" i="13"/>
  <c r="BR10" i="13"/>
  <c r="BQ10" i="13"/>
  <c r="BP10" i="13"/>
  <c r="BM10" i="13"/>
  <c r="BK10" i="13"/>
  <c r="BJ10" i="13"/>
  <c r="BS38" i="13"/>
  <c r="BK38" i="13"/>
  <c r="BR38" i="13"/>
  <c r="BJ38" i="13"/>
  <c r="BQ38" i="13"/>
  <c r="BP38" i="13"/>
  <c r="BO38" i="13"/>
  <c r="BN38" i="13"/>
  <c r="BT38" i="13"/>
  <c r="BM38" i="13"/>
  <c r="BL38" i="13"/>
  <c r="BB48" i="13"/>
  <c r="BA48" i="13"/>
  <c r="AZ48" i="13"/>
  <c r="AY48" i="13"/>
  <c r="BG48" i="13"/>
  <c r="AX48" i="13"/>
  <c r="BF48" i="13"/>
  <c r="AW48" i="13"/>
  <c r="BE48" i="13"/>
  <c r="BD48" i="13"/>
  <c r="BC48" i="13"/>
  <c r="BC8" i="13"/>
  <c r="BB8" i="13"/>
  <c r="BA8" i="13"/>
  <c r="AZ8" i="13"/>
  <c r="BG8" i="13"/>
  <c r="AY8" i="13"/>
  <c r="BF8" i="13"/>
  <c r="AX8" i="13"/>
  <c r="BE8" i="13"/>
  <c r="AW8" i="13"/>
  <c r="BD8" i="13"/>
  <c r="CF22" i="13"/>
  <c r="BX22" i="13"/>
  <c r="CE22" i="13"/>
  <c r="BW22" i="13"/>
  <c r="CC22" i="13"/>
  <c r="CB22" i="13"/>
  <c r="CA22" i="13"/>
  <c r="CG22" i="13"/>
  <c r="CD22" i="13"/>
  <c r="BZ22" i="13"/>
  <c r="BY22" i="13"/>
  <c r="BO37" i="13"/>
  <c r="BN37" i="13"/>
  <c r="BM37" i="13"/>
  <c r="BT37" i="13"/>
  <c r="BL37" i="13"/>
  <c r="BS37" i="13"/>
  <c r="BK37" i="13"/>
  <c r="BR37" i="13"/>
  <c r="BJ37" i="13"/>
  <c r="BQ37" i="13"/>
  <c r="BP37" i="13"/>
  <c r="BT58" i="13"/>
  <c r="BL58" i="13"/>
  <c r="BQ58" i="13"/>
  <c r="BP58" i="13"/>
  <c r="BO58" i="13"/>
  <c r="BJ58" i="13"/>
  <c r="BS58" i="13"/>
  <c r="BR58" i="13"/>
  <c r="BN58" i="13"/>
  <c r="BM58" i="13"/>
  <c r="BK58" i="13"/>
  <c r="BO41" i="4"/>
  <c r="BN41" i="4"/>
  <c r="BR41" i="4"/>
  <c r="BP41" i="4"/>
  <c r="BK41" i="4"/>
  <c r="BL41" i="4"/>
  <c r="BJ41" i="4"/>
  <c r="BQ41" i="4"/>
  <c r="BS41" i="4"/>
  <c r="BT41" i="4"/>
  <c r="BM41" i="4"/>
  <c r="CG56" i="4"/>
  <c r="CA56" i="4"/>
  <c r="BX56" i="4"/>
  <c r="BW56" i="4"/>
  <c r="BZ56" i="4"/>
  <c r="CF56" i="4"/>
  <c r="CD56" i="4"/>
  <c r="BY56" i="4"/>
  <c r="CB56" i="4"/>
  <c r="CC56" i="4"/>
  <c r="CE56" i="4"/>
  <c r="BY6" i="4"/>
  <c r="CA6" i="4"/>
  <c r="CB6" i="4"/>
  <c r="BW6" i="4"/>
  <c r="BX6" i="4"/>
  <c r="CD6" i="4"/>
  <c r="CC6" i="4"/>
  <c r="BZ6" i="4"/>
  <c r="CF6" i="4"/>
  <c r="CG6" i="4"/>
  <c r="CE6" i="4"/>
  <c r="CB9" i="4"/>
  <c r="BW9" i="4"/>
  <c r="CG9" i="4"/>
  <c r="CC9" i="4"/>
  <c r="BX9" i="4"/>
  <c r="BY9" i="4"/>
  <c r="BZ9" i="4"/>
  <c r="CE9" i="4"/>
  <c r="CA9" i="4"/>
  <c r="CD9" i="4"/>
  <c r="CF9" i="4"/>
  <c r="BL57" i="4"/>
  <c r="BM57" i="4"/>
  <c r="BP57" i="4"/>
  <c r="BK57" i="4"/>
  <c r="BS57" i="4"/>
  <c r="BJ57" i="4"/>
  <c r="BT57" i="4"/>
  <c r="BR57" i="4"/>
  <c r="BO57" i="4"/>
  <c r="BQ57" i="4"/>
  <c r="BN57" i="4"/>
  <c r="BE14" i="4"/>
  <c r="AZ14" i="4"/>
  <c r="BC14" i="4"/>
  <c r="BD14" i="4"/>
  <c r="AY14" i="4"/>
  <c r="BF14" i="4"/>
  <c r="BB14" i="4"/>
  <c r="AW14" i="4"/>
  <c r="AX14" i="4"/>
  <c r="BG14" i="4"/>
  <c r="BA14" i="4"/>
  <c r="BA33" i="4"/>
  <c r="AZ33" i="4"/>
  <c r="CB31" i="4"/>
  <c r="BY31" i="4"/>
  <c r="BZ31" i="4"/>
  <c r="CF31" i="4"/>
  <c r="BX31" i="4"/>
  <c r="CG31" i="4"/>
  <c r="BW31" i="4"/>
  <c r="CC31" i="4"/>
  <c r="CE31" i="4"/>
  <c r="CA31" i="4"/>
  <c r="CD31" i="4"/>
  <c r="AM8" i="4"/>
  <c r="AP8" i="4"/>
  <c r="AJ8" i="4"/>
  <c r="AO8" i="4"/>
  <c r="AN8" i="4"/>
  <c r="AT8" i="4"/>
  <c r="AL8" i="4"/>
  <c r="AS8" i="4"/>
  <c r="AR8" i="4"/>
  <c r="AQ8" i="4"/>
  <c r="AK8" i="4"/>
  <c r="BA18" i="4"/>
  <c r="BB18" i="4"/>
  <c r="BE18" i="4"/>
  <c r="BG18" i="4"/>
  <c r="BF18" i="4"/>
  <c r="BC18" i="4"/>
  <c r="BD18" i="4"/>
  <c r="AX18" i="4"/>
  <c r="AZ18" i="4"/>
  <c r="AY18" i="4"/>
  <c r="AW18" i="4"/>
  <c r="BJ4" i="4"/>
  <c r="BP4" i="4"/>
  <c r="BT4" i="4"/>
  <c r="BR4" i="4"/>
  <c r="BQ4" i="4"/>
  <c r="BN4" i="4"/>
  <c r="BK4" i="4"/>
  <c r="BS4" i="4"/>
  <c r="BM4" i="4"/>
  <c r="BL4" i="4"/>
  <c r="BO4" i="4"/>
  <c r="CD32" i="4"/>
  <c r="CG32" i="4"/>
  <c r="CE32" i="4"/>
  <c r="CF32" i="4"/>
  <c r="CA32" i="4"/>
  <c r="CC32" i="4"/>
  <c r="CB32" i="4"/>
  <c r="BY32" i="4"/>
  <c r="BX32" i="4"/>
  <c r="BW32" i="4"/>
  <c r="BZ32" i="4"/>
  <c r="AJ54" i="4"/>
  <c r="AP54" i="4"/>
  <c r="AM54" i="4"/>
  <c r="AT54" i="4"/>
  <c r="AS54" i="4"/>
  <c r="AN54" i="4"/>
  <c r="AK54" i="4"/>
  <c r="AO54" i="4"/>
  <c r="AR54" i="4"/>
  <c r="AL54" i="4"/>
  <c r="AQ54" i="4"/>
  <c r="BE24" i="4"/>
  <c r="BA24" i="4"/>
  <c r="AX24" i="4"/>
  <c r="BG24" i="4"/>
  <c r="BC24" i="4"/>
  <c r="BD24" i="4"/>
  <c r="AY24" i="4"/>
  <c r="AZ24" i="4"/>
  <c r="AW24" i="4"/>
  <c r="BB24" i="4"/>
  <c r="BF24" i="4"/>
  <c r="AW55" i="4"/>
  <c r="BB55" i="4"/>
  <c r="BB5" i="4"/>
  <c r="AY5" i="4"/>
  <c r="BD5" i="4"/>
  <c r="BE5" i="4"/>
  <c r="AZ5" i="4"/>
  <c r="BF5" i="4"/>
  <c r="AW5" i="4"/>
  <c r="BA5" i="4"/>
  <c r="BC5" i="4"/>
  <c r="AX5" i="4"/>
  <c r="BG5" i="4"/>
  <c r="BB42" i="4"/>
  <c r="AX42" i="4"/>
  <c r="BG42" i="4"/>
  <c r="AZ42" i="4"/>
  <c r="AW42" i="4"/>
  <c r="BE42" i="4"/>
  <c r="AY42" i="4"/>
  <c r="BC42" i="4"/>
  <c r="BF42" i="4"/>
  <c r="BD42" i="4"/>
  <c r="BA42" i="4"/>
  <c r="BX5" i="4"/>
  <c r="CF5" i="4"/>
  <c r="CE5" i="4"/>
  <c r="CG5" i="4"/>
  <c r="CA5" i="4"/>
  <c r="BZ5" i="4"/>
  <c r="CB5" i="4"/>
  <c r="CC5" i="4"/>
  <c r="BW5" i="4"/>
  <c r="CD5" i="4"/>
  <c r="BY5" i="4"/>
  <c r="CF52" i="4"/>
  <c r="BZ52" i="4"/>
  <c r="CE52" i="4"/>
  <c r="CD52" i="4"/>
  <c r="CG52" i="4"/>
  <c r="CB52" i="4"/>
  <c r="BX52" i="4"/>
  <c r="CC52" i="4"/>
  <c r="BY52" i="4"/>
  <c r="CA52" i="4"/>
  <c r="BW52" i="4"/>
  <c r="BE44" i="4"/>
  <c r="BA44" i="4"/>
  <c r="BG44" i="4"/>
  <c r="AZ44" i="4"/>
  <c r="AW44" i="4"/>
  <c r="BD44" i="4"/>
  <c r="AY44" i="4"/>
  <c r="BF44" i="4"/>
  <c r="BC44" i="4"/>
  <c r="AX44" i="4"/>
  <c r="BB44" i="4"/>
  <c r="BT13" i="4"/>
  <c r="BO13" i="4"/>
  <c r="BP13" i="4"/>
  <c r="BK13" i="4"/>
  <c r="BJ13" i="4"/>
  <c r="BQ13" i="4"/>
  <c r="BL13" i="4"/>
  <c r="BS13" i="4"/>
  <c r="BN13" i="4"/>
  <c r="BR13" i="4"/>
  <c r="BM13" i="4"/>
  <c r="BR20" i="4"/>
  <c r="BL20" i="4"/>
  <c r="BT20" i="4"/>
  <c r="BM20" i="4"/>
  <c r="BJ20" i="4"/>
  <c r="BO20" i="4"/>
  <c r="BP20" i="4"/>
  <c r="BN20" i="4"/>
  <c r="BK20" i="4"/>
  <c r="BQ20" i="4"/>
  <c r="BS20" i="4"/>
  <c r="BM48" i="4"/>
  <c r="BT48" i="4"/>
  <c r="CD48" i="4"/>
  <c r="BX48" i="4"/>
  <c r="BW48" i="4"/>
  <c r="CC48" i="4"/>
  <c r="CE48" i="4"/>
  <c r="CG48" i="4"/>
  <c r="BY48" i="4"/>
  <c r="CB48" i="4"/>
  <c r="BZ48" i="4"/>
  <c r="CA48" i="4"/>
  <c r="CF48" i="4"/>
  <c r="AL37" i="4"/>
  <c r="AT37" i="4"/>
  <c r="AN37" i="4"/>
  <c r="AR37" i="4"/>
  <c r="AJ37" i="4"/>
  <c r="AK37" i="4"/>
  <c r="AP37" i="4"/>
  <c r="AS37" i="4"/>
  <c r="AO37" i="4"/>
  <c r="AQ37" i="4"/>
  <c r="AM37" i="4"/>
  <c r="AY31" i="4"/>
  <c r="AW31" i="4"/>
  <c r="BE31" i="4"/>
  <c r="BF31" i="4"/>
  <c r="BG31" i="4"/>
  <c r="BA31" i="4"/>
  <c r="AZ31" i="4"/>
  <c r="BD31" i="4"/>
  <c r="BC31" i="4"/>
  <c r="BB31" i="4"/>
  <c r="AX31" i="4"/>
  <c r="BA58" i="4"/>
  <c r="BC58" i="4"/>
  <c r="BG58" i="4"/>
  <c r="BB58" i="4"/>
  <c r="BE58" i="4"/>
  <c r="BF58" i="4"/>
  <c r="AW58" i="4"/>
  <c r="AZ58" i="4"/>
  <c r="BD58" i="4"/>
  <c r="AY58" i="4"/>
  <c r="AX58" i="4"/>
  <c r="BO9" i="4"/>
  <c r="BT9" i="4"/>
  <c r="BJ9" i="4"/>
  <c r="BS9" i="4"/>
  <c r="BL9" i="4"/>
  <c r="BM9" i="4"/>
  <c r="BR9" i="4"/>
  <c r="BP9" i="4"/>
  <c r="BK9" i="4"/>
  <c r="BQ9" i="4"/>
  <c r="BN9" i="4"/>
  <c r="BJ16" i="7"/>
  <c r="BR16" i="7"/>
  <c r="BQ16" i="7"/>
  <c r="BT16" i="7"/>
  <c r="BO16" i="7"/>
  <c r="BN16" i="7"/>
  <c r="BM16" i="7"/>
  <c r="BL16" i="7"/>
  <c r="BS16" i="7"/>
  <c r="BP16" i="7"/>
  <c r="BK16" i="7"/>
  <c r="AL12" i="7"/>
  <c r="AQ12" i="7"/>
  <c r="AK12" i="7"/>
  <c r="AM12" i="7"/>
  <c r="AN12" i="7"/>
  <c r="AR12" i="7"/>
  <c r="AJ12" i="7"/>
  <c r="AP12" i="7"/>
  <c r="AT12" i="7"/>
  <c r="AS12" i="7"/>
  <c r="AO12" i="7"/>
  <c r="BA8" i="7"/>
  <c r="BF8" i="7"/>
  <c r="BC8" i="7"/>
  <c r="AY8" i="7"/>
  <c r="BD8" i="7"/>
  <c r="AW8" i="7"/>
  <c r="BG8" i="7"/>
  <c r="BE8" i="7"/>
  <c r="AZ8" i="7"/>
  <c r="AX8" i="7"/>
  <c r="BB8" i="7"/>
  <c r="AY22" i="7"/>
  <c r="AZ22" i="7"/>
  <c r="BD22" i="7"/>
  <c r="BG22" i="7"/>
  <c r="BC22" i="7"/>
  <c r="BF22" i="7"/>
  <c r="BB22" i="7"/>
  <c r="BA22" i="7"/>
  <c r="AX22" i="7"/>
  <c r="AW22" i="7"/>
  <c r="BE22" i="7"/>
  <c r="AL8" i="7"/>
  <c r="AO8" i="7"/>
  <c r="AJ8" i="7"/>
  <c r="AS8" i="7"/>
  <c r="AM8" i="7"/>
  <c r="AN8" i="7"/>
  <c r="AK8" i="7"/>
  <c r="AP8" i="7"/>
  <c r="AT8" i="7"/>
  <c r="AR8" i="7"/>
  <c r="AQ8" i="7"/>
  <c r="CE41" i="7"/>
  <c r="CG41" i="7"/>
  <c r="CC41" i="7"/>
  <c r="BX41" i="7"/>
  <c r="CF41" i="7"/>
  <c r="BW41" i="7"/>
  <c r="CB41" i="7"/>
  <c r="CA41" i="7"/>
  <c r="CD41" i="7"/>
  <c r="BY41" i="7"/>
  <c r="BZ41" i="7"/>
  <c r="AO52" i="7"/>
  <c r="AP52" i="7"/>
  <c r="AM52" i="7"/>
  <c r="AK52" i="7"/>
  <c r="AJ52" i="7"/>
  <c r="AN52" i="7"/>
  <c r="AR52" i="7"/>
  <c r="AS52" i="7"/>
  <c r="AQ52" i="7"/>
  <c r="AT52" i="7"/>
  <c r="AL52" i="7"/>
  <c r="AK58" i="7"/>
  <c r="AP58" i="7"/>
  <c r="AJ58" i="7"/>
  <c r="AM58" i="7"/>
  <c r="AO58" i="7"/>
  <c r="AS58" i="7"/>
  <c r="AN58" i="7"/>
  <c r="AQ58" i="7"/>
  <c r="AT58" i="7"/>
  <c r="AR58" i="7"/>
  <c r="AL58" i="7"/>
  <c r="BZ13" i="7"/>
  <c r="BY13" i="7"/>
  <c r="CA13" i="7"/>
  <c r="BW13" i="7"/>
  <c r="CG13" i="7"/>
  <c r="CD13" i="7"/>
  <c r="CB13" i="7"/>
  <c r="BX13" i="7"/>
  <c r="CC13" i="7"/>
  <c r="CF13" i="7"/>
  <c r="CE13" i="7"/>
  <c r="BW25" i="7"/>
  <c r="CG25" i="7"/>
  <c r="CF25" i="7"/>
  <c r="CC25" i="7"/>
  <c r="BZ25" i="7"/>
  <c r="CA25" i="7"/>
  <c r="CD25" i="7"/>
  <c r="CB25" i="7"/>
  <c r="BY25" i="7"/>
  <c r="CE25" i="7"/>
  <c r="BX25" i="7"/>
  <c r="BM24" i="7"/>
  <c r="BR24" i="7"/>
  <c r="BK24" i="7"/>
  <c r="BN24" i="7"/>
  <c r="BT24" i="7"/>
  <c r="BS24" i="7"/>
  <c r="BL24" i="7"/>
  <c r="BJ24" i="7"/>
  <c r="BO24" i="7"/>
  <c r="BP24" i="7"/>
  <c r="BQ24" i="7"/>
  <c r="BG12" i="7"/>
  <c r="BE12" i="7"/>
  <c r="AY12" i="7"/>
  <c r="BD12" i="7"/>
  <c r="AZ12" i="7"/>
  <c r="AX12" i="7"/>
  <c r="AW12" i="7"/>
  <c r="BF12" i="7"/>
  <c r="BB12" i="7"/>
  <c r="BC12" i="7"/>
  <c r="BA12" i="7"/>
  <c r="BL22" i="7"/>
  <c r="BT22" i="7"/>
  <c r="BK22" i="7"/>
  <c r="BM22" i="7"/>
  <c r="BO22" i="7"/>
  <c r="BQ22" i="7"/>
  <c r="BS22" i="7"/>
  <c r="BP22" i="7"/>
  <c r="BN22" i="7"/>
  <c r="BJ22" i="7"/>
  <c r="BR22" i="7"/>
  <c r="CG44" i="7"/>
  <c r="CD44" i="7"/>
  <c r="CF44" i="7"/>
  <c r="BZ44" i="7"/>
  <c r="BY44" i="7"/>
  <c r="BW44" i="7"/>
  <c r="CA44" i="7"/>
  <c r="CC44" i="7"/>
  <c r="CE44" i="7"/>
  <c r="CB44" i="7"/>
  <c r="BX44" i="7"/>
  <c r="CE55" i="7"/>
  <c r="CA55" i="7"/>
  <c r="BW55" i="7"/>
  <c r="BZ55" i="7"/>
  <c r="BX55" i="7"/>
  <c r="CD55" i="7"/>
  <c r="CF55" i="7"/>
  <c r="CB55" i="7"/>
  <c r="CC55" i="7"/>
  <c r="CG55" i="7"/>
  <c r="BY55" i="7"/>
  <c r="CF46" i="7"/>
  <c r="BY46" i="7"/>
  <c r="CE46" i="7"/>
  <c r="BX46" i="7"/>
  <c r="BZ46" i="7"/>
  <c r="CA46" i="7"/>
  <c r="CC46" i="7"/>
  <c r="CB46" i="7"/>
  <c r="BW46" i="7"/>
  <c r="CG46" i="7"/>
  <c r="CD46" i="7"/>
  <c r="BO15" i="7"/>
  <c r="BQ15" i="7"/>
  <c r="BS15" i="7"/>
  <c r="BR15" i="7"/>
  <c r="BN15" i="7"/>
  <c r="BJ15" i="7"/>
  <c r="BP15" i="7"/>
  <c r="BK15" i="7"/>
  <c r="BL15" i="7"/>
  <c r="BM15" i="7"/>
  <c r="BT15" i="7"/>
  <c r="BW32" i="7"/>
  <c r="CE32" i="7"/>
  <c r="CF32" i="7"/>
  <c r="CD32" i="7"/>
  <c r="BZ32" i="7"/>
  <c r="BY32" i="7"/>
  <c r="CA32" i="7"/>
  <c r="CB32" i="7"/>
  <c r="CC32" i="7"/>
  <c r="CG32" i="7"/>
  <c r="BX32" i="7"/>
  <c r="AL50" i="7"/>
  <c r="AO50" i="7"/>
  <c r="AM50" i="7"/>
  <c r="AR50" i="7"/>
  <c r="AN50" i="7"/>
  <c r="AS50" i="7"/>
  <c r="AQ50" i="7"/>
  <c r="AP50" i="7"/>
  <c r="AJ50" i="7"/>
  <c r="AK50" i="7"/>
  <c r="AT50" i="7"/>
  <c r="CG24" i="7"/>
  <c r="BZ24" i="7"/>
  <c r="CD24" i="7"/>
  <c r="CC24" i="7"/>
  <c r="CB24" i="7"/>
  <c r="BY24" i="7"/>
  <c r="CE24" i="7"/>
  <c r="CF24" i="7"/>
  <c r="CA24" i="7"/>
  <c r="BW24" i="7"/>
  <c r="BX24" i="7"/>
  <c r="CG38" i="7"/>
  <c r="BZ38" i="7"/>
  <c r="CD38" i="7"/>
  <c r="CF38" i="7"/>
  <c r="BY38" i="7"/>
  <c r="CB38" i="7"/>
  <c r="BW38" i="7"/>
  <c r="CE38" i="7"/>
  <c r="CC38" i="7"/>
  <c r="CA38" i="7"/>
  <c r="BX38" i="7"/>
  <c r="BR8" i="7"/>
  <c r="BP8" i="7"/>
  <c r="BQ8" i="7"/>
  <c r="BK8" i="7"/>
  <c r="BT8" i="7"/>
  <c r="BL8" i="7"/>
  <c r="BJ8" i="7"/>
  <c r="BN8" i="7"/>
  <c r="BS8" i="7"/>
  <c r="BO8" i="7"/>
  <c r="BM8" i="7"/>
  <c r="AN10" i="7"/>
  <c r="AJ10" i="7"/>
  <c r="AR10" i="7"/>
  <c r="AQ10" i="7"/>
  <c r="AK10" i="7"/>
  <c r="AO10" i="7"/>
  <c r="AL10" i="7"/>
  <c r="AS10" i="7"/>
  <c r="AT10" i="7"/>
  <c r="AP10" i="7"/>
  <c r="AM10" i="7"/>
  <c r="BT35" i="7"/>
  <c r="BJ35" i="7"/>
  <c r="BO35" i="7"/>
  <c r="BR35" i="7"/>
  <c r="BS35" i="7"/>
  <c r="BQ35" i="7"/>
  <c r="BM35" i="7"/>
  <c r="BN35" i="7"/>
  <c r="BK35" i="7"/>
  <c r="BL35" i="7"/>
  <c r="BP35" i="7"/>
  <c r="BL43" i="7"/>
  <c r="BR43" i="7"/>
  <c r="BO43" i="7"/>
  <c r="BK43" i="7"/>
  <c r="BN43" i="7"/>
  <c r="BM43" i="7"/>
  <c r="BJ43" i="7"/>
  <c r="BP43" i="7"/>
  <c r="BS43" i="7"/>
  <c r="BQ43" i="7"/>
  <c r="BT43" i="7"/>
  <c r="BZ26" i="7"/>
  <c r="CB26" i="7"/>
  <c r="BY26" i="7"/>
  <c r="CE26" i="7"/>
  <c r="BX26" i="7"/>
  <c r="BW26" i="7"/>
  <c r="CA26" i="7"/>
  <c r="CF26" i="7"/>
  <c r="CD26" i="7"/>
  <c r="CC26" i="7"/>
  <c r="CG26" i="7"/>
  <c r="BC14" i="7"/>
  <c r="BB14" i="7"/>
  <c r="AY14" i="7"/>
  <c r="BF14" i="7"/>
  <c r="BG14" i="7"/>
  <c r="BD14" i="7"/>
  <c r="AW14" i="7"/>
  <c r="AZ14" i="7"/>
  <c r="BA14" i="7"/>
  <c r="BE14" i="7"/>
  <c r="AX14" i="7"/>
  <c r="BA10" i="7"/>
  <c r="AZ10" i="7"/>
  <c r="BD10" i="7"/>
  <c r="AY10" i="7"/>
  <c r="BC10" i="7"/>
  <c r="BE10" i="7"/>
  <c r="AW10" i="7"/>
  <c r="BF10" i="7"/>
  <c r="AX10" i="7"/>
  <c r="BG10" i="7"/>
  <c r="BB10" i="7"/>
  <c r="BQ51" i="11"/>
  <c r="BJ51" i="11"/>
  <c r="BR51" i="11"/>
  <c r="BK51" i="11"/>
  <c r="BS51" i="11"/>
  <c r="BL51" i="11"/>
  <c r="BT51" i="11"/>
  <c r="BM51" i="11"/>
  <c r="BN51" i="11"/>
  <c r="BO51" i="11"/>
  <c r="BP51" i="11"/>
  <c r="BJ50" i="11"/>
  <c r="BR50" i="11"/>
  <c r="BK50" i="11"/>
  <c r="BS50" i="11"/>
  <c r="BL50" i="11"/>
  <c r="BT50" i="11"/>
  <c r="BM50" i="11"/>
  <c r="BN50" i="11"/>
  <c r="BO50" i="11"/>
  <c r="BP50" i="11"/>
  <c r="BQ50" i="11"/>
  <c r="BX54" i="11"/>
  <c r="CF54" i="11"/>
  <c r="BY54" i="11"/>
  <c r="CG54" i="11"/>
  <c r="BZ54" i="11"/>
  <c r="CA54" i="11"/>
  <c r="CB54" i="11"/>
  <c r="CC54" i="11"/>
  <c r="CD54" i="11"/>
  <c r="BW54" i="11"/>
  <c r="CE54" i="11"/>
  <c r="BL55" i="11"/>
  <c r="BT55" i="11"/>
  <c r="BM55" i="11"/>
  <c r="BN55" i="11"/>
  <c r="BO55" i="11"/>
  <c r="BP55" i="11"/>
  <c r="BQ55" i="11"/>
  <c r="BJ55" i="11"/>
  <c r="BR55" i="11"/>
  <c r="BK55" i="11"/>
  <c r="BS55" i="11"/>
  <c r="AZ58" i="11"/>
  <c r="BA58" i="11"/>
  <c r="BB58" i="11"/>
  <c r="BC58" i="11"/>
  <c r="BD58" i="11"/>
  <c r="AW58" i="11"/>
  <c r="BE58" i="11"/>
  <c r="AX58" i="11"/>
  <c r="BF58" i="11"/>
  <c r="AY58" i="11"/>
  <c r="BG58" i="11"/>
  <c r="AN57" i="11"/>
  <c r="AO57" i="11"/>
  <c r="AP57" i="11"/>
  <c r="AQ57" i="11"/>
  <c r="AJ57" i="11"/>
  <c r="AR57" i="11"/>
  <c r="AK57" i="11"/>
  <c r="AS57" i="11"/>
  <c r="AL57" i="11"/>
  <c r="AT57" i="11"/>
  <c r="AM57" i="11"/>
  <c r="BO40" i="11"/>
  <c r="BN40" i="11"/>
  <c r="BP40" i="11"/>
  <c r="BQ40" i="11"/>
  <c r="BR40" i="11"/>
  <c r="BJ40" i="11"/>
  <c r="BS40" i="11"/>
  <c r="BK40" i="11"/>
  <c r="BT40" i="11"/>
  <c r="BL40" i="11"/>
  <c r="BM40" i="11"/>
  <c r="CD41" i="11"/>
  <c r="CC41" i="11"/>
  <c r="CE41" i="11"/>
  <c r="BW41" i="11"/>
  <c r="CF41" i="11"/>
  <c r="BX41" i="11"/>
  <c r="CG41" i="11"/>
  <c r="BY41" i="11"/>
  <c r="BZ41" i="11"/>
  <c r="CA41" i="11"/>
  <c r="CB41" i="11"/>
  <c r="BP44" i="11"/>
  <c r="BQ44" i="11"/>
  <c r="BJ44" i="11"/>
  <c r="BR44" i="11"/>
  <c r="BK44" i="11"/>
  <c r="BS44" i="11"/>
  <c r="BL44" i="11"/>
  <c r="BT44" i="11"/>
  <c r="BM44" i="11"/>
  <c r="BN44" i="11"/>
  <c r="BO44" i="11"/>
  <c r="BK35" i="11"/>
  <c r="BL35" i="11"/>
  <c r="BT35" i="11"/>
  <c r="BN35" i="11"/>
  <c r="BO35" i="11"/>
  <c r="BP35" i="11"/>
  <c r="BJ35" i="11"/>
  <c r="BR35" i="11"/>
  <c r="BS35" i="11"/>
  <c r="BM35" i="11"/>
  <c r="BQ35" i="11"/>
  <c r="CA36" i="11"/>
  <c r="CC36" i="11"/>
  <c r="CD36" i="11"/>
  <c r="BW36" i="11"/>
  <c r="CE36" i="11"/>
  <c r="BY36" i="11"/>
  <c r="CG36" i="11"/>
  <c r="BX36" i="11"/>
  <c r="BZ36" i="11"/>
  <c r="CB36" i="11"/>
  <c r="CF36" i="11"/>
  <c r="BP39" i="11"/>
  <c r="BK39" i="11"/>
  <c r="BS39" i="11"/>
  <c r="BL39" i="11"/>
  <c r="BT39" i="11"/>
  <c r="BJ39" i="11"/>
  <c r="BM39" i="11"/>
  <c r="BN39" i="11"/>
  <c r="BO39" i="11"/>
  <c r="BQ39" i="11"/>
  <c r="BR39" i="11"/>
  <c r="BD17" i="11"/>
  <c r="AW17" i="11"/>
  <c r="BE17" i="11"/>
  <c r="AX17" i="11"/>
  <c r="BF17" i="11"/>
  <c r="AY17" i="11"/>
  <c r="BG17" i="11"/>
  <c r="AZ17" i="11"/>
  <c r="BA17" i="11"/>
  <c r="BB17" i="11"/>
  <c r="BC17" i="11"/>
  <c r="BW22" i="11"/>
  <c r="CE22" i="11"/>
  <c r="BX22" i="11"/>
  <c r="CF22" i="11"/>
  <c r="BY22" i="11"/>
  <c r="CG22" i="11"/>
  <c r="BZ22" i="11"/>
  <c r="CA22" i="11"/>
  <c r="CB22" i="11"/>
  <c r="CC22" i="11"/>
  <c r="CD22" i="11"/>
  <c r="BW4" i="11"/>
  <c r="CE4" i="11"/>
  <c r="BX4" i="11"/>
  <c r="CF4" i="11"/>
  <c r="BY4" i="11"/>
  <c r="CG4" i="11"/>
  <c r="BZ4" i="11"/>
  <c r="CA4" i="11"/>
  <c r="CB4" i="11"/>
  <c r="CC4" i="11"/>
  <c r="CD4" i="11"/>
  <c r="BX29" i="11"/>
  <c r="CF29" i="11"/>
  <c r="BY29" i="11"/>
  <c r="CG29" i="11"/>
  <c r="BZ29" i="11"/>
  <c r="CB29" i="11"/>
  <c r="CC29" i="11"/>
  <c r="CD29" i="11"/>
  <c r="BW29" i="11"/>
  <c r="CA29" i="11"/>
  <c r="CE29" i="11"/>
  <c r="BX6" i="11"/>
  <c r="CF6" i="11"/>
  <c r="BY6" i="11"/>
  <c r="CG6" i="11"/>
  <c r="BZ6" i="11"/>
  <c r="CA6" i="11"/>
  <c r="CB6" i="11"/>
  <c r="CC6" i="11"/>
  <c r="CD6" i="11"/>
  <c r="CE6" i="11"/>
  <c r="BW6" i="11"/>
  <c r="BY28" i="11"/>
  <c r="CG28" i="11"/>
  <c r="BZ28" i="11"/>
  <c r="CA28" i="11"/>
  <c r="CB28" i="11"/>
  <c r="CC28" i="11"/>
  <c r="CD28" i="11"/>
  <c r="BW28" i="11"/>
  <c r="CE28" i="11"/>
  <c r="CF28" i="11"/>
  <c r="BX28" i="11"/>
  <c r="BL8" i="11"/>
  <c r="BT8" i="11"/>
  <c r="BM8" i="11"/>
  <c r="BN8" i="11"/>
  <c r="BO8" i="11"/>
  <c r="BP8" i="11"/>
  <c r="BQ8" i="11"/>
  <c r="BJ8" i="11"/>
  <c r="BR8" i="11"/>
  <c r="BK8" i="11"/>
  <c r="BS8" i="11"/>
  <c r="BZ27" i="11"/>
  <c r="CA27" i="11"/>
  <c r="CB27" i="11"/>
  <c r="CC27" i="11"/>
  <c r="CD27" i="11"/>
  <c r="BW27" i="11"/>
  <c r="CE27" i="11"/>
  <c r="BX27" i="11"/>
  <c r="CF27" i="11"/>
  <c r="BY27" i="11"/>
  <c r="CG27" i="11"/>
  <c r="AZ6" i="11"/>
  <c r="BA6" i="11"/>
  <c r="BB6" i="11"/>
  <c r="BC6" i="11"/>
  <c r="BD6" i="11"/>
  <c r="AW6" i="11"/>
  <c r="BE6" i="11"/>
  <c r="AX6" i="11"/>
  <c r="BF6" i="11"/>
  <c r="AY6" i="11"/>
  <c r="BG6" i="11"/>
  <c r="AO5" i="11"/>
  <c r="AQ5" i="11"/>
  <c r="AP5" i="11"/>
  <c r="AS5" i="11"/>
  <c r="AJ5" i="11"/>
  <c r="AL5" i="11"/>
  <c r="AR5" i="11"/>
  <c r="AT5" i="11"/>
  <c r="AN5" i="11"/>
  <c r="AK5" i="11"/>
  <c r="AM5" i="11"/>
  <c r="BN15" i="11"/>
  <c r="BO15" i="11"/>
  <c r="BP15" i="11"/>
  <c r="BQ15" i="11"/>
  <c r="BJ15" i="11"/>
  <c r="BR15" i="11"/>
  <c r="BK15" i="11"/>
  <c r="BS15" i="11"/>
  <c r="BL15" i="11"/>
  <c r="BT15" i="11"/>
  <c r="BM15" i="11"/>
  <c r="AJ11" i="11"/>
  <c r="AR11" i="11"/>
  <c r="AS11" i="11"/>
  <c r="AK11" i="11"/>
  <c r="AT11" i="11"/>
  <c r="AL11" i="11"/>
  <c r="AM11" i="11"/>
  <c r="AN11" i="11"/>
  <c r="AO11" i="11"/>
  <c r="AP11" i="11"/>
  <c r="AQ11" i="11"/>
  <c r="BO14" i="11"/>
  <c r="BP14" i="11"/>
  <c r="BQ14" i="11"/>
  <c r="BJ14" i="11"/>
  <c r="BR14" i="11"/>
  <c r="BK14" i="11"/>
  <c r="BS14" i="11"/>
  <c r="BL14" i="11"/>
  <c r="BT14" i="11"/>
  <c r="BM14" i="11"/>
  <c r="BN14" i="11"/>
  <c r="AS26" i="11"/>
  <c r="AL26" i="11"/>
  <c r="AM26" i="11"/>
  <c r="AN26" i="11"/>
  <c r="AO26" i="11"/>
  <c r="AP26" i="11"/>
  <c r="AQ26" i="11"/>
  <c r="AJ26" i="11"/>
  <c r="AR26" i="11"/>
  <c r="AK26" i="11"/>
  <c r="AT26" i="11"/>
  <c r="BC18" i="11"/>
  <c r="BD18" i="11"/>
  <c r="AW18" i="11"/>
  <c r="BE18" i="11"/>
  <c r="AX18" i="11"/>
  <c r="BF18" i="11"/>
  <c r="AY18" i="11"/>
  <c r="BG18" i="11"/>
  <c r="AZ18" i="11"/>
  <c r="BA18" i="11"/>
  <c r="BB18" i="11"/>
  <c r="AO41" i="11"/>
  <c r="AS41" i="11"/>
  <c r="AR41" i="11"/>
  <c r="AJ41" i="11"/>
  <c r="AT41" i="11"/>
  <c r="AK41" i="11"/>
  <c r="AL41" i="11"/>
  <c r="AM41" i="11"/>
  <c r="AN41" i="11"/>
  <c r="AP41" i="11"/>
  <c r="AQ41" i="11"/>
  <c r="BP28" i="13"/>
  <c r="BO28" i="13"/>
  <c r="BN28" i="13"/>
  <c r="BM28" i="13"/>
  <c r="BT28" i="13"/>
  <c r="BL28" i="13"/>
  <c r="BS28" i="13"/>
  <c r="BK28" i="13"/>
  <c r="BR28" i="13"/>
  <c r="BJ28" i="13"/>
  <c r="BQ28" i="13"/>
  <c r="CF12" i="13"/>
  <c r="BX12" i="13"/>
  <c r="CE12" i="13"/>
  <c r="BW12" i="13"/>
  <c r="CD12" i="13"/>
  <c r="CC12" i="13"/>
  <c r="CB12" i="13"/>
  <c r="BZ12" i="13"/>
  <c r="CG12" i="13"/>
  <c r="CA12" i="13"/>
  <c r="BY12" i="13"/>
  <c r="AQ29" i="13"/>
  <c r="AO29" i="13"/>
  <c r="AN29" i="13"/>
  <c r="AM29" i="13"/>
  <c r="AL29" i="13"/>
  <c r="AT29" i="13"/>
  <c r="AK29" i="13"/>
  <c r="AS29" i="13"/>
  <c r="AJ29" i="13"/>
  <c r="AR29" i="13"/>
  <c r="AP29" i="13"/>
  <c r="BE46" i="13"/>
  <c r="AW46" i="13"/>
  <c r="BD46" i="13"/>
  <c r="BC46" i="13"/>
  <c r="BB46" i="13"/>
  <c r="BA46" i="13"/>
  <c r="AZ46" i="13"/>
  <c r="BG46" i="13"/>
  <c r="BF46" i="13"/>
  <c r="AY46" i="13"/>
  <c r="AX46" i="13"/>
  <c r="CF24" i="13"/>
  <c r="BX24" i="13"/>
  <c r="CE24" i="13"/>
  <c r="BW24" i="13"/>
  <c r="CC24" i="13"/>
  <c r="CB24" i="13"/>
  <c r="CA24" i="13"/>
  <c r="BY24" i="13"/>
  <c r="CG24" i="13"/>
  <c r="CD24" i="13"/>
  <c r="BZ24" i="13"/>
  <c r="BS13" i="13"/>
  <c r="BK13" i="13"/>
  <c r="BR13" i="13"/>
  <c r="BJ13" i="13"/>
  <c r="BQ13" i="13"/>
  <c r="BP13" i="13"/>
  <c r="BO13" i="13"/>
  <c r="BN13" i="13"/>
  <c r="BM13" i="13"/>
  <c r="BT13" i="13"/>
  <c r="BL13" i="13"/>
  <c r="CE29" i="13"/>
  <c r="BW29" i="13"/>
  <c r="CD29" i="13"/>
  <c r="CA29" i="13"/>
  <c r="BZ29" i="13"/>
  <c r="BY29" i="13"/>
  <c r="BX29" i="13"/>
  <c r="CG29" i="13"/>
  <c r="CF29" i="13"/>
  <c r="CC29" i="13"/>
  <c r="CB29" i="13"/>
  <c r="AT51" i="13"/>
  <c r="AL51" i="13"/>
  <c r="AS51" i="13"/>
  <c r="AK51" i="13"/>
  <c r="AR51" i="13"/>
  <c r="AJ51" i="13"/>
  <c r="AQ51" i="13"/>
  <c r="AP51" i="13"/>
  <c r="AO51" i="13"/>
  <c r="AN51" i="13"/>
  <c r="AM51" i="13"/>
  <c r="AN18" i="13"/>
  <c r="AM18" i="13"/>
  <c r="AT18" i="13"/>
  <c r="AL18" i="13"/>
  <c r="AS18" i="13"/>
  <c r="AK18" i="13"/>
  <c r="AR18" i="13"/>
  <c r="AJ18" i="13"/>
  <c r="AQ18" i="13"/>
  <c r="AP18" i="13"/>
  <c r="AO18" i="13"/>
  <c r="BF14" i="13"/>
  <c r="AX14" i="13"/>
  <c r="BE14" i="13"/>
  <c r="AW14" i="13"/>
  <c r="BD14" i="13"/>
  <c r="BC14" i="13"/>
  <c r="BB14" i="13"/>
  <c r="BA14" i="13"/>
  <c r="AZ14" i="13"/>
  <c r="BG14" i="13"/>
  <c r="AY14" i="13"/>
  <c r="CE31" i="13"/>
  <c r="BW31" i="13"/>
  <c r="CD31" i="13"/>
  <c r="CB31" i="13"/>
  <c r="BZ31" i="13"/>
  <c r="BX31" i="13"/>
  <c r="CG31" i="13"/>
  <c r="CF31" i="13"/>
  <c r="CC31" i="13"/>
  <c r="CA31" i="13"/>
  <c r="BY31" i="13"/>
  <c r="BQ41" i="13"/>
  <c r="BP41" i="13"/>
  <c r="BO41" i="13"/>
  <c r="BM41" i="13"/>
  <c r="BJ41" i="13"/>
  <c r="BT41" i="13"/>
  <c r="BS41" i="13"/>
  <c r="BR41" i="13"/>
  <c r="BN41" i="13"/>
  <c r="BL41" i="13"/>
  <c r="BK41" i="13"/>
  <c r="AM32" i="13"/>
  <c r="AT32" i="13"/>
  <c r="AL32" i="13"/>
  <c r="AR32" i="13"/>
  <c r="AJ32" i="13"/>
  <c r="AP32" i="13"/>
  <c r="AN32" i="13"/>
  <c r="AK32" i="13"/>
  <c r="AS32" i="13"/>
  <c r="AQ32" i="13"/>
  <c r="AO32" i="13"/>
  <c r="AR19" i="13"/>
  <c r="AJ19" i="13"/>
  <c r="AQ19" i="13"/>
  <c r="AP19" i="13"/>
  <c r="AO19" i="13"/>
  <c r="AN19" i="13"/>
  <c r="AM19" i="13"/>
  <c r="AT19" i="13"/>
  <c r="AL19" i="13"/>
  <c r="AK19" i="13"/>
  <c r="AS19" i="13"/>
  <c r="AT49" i="13"/>
  <c r="AL49" i="13"/>
  <c r="AR49" i="13"/>
  <c r="AJ49" i="13"/>
  <c r="AQ49" i="13"/>
  <c r="AP49" i="13"/>
  <c r="AO49" i="13"/>
  <c r="AS49" i="13"/>
  <c r="AN49" i="13"/>
  <c r="AM49" i="13"/>
  <c r="AK49" i="13"/>
  <c r="AO42" i="13"/>
  <c r="AN42" i="13"/>
  <c r="AM42" i="13"/>
  <c r="AT42" i="13"/>
  <c r="AL42" i="13"/>
  <c r="AS42" i="13"/>
  <c r="AK42" i="13"/>
  <c r="AR42" i="13"/>
  <c r="AQ42" i="13"/>
  <c r="AP42" i="13"/>
  <c r="AJ42" i="13"/>
  <c r="CB25" i="13"/>
  <c r="CA25" i="13"/>
  <c r="BZ25" i="13"/>
  <c r="CG25" i="13"/>
  <c r="BY25" i="13"/>
  <c r="CF25" i="13"/>
  <c r="BX25" i="13"/>
  <c r="CE25" i="13"/>
  <c r="BW25" i="13"/>
  <c r="CD25" i="13"/>
  <c r="CC25" i="13"/>
  <c r="CF17" i="13"/>
  <c r="BX17" i="13"/>
  <c r="CE17" i="13"/>
  <c r="BW17" i="13"/>
  <c r="CD17" i="13"/>
  <c r="CC17" i="13"/>
  <c r="CB17" i="13"/>
  <c r="CA17" i="13"/>
  <c r="BZ17" i="13"/>
  <c r="BY17" i="13"/>
  <c r="CG17" i="13"/>
  <c r="AR39" i="13"/>
  <c r="AJ39" i="13"/>
  <c r="AT39" i="13"/>
  <c r="AK39" i="13"/>
  <c r="AS39" i="13"/>
  <c r="AQ39" i="13"/>
  <c r="AP39" i="13"/>
  <c r="AO39" i="13"/>
  <c r="AN39" i="13"/>
  <c r="AM39" i="13"/>
  <c r="AL39" i="13"/>
  <c r="BQ45" i="13"/>
  <c r="BP45" i="13"/>
  <c r="BO45" i="13"/>
  <c r="BN45" i="13"/>
  <c r="BM45" i="13"/>
  <c r="BT45" i="13"/>
  <c r="BL45" i="13"/>
  <c r="BK45" i="13"/>
  <c r="BJ45" i="13"/>
  <c r="BS45" i="13"/>
  <c r="BR45" i="13"/>
  <c r="CG4" i="13"/>
  <c r="BY4" i="13"/>
  <c r="CF4" i="13"/>
  <c r="BX4" i="13"/>
  <c r="CE4" i="13"/>
  <c r="BW4" i="13"/>
  <c r="CD4" i="13"/>
  <c r="CC4" i="13"/>
  <c r="CB4" i="13"/>
  <c r="CA4" i="13"/>
  <c r="BZ4" i="13"/>
  <c r="AS4" i="13"/>
  <c r="AO4" i="13"/>
  <c r="AP4" i="13"/>
  <c r="AK4" i="13"/>
  <c r="AL4" i="13"/>
  <c r="AQ4" i="13"/>
  <c r="AT4" i="13"/>
  <c r="AR4" i="13"/>
  <c r="AN4" i="13"/>
  <c r="AJ4" i="13"/>
  <c r="AM4" i="13"/>
  <c r="AT57" i="13"/>
  <c r="AL57" i="13"/>
  <c r="AS57" i="13"/>
  <c r="AK57" i="13"/>
  <c r="AR57" i="13"/>
  <c r="AJ57" i="13"/>
  <c r="AQ57" i="13"/>
  <c r="AP57" i="13"/>
  <c r="AO57" i="13"/>
  <c r="AN57" i="13"/>
  <c r="AM57" i="13"/>
  <c r="BR53" i="13"/>
  <c r="BJ53" i="13"/>
  <c r="BQ53" i="13"/>
  <c r="BP53" i="13"/>
  <c r="BO53" i="13"/>
  <c r="BN53" i="13"/>
  <c r="BM53" i="13"/>
  <c r="BT53" i="13"/>
  <c r="BS53" i="13"/>
  <c r="BL53" i="13"/>
  <c r="BK53" i="13"/>
  <c r="BG10" i="13"/>
  <c r="AY10" i="13"/>
  <c r="BF10" i="13"/>
  <c r="AX10" i="13"/>
  <c r="BD10" i="13"/>
  <c r="BE10" i="13"/>
  <c r="BC10" i="13"/>
  <c r="BB10" i="13"/>
  <c r="BA10" i="13"/>
  <c r="AZ10" i="13"/>
  <c r="AW10" i="13"/>
  <c r="AR28" i="13"/>
  <c r="AJ28" i="13"/>
  <c r="AQ28" i="13"/>
  <c r="AP28" i="13"/>
  <c r="AO28" i="13"/>
  <c r="AN28" i="13"/>
  <c r="AM28" i="13"/>
  <c r="AT28" i="13"/>
  <c r="AL28" i="13"/>
  <c r="AS28" i="13"/>
  <c r="AK28" i="13"/>
  <c r="CA36" i="13"/>
  <c r="BZ36" i="13"/>
  <c r="CG36" i="13"/>
  <c r="BY36" i="13"/>
  <c r="CF36" i="13"/>
  <c r="BX36" i="13"/>
  <c r="CE36" i="13"/>
  <c r="BW36" i="13"/>
  <c r="CD36" i="13"/>
  <c r="CC36" i="13"/>
  <c r="CB36" i="13"/>
  <c r="CB58" i="13"/>
  <c r="CG58" i="13"/>
  <c r="BY58" i="13"/>
  <c r="CF58" i="13"/>
  <c r="BX58" i="13"/>
  <c r="CE58" i="13"/>
  <c r="BW58" i="13"/>
  <c r="BZ58" i="13"/>
  <c r="CD58" i="13"/>
  <c r="CC58" i="13"/>
  <c r="CA58" i="13"/>
  <c r="BD7" i="4"/>
  <c r="BE7" i="4"/>
  <c r="AY7" i="4"/>
  <c r="AW7" i="4"/>
  <c r="AX7" i="4"/>
  <c r="BF7" i="4"/>
  <c r="BA7" i="4"/>
  <c r="AZ7" i="4"/>
  <c r="BB7" i="4"/>
  <c r="BC7" i="4"/>
  <c r="BG7" i="4"/>
  <c r="CD47" i="4"/>
  <c r="CB47" i="4"/>
  <c r="BY47" i="4"/>
  <c r="BX47" i="4"/>
  <c r="BZ47" i="4"/>
  <c r="CF47" i="4"/>
  <c r="CA47" i="4"/>
  <c r="CG47" i="4"/>
  <c r="CE47" i="4"/>
  <c r="CC47" i="4"/>
  <c r="BW47" i="4"/>
  <c r="BO31" i="4"/>
  <c r="BM31" i="4"/>
  <c r="BL31" i="4"/>
  <c r="BS31" i="4"/>
  <c r="BE39" i="4"/>
  <c r="BG39" i="4"/>
  <c r="AZ39" i="4"/>
  <c r="BB39" i="4"/>
  <c r="AY39" i="4"/>
  <c r="AX39" i="4"/>
  <c r="BA39" i="4"/>
  <c r="BD39" i="4"/>
  <c r="BC39" i="4"/>
  <c r="AW39" i="4"/>
  <c r="BF39" i="4"/>
  <c r="AW23" i="4"/>
  <c r="BD23" i="4"/>
  <c r="BF23" i="4"/>
  <c r="BA23" i="4"/>
  <c r="BG23" i="4"/>
  <c r="BB23" i="4"/>
  <c r="AY23" i="4"/>
  <c r="BE23" i="4"/>
  <c r="BC23" i="4"/>
  <c r="AX23" i="4"/>
  <c r="AZ23" i="4"/>
  <c r="BQ10" i="4"/>
  <c r="BM10" i="4"/>
  <c r="BN10" i="4"/>
  <c r="BO10" i="4"/>
  <c r="BR10" i="4"/>
  <c r="BS10" i="4"/>
  <c r="BJ10" i="4"/>
  <c r="BL10" i="4"/>
  <c r="BT10" i="4"/>
  <c r="BK10" i="4"/>
  <c r="BP10" i="4"/>
  <c r="AW38" i="4"/>
  <c r="BB38" i="4"/>
  <c r="BG38" i="4"/>
  <c r="BC38" i="4"/>
  <c r="BD38" i="4"/>
  <c r="BE38" i="4"/>
  <c r="BA38" i="4"/>
  <c r="BF38" i="4"/>
  <c r="AX38" i="4"/>
  <c r="AZ38" i="4"/>
  <c r="AY38" i="4"/>
  <c r="AT26" i="4"/>
  <c r="AK26" i="4"/>
  <c r="AQ26" i="4"/>
  <c r="AR26" i="4"/>
  <c r="AJ26" i="4"/>
  <c r="AN26" i="4"/>
  <c r="AM26" i="4"/>
  <c r="AO26" i="4"/>
  <c r="AL26" i="4"/>
  <c r="AS26" i="4"/>
  <c r="AP26" i="4"/>
  <c r="BX16" i="4"/>
  <c r="CD16" i="4"/>
  <c r="CC16" i="4"/>
  <c r="CA16" i="4"/>
  <c r="CF16" i="4"/>
  <c r="BY16" i="4"/>
  <c r="BW16" i="4"/>
  <c r="CE16" i="4"/>
  <c r="CG16" i="4"/>
  <c r="BZ16" i="4"/>
  <c r="CB16" i="4"/>
  <c r="BP17" i="4"/>
  <c r="BM17" i="4"/>
  <c r="BK17" i="4"/>
  <c r="BT17" i="4"/>
  <c r="BS17" i="4"/>
  <c r="BR17" i="4"/>
  <c r="BL17" i="4"/>
  <c r="BJ17" i="4"/>
  <c r="BN17" i="4"/>
  <c r="BO17" i="4"/>
  <c r="BQ17" i="4"/>
  <c r="BT43" i="4"/>
  <c r="BL43" i="4"/>
  <c r="BP43" i="4"/>
  <c r="BJ43" i="4"/>
  <c r="BM55" i="4"/>
  <c r="BT55" i="4"/>
  <c r="BO55" i="4"/>
  <c r="BR55" i="4"/>
  <c r="BJ55" i="4"/>
  <c r="BN55" i="4"/>
  <c r="BQ55" i="4"/>
  <c r="BK55" i="4"/>
  <c r="BP55" i="4"/>
  <c r="BL55" i="4"/>
  <c r="BS55" i="4"/>
  <c r="BF32" i="4"/>
  <c r="AX32" i="4"/>
  <c r="BB32" i="4"/>
  <c r="BC32" i="4"/>
  <c r="BA32" i="4"/>
  <c r="BD32" i="4"/>
  <c r="AY32" i="4"/>
  <c r="AZ32" i="4"/>
  <c r="AW32" i="4"/>
  <c r="BG32" i="4"/>
  <c r="BE32" i="4"/>
  <c r="BP32" i="4"/>
  <c r="BR32" i="4"/>
  <c r="BL32" i="4"/>
  <c r="BT32" i="4"/>
  <c r="BM32" i="4"/>
  <c r="BJ32" i="4"/>
  <c r="BQ32" i="4"/>
  <c r="BS32" i="4"/>
  <c r="BO32" i="4"/>
  <c r="BN32" i="4"/>
  <c r="BK32" i="4"/>
  <c r="AJ53" i="4"/>
  <c r="AO53" i="4"/>
  <c r="AS53" i="4"/>
  <c r="AL53" i="4"/>
  <c r="AM53" i="4"/>
  <c r="AR53" i="4"/>
  <c r="AP53" i="4"/>
  <c r="AN53" i="4"/>
  <c r="AK53" i="4"/>
  <c r="AQ53" i="4"/>
  <c r="AT53" i="4"/>
  <c r="BX7" i="4"/>
  <c r="BZ7" i="4"/>
  <c r="CF7" i="4"/>
  <c r="CA7" i="4"/>
  <c r="CE7" i="4"/>
  <c r="CG7" i="4"/>
  <c r="BW7" i="4"/>
  <c r="BY7" i="4"/>
  <c r="CB7" i="4"/>
  <c r="CC7" i="4"/>
  <c r="CD7" i="4"/>
  <c r="BA6" i="4"/>
  <c r="BB6" i="4"/>
  <c r="BC6" i="4"/>
  <c r="BD6" i="4"/>
  <c r="BF6" i="4"/>
  <c r="AY6" i="4"/>
  <c r="AZ6" i="4"/>
  <c r="AW6" i="4"/>
  <c r="BE6" i="4"/>
  <c r="AX6" i="4"/>
  <c r="BG6" i="4"/>
  <c r="BN15" i="4"/>
  <c r="BK15" i="4"/>
  <c r="BR15" i="4"/>
  <c r="BJ15" i="4"/>
  <c r="BQ15" i="4"/>
  <c r="BT15" i="4"/>
  <c r="BM15" i="4"/>
  <c r="BS15" i="4"/>
  <c r="BO15" i="4"/>
  <c r="BL15" i="4"/>
  <c r="BP15" i="4"/>
  <c r="BJ26" i="4"/>
  <c r="BK26" i="4"/>
  <c r="BP26" i="4"/>
  <c r="BR26" i="4"/>
  <c r="CF24" i="4"/>
  <c r="CC24" i="4"/>
  <c r="CD24" i="4"/>
  <c r="CB24" i="4"/>
  <c r="CG24" i="4"/>
  <c r="CA24" i="4"/>
  <c r="BW24" i="4"/>
  <c r="BY24" i="4"/>
  <c r="BX24" i="4"/>
  <c r="CE24" i="4"/>
  <c r="BZ24" i="4"/>
  <c r="CD59" i="4"/>
  <c r="CA59" i="4"/>
  <c r="CC59" i="4"/>
  <c r="CE59" i="4"/>
  <c r="BW59" i="4"/>
  <c r="BZ59" i="4"/>
  <c r="CB59" i="4"/>
  <c r="BX59" i="4"/>
  <c r="CG59" i="4"/>
  <c r="CF59" i="4"/>
  <c r="BY59" i="4"/>
  <c r="BZ22" i="4"/>
  <c r="CB22" i="4"/>
  <c r="BX22" i="4"/>
  <c r="CE22" i="4"/>
  <c r="CG22" i="4"/>
  <c r="CC22" i="4"/>
  <c r="CA22" i="4"/>
  <c r="CF22" i="4"/>
  <c r="CD22" i="4"/>
  <c r="BY22" i="4"/>
  <c r="BW22" i="4"/>
  <c r="BB25" i="4"/>
  <c r="BF25" i="4"/>
  <c r="AX25" i="4"/>
  <c r="BA25" i="4"/>
  <c r="AW25" i="4"/>
  <c r="BG25" i="4"/>
  <c r="BD25" i="4"/>
  <c r="BE25" i="4"/>
  <c r="BC25" i="4"/>
  <c r="AY25" i="4"/>
  <c r="AZ25" i="4"/>
  <c r="BZ41" i="4"/>
  <c r="BX41" i="4"/>
  <c r="CE41" i="4"/>
  <c r="BY41" i="4"/>
  <c r="BW41" i="4"/>
  <c r="CA41" i="4"/>
  <c r="CC41" i="4"/>
  <c r="CG41" i="4"/>
  <c r="CF41" i="4"/>
  <c r="CB41" i="4"/>
  <c r="CD41" i="4"/>
  <c r="CE15" i="4"/>
  <c r="BZ15" i="4"/>
  <c r="CF15" i="4"/>
  <c r="BX15" i="4"/>
  <c r="CA15" i="4"/>
  <c r="BW15" i="4"/>
  <c r="CC15" i="4"/>
  <c r="CD15" i="4"/>
  <c r="CG15" i="4"/>
  <c r="BY15" i="4"/>
  <c r="CB15" i="4"/>
  <c r="AZ56" i="4"/>
  <c r="AW56" i="4"/>
  <c r="BC56" i="4"/>
  <c r="BA56" i="4"/>
  <c r="AX56" i="4"/>
  <c r="BG56" i="4"/>
  <c r="BE56" i="4"/>
  <c r="BF56" i="4"/>
  <c r="BD56" i="4"/>
  <c r="AY56" i="4"/>
  <c r="BB56" i="4"/>
  <c r="AW30" i="4"/>
  <c r="AY30" i="4"/>
  <c r="BG30" i="4"/>
  <c r="BE30" i="4"/>
  <c r="BS22" i="4"/>
  <c r="BO22" i="4"/>
  <c r="BM22" i="4"/>
  <c r="BN22" i="4"/>
  <c r="BP22" i="4"/>
  <c r="BQ22" i="4"/>
  <c r="BT22" i="4"/>
  <c r="BJ22" i="4"/>
  <c r="BL22" i="4"/>
  <c r="BR22" i="4"/>
  <c r="BK22" i="4"/>
  <c r="BO50" i="7"/>
  <c r="BT50" i="7"/>
  <c r="BM50" i="7"/>
  <c r="BP50" i="7"/>
  <c r="BJ50" i="7"/>
  <c r="BK50" i="7"/>
  <c r="BR50" i="7"/>
  <c r="BS50" i="7"/>
  <c r="BQ50" i="7"/>
  <c r="BN50" i="7"/>
  <c r="BL50" i="7"/>
  <c r="BB17" i="7"/>
  <c r="BC17" i="7"/>
  <c r="AX17" i="7"/>
  <c r="BF17" i="7"/>
  <c r="BD17" i="7"/>
  <c r="AW17" i="7"/>
  <c r="AZ17" i="7"/>
  <c r="BE17" i="7"/>
  <c r="BG17" i="7"/>
  <c r="AY17" i="7"/>
  <c r="BA17" i="7"/>
  <c r="AY16" i="7"/>
  <c r="BE16" i="7"/>
  <c r="BD16" i="7"/>
  <c r="BB16" i="7"/>
  <c r="BG16" i="7"/>
  <c r="AW16" i="7"/>
  <c r="AZ16" i="7"/>
  <c r="AX16" i="7"/>
  <c r="BC16" i="7"/>
  <c r="BF16" i="7"/>
  <c r="BA16" i="7"/>
  <c r="BF21" i="7"/>
  <c r="AZ21" i="7"/>
  <c r="BD21" i="7"/>
  <c r="BE21" i="7"/>
  <c r="AW21" i="7"/>
  <c r="BB21" i="7"/>
  <c r="BC21" i="7"/>
  <c r="BG21" i="7"/>
  <c r="AX21" i="7"/>
  <c r="BA21" i="7"/>
  <c r="AY21" i="7"/>
  <c r="AQ26" i="7"/>
  <c r="AT26" i="7"/>
  <c r="AL26" i="7"/>
  <c r="AM26" i="7"/>
  <c r="AR26" i="7"/>
  <c r="AJ26" i="7"/>
  <c r="AP26" i="7"/>
  <c r="AN26" i="7"/>
  <c r="AO26" i="7"/>
  <c r="AS26" i="7"/>
  <c r="AK26" i="7"/>
  <c r="CC28" i="7"/>
  <c r="CD28" i="7"/>
  <c r="BW28" i="7"/>
  <c r="CG28" i="7"/>
  <c r="BY28" i="7"/>
  <c r="CE28" i="7"/>
  <c r="CB28" i="7"/>
  <c r="CF28" i="7"/>
  <c r="BX28" i="7"/>
  <c r="CA28" i="7"/>
  <c r="BZ28" i="7"/>
  <c r="AZ13" i="7"/>
  <c r="BE13" i="7"/>
  <c r="AW13" i="7"/>
  <c r="BA13" i="7"/>
  <c r="BC13" i="7"/>
  <c r="BG13" i="7"/>
  <c r="BD13" i="7"/>
  <c r="BB13" i="7"/>
  <c r="AX13" i="7"/>
  <c r="BF13" i="7"/>
  <c r="AY13" i="7"/>
  <c r="BM14" i="7"/>
  <c r="BQ14" i="7"/>
  <c r="BJ14" i="7"/>
  <c r="BS14" i="7"/>
  <c r="BP14" i="7"/>
  <c r="BR14" i="7"/>
  <c r="BN14" i="7"/>
  <c r="BK14" i="7"/>
  <c r="BT14" i="7"/>
  <c r="BO14" i="7"/>
  <c r="BL14" i="7"/>
  <c r="BQ45" i="7"/>
  <c r="BN45" i="7"/>
  <c r="BK45" i="7"/>
  <c r="BP45" i="7"/>
  <c r="BS45" i="7"/>
  <c r="BJ45" i="7"/>
  <c r="BR45" i="7"/>
  <c r="BL45" i="7"/>
  <c r="BM45" i="7"/>
  <c r="BO45" i="7"/>
  <c r="BT45" i="7"/>
  <c r="BS55" i="7"/>
  <c r="BN55" i="7"/>
  <c r="BL55" i="7"/>
  <c r="BP55" i="7"/>
  <c r="BQ55" i="7"/>
  <c r="BT55" i="7"/>
  <c r="BM55" i="7"/>
  <c r="BK55" i="7"/>
  <c r="BR55" i="7"/>
  <c r="BO55" i="7"/>
  <c r="BJ55" i="7"/>
  <c r="BA28" i="7"/>
  <c r="BE28" i="7"/>
  <c r="AZ28" i="7"/>
  <c r="BB28" i="7"/>
  <c r="BF28" i="7"/>
  <c r="AY28" i="7"/>
  <c r="BG28" i="7"/>
  <c r="BD28" i="7"/>
  <c r="AX28" i="7"/>
  <c r="BC28" i="7"/>
  <c r="AW28" i="7"/>
  <c r="AX39" i="7"/>
  <c r="BB39" i="7"/>
  <c r="BE39" i="7"/>
  <c r="AW39" i="7"/>
  <c r="BA39" i="7"/>
  <c r="AZ39" i="7"/>
  <c r="AY39" i="7"/>
  <c r="BD39" i="7"/>
  <c r="BC39" i="7"/>
  <c r="BG39" i="7"/>
  <c r="BF39" i="7"/>
  <c r="AZ33" i="7"/>
  <c r="BA33" i="7"/>
  <c r="AW33" i="7"/>
  <c r="BE33" i="7"/>
  <c r="BC33" i="7"/>
  <c r="BG33" i="7"/>
  <c r="AY33" i="7"/>
  <c r="BB33" i="7"/>
  <c r="AX33" i="7"/>
  <c r="BD33" i="7"/>
  <c r="BF33" i="7"/>
  <c r="BL6" i="7"/>
  <c r="BJ6" i="7"/>
  <c r="BQ6" i="7"/>
  <c r="BT6" i="7"/>
  <c r="BR6" i="7"/>
  <c r="BP6" i="7"/>
  <c r="BK6" i="7"/>
  <c r="BM6" i="7"/>
  <c r="BO6" i="7"/>
  <c r="BN6" i="7"/>
  <c r="BS6" i="7"/>
  <c r="BE52" i="7"/>
  <c r="BC52" i="7"/>
  <c r="AY52" i="7"/>
  <c r="BD52" i="7"/>
  <c r="BA52" i="7"/>
  <c r="AZ52" i="7"/>
  <c r="BB52" i="7"/>
  <c r="AW52" i="7"/>
  <c r="AX52" i="7"/>
  <c r="BF52" i="7"/>
  <c r="BG52" i="7"/>
  <c r="BN19" i="7"/>
  <c r="BK19" i="7"/>
  <c r="BT19" i="7"/>
  <c r="BO19" i="7"/>
  <c r="BS19" i="7"/>
  <c r="BQ19" i="7"/>
  <c r="BL19" i="7"/>
  <c r="BJ19" i="7"/>
  <c r="BP19" i="7"/>
  <c r="BM19" i="7"/>
  <c r="BR19" i="7"/>
  <c r="AQ15" i="7"/>
  <c r="AT15" i="7"/>
  <c r="AK15" i="7"/>
  <c r="AO15" i="7"/>
  <c r="AS15" i="7"/>
  <c r="AJ15" i="7"/>
  <c r="AP15" i="7"/>
  <c r="AM15" i="7"/>
  <c r="AR15" i="7"/>
  <c r="AL15" i="7"/>
  <c r="AN15" i="7"/>
  <c r="AY55" i="7"/>
  <c r="BB55" i="7"/>
  <c r="AW55" i="7"/>
  <c r="BG55" i="7"/>
  <c r="AZ55" i="7"/>
  <c r="BE55" i="7"/>
  <c r="BD55" i="7"/>
  <c r="AX55" i="7"/>
  <c r="BC55" i="7"/>
  <c r="BF55" i="7"/>
  <c r="BA55" i="7"/>
  <c r="CA35" i="7"/>
  <c r="BY35" i="7"/>
  <c r="CF35" i="7"/>
  <c r="CD35" i="7"/>
  <c r="CB35" i="7"/>
  <c r="CC35" i="7"/>
  <c r="CG35" i="7"/>
  <c r="BX35" i="7"/>
  <c r="BW35" i="7"/>
  <c r="BZ35" i="7"/>
  <c r="CE35" i="7"/>
  <c r="BQ51" i="7"/>
  <c r="BM51" i="7"/>
  <c r="BS51" i="7"/>
  <c r="BO51" i="7"/>
  <c r="BP51" i="7"/>
  <c r="BT51" i="7"/>
  <c r="BL51" i="7"/>
  <c r="BN51" i="7"/>
  <c r="BJ51" i="7"/>
  <c r="BR51" i="7"/>
  <c r="BK51" i="7"/>
  <c r="AL18" i="7"/>
  <c r="AO18" i="7"/>
  <c r="AJ18" i="7"/>
  <c r="AS18" i="7"/>
  <c r="AP18" i="7"/>
  <c r="AQ18" i="7"/>
  <c r="AN18" i="7"/>
  <c r="AK18" i="7"/>
  <c r="AT18" i="7"/>
  <c r="AM18" i="7"/>
  <c r="AR18" i="7"/>
  <c r="BO7" i="7"/>
  <c r="BS7" i="7"/>
  <c r="BP7" i="7"/>
  <c r="BJ7" i="7"/>
  <c r="BM7" i="7"/>
  <c r="BQ7" i="7"/>
  <c r="BR7" i="7"/>
  <c r="BN7" i="7"/>
  <c r="BK7" i="7"/>
  <c r="BL7" i="7"/>
  <c r="BT7" i="7"/>
  <c r="BC18" i="7"/>
  <c r="AX18" i="7"/>
  <c r="AZ18" i="7"/>
  <c r="BA18" i="7"/>
  <c r="BE18" i="7"/>
  <c r="AY18" i="7"/>
  <c r="BD18" i="7"/>
  <c r="BF18" i="7"/>
  <c r="BG18" i="7"/>
  <c r="AW18" i="7"/>
  <c r="BB18" i="7"/>
  <c r="AM54" i="7"/>
  <c r="AN54" i="7"/>
  <c r="AP54" i="7"/>
  <c r="AT54" i="7"/>
  <c r="AR54" i="7"/>
  <c r="AS54" i="7"/>
  <c r="AL54" i="7"/>
  <c r="AQ54" i="7"/>
  <c r="AK54" i="7"/>
  <c r="AO54" i="7"/>
  <c r="AJ54" i="7"/>
  <c r="AY38" i="7"/>
  <c r="AW38" i="7"/>
  <c r="BF38" i="7"/>
  <c r="BE38" i="7"/>
  <c r="BD38" i="7"/>
  <c r="BG38" i="7"/>
  <c r="AX38" i="7"/>
  <c r="AZ38" i="7"/>
  <c r="BA38" i="7"/>
  <c r="BB38" i="7"/>
  <c r="BC38" i="7"/>
  <c r="BR58" i="7"/>
  <c r="BQ58" i="7"/>
  <c r="BM58" i="7"/>
  <c r="BS58" i="7"/>
  <c r="BK58" i="7"/>
  <c r="BO58" i="7"/>
  <c r="BP58" i="7"/>
  <c r="BJ58" i="7"/>
  <c r="BN58" i="7"/>
  <c r="BL58" i="7"/>
  <c r="BT58" i="7"/>
  <c r="BD48" i="11"/>
  <c r="AW48" i="11"/>
  <c r="BE48" i="11"/>
  <c r="AX48" i="11"/>
  <c r="BF48" i="11"/>
  <c r="AY48" i="11"/>
  <c r="BG48" i="11"/>
  <c r="AZ48" i="11"/>
  <c r="BA48" i="11"/>
  <c r="BB48" i="11"/>
  <c r="BC48" i="11"/>
  <c r="AW47" i="11"/>
  <c r="BE47" i="11"/>
  <c r="AX47" i="11"/>
  <c r="BF47" i="11"/>
  <c r="AY47" i="11"/>
  <c r="BG47" i="11"/>
  <c r="AZ47" i="11"/>
  <c r="BA47" i="11"/>
  <c r="BB47" i="11"/>
  <c r="BC47" i="11"/>
  <c r="BD47" i="11"/>
  <c r="BX52" i="11"/>
  <c r="CF52" i="11"/>
  <c r="BY52" i="11"/>
  <c r="CG52" i="11"/>
  <c r="BZ52" i="11"/>
  <c r="CA52" i="11"/>
  <c r="CB52" i="11"/>
  <c r="CC52" i="11"/>
  <c r="CD52" i="11"/>
  <c r="BW52" i="11"/>
  <c r="CE52" i="11"/>
  <c r="BL53" i="11"/>
  <c r="BT53" i="11"/>
  <c r="BM53" i="11"/>
  <c r="BN53" i="11"/>
  <c r="BO53" i="11"/>
  <c r="BP53" i="11"/>
  <c r="BQ53" i="11"/>
  <c r="BJ53" i="11"/>
  <c r="BR53" i="11"/>
  <c r="BK53" i="11"/>
  <c r="BS53" i="11"/>
  <c r="AZ56" i="11"/>
  <c r="BA56" i="11"/>
  <c r="BB56" i="11"/>
  <c r="BC56" i="11"/>
  <c r="BD56" i="11"/>
  <c r="AW56" i="11"/>
  <c r="BE56" i="11"/>
  <c r="AX56" i="11"/>
  <c r="BF56" i="11"/>
  <c r="AY56" i="11"/>
  <c r="BG56" i="11"/>
  <c r="AN55" i="11"/>
  <c r="AO55" i="11"/>
  <c r="AP55" i="11"/>
  <c r="AQ55" i="11"/>
  <c r="AJ55" i="11"/>
  <c r="AR55" i="11"/>
  <c r="AK55" i="11"/>
  <c r="AS55" i="11"/>
  <c r="AL55" i="11"/>
  <c r="AT55" i="11"/>
  <c r="AM55" i="11"/>
  <c r="AW33" i="11"/>
  <c r="BE33" i="11"/>
  <c r="AX33" i="11"/>
  <c r="BF33" i="11"/>
  <c r="BC33" i="11"/>
  <c r="BD33" i="11"/>
  <c r="AY33" i="11"/>
  <c r="AZ33" i="11"/>
  <c r="BA33" i="11"/>
  <c r="BB33" i="11"/>
  <c r="BG33" i="11"/>
  <c r="CB35" i="11"/>
  <c r="CD35" i="11"/>
  <c r="BW35" i="11"/>
  <c r="CE35" i="11"/>
  <c r="BX35" i="11"/>
  <c r="CF35" i="11"/>
  <c r="BZ35" i="11"/>
  <c r="BY35" i="11"/>
  <c r="CA35" i="11"/>
  <c r="CC35" i="11"/>
  <c r="CG35" i="11"/>
  <c r="BM42" i="11"/>
  <c r="BQ42" i="11"/>
  <c r="BR42" i="11"/>
  <c r="BJ42" i="11"/>
  <c r="BS42" i="11"/>
  <c r="BK42" i="11"/>
  <c r="BT42" i="11"/>
  <c r="BL42" i="11"/>
  <c r="BN42" i="11"/>
  <c r="BO42" i="11"/>
  <c r="BP42" i="11"/>
  <c r="BQ28" i="11"/>
  <c r="BJ28" i="11"/>
  <c r="BR28" i="11"/>
  <c r="BK28" i="11"/>
  <c r="BS28" i="11"/>
  <c r="BL28" i="11"/>
  <c r="BT28" i="11"/>
  <c r="BM28" i="11"/>
  <c r="BN28" i="11"/>
  <c r="BO28" i="11"/>
  <c r="BP28" i="11"/>
  <c r="BM33" i="11"/>
  <c r="BN33" i="11"/>
  <c r="BO33" i="11"/>
  <c r="BP33" i="11"/>
  <c r="BR33" i="11"/>
  <c r="BS33" i="11"/>
  <c r="BJ33" i="11"/>
  <c r="BT33" i="11"/>
  <c r="BK33" i="11"/>
  <c r="BL33" i="11"/>
  <c r="BQ33" i="11"/>
  <c r="BC36" i="11"/>
  <c r="AW36" i="11"/>
  <c r="BE36" i="11"/>
  <c r="AX36" i="11"/>
  <c r="BF36" i="11"/>
  <c r="AY36" i="11"/>
  <c r="BG36" i="11"/>
  <c r="BA36" i="11"/>
  <c r="AZ36" i="11"/>
  <c r="BB36" i="11"/>
  <c r="BD36" i="11"/>
  <c r="BD8" i="11"/>
  <c r="AW8" i="11"/>
  <c r="BE8" i="11"/>
  <c r="AX8" i="11"/>
  <c r="BF8" i="11"/>
  <c r="AY8" i="11"/>
  <c r="BG8" i="11"/>
  <c r="AZ8" i="11"/>
  <c r="BA8" i="11"/>
  <c r="BB8" i="11"/>
  <c r="BC8" i="11"/>
  <c r="BJ19" i="11"/>
  <c r="BR19" i="11"/>
  <c r="BK19" i="11"/>
  <c r="BS19" i="11"/>
  <c r="BL19" i="11"/>
  <c r="BT19" i="11"/>
  <c r="BM19" i="11"/>
  <c r="BN19" i="11"/>
  <c r="BO19" i="11"/>
  <c r="BP19" i="11"/>
  <c r="BQ19" i="11"/>
  <c r="AS47" i="11"/>
  <c r="AN47" i="11"/>
  <c r="AO47" i="11"/>
  <c r="AP47" i="11"/>
  <c r="AQ47" i="11"/>
  <c r="AJ47" i="11"/>
  <c r="AR47" i="11"/>
  <c r="AK47" i="11"/>
  <c r="AT47" i="11"/>
  <c r="AL47" i="11"/>
  <c r="AM47" i="11"/>
  <c r="BK26" i="11"/>
  <c r="BS26" i="11"/>
  <c r="BL26" i="11"/>
  <c r="BT26" i="11"/>
  <c r="BM26" i="11"/>
  <c r="BN26" i="11"/>
  <c r="BO26" i="11"/>
  <c r="BP26" i="11"/>
  <c r="BQ26" i="11"/>
  <c r="BJ26" i="11"/>
  <c r="BR26" i="11"/>
  <c r="AS46" i="11"/>
  <c r="AO46" i="11"/>
  <c r="AP46" i="11"/>
  <c r="AQ46" i="11"/>
  <c r="AJ46" i="11"/>
  <c r="AR46" i="11"/>
  <c r="AK46" i="11"/>
  <c r="AT46" i="11"/>
  <c r="AL46" i="11"/>
  <c r="AM46" i="11"/>
  <c r="AN46" i="11"/>
  <c r="BL25" i="11"/>
  <c r="BT25" i="11"/>
  <c r="BM25" i="11"/>
  <c r="BN25" i="11"/>
  <c r="BO25" i="11"/>
  <c r="BP25" i="11"/>
  <c r="BQ25" i="11"/>
  <c r="BJ25" i="11"/>
  <c r="BR25" i="11"/>
  <c r="BK25" i="11"/>
  <c r="BS25" i="11"/>
  <c r="AY4" i="11"/>
  <c r="BG4" i="11"/>
  <c r="AZ4" i="11"/>
  <c r="BA4" i="11"/>
  <c r="BB4" i="11"/>
  <c r="BC4" i="11"/>
  <c r="BD4" i="11"/>
  <c r="AW4" i="11"/>
  <c r="BE4" i="11"/>
  <c r="AX4" i="11"/>
  <c r="BF4" i="11"/>
  <c r="BM24" i="11"/>
  <c r="BN24" i="11"/>
  <c r="BO24" i="11"/>
  <c r="BP24" i="11"/>
  <c r="BQ24" i="11"/>
  <c r="BJ24" i="11"/>
  <c r="BR24" i="11"/>
  <c r="BK24" i="11"/>
  <c r="BS24" i="11"/>
  <c r="BL24" i="11"/>
  <c r="BT24" i="11"/>
  <c r="BM5" i="11"/>
  <c r="BN5" i="11"/>
  <c r="BO5" i="11"/>
  <c r="BP5" i="11"/>
  <c r="BQ5" i="11"/>
  <c r="BJ5" i="11"/>
  <c r="BR5" i="11"/>
  <c r="BK5" i="11"/>
  <c r="BS5" i="11"/>
  <c r="BL5" i="11"/>
  <c r="BT5" i="11"/>
  <c r="CB34" i="11"/>
  <c r="CC34" i="11"/>
  <c r="BW34" i="11"/>
  <c r="CE34" i="11"/>
  <c r="BX34" i="11"/>
  <c r="CF34" i="11"/>
  <c r="BY34" i="11"/>
  <c r="CG34" i="11"/>
  <c r="BZ34" i="11"/>
  <c r="CA34" i="11"/>
  <c r="CD34" i="11"/>
  <c r="BA11" i="11"/>
  <c r="BB11" i="11"/>
  <c r="BC11" i="11"/>
  <c r="BD11" i="11"/>
  <c r="AW11" i="11"/>
  <c r="BE11" i="11"/>
  <c r="AX11" i="11"/>
  <c r="BF11" i="11"/>
  <c r="AY11" i="11"/>
  <c r="BG11" i="11"/>
  <c r="AZ11" i="11"/>
  <c r="CC33" i="11"/>
  <c r="CD33" i="11"/>
  <c r="BY33" i="11"/>
  <c r="BZ33" i="11"/>
  <c r="CB33" i="11"/>
  <c r="CE33" i="11"/>
  <c r="CF33" i="11"/>
  <c r="BW33" i="11"/>
  <c r="CG33" i="11"/>
  <c r="BX33" i="11"/>
  <c r="CA33" i="11"/>
  <c r="BO13" i="11"/>
  <c r="BP13" i="11"/>
  <c r="BQ13" i="11"/>
  <c r="BJ13" i="11"/>
  <c r="BR13" i="11"/>
  <c r="BK13" i="11"/>
  <c r="BS13" i="11"/>
  <c r="BL13" i="11"/>
  <c r="BT13" i="11"/>
  <c r="BM13" i="11"/>
  <c r="BN13" i="11"/>
  <c r="AS18" i="11"/>
  <c r="AL18" i="11"/>
  <c r="AM18" i="11"/>
  <c r="AN18" i="11"/>
  <c r="AO18" i="11"/>
  <c r="AP18" i="11"/>
  <c r="AQ18" i="11"/>
  <c r="AJ18" i="11"/>
  <c r="AR18" i="11"/>
  <c r="AK18" i="11"/>
  <c r="AT18" i="11"/>
  <c r="CC16" i="11"/>
  <c r="CD16" i="11"/>
  <c r="BW16" i="11"/>
  <c r="CE16" i="11"/>
  <c r="BX16" i="11"/>
  <c r="CF16" i="11"/>
  <c r="BY16" i="11"/>
  <c r="CG16" i="11"/>
  <c r="BZ16" i="11"/>
  <c r="CA16" i="11"/>
  <c r="CB16" i="11"/>
  <c r="AN33" i="11"/>
  <c r="AO33" i="11"/>
  <c r="AR33" i="11"/>
  <c r="AT33" i="11"/>
  <c r="AK33" i="11"/>
  <c r="AL33" i="11"/>
  <c r="AM33" i="11"/>
  <c r="AS33" i="11"/>
  <c r="AP33" i="11"/>
  <c r="AQ33" i="11"/>
  <c r="AJ33" i="11"/>
  <c r="AZ17" i="13"/>
  <c r="BG17" i="13"/>
  <c r="AY17" i="13"/>
  <c r="BF17" i="13"/>
  <c r="AX17" i="13"/>
  <c r="BE17" i="13"/>
  <c r="AW17" i="13"/>
  <c r="BD17" i="13"/>
  <c r="BC17" i="13"/>
  <c r="BB17" i="13"/>
  <c r="BA17" i="13"/>
  <c r="CB38" i="13"/>
  <c r="CA38" i="13"/>
  <c r="BZ38" i="13"/>
  <c r="BY38" i="13"/>
  <c r="CG38" i="13"/>
  <c r="BX38" i="13"/>
  <c r="CF38" i="13"/>
  <c r="BW38" i="13"/>
  <c r="CE38" i="13"/>
  <c r="CD38" i="13"/>
  <c r="CC38" i="13"/>
  <c r="AQ10" i="13"/>
  <c r="AP10" i="13"/>
  <c r="AN10" i="13"/>
  <c r="AJ10" i="13"/>
  <c r="AT10" i="13"/>
  <c r="AS10" i="13"/>
  <c r="AR10" i="13"/>
  <c r="AO10" i="13"/>
  <c r="AM10" i="13"/>
  <c r="AL10" i="13"/>
  <c r="AK10" i="13"/>
  <c r="CB27" i="13"/>
  <c r="CA27" i="13"/>
  <c r="BZ27" i="13"/>
  <c r="CG27" i="13"/>
  <c r="BY27" i="13"/>
  <c r="CF27" i="13"/>
  <c r="BX27" i="13"/>
  <c r="CE27" i="13"/>
  <c r="BW27" i="13"/>
  <c r="CD27" i="13"/>
  <c r="CC27" i="13"/>
  <c r="CC46" i="13"/>
  <c r="CB46" i="13"/>
  <c r="CA46" i="13"/>
  <c r="BZ46" i="13"/>
  <c r="CG46" i="13"/>
  <c r="BY46" i="13"/>
  <c r="CF46" i="13"/>
  <c r="BX46" i="13"/>
  <c r="BW46" i="13"/>
  <c r="CE46" i="13"/>
  <c r="CD46" i="13"/>
  <c r="AN27" i="13"/>
  <c r="AM27" i="13"/>
  <c r="AT27" i="13"/>
  <c r="AL27" i="13"/>
  <c r="AS27" i="13"/>
  <c r="AK27" i="13"/>
  <c r="AR27" i="13"/>
  <c r="AJ27" i="13"/>
  <c r="AQ27" i="13"/>
  <c r="AP27" i="13"/>
  <c r="AO27" i="13"/>
  <c r="AR12" i="13"/>
  <c r="AJ12" i="13"/>
  <c r="AQ12" i="13"/>
  <c r="AP12" i="13"/>
  <c r="AO12" i="13"/>
  <c r="AN12" i="13"/>
  <c r="AT12" i="13"/>
  <c r="AL12" i="13"/>
  <c r="AS12" i="13"/>
  <c r="AM12" i="13"/>
  <c r="AK12" i="13"/>
  <c r="AM30" i="13"/>
  <c r="AT30" i="13"/>
  <c r="AL30" i="13"/>
  <c r="AK30" i="13"/>
  <c r="AJ30" i="13"/>
  <c r="AS30" i="13"/>
  <c r="AR30" i="13"/>
  <c r="AQ30" i="13"/>
  <c r="AP30" i="13"/>
  <c r="AO30" i="13"/>
  <c r="AN30" i="13"/>
  <c r="AT53" i="13"/>
  <c r="AL53" i="13"/>
  <c r="AS53" i="13"/>
  <c r="AK53" i="13"/>
  <c r="AR53" i="13"/>
  <c r="AJ53" i="13"/>
  <c r="AQ53" i="13"/>
  <c r="AP53" i="13"/>
  <c r="AO53" i="13"/>
  <c r="AN53" i="13"/>
  <c r="AM53" i="13"/>
  <c r="CE33" i="13"/>
  <c r="BW33" i="13"/>
  <c r="CD33" i="13"/>
  <c r="CC33" i="13"/>
  <c r="CB33" i="13"/>
  <c r="CA33" i="13"/>
  <c r="BZ33" i="13"/>
  <c r="BY33" i="13"/>
  <c r="BX33" i="13"/>
  <c r="CG33" i="13"/>
  <c r="CF33" i="13"/>
  <c r="AR17" i="13"/>
  <c r="AJ17" i="13"/>
  <c r="AQ17" i="13"/>
  <c r="AP17" i="13"/>
  <c r="AO17" i="13"/>
  <c r="AN17" i="13"/>
  <c r="AM17" i="13"/>
  <c r="AT17" i="13"/>
  <c r="AL17" i="13"/>
  <c r="AS17" i="13"/>
  <c r="AK17" i="13"/>
  <c r="AM36" i="13"/>
  <c r="AT36" i="13"/>
  <c r="AL36" i="13"/>
  <c r="AS36" i="13"/>
  <c r="AK36" i="13"/>
  <c r="AR36" i="13"/>
  <c r="AJ36" i="13"/>
  <c r="AQ36" i="13"/>
  <c r="AP36" i="13"/>
  <c r="AO36" i="13"/>
  <c r="AN36" i="13"/>
  <c r="AN40" i="13"/>
  <c r="AM40" i="13"/>
  <c r="AL40" i="13"/>
  <c r="AT40" i="13"/>
  <c r="AK40" i="13"/>
  <c r="AS40" i="13"/>
  <c r="AJ40" i="13"/>
  <c r="AR40" i="13"/>
  <c r="AQ40" i="13"/>
  <c r="AP40" i="13"/>
  <c r="AO40" i="13"/>
  <c r="AR58" i="13"/>
  <c r="AJ58" i="13"/>
  <c r="AQ58" i="13"/>
  <c r="AK58" i="13"/>
  <c r="AT58" i="13"/>
  <c r="AS58" i="13"/>
  <c r="AP58" i="13"/>
  <c r="AO58" i="13"/>
  <c r="AN58" i="13"/>
  <c r="AM58" i="13"/>
  <c r="AL58" i="13"/>
  <c r="BD18" i="13"/>
  <c r="BC18" i="13"/>
  <c r="BB18" i="13"/>
  <c r="BA18" i="13"/>
  <c r="AZ18" i="13"/>
  <c r="BG18" i="13"/>
  <c r="AY18" i="13"/>
  <c r="BF18" i="13"/>
  <c r="AX18" i="13"/>
  <c r="BE18" i="13"/>
  <c r="AW18" i="13"/>
  <c r="BS34" i="13"/>
  <c r="BK34" i="13"/>
  <c r="BR34" i="13"/>
  <c r="BJ34" i="13"/>
  <c r="BQ34" i="13"/>
  <c r="BP34" i="13"/>
  <c r="BO34" i="13"/>
  <c r="BN34" i="13"/>
  <c r="BT34" i="13"/>
  <c r="BM34" i="13"/>
  <c r="BL34" i="13"/>
  <c r="CD47" i="13"/>
  <c r="BZ47" i="13"/>
  <c r="BY47" i="13"/>
  <c r="CG47" i="13"/>
  <c r="BX47" i="13"/>
  <c r="CF47" i="13"/>
  <c r="BW47" i="13"/>
  <c r="CE47" i="13"/>
  <c r="CC47" i="13"/>
  <c r="CB47" i="13"/>
  <c r="CA47" i="13"/>
  <c r="BC38" i="13"/>
  <c r="BB38" i="13"/>
  <c r="BA38" i="13"/>
  <c r="AZ38" i="13"/>
  <c r="BG38" i="13"/>
  <c r="AY38" i="13"/>
  <c r="BF38" i="13"/>
  <c r="AX38" i="13"/>
  <c r="BE38" i="13"/>
  <c r="BD38" i="13"/>
  <c r="AW38" i="13"/>
  <c r="BT21" i="13"/>
  <c r="BL21" i="13"/>
  <c r="BQ21" i="13"/>
  <c r="BP21" i="13"/>
  <c r="BO21" i="13"/>
  <c r="BN21" i="13"/>
  <c r="BM21" i="13"/>
  <c r="BK21" i="13"/>
  <c r="BJ21" i="13"/>
  <c r="BS21" i="13"/>
  <c r="BR21" i="13"/>
  <c r="AN21" i="13"/>
  <c r="AS21" i="13"/>
  <c r="AR21" i="13"/>
  <c r="AQ21" i="13"/>
  <c r="AK21" i="13"/>
  <c r="AJ21" i="13"/>
  <c r="AT21" i="13"/>
  <c r="AP21" i="13"/>
  <c r="AO21" i="13"/>
  <c r="AM21" i="13"/>
  <c r="AL21" i="13"/>
  <c r="AO44" i="13"/>
  <c r="AN44" i="13"/>
  <c r="AM44" i="13"/>
  <c r="AT44" i="13"/>
  <c r="AL44" i="13"/>
  <c r="AS44" i="13"/>
  <c r="AK44" i="13"/>
  <c r="AR44" i="13"/>
  <c r="AJ44" i="13"/>
  <c r="AQ44" i="13"/>
  <c r="AP44" i="13"/>
  <c r="AZ19" i="13"/>
  <c r="BG19" i="13"/>
  <c r="AY19" i="13"/>
  <c r="BF19" i="13"/>
  <c r="AX19" i="13"/>
  <c r="BE19" i="13"/>
  <c r="AW19" i="13"/>
  <c r="BD19" i="13"/>
  <c r="BC19" i="13"/>
  <c r="BB19" i="13"/>
  <c r="BA19" i="13"/>
  <c r="BA15" i="13"/>
  <c r="AZ15" i="13"/>
  <c r="BG15" i="13"/>
  <c r="AY15" i="13"/>
  <c r="BF15" i="13"/>
  <c r="AX15" i="13"/>
  <c r="BE15" i="13"/>
  <c r="AW15" i="13"/>
  <c r="BD15" i="13"/>
  <c r="BC15" i="13"/>
  <c r="BB15" i="13"/>
  <c r="BC34" i="13"/>
  <c r="BB34" i="13"/>
  <c r="BA34" i="13"/>
  <c r="AZ34" i="13"/>
  <c r="BG34" i="13"/>
  <c r="AY34" i="13"/>
  <c r="BF34" i="13"/>
  <c r="AX34" i="13"/>
  <c r="BE34" i="13"/>
  <c r="BD34" i="13"/>
  <c r="AW34" i="13"/>
  <c r="AP50" i="13"/>
  <c r="AO50" i="13"/>
  <c r="AN50" i="13"/>
  <c r="AM50" i="13"/>
  <c r="AT50" i="13"/>
  <c r="AL50" i="13"/>
  <c r="AS50" i="13"/>
  <c r="AK50" i="13"/>
  <c r="AR50" i="13"/>
  <c r="AQ50" i="13"/>
  <c r="AJ50" i="13"/>
  <c r="AZ24" i="13"/>
  <c r="BG24" i="13"/>
  <c r="AY24" i="13"/>
  <c r="BE24" i="13"/>
  <c r="AW24" i="13"/>
  <c r="BD24" i="13"/>
  <c r="BC24" i="13"/>
  <c r="BB24" i="13"/>
  <c r="BA24" i="13"/>
  <c r="AX24" i="13"/>
  <c r="BF24" i="13"/>
  <c r="BP26" i="13"/>
  <c r="BO26" i="13"/>
  <c r="BN26" i="13"/>
  <c r="BM26" i="13"/>
  <c r="BT26" i="13"/>
  <c r="BL26" i="13"/>
  <c r="BS26" i="13"/>
  <c r="BK26" i="13"/>
  <c r="BJ26" i="13"/>
  <c r="BR26" i="13"/>
  <c r="BQ26" i="13"/>
  <c r="BE42" i="13"/>
  <c r="AW42" i="13"/>
  <c r="BD42" i="13"/>
  <c r="BC42" i="13"/>
  <c r="BB42" i="13"/>
  <c r="BA42" i="13"/>
  <c r="AX42" i="13"/>
  <c r="BG42" i="13"/>
  <c r="BF42" i="13"/>
  <c r="AZ42" i="13"/>
  <c r="AY42" i="13"/>
  <c r="BF43" i="4"/>
  <c r="BG43" i="4"/>
  <c r="BB43" i="4"/>
  <c r="AX43" i="4"/>
  <c r="BA43" i="4"/>
  <c r="BC43" i="4"/>
  <c r="BD43" i="4"/>
  <c r="AW43" i="4"/>
  <c r="BE43" i="4"/>
  <c r="AZ43" i="4"/>
  <c r="AY43" i="4"/>
  <c r="BR46" i="4"/>
  <c r="BP46" i="4"/>
  <c r="BS46" i="4"/>
  <c r="BJ46" i="4"/>
  <c r="BL46" i="4"/>
  <c r="BQ46" i="4"/>
  <c r="BO46" i="4"/>
  <c r="BN46" i="4"/>
  <c r="BK46" i="4"/>
  <c r="BT46" i="4"/>
  <c r="BM46" i="4"/>
  <c r="CA8" i="4"/>
  <c r="CC8" i="4"/>
  <c r="BY8" i="4"/>
  <c r="CF8" i="4"/>
  <c r="CE8" i="4"/>
  <c r="BX8" i="4"/>
  <c r="BZ8" i="4"/>
  <c r="CG8" i="4"/>
  <c r="CD8" i="4"/>
  <c r="BW8" i="4"/>
  <c r="CB8" i="4"/>
  <c r="BJ5" i="4"/>
  <c r="BP5" i="4"/>
  <c r="BL5" i="4"/>
  <c r="BK5" i="4"/>
  <c r="BN5" i="4"/>
  <c r="BQ5" i="4"/>
  <c r="BT5" i="4"/>
  <c r="BR5" i="4"/>
  <c r="BO5" i="4"/>
  <c r="BS5" i="4"/>
  <c r="BM5" i="4"/>
  <c r="CB29" i="4"/>
  <c r="CD29" i="4"/>
  <c r="BX29" i="4"/>
  <c r="CG29" i="4"/>
  <c r="BZ29" i="4"/>
  <c r="CE29" i="4"/>
  <c r="CF29" i="4"/>
  <c r="CA29" i="4"/>
  <c r="BW29" i="4"/>
  <c r="CC29" i="4"/>
  <c r="BY29" i="4"/>
  <c r="AY9" i="4"/>
  <c r="BC9" i="4"/>
  <c r="BA9" i="4"/>
  <c r="BE9" i="4"/>
  <c r="AZ9" i="4"/>
  <c r="AW9" i="4"/>
  <c r="BF9" i="4"/>
  <c r="AX9" i="4"/>
  <c r="BB9" i="4"/>
  <c r="BG9" i="4"/>
  <c r="BD9" i="4"/>
  <c r="BM40" i="4"/>
  <c r="BS40" i="4"/>
  <c r="CA51" i="4"/>
  <c r="BX51" i="4"/>
  <c r="BZ51" i="4"/>
  <c r="CF51" i="4"/>
  <c r="CE51" i="4"/>
  <c r="BW51" i="4"/>
  <c r="CG51" i="4"/>
  <c r="CD51" i="4"/>
  <c r="CB51" i="4"/>
  <c r="BY51" i="4"/>
  <c r="CC51" i="4"/>
  <c r="BD36" i="4"/>
  <c r="AY36" i="4"/>
  <c r="AX36" i="4"/>
  <c r="BF36" i="4"/>
  <c r="AW36" i="4"/>
  <c r="AZ36" i="4"/>
  <c r="BB36" i="4"/>
  <c r="BA36" i="4"/>
  <c r="BG36" i="4"/>
  <c r="BE36" i="4"/>
  <c r="BC36" i="4"/>
  <c r="AL48" i="4"/>
  <c r="AK48" i="4"/>
  <c r="AT48" i="4"/>
  <c r="AR48" i="4"/>
  <c r="AS48" i="4"/>
  <c r="AQ48" i="4"/>
  <c r="AN48" i="4"/>
  <c r="AO48" i="4"/>
  <c r="AJ48" i="4"/>
  <c r="AM48" i="4"/>
  <c r="AP48" i="4"/>
  <c r="CF43" i="4"/>
  <c r="BX43" i="4"/>
  <c r="CE43" i="4"/>
  <c r="CG43" i="4"/>
  <c r="BZ43" i="4"/>
  <c r="BY43" i="4"/>
  <c r="CC43" i="4"/>
  <c r="CB43" i="4"/>
  <c r="BW43" i="4"/>
  <c r="CD43" i="4"/>
  <c r="CA43" i="4"/>
  <c r="BY13" i="4"/>
  <c r="CG13" i="4"/>
  <c r="CA13" i="4"/>
  <c r="CB13" i="4"/>
  <c r="BW13" i="4"/>
  <c r="CF13" i="4"/>
  <c r="CC13" i="4"/>
  <c r="CD13" i="4"/>
  <c r="CE13" i="4"/>
  <c r="BZ13" i="4"/>
  <c r="BX13" i="4"/>
  <c r="AT51" i="4"/>
  <c r="AO51" i="4"/>
  <c r="AL51" i="4"/>
  <c r="AM51" i="4"/>
  <c r="AJ51" i="4"/>
  <c r="AK51" i="4"/>
  <c r="AR51" i="4"/>
  <c r="AQ51" i="4"/>
  <c r="AS51" i="4"/>
  <c r="AN51" i="4"/>
  <c r="AP51" i="4"/>
  <c r="AY48" i="4"/>
  <c r="AW48" i="4"/>
  <c r="BF48" i="4"/>
  <c r="AZ48" i="4"/>
  <c r="AX48" i="4"/>
  <c r="BE48" i="4"/>
  <c r="BG48" i="4"/>
  <c r="BC48" i="4"/>
  <c r="BA48" i="4"/>
  <c r="BD48" i="4"/>
  <c r="BB48" i="4"/>
  <c r="BC35" i="4"/>
  <c r="BB35" i="4"/>
  <c r="AP22" i="4"/>
  <c r="AJ22" i="4"/>
  <c r="AL22" i="4"/>
  <c r="AK22" i="4"/>
  <c r="AN22" i="4"/>
  <c r="AR22" i="4"/>
  <c r="AO22" i="4"/>
  <c r="AS22" i="4"/>
  <c r="AM22" i="4"/>
  <c r="AQ22" i="4"/>
  <c r="AT22" i="4"/>
  <c r="AK58" i="4"/>
  <c r="AS58" i="4"/>
  <c r="AP58" i="4"/>
  <c r="AM58" i="4"/>
  <c r="AR58" i="4"/>
  <c r="AO58" i="4"/>
  <c r="AQ58" i="4"/>
  <c r="AL58" i="4"/>
  <c r="AN58" i="4"/>
  <c r="AJ58" i="4"/>
  <c r="AT58" i="4"/>
  <c r="CD44" i="4"/>
  <c r="CE44" i="4"/>
  <c r="BX44" i="4"/>
  <c r="CC44" i="4"/>
  <c r="BY44" i="4"/>
  <c r="CF44" i="4"/>
  <c r="BZ44" i="4"/>
  <c r="CB44" i="4"/>
  <c r="CA44" i="4"/>
  <c r="CG44" i="4"/>
  <c r="BW44" i="4"/>
  <c r="AR38" i="4"/>
  <c r="AK38" i="4"/>
  <c r="AO38" i="4"/>
  <c r="AS38" i="4"/>
  <c r="AQ38" i="4"/>
  <c r="AN38" i="4"/>
  <c r="AJ38" i="4"/>
  <c r="AM38" i="4"/>
  <c r="AP38" i="4"/>
  <c r="AT38" i="4"/>
  <c r="AL38" i="4"/>
  <c r="BX10" i="4"/>
  <c r="BY10" i="4"/>
  <c r="CA10" i="4"/>
  <c r="CD10" i="4"/>
  <c r="CE10" i="4"/>
  <c r="CF10" i="4"/>
  <c r="CG10" i="4"/>
  <c r="BW10" i="4"/>
  <c r="CB10" i="4"/>
  <c r="CC10" i="4"/>
  <c r="BZ10" i="4"/>
  <c r="BD50" i="4"/>
  <c r="BF50" i="4"/>
  <c r="AY50" i="4"/>
  <c r="BG50" i="4"/>
  <c r="BA50" i="4"/>
  <c r="BE50" i="4"/>
  <c r="AX50" i="4"/>
  <c r="AZ50" i="4"/>
  <c r="BB50" i="4"/>
  <c r="AW50" i="4"/>
  <c r="BC50" i="4"/>
  <c r="AP57" i="4"/>
  <c r="AQ57" i="4"/>
  <c r="AN57" i="4"/>
  <c r="AK57" i="4"/>
  <c r="AM57" i="4"/>
  <c r="AS57" i="4"/>
  <c r="AO57" i="4"/>
  <c r="AJ57" i="4"/>
  <c r="AL57" i="4"/>
  <c r="AT57" i="4"/>
  <c r="AR57" i="4"/>
  <c r="BO44" i="4"/>
  <c r="BJ44" i="4"/>
  <c r="BY28" i="4"/>
  <c r="CD28" i="4"/>
  <c r="CG28" i="4"/>
  <c r="BZ28" i="4"/>
  <c r="CE28" i="4"/>
  <c r="CB28" i="4"/>
  <c r="BW28" i="4"/>
  <c r="CA28" i="4"/>
  <c r="CC28" i="4"/>
  <c r="BX28" i="4"/>
  <c r="CF28" i="4"/>
  <c r="BB16" i="4"/>
  <c r="AZ16" i="4"/>
  <c r="BD16" i="4"/>
  <c r="AY16" i="4"/>
  <c r="BA16" i="4"/>
  <c r="BG16" i="4"/>
  <c r="AX16" i="4"/>
  <c r="BF16" i="4"/>
  <c r="AW16" i="4"/>
  <c r="BE16" i="4"/>
  <c r="BC16" i="4"/>
  <c r="AN44" i="4"/>
  <c r="AJ44" i="4"/>
  <c r="AS44" i="4"/>
  <c r="AL44" i="4"/>
  <c r="AM44" i="4"/>
  <c r="AK44" i="4"/>
  <c r="AR44" i="4"/>
  <c r="AQ44" i="4"/>
  <c r="AP44" i="4"/>
  <c r="AT44" i="4"/>
  <c r="AO44" i="4"/>
  <c r="BM50" i="4"/>
  <c r="BO50" i="4"/>
  <c r="BR50" i="4"/>
  <c r="BQ50" i="4"/>
  <c r="BN50" i="4"/>
  <c r="BK50" i="4"/>
  <c r="BT50" i="4"/>
  <c r="BJ50" i="4"/>
  <c r="BS50" i="4"/>
  <c r="BP50" i="4"/>
  <c r="BL50" i="4"/>
  <c r="CE11" i="4"/>
  <c r="BX11" i="4"/>
  <c r="BW11" i="4"/>
  <c r="CC11" i="4"/>
  <c r="CG11" i="4"/>
  <c r="CF11" i="4"/>
  <c r="BZ11" i="4"/>
  <c r="BY11" i="4"/>
  <c r="CD11" i="4"/>
  <c r="CA11" i="4"/>
  <c r="CB11" i="4"/>
  <c r="J4" i="1"/>
  <c r="R6" i="2" s="1"/>
  <c r="AI4" i="9" s="1"/>
  <c r="AJ4" i="9" s="1"/>
  <c r="K9" i="10"/>
  <c r="K7" i="1"/>
  <c r="Q9" i="2" s="1"/>
  <c r="K5" i="1"/>
  <c r="Q7" i="2" s="1"/>
  <c r="K6" i="1"/>
  <c r="Q8" i="2" s="1"/>
  <c r="J7" i="1"/>
  <c r="R9" i="2" s="1"/>
  <c r="AI7" i="9" s="1"/>
  <c r="AL7" i="9" s="1"/>
  <c r="J5" i="1"/>
  <c r="R7" i="2" s="1"/>
  <c r="AI5" i="9" s="1"/>
  <c r="AJ5" i="9" s="1"/>
  <c r="J6" i="1"/>
  <c r="R8" i="2" s="1"/>
  <c r="AI6" i="9" s="1"/>
  <c r="AL6" i="9" s="1"/>
  <c r="Q6" i="2"/>
  <c r="K5" i="12" l="1"/>
  <c r="T35" i="2" s="1"/>
  <c r="J5" i="5"/>
  <c r="K6" i="5"/>
  <c r="BP44" i="4"/>
  <c r="BL40" i="4"/>
  <c r="BK40" i="4"/>
  <c r="BA30" i="4"/>
  <c r="BB30" i="4"/>
  <c r="BS26" i="4"/>
  <c r="BN26" i="4"/>
  <c r="BM43" i="4"/>
  <c r="BR43" i="4"/>
  <c r="BQ31" i="4"/>
  <c r="BP31" i="4"/>
  <c r="BL48" i="4"/>
  <c r="AZ55" i="4"/>
  <c r="BE33" i="4"/>
  <c r="BT24" i="4"/>
  <c r="AX10" i="4"/>
  <c r="CD14" i="4"/>
  <c r="AL55" i="4"/>
  <c r="BX57" i="4"/>
  <c r="BY57" i="4"/>
  <c r="BL49" i="4"/>
  <c r="BN49" i="4"/>
  <c r="AQ20" i="4"/>
  <c r="AL20" i="4"/>
  <c r="AW19" i="4"/>
  <c r="BB15" i="4"/>
  <c r="AW15" i="4"/>
  <c r="AZ13" i="4"/>
  <c r="BW25" i="4"/>
  <c r="CA25" i="4"/>
  <c r="BY19" i="4"/>
  <c r="CC39" i="4"/>
  <c r="AZ26" i="4"/>
  <c r="AX26" i="4"/>
  <c r="AJ12" i="4"/>
  <c r="BY58" i="4"/>
  <c r="BX58" i="4"/>
  <c r="AQ24" i="4"/>
  <c r="AQ42" i="4"/>
  <c r="AK42" i="4"/>
  <c r="CB42" i="4"/>
  <c r="AK19" i="4"/>
  <c r="AP19" i="4"/>
  <c r="J7" i="5"/>
  <c r="BT44" i="4"/>
  <c r="AX35" i="4"/>
  <c r="AW35" i="4"/>
  <c r="BM44" i="4"/>
  <c r="BQ44" i="4"/>
  <c r="BF35" i="4"/>
  <c r="AZ35" i="4"/>
  <c r="BJ40" i="4"/>
  <c r="BO40" i="4"/>
  <c r="BF30" i="4"/>
  <c r="BL26" i="4"/>
  <c r="BO43" i="4"/>
  <c r="BT31" i="4"/>
  <c r="BJ48" i="4"/>
  <c r="BA55" i="4"/>
  <c r="BF33" i="4"/>
  <c r="BP24" i="4"/>
  <c r="BC10" i="4"/>
  <c r="BZ14" i="4"/>
  <c r="AJ55" i="4"/>
  <c r="CG57" i="4"/>
  <c r="BT49" i="4"/>
  <c r="AR20" i="4"/>
  <c r="BC19" i="4"/>
  <c r="BG15" i="4"/>
  <c r="BA13" i="4"/>
  <c r="BX25" i="4"/>
  <c r="CE19" i="4"/>
  <c r="BY39" i="4"/>
  <c r="BE26" i="4"/>
  <c r="BG26" i="4"/>
  <c r="AO12" i="4"/>
  <c r="CF58" i="4"/>
  <c r="CD58" i="4"/>
  <c r="AR24" i="4"/>
  <c r="AR42" i="4"/>
  <c r="AL42" i="4"/>
  <c r="CC42" i="4"/>
  <c r="AL19" i="4"/>
  <c r="K5" i="5"/>
  <c r="BS44" i="4"/>
  <c r="BK44" i="4"/>
  <c r="AZ30" i="4"/>
  <c r="BQ26" i="4"/>
  <c r="BN43" i="4"/>
  <c r="BK31" i="4"/>
  <c r="BN48" i="4"/>
  <c r="BR48" i="4"/>
  <c r="AY55" i="4"/>
  <c r="BD55" i="4"/>
  <c r="BG33" i="4"/>
  <c r="BC33" i="4"/>
  <c r="BS24" i="4"/>
  <c r="BF10" i="4"/>
  <c r="BY14" i="4"/>
  <c r="AK55" i="4"/>
  <c r="CC57" i="4"/>
  <c r="BK49" i="4"/>
  <c r="AM20" i="4"/>
  <c r="BG19" i="4"/>
  <c r="BF19" i="4"/>
  <c r="AX15" i="4"/>
  <c r="AY13" i="4"/>
  <c r="BB13" i="4"/>
  <c r="CC25" i="4"/>
  <c r="BX19" i="4"/>
  <c r="CF39" i="4"/>
  <c r="CA39" i="4"/>
  <c r="BA26" i="4"/>
  <c r="BF26" i="4"/>
  <c r="AP12" i="4"/>
  <c r="AQ12" i="4"/>
  <c r="CC58" i="4"/>
  <c r="BW58" i="4"/>
  <c r="AP24" i="4"/>
  <c r="AP42" i="4"/>
  <c r="AS42" i="4"/>
  <c r="BW42" i="4"/>
  <c r="AS19" i="4"/>
  <c r="J4" i="5"/>
  <c r="BC30" i="4"/>
  <c r="BM26" i="4"/>
  <c r="BK43" i="4"/>
  <c r="BJ31" i="4"/>
  <c r="BQ48" i="4"/>
  <c r="BS48" i="4"/>
  <c r="AX55" i="4"/>
  <c r="BE55" i="4"/>
  <c r="BB33" i="4"/>
  <c r="AW33" i="4"/>
  <c r="BN24" i="4"/>
  <c r="BJ24" i="4"/>
  <c r="BA10" i="4"/>
  <c r="BD10" i="4"/>
  <c r="BW14" i="4"/>
  <c r="BX14" i="4"/>
  <c r="AS55" i="4"/>
  <c r="AO55" i="4"/>
  <c r="CD57" i="4"/>
  <c r="BO49" i="4"/>
  <c r="AT20" i="4"/>
  <c r="BD19" i="4"/>
  <c r="BB19" i="4"/>
  <c r="AZ15" i="4"/>
  <c r="BD13" i="4"/>
  <c r="AX13" i="4"/>
  <c r="CB25" i="4"/>
  <c r="BZ19" i="4"/>
  <c r="CD39" i="4"/>
  <c r="BZ39" i="4"/>
  <c r="BB26" i="4"/>
  <c r="AT12" i="4"/>
  <c r="AS12" i="4"/>
  <c r="CG58" i="4"/>
  <c r="AM24" i="4"/>
  <c r="AT24" i="4"/>
  <c r="AN42" i="4"/>
  <c r="CD42" i="4"/>
  <c r="CE42" i="4"/>
  <c r="AO19" i="4"/>
  <c r="K4" i="5"/>
  <c r="BQ40" i="4"/>
  <c r="BP40" i="4"/>
  <c r="BN40" i="4"/>
  <c r="BN44" i="4"/>
  <c r="BR40" i="4"/>
  <c r="AX30" i="4"/>
  <c r="BT26" i="4"/>
  <c r="BS43" i="4"/>
  <c r="BR31" i="4"/>
  <c r="BO48" i="4"/>
  <c r="BK48" i="4"/>
  <c r="BG55" i="4"/>
  <c r="BF55" i="4"/>
  <c r="BD33" i="4"/>
  <c r="AY33" i="4"/>
  <c r="BO24" i="4"/>
  <c r="BL24" i="4"/>
  <c r="AY10" i="4"/>
  <c r="BG10" i="4"/>
  <c r="CE14" i="4"/>
  <c r="CB14" i="4"/>
  <c r="AT55" i="4"/>
  <c r="AM55" i="4"/>
  <c r="CE57" i="4"/>
  <c r="BS49" i="4"/>
  <c r="AP20" i="4"/>
  <c r="AY19" i="4"/>
  <c r="AX19" i="4"/>
  <c r="BC15" i="4"/>
  <c r="BF13" i="4"/>
  <c r="BC13" i="4"/>
  <c r="BZ25" i="4"/>
  <c r="CB19" i="4"/>
  <c r="CB39" i="4"/>
  <c r="BW39" i="4"/>
  <c r="BC26" i="4"/>
  <c r="AR12" i="4"/>
  <c r="AN12" i="4"/>
  <c r="CE58" i="4"/>
  <c r="AS24" i="4"/>
  <c r="AJ24" i="4"/>
  <c r="AT42" i="4"/>
  <c r="BZ42" i="4"/>
  <c r="BY42" i="4"/>
  <c r="AN19" i="4"/>
  <c r="K7" i="5"/>
  <c r="BA35" i="4"/>
  <c r="AY35" i="4"/>
  <c r="BL44" i="4"/>
  <c r="BD35" i="4"/>
  <c r="BE35" i="4"/>
  <c r="BR24" i="4"/>
  <c r="AZ10" i="4"/>
  <c r="CA14" i="4"/>
  <c r="AP55" i="4"/>
  <c r="AK20" i="4"/>
  <c r="AZ19" i="4"/>
  <c r="BE15" i="4"/>
  <c r="BE13" i="4"/>
  <c r="CD25" i="4"/>
  <c r="CD19" i="4"/>
  <c r="BW19" i="4"/>
  <c r="BX39" i="4"/>
  <c r="AY26" i="4"/>
  <c r="AK12" i="4"/>
  <c r="AO24" i="4"/>
  <c r="AN24" i="4"/>
  <c r="CG42" i="4"/>
  <c r="CA42" i="4"/>
  <c r="AQ19" i="4"/>
  <c r="AO20" i="4"/>
  <c r="BA15" i="4"/>
  <c r="CE25" i="4"/>
  <c r="CC19" i="4"/>
  <c r="AT19" i="4"/>
  <c r="J6" i="12"/>
  <c r="U36" i="2" s="1"/>
  <c r="AI14" i="9" s="1"/>
  <c r="AJ14" i="9" s="1"/>
  <c r="AZ22" i="4"/>
  <c r="BN11" i="4"/>
  <c r="AT23" i="4"/>
  <c r="AQ33" i="4"/>
  <c r="BA22" i="4"/>
  <c r="BD37" i="4"/>
  <c r="AM30" i="4"/>
  <c r="AK16" i="4"/>
  <c r="K4" i="12"/>
  <c r="AO29" i="4"/>
  <c r="BP37" i="4"/>
  <c r="BK37" i="4"/>
  <c r="BQ11" i="4"/>
  <c r="AP23" i="4"/>
  <c r="AQ23" i="4"/>
  <c r="AN33" i="4"/>
  <c r="BF22" i="4"/>
  <c r="BB22" i="4"/>
  <c r="AZ37" i="4"/>
  <c r="AK30" i="4"/>
  <c r="AR30" i="4"/>
  <c r="AQ16" i="4"/>
  <c r="J4" i="12"/>
  <c r="U34" i="2" s="1"/>
  <c r="AI12" i="9" s="1"/>
  <c r="AL12" i="9" s="1"/>
  <c r="CA27" i="4"/>
  <c r="BW27" i="4"/>
  <c r="BX12" i="4"/>
  <c r="CC12" i="4"/>
  <c r="AM9" i="4"/>
  <c r="AT9" i="4"/>
  <c r="AT29" i="4"/>
  <c r="AJ29" i="4"/>
  <c r="BQ37" i="4"/>
  <c r="BM37" i="4"/>
  <c r="BS11" i="4"/>
  <c r="AR23" i="4"/>
  <c r="AL23" i="4"/>
  <c r="BJ54" i="4"/>
  <c r="AL33" i="4"/>
  <c r="AS33" i="4"/>
  <c r="BG22" i="4"/>
  <c r="AX22" i="4"/>
  <c r="CB55" i="4"/>
  <c r="BB37" i="4"/>
  <c r="AX37" i="4"/>
  <c r="AQ30" i="4"/>
  <c r="AL30" i="4"/>
  <c r="CF30" i="4"/>
  <c r="AS16" i="4"/>
  <c r="AJ16" i="4"/>
  <c r="AY22" i="4"/>
  <c r="BM11" i="4"/>
  <c r="AM23" i="4"/>
  <c r="AP33" i="4"/>
  <c r="AT33" i="4"/>
  <c r="BE22" i="4"/>
  <c r="BG37" i="4"/>
  <c r="BC37" i="4"/>
  <c r="AS30" i="4"/>
  <c r="AN16" i="4"/>
  <c r="AR16" i="4"/>
  <c r="AS23" i="4"/>
  <c r="AJ23" i="4"/>
  <c r="CG27" i="4"/>
  <c r="BY12" i="4"/>
  <c r="AQ9" i="4"/>
  <c r="AR29" i="4"/>
  <c r="AL29" i="4"/>
  <c r="BO37" i="4"/>
  <c r="BT11" i="4"/>
  <c r="BL11" i="4"/>
  <c r="AN23" i="4"/>
  <c r="BT54" i="4"/>
  <c r="BS54" i="4"/>
  <c r="AR33" i="4"/>
  <c r="BD22" i="4"/>
  <c r="BY55" i="4"/>
  <c r="CG55" i="4"/>
  <c r="AW37" i="4"/>
  <c r="AT30" i="4"/>
  <c r="CG30" i="4"/>
  <c r="CA30" i="4"/>
  <c r="AO16" i="4"/>
  <c r="BC22" i="4"/>
  <c r="BK11" i="4"/>
  <c r="BR54" i="4"/>
  <c r="CF55" i="4"/>
  <c r="CB30" i="4"/>
  <c r="K6" i="12"/>
  <c r="T36" i="2" s="1"/>
  <c r="J7" i="12"/>
  <c r="U37" i="2" s="1"/>
  <c r="AI15" i="9" s="1"/>
  <c r="AJ15" i="9" s="1"/>
  <c r="K7" i="12"/>
  <c r="T37" i="2" s="1"/>
  <c r="K10" i="7"/>
  <c r="K4" i="7" s="1"/>
  <c r="K10" i="13"/>
  <c r="K5" i="13" s="1"/>
  <c r="W35" i="2" s="1"/>
  <c r="K10" i="11"/>
  <c r="K6" i="11" s="1"/>
  <c r="J4" i="11"/>
  <c r="J6" i="11"/>
  <c r="AL14" i="9"/>
  <c r="AK14" i="9"/>
  <c r="AK13" i="9"/>
  <c r="AJ13" i="9"/>
  <c r="AL13" i="9"/>
  <c r="T34" i="2"/>
  <c r="K9" i="5"/>
  <c r="K9" i="1"/>
  <c r="AL4" i="9"/>
  <c r="AK4" i="9"/>
  <c r="AK6" i="9"/>
  <c r="AJ6" i="9"/>
  <c r="AK5" i="9"/>
  <c r="AL5" i="9"/>
  <c r="AK7" i="9"/>
  <c r="AJ7" i="9"/>
  <c r="R11" i="2"/>
  <c r="R12" i="2" s="1"/>
  <c r="K4" i="11" l="1"/>
  <c r="J4" i="7"/>
  <c r="AJ12" i="9"/>
  <c r="AK12" i="9"/>
  <c r="J7" i="11"/>
  <c r="K10" i="4"/>
  <c r="K4" i="4" s="1"/>
  <c r="K7" i="7"/>
  <c r="K7" i="13"/>
  <c r="W37" i="2" s="1"/>
  <c r="J5" i="13"/>
  <c r="X35" i="2" s="1"/>
  <c r="AI17" i="9" s="1"/>
  <c r="AK17" i="9" s="1"/>
  <c r="K6" i="13"/>
  <c r="W36" i="2" s="1"/>
  <c r="J4" i="13"/>
  <c r="X34" i="2" s="1"/>
  <c r="AI16" i="9" s="1"/>
  <c r="AJ16" i="9" s="1"/>
  <c r="K4" i="13"/>
  <c r="W34" i="2" s="1"/>
  <c r="AK15" i="9"/>
  <c r="J7" i="13"/>
  <c r="X37" i="2" s="1"/>
  <c r="AI19" i="9" s="1"/>
  <c r="AK19" i="9" s="1"/>
  <c r="AL15" i="9"/>
  <c r="K9" i="12"/>
  <c r="J6" i="13"/>
  <c r="X36" i="2" s="1"/>
  <c r="AI18" i="9" s="1"/>
  <c r="AK18" i="9" s="1"/>
  <c r="J5" i="11"/>
  <c r="J6" i="7"/>
  <c r="K5" i="11"/>
  <c r="J6" i="4"/>
  <c r="R36" i="2" s="1"/>
  <c r="AI10" i="9" s="1"/>
  <c r="AL10" i="9" s="1"/>
  <c r="J7" i="7"/>
  <c r="K5" i="7"/>
  <c r="K7" i="11"/>
  <c r="K6" i="7"/>
  <c r="J5" i="4"/>
  <c r="R35" i="2" s="1"/>
  <c r="AI9" i="9" s="1"/>
  <c r="AL9" i="9" s="1"/>
  <c r="J7" i="4"/>
  <c r="R37" i="2" s="1"/>
  <c r="AI11" i="9" s="1"/>
  <c r="AJ11" i="9" s="1"/>
  <c r="J5" i="7"/>
  <c r="U39" i="2"/>
  <c r="U40" i="2" s="1"/>
  <c r="AK16" i="9"/>
  <c r="AL16" i="9"/>
  <c r="AN13" i="9"/>
  <c r="BF13" i="9" s="1"/>
  <c r="BG13" i="9" s="1"/>
  <c r="AN14" i="9"/>
  <c r="BF14" i="9" s="1"/>
  <c r="BG14" i="9" s="1"/>
  <c r="AN6" i="9"/>
  <c r="BF6" i="9" s="1"/>
  <c r="BG6" i="9" s="1"/>
  <c r="BH6" i="9" s="1"/>
  <c r="S8" i="2" s="1"/>
  <c r="AN4" i="9"/>
  <c r="BF4" i="9" s="1"/>
  <c r="BG4" i="9" s="1"/>
  <c r="AN7" i="9"/>
  <c r="BF7" i="9" s="1"/>
  <c r="BG7" i="9" s="1"/>
  <c r="BH7" i="9" s="1"/>
  <c r="S9" i="2" s="1"/>
  <c r="AN5" i="9"/>
  <c r="BF5" i="9" s="1"/>
  <c r="BG5" i="9" s="1"/>
  <c r="BH5" i="9" s="1"/>
  <c r="S7" i="2" s="1"/>
  <c r="BI6" i="9" l="1"/>
  <c r="BJ6" i="9" s="1"/>
  <c r="BK6" i="9" s="1"/>
  <c r="BL6" i="9" s="1"/>
  <c r="BM6" i="9" s="1"/>
  <c r="K5" i="4"/>
  <c r="Q35" i="2" s="1"/>
  <c r="K9" i="11"/>
  <c r="K7" i="4"/>
  <c r="Q37" i="2" s="1"/>
  <c r="AN12" i="9"/>
  <c r="BF12" i="9" s="1"/>
  <c r="BG12" i="9" s="1"/>
  <c r="J4" i="4"/>
  <c r="R34" i="2" s="1"/>
  <c r="AI8" i="9" s="1"/>
  <c r="AK8" i="9" s="1"/>
  <c r="AJ9" i="9"/>
  <c r="AL17" i="9"/>
  <c r="K6" i="4"/>
  <c r="Q36" i="2" s="1"/>
  <c r="AJ18" i="9"/>
  <c r="AK9" i="9"/>
  <c r="AJ17" i="9"/>
  <c r="AN17" i="9" s="1"/>
  <c r="BF17" i="9" s="1"/>
  <c r="BG17" i="9" s="1"/>
  <c r="AL18" i="9"/>
  <c r="K9" i="13"/>
  <c r="AN15" i="9"/>
  <c r="BF15" i="9" s="1"/>
  <c r="BG15" i="9" s="1"/>
  <c r="BI15" i="9" s="1"/>
  <c r="BJ15" i="9" s="1"/>
  <c r="BK15" i="9" s="1"/>
  <c r="BL15" i="9" s="1"/>
  <c r="BM15" i="9" s="1"/>
  <c r="AK10" i="9"/>
  <c r="X39" i="2"/>
  <c r="X40" i="2" s="1"/>
  <c r="K9" i="7"/>
  <c r="AJ19" i="9"/>
  <c r="AL19" i="9"/>
  <c r="AL11" i="9"/>
  <c r="AJ10" i="9"/>
  <c r="Q34" i="2"/>
  <c r="R39" i="2" s="1"/>
  <c r="R40" i="2" s="1"/>
  <c r="AK11" i="9"/>
  <c r="AN16" i="9"/>
  <c r="BF16" i="9" s="1"/>
  <c r="BG16" i="9" s="1"/>
  <c r="BI14" i="9"/>
  <c r="BJ14" i="9" s="1"/>
  <c r="BK14" i="9" s="1"/>
  <c r="BL14" i="9" s="1"/>
  <c r="BM14" i="9" s="1"/>
  <c r="BH14" i="9"/>
  <c r="V36" i="2" s="1"/>
  <c r="BH13" i="9"/>
  <c r="V35" i="2" s="1"/>
  <c r="BI13" i="9"/>
  <c r="BJ13" i="9" s="1"/>
  <c r="BK13" i="9" s="1"/>
  <c r="BL13" i="9" s="1"/>
  <c r="BM13" i="9" s="1"/>
  <c r="BH12" i="9"/>
  <c r="V34" i="2" s="1"/>
  <c r="BI12" i="9"/>
  <c r="BJ12" i="9" s="1"/>
  <c r="BK12" i="9" s="1"/>
  <c r="BL12" i="9" s="1"/>
  <c r="BM12" i="9" s="1"/>
  <c r="BI7" i="9"/>
  <c r="BJ7" i="9" s="1"/>
  <c r="BK7" i="9" s="1"/>
  <c r="BL7" i="9" s="1"/>
  <c r="BM7" i="9" s="1"/>
  <c r="BI4" i="9"/>
  <c r="BJ4" i="9" s="1"/>
  <c r="BK4" i="9" s="1"/>
  <c r="BL4" i="9" s="1"/>
  <c r="BM4" i="9" s="1"/>
  <c r="BH4" i="9"/>
  <c r="S6" i="2" s="1"/>
  <c r="BI5" i="9"/>
  <c r="BJ5" i="9" s="1"/>
  <c r="BK5" i="9" s="1"/>
  <c r="BL5" i="9" s="1"/>
  <c r="BM5" i="9" s="1"/>
  <c r="R14" i="2" l="1"/>
  <c r="R18" i="2" s="1"/>
  <c r="AL8" i="9"/>
  <c r="AJ8" i="9"/>
  <c r="AN8" i="9" s="1"/>
  <c r="BF8" i="9" s="1"/>
  <c r="BG8" i="9" s="1"/>
  <c r="BI8" i="9" s="1"/>
  <c r="BJ8" i="9" s="1"/>
  <c r="BK8" i="9" s="1"/>
  <c r="BL8" i="9" s="1"/>
  <c r="BM8" i="9" s="1"/>
  <c r="K9" i="4"/>
  <c r="AN9" i="9"/>
  <c r="BF9" i="9" s="1"/>
  <c r="BG9" i="9" s="1"/>
  <c r="BH9" i="9" s="1"/>
  <c r="S35" i="2" s="1"/>
  <c r="AN18" i="9"/>
  <c r="BF18" i="9" s="1"/>
  <c r="BG18" i="9" s="1"/>
  <c r="BH18" i="9" s="1"/>
  <c r="Y36" i="2" s="1"/>
  <c r="AN10" i="9"/>
  <c r="BF10" i="9" s="1"/>
  <c r="BG10" i="9" s="1"/>
  <c r="BI10" i="9" s="1"/>
  <c r="BJ10" i="9" s="1"/>
  <c r="BK10" i="9" s="1"/>
  <c r="BL10" i="9" s="1"/>
  <c r="BM10" i="9" s="1"/>
  <c r="BH15" i="9"/>
  <c r="V37" i="2" s="1"/>
  <c r="AN19" i="9"/>
  <c r="BF19" i="9" s="1"/>
  <c r="BG19" i="9" s="1"/>
  <c r="BI19" i="9" s="1"/>
  <c r="BJ19" i="9" s="1"/>
  <c r="BK19" i="9" s="1"/>
  <c r="BL19" i="9" s="1"/>
  <c r="BM19" i="9" s="1"/>
  <c r="U42" i="2"/>
  <c r="U44" i="2" s="1"/>
  <c r="AN11" i="9"/>
  <c r="BF11" i="9" s="1"/>
  <c r="BG11" i="9" s="1"/>
  <c r="BH11" i="9" s="1"/>
  <c r="S37" i="2" s="1"/>
  <c r="BH17" i="9"/>
  <c r="Y35" i="2" s="1"/>
  <c r="BI17" i="9"/>
  <c r="BJ17" i="9" s="1"/>
  <c r="BK17" i="9" s="1"/>
  <c r="BL17" i="9" s="1"/>
  <c r="BM17" i="9" s="1"/>
  <c r="BI16" i="9"/>
  <c r="BJ16" i="9" s="1"/>
  <c r="BK16" i="9" s="1"/>
  <c r="BL16" i="9" s="1"/>
  <c r="BM16" i="9" s="1"/>
  <c r="BH16" i="9"/>
  <c r="Y34" i="2" s="1"/>
  <c r="BI9" i="9"/>
  <c r="BJ9" i="9" s="1"/>
  <c r="BK9" i="9" s="1"/>
  <c r="BL9" i="9" s="1"/>
  <c r="BM9" i="9" s="1"/>
  <c r="R16" i="2" l="1"/>
  <c r="R15" i="2"/>
  <c r="U43" i="2"/>
  <c r="BH19" i="9"/>
  <c r="Y37" i="2" s="1"/>
  <c r="BI18" i="9"/>
  <c r="BJ18" i="9" s="1"/>
  <c r="BK18" i="9" s="1"/>
  <c r="BL18" i="9" s="1"/>
  <c r="BM18" i="9" s="1"/>
  <c r="X42" i="2" s="1"/>
  <c r="BI11" i="9"/>
  <c r="BJ11" i="9" s="1"/>
  <c r="BK11" i="9" s="1"/>
  <c r="BL11" i="9" s="1"/>
  <c r="BM11" i="9" s="1"/>
  <c r="R42" i="2" s="1"/>
  <c r="BH10" i="9"/>
  <c r="S36" i="2" s="1"/>
  <c r="BH8" i="9"/>
  <c r="S34" i="2" s="1"/>
  <c r="X43" i="2" l="1"/>
  <c r="X44" i="2"/>
  <c r="R44" i="2"/>
  <c r="R43" i="2"/>
  <c r="L44" i="2"/>
  <c r="L48" i="2" l="1"/>
  <c r="L46" i="2"/>
  <c r="L45" i="2"/>
</calcChain>
</file>

<file path=xl/sharedStrings.xml><?xml version="1.0" encoding="utf-8"?>
<sst xmlns="http://schemas.openxmlformats.org/spreadsheetml/2006/main" count="1438" uniqueCount="347">
  <si>
    <t>C2-10</t>
  </si>
  <si>
    <t>C6-2</t>
  </si>
  <si>
    <t>C3-6</t>
  </si>
  <si>
    <t>C5-2</t>
  </si>
  <si>
    <t>C2-9</t>
  </si>
  <si>
    <t>C7-2</t>
  </si>
  <si>
    <t>C1-21</t>
  </si>
  <si>
    <t>C3-5</t>
  </si>
  <si>
    <t>C2-8</t>
  </si>
  <si>
    <t>C1-20</t>
  </si>
  <si>
    <t>C3-4</t>
  </si>
  <si>
    <t>C2-7</t>
  </si>
  <si>
    <t>C7</t>
  </si>
  <si>
    <t>C1-19</t>
  </si>
  <si>
    <t>C6</t>
  </si>
  <si>
    <t>C3-3</t>
  </si>
  <si>
    <t>C5</t>
  </si>
  <si>
    <t>C2-6</t>
  </si>
  <si>
    <t>C4</t>
  </si>
  <si>
    <t>C1-18</t>
  </si>
  <si>
    <t>C3</t>
  </si>
  <si>
    <t>C3-2</t>
  </si>
  <si>
    <t>C2</t>
  </si>
  <si>
    <t>C1</t>
  </si>
  <si>
    <t>C1-17</t>
  </si>
  <si>
    <t>C1-16</t>
  </si>
  <si>
    <t>C3-12</t>
  </si>
  <si>
    <t>C1-15</t>
  </si>
  <si>
    <t>C3-11</t>
  </si>
  <si>
    <t>C1-14</t>
  </si>
  <si>
    <t>C3-10</t>
  </si>
  <si>
    <t>C1-13</t>
  </si>
  <si>
    <t>C3-9</t>
  </si>
  <si>
    <t>C1-12</t>
  </si>
  <si>
    <t>C3-8</t>
  </si>
  <si>
    <t>C1-11</t>
  </si>
  <si>
    <t>C7-1</t>
  </si>
  <si>
    <t>C4-3</t>
  </si>
  <si>
    <t>-</t>
  </si>
  <si>
    <t>C2-5</t>
  </si>
  <si>
    <t>C1-10</t>
  </si>
  <si>
    <t>C2-4</t>
  </si>
  <si>
    <t>C1-9</t>
  </si>
  <si>
    <t>C2-3</t>
  </si>
  <si>
    <t>C1-8</t>
  </si>
  <si>
    <t>C2-2</t>
  </si>
  <si>
    <t>C1-7</t>
  </si>
  <si>
    <t>cartridges</t>
  </si>
  <si>
    <t>Dark Spot (each end)</t>
  </si>
  <si>
    <t>C2-1</t>
  </si>
  <si>
    <t>Actual Cartridge Length</t>
  </si>
  <si>
    <t>C1-6</t>
  </si>
  <si>
    <t>C6-1</t>
  </si>
  <si>
    <t>C5-1</t>
  </si>
  <si>
    <t>WM TOP</t>
  </si>
  <si>
    <t>C4-2</t>
  </si>
  <si>
    <t>WE TOP</t>
  </si>
  <si>
    <t>C1-5</t>
  </si>
  <si>
    <t>PM TOP</t>
  </si>
  <si>
    <t>cartridge</t>
  </si>
  <si>
    <t>C1-4</t>
  </si>
  <si>
    <t>PE TOP</t>
  </si>
  <si>
    <t>C1-3</t>
  </si>
  <si>
    <t>PM</t>
  </si>
  <si>
    <t>Desired Cartridge Length</t>
  </si>
  <si>
    <t>C1-2</t>
  </si>
  <si>
    <t>PE</t>
  </si>
  <si>
    <t>Extrusion Cut Length</t>
  </si>
  <si>
    <t>C1-1</t>
  </si>
  <si>
    <t>TB - Continuous</t>
  </si>
  <si>
    <t>C4-1</t>
  </si>
  <si>
    <t>Grid System B</t>
  </si>
  <si>
    <t>S2</t>
  </si>
  <si>
    <t>L2</t>
  </si>
  <si>
    <t>L1</t>
  </si>
  <si>
    <t>Grid System A</t>
  </si>
  <si>
    <t>minimum cartridge clearance</t>
  </si>
  <si>
    <t>Nominal Length</t>
  </si>
  <si>
    <t>hanger clearance</t>
  </si>
  <si>
    <t>extrusion cutoff</t>
  </si>
  <si>
    <t>Installation type</t>
  </si>
  <si>
    <t>length</t>
  </si>
  <si>
    <t>sum</t>
  </si>
  <si>
    <t>acceptable dark spot on each end</t>
  </si>
  <si>
    <t>shortest acceptable cartridge</t>
  </si>
  <si>
    <t>rank</t>
  </si>
  <si>
    <t>cartridge 1</t>
  </si>
  <si>
    <t>cartridge 2</t>
  </si>
  <si>
    <t>cartridge 3</t>
  </si>
  <si>
    <t>cartridge 4</t>
  </si>
  <si>
    <t>dark spot each end</t>
  </si>
  <si>
    <t>modrank3</t>
  </si>
  <si>
    <t>modrank2</t>
  </si>
  <si>
    <t>modrank1</t>
  </si>
  <si>
    <t>modrank4</t>
  </si>
  <si>
    <t>starting rank</t>
  </si>
  <si>
    <t>gaps</t>
  </si>
  <si>
    <t>smallest cartridge</t>
  </si>
  <si>
    <t>no cutting cartridges</t>
  </si>
  <si>
    <t>favor c5, c6, c7</t>
  </si>
  <si>
    <t>bracket spacing</t>
  </si>
  <si>
    <t>minimum dark spot</t>
  </si>
  <si>
    <t>installation gap</t>
  </si>
  <si>
    <t>modrank5</t>
  </si>
  <si>
    <t>num cartridges</t>
  </si>
  <si>
    <t>nominal length</t>
  </si>
  <si>
    <t>Dark Spot (one end)</t>
  </si>
  <si>
    <t>INDIVIDUAL</t>
  </si>
  <si>
    <t>Start</t>
  </si>
  <si>
    <t>Middle</t>
  </si>
  <si>
    <t>End</t>
  </si>
  <si>
    <t>inches</t>
  </si>
  <si>
    <t>feet</t>
  </si>
  <si>
    <t>TG9</t>
  </si>
  <si>
    <t>ST</t>
  </si>
  <si>
    <t>TB9</t>
  </si>
  <si>
    <t>TB15</t>
  </si>
  <si>
    <t>TG15</t>
  </si>
  <si>
    <t>Drywall</t>
  </si>
  <si>
    <t>Beam 2</t>
  </si>
  <si>
    <t>Beam 3</t>
  </si>
  <si>
    <t>Beam 4</t>
  </si>
  <si>
    <t>Beam 6</t>
  </si>
  <si>
    <t>GB</t>
  </si>
  <si>
    <t>TB</t>
  </si>
  <si>
    <t>TB Continuous</t>
  </si>
  <si>
    <t>GA</t>
  </si>
  <si>
    <t>Grid System Chart</t>
  </si>
  <si>
    <t>rounding</t>
  </si>
  <si>
    <t>must be greater than 12 feet 5 inches (149 inches)</t>
  </si>
  <si>
    <t>Driver</t>
  </si>
  <si>
    <t>Rset</t>
  </si>
  <si>
    <t>mA</t>
  </si>
  <si>
    <t>Total lumens</t>
  </si>
  <si>
    <t>lm/ft</t>
  </si>
  <si>
    <t>Input (W)</t>
  </si>
  <si>
    <t>Efficacy (lm/W)</t>
  </si>
  <si>
    <t>Uplight (%)</t>
  </si>
  <si>
    <t>Downlight (%)</t>
  </si>
  <si>
    <t>CCT</t>
  </si>
  <si>
    <t>Report</t>
  </si>
  <si>
    <t>XI054C150V054DNT1</t>
  </si>
  <si>
    <t>H972</t>
  </si>
  <si>
    <t>Rset (ohm)</t>
  </si>
  <si>
    <t>Iset (mA)</t>
  </si>
  <si>
    <t>Iset vs Rset</t>
  </si>
  <si>
    <t>x^6</t>
  </si>
  <si>
    <t>x^5</t>
  </si>
  <si>
    <t>x^4</t>
  </si>
  <si>
    <t>x^3</t>
  </si>
  <si>
    <t>x^2</t>
  </si>
  <si>
    <t>x^1</t>
  </si>
  <si>
    <t>x^0</t>
  </si>
  <si>
    <t>Rset vs Iset</t>
  </si>
  <si>
    <t>XI054C150V054DNT1 efficiency @ If=1.5 @ 120V</t>
  </si>
  <si>
    <t>Vf</t>
  </si>
  <si>
    <t>efficiency</t>
  </si>
  <si>
    <t>XI054C150V054DNT1 efficiency @ If=1.0 @ 120V</t>
  </si>
  <si>
    <t>If (mA)</t>
  </si>
  <si>
    <t>Vf (V)</t>
  </si>
  <si>
    <t>Power (W)</t>
  </si>
  <si>
    <t>lm</t>
  </si>
  <si>
    <t>lm/W</t>
  </si>
  <si>
    <t>LEMWS59R80 Series</t>
  </si>
  <si>
    <t>If</t>
  </si>
  <si>
    <t>Axis resistors</t>
  </si>
  <si>
    <t>photometry</t>
  </si>
  <si>
    <t>Rset curve</t>
  </si>
  <si>
    <t>Individual</t>
  </si>
  <si>
    <t>reference photometry</t>
  </si>
  <si>
    <t>Test</t>
  </si>
  <si>
    <t>driver information</t>
  </si>
  <si>
    <t>Efficiency</t>
  </si>
  <si>
    <t>max If</t>
  </si>
  <si>
    <t>min If</t>
  </si>
  <si>
    <t>Max Vf</t>
  </si>
  <si>
    <t>Min Vf</t>
  </si>
  <si>
    <t>Rset Max</t>
  </si>
  <si>
    <t>Rset min</t>
  </si>
  <si>
    <t>Current high</t>
  </si>
  <si>
    <t>Current low</t>
  </si>
  <si>
    <t>eff. High</t>
  </si>
  <si>
    <t>eff.low</t>
  </si>
  <si>
    <t>LED information</t>
  </si>
  <si>
    <t>lm photometry</t>
  </si>
  <si>
    <t>series</t>
  </si>
  <si>
    <t>parallel</t>
  </si>
  <si>
    <t>chip mA</t>
  </si>
  <si>
    <t>theoretical chip lumens</t>
  </si>
  <si>
    <t>theoretical lm/ft</t>
  </si>
  <si>
    <t>optical efficiency</t>
  </si>
  <si>
    <t>chip lumens</t>
  </si>
  <si>
    <t>chip If</t>
  </si>
  <si>
    <t>required Current</t>
  </si>
  <si>
    <t>driver</t>
  </si>
  <si>
    <t>boards per cartridge</t>
  </si>
  <si>
    <t>desired lumens/ft</t>
  </si>
  <si>
    <t>cartridge If</t>
  </si>
  <si>
    <t>system start</t>
  </si>
  <si>
    <t>system middle</t>
  </si>
  <si>
    <t>system end</t>
  </si>
  <si>
    <t>Lumens/foot</t>
  </si>
  <si>
    <t>Fixture</t>
  </si>
  <si>
    <t>Shielding</t>
  </si>
  <si>
    <t>Fixture type</t>
  </si>
  <si>
    <t>SO</t>
  </si>
  <si>
    <t>None</t>
  </si>
  <si>
    <t>Distribution</t>
  </si>
  <si>
    <t>distribution</t>
  </si>
  <si>
    <t>0/100</t>
  </si>
  <si>
    <t>100/0</t>
  </si>
  <si>
    <t>LED version</t>
  </si>
  <si>
    <t>B2</t>
  </si>
  <si>
    <t>B3</t>
  </si>
  <si>
    <t>Beam 40/100SOB3</t>
  </si>
  <si>
    <t>Beam 60/100SOB3</t>
  </si>
  <si>
    <t>H974</t>
  </si>
  <si>
    <t>XI054C150V054DNT1 PF @ 120V</t>
  </si>
  <si>
    <t>Pout</t>
  </si>
  <si>
    <t>PF</t>
  </si>
  <si>
    <t>LN</t>
  </si>
  <si>
    <t>Chip Vf</t>
  </si>
  <si>
    <t>driver Pout</t>
  </si>
  <si>
    <t>driver PF</t>
  </si>
  <si>
    <t>cartridge VA</t>
  </si>
  <si>
    <t>Fixture Power</t>
  </si>
  <si>
    <t>lm/w</t>
  </si>
  <si>
    <t>quantity</t>
  </si>
  <si>
    <t>Total System Power</t>
  </si>
  <si>
    <t>System lm/w</t>
  </si>
  <si>
    <t>Fixture lm/w</t>
  </si>
  <si>
    <t>Fixture Amps</t>
  </si>
  <si>
    <t>Total System Amps</t>
  </si>
  <si>
    <t>Recessed</t>
  </si>
  <si>
    <t>Installation Type</t>
  </si>
  <si>
    <t>=IF(K24="Recessed",IF(Q32=0,0,144),IF(Q32=0,0,IF((K29+M29/12)&lt;=AI14,96-INDEX(AM7:AM15,MATCH(Q32,AK7:AK15,0),1),144-INDEX(AM7:AM15,MATCH(Q32,AK7:AK15,0),1))))</t>
  </si>
  <si>
    <t>extrusion cut length middle</t>
  </si>
  <si>
    <t>SYSTEM RUNS</t>
  </si>
  <si>
    <t>Pendant / Wall</t>
  </si>
  <si>
    <t>Beam 2100/0noneB2</t>
  </si>
  <si>
    <t>H071</t>
  </si>
  <si>
    <t>Beam 20/100SOB2</t>
  </si>
  <si>
    <t>H315</t>
  </si>
  <si>
    <t>Beam 3100/0noneB2</t>
  </si>
  <si>
    <t>H072</t>
  </si>
  <si>
    <t>Beam 4100/0noneB2</t>
  </si>
  <si>
    <t>H074</t>
  </si>
  <si>
    <t>H073</t>
  </si>
  <si>
    <t>Beam 60/100SOB2</t>
  </si>
  <si>
    <t>Beam 40/100SOB2</t>
  </si>
  <si>
    <t>2685335-03</t>
  </si>
  <si>
    <t>H260</t>
  </si>
  <si>
    <t>Beam 30/100SOB2</t>
  </si>
  <si>
    <t>**Beam 60/100SOB2</t>
  </si>
  <si>
    <t>**Beam 40/100SOB2</t>
  </si>
  <si>
    <t>Beam 6100/0noneB2</t>
  </si>
  <si>
    <t>Beam 2100/0noneB3</t>
  </si>
  <si>
    <t>Beam 20/100SOB3</t>
  </si>
  <si>
    <t>Beam 3100/0noneB3</t>
  </si>
  <si>
    <t>Beam 30/100SOB3</t>
  </si>
  <si>
    <t>Beam 4100/0noneB3</t>
  </si>
  <si>
    <t>Beam 6100/0noneB3</t>
  </si>
  <si>
    <t>power cords</t>
  </si>
  <si>
    <t>amps &lt;</t>
  </si>
  <si>
    <t>cord</t>
  </si>
  <si>
    <t>POW-6W-300-WH</t>
  </si>
  <si>
    <t>Power Cord</t>
  </si>
  <si>
    <t>Wet Beam0/100SOB2</t>
  </si>
  <si>
    <t>H069</t>
  </si>
  <si>
    <t>Wet Beam</t>
  </si>
  <si>
    <t>Direct</t>
  </si>
  <si>
    <t>End section for pendant/wall/surface</t>
  </si>
  <si>
    <t>Mid section for pendant/wall/surface</t>
  </si>
  <si>
    <t>Indirect</t>
  </si>
  <si>
    <t>End section for pendant indirect</t>
  </si>
  <si>
    <t>Mid section for pendant indirect</t>
  </si>
  <si>
    <t>End section for wall indirect</t>
  </si>
  <si>
    <t>Mid section for wall indirect</t>
  </si>
  <si>
    <t>Wet Beam0/100SOB3</t>
  </si>
  <si>
    <t>New Beams - U Extrusion</t>
  </si>
  <si>
    <t>Old Beams - Side Extrusions</t>
  </si>
  <si>
    <t>SO Drop</t>
  </si>
  <si>
    <t>New BMR</t>
  </si>
  <si>
    <t>New BBR</t>
  </si>
  <si>
    <t>New B6R</t>
  </si>
  <si>
    <t>New BMR0/100SO DropB3</t>
  </si>
  <si>
    <t>New BBR0/100SO DropB3</t>
  </si>
  <si>
    <t>New B6R0/100SO DropB3</t>
  </si>
  <si>
    <t>New BMR0/100SOB3</t>
  </si>
  <si>
    <t>New BBR0/100SOB3</t>
  </si>
  <si>
    <t>New B6R0/100SOB3</t>
  </si>
  <si>
    <t>J812</t>
  </si>
  <si>
    <t>J810</t>
  </si>
  <si>
    <t>J811</t>
  </si>
  <si>
    <t>board Vf</t>
  </si>
  <si>
    <t>G15028</t>
  </si>
  <si>
    <t>J982</t>
  </si>
  <si>
    <t>XI075C200V054YPT1</t>
  </si>
  <si>
    <t>DX-NR</t>
  </si>
  <si>
    <t>New BBR0/100DX-NRB3</t>
  </si>
  <si>
    <t>CRI</t>
  </si>
  <si>
    <t>lm multiplier</t>
  </si>
  <si>
    <t>CRI lm multiplier</t>
  </si>
  <si>
    <t>TX - TechStyle</t>
  </si>
  <si>
    <t>recessed</t>
  </si>
  <si>
    <t>pendant</t>
  </si>
  <si>
    <t>J638-R1</t>
  </si>
  <si>
    <t>J639</t>
  </si>
  <si>
    <t>BBR_Asym0/100SOB3</t>
  </si>
  <si>
    <t>A16294G</t>
  </si>
  <si>
    <t>A16295G</t>
  </si>
  <si>
    <t>B6R_Asym0/100SOB3</t>
  </si>
  <si>
    <t>A16498G</t>
  </si>
  <si>
    <t>BMR_Asym0/100NoneB3</t>
  </si>
  <si>
    <t>BMR_Asym0/100SOB3</t>
  </si>
  <si>
    <t>*BBR_Asym0/100SOB3</t>
  </si>
  <si>
    <t>BMR_Asym</t>
  </si>
  <si>
    <t>BBR_Asym</t>
  </si>
  <si>
    <t>B6R_Asym</t>
  </si>
  <si>
    <t>A16222G</t>
  </si>
  <si>
    <t>A17069G</t>
  </si>
  <si>
    <t xml:space="preserve">DR15875 - XI054C150V054BST1   </t>
  </si>
  <si>
    <t>Beam 3 Asym</t>
  </si>
  <si>
    <t>Beam 3 Asym0/100SOB3</t>
  </si>
  <si>
    <t>Streamline</t>
  </si>
  <si>
    <t>Seoul T5 chips</t>
  </si>
  <si>
    <t>Chip?</t>
  </si>
  <si>
    <t>LEM</t>
  </si>
  <si>
    <t>T5</t>
  </si>
  <si>
    <t>chip?</t>
  </si>
  <si>
    <t>current LED chip in production</t>
  </si>
  <si>
    <t>A17087G</t>
  </si>
  <si>
    <t>Surroundlite</t>
  </si>
  <si>
    <t>boards per foot</t>
  </si>
  <si>
    <t>chips in series</t>
  </si>
  <si>
    <t>Dark Spot</t>
  </si>
  <si>
    <t>A17157G</t>
  </si>
  <si>
    <t>XI020C056V054BST2</t>
  </si>
  <si>
    <t>XI054C150V054BST1</t>
  </si>
  <si>
    <t>A17285G</t>
  </si>
  <si>
    <t>Beam 4 Asym100/0noneB3</t>
  </si>
  <si>
    <t>A15170G</t>
  </si>
  <si>
    <t>Beam 4 Asym</t>
  </si>
  <si>
    <t>Beam 4 Asym0/100SOB3</t>
  </si>
  <si>
    <t>*Beam3 SL0/100SurroundliteB3</t>
  </si>
  <si>
    <t>Beam3 SL0/100SurroundliteB3</t>
  </si>
  <si>
    <t>Beam3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</si>
</sst>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2"/>
      <color theme="1"/>
      <name val="Arial"/>
      <family val="2"/>
    </font>
    <font>
      <sz val="12"/>
      <color rgb="FF3F3F76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i/>
      <sz val="12"/>
      <color rgb="FF7F7F7F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9" fillId="0" borderId="0" applyNumberFormat="0" applyFill="0" applyBorder="0" applyAlignment="0" applyProtection="0"/>
    <xf numFmtId="0" fontId="10" fillId="7" borderId="11" applyNumberFormat="0" applyFont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0" xfId="3"/>
    <xf numFmtId="0" fontId="2" fillId="3" borderId="0" xfId="2"/>
    <xf numFmtId="0" fontId="4" fillId="5" borderId="0" xfId="4"/>
    <xf numFmtId="0" fontId="0" fillId="0" borderId="0" xfId="0" applyFill="1" applyBorder="1"/>
    <xf numFmtId="0" fontId="6" fillId="6" borderId="1" xfId="6"/>
    <xf numFmtId="0" fontId="6" fillId="6" borderId="1" xfId="6" applyAlignment="1">
      <alignment horizontal="right"/>
    </xf>
    <xf numFmtId="0" fontId="6" fillId="6" borderId="1" xfId="6" applyAlignment="1">
      <alignment horizontal="center"/>
    </xf>
    <xf numFmtId="0" fontId="6" fillId="6" borderId="1" xfId="6" applyAlignment="1">
      <alignment horizontal="right" vertical="center"/>
    </xf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1" fillId="2" borderId="1" xfId="1" applyBorder="1" applyAlignment="1">
      <alignment horizontal="center"/>
    </xf>
    <xf numFmtId="0" fontId="0" fillId="0" borderId="7" xfId="0" applyBorder="1"/>
    <xf numFmtId="0" fontId="5" fillId="6" borderId="2" xfId="5" applyBorder="1" applyAlignment="1">
      <alignment horizontal="center"/>
    </xf>
    <xf numFmtId="164" fontId="0" fillId="0" borderId="0" xfId="0" applyNumberFormat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Border="1" applyAlignment="1">
      <alignment horizontal="right" vertic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9" fillId="0" borderId="0" xfId="7" applyBorder="1"/>
    <xf numFmtId="0" fontId="9" fillId="0" borderId="9" xfId="7" applyBorder="1" applyAlignment="1">
      <alignment horizontal="right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/>
    <xf numFmtId="0" fontId="0" fillId="0" borderId="14" xfId="0" applyBorder="1"/>
    <xf numFmtId="0" fontId="1" fillId="2" borderId="1" xfId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9" borderId="0" xfId="10"/>
    <xf numFmtId="0" fontId="10" fillId="10" borderId="0" xfId="11"/>
    <xf numFmtId="0" fontId="10" fillId="8" borderId="0" xfId="9"/>
    <xf numFmtId="2" fontId="0" fillId="0" borderId="0" xfId="0" applyNumberFormat="1"/>
    <xf numFmtId="165" fontId="5" fillId="6" borderId="2" xfId="5" applyNumberFormat="1" applyAlignment="1">
      <alignment horizontal="center"/>
    </xf>
    <xf numFmtId="1" fontId="5" fillId="6" borderId="2" xfId="5" applyNumberFormat="1" applyAlignment="1">
      <alignment horizontal="center"/>
    </xf>
    <xf numFmtId="0" fontId="10" fillId="11" borderId="0" xfId="12"/>
    <xf numFmtId="0" fontId="0" fillId="0" borderId="0" xfId="0" applyAlignment="1">
      <alignment horizontal="center"/>
    </xf>
    <xf numFmtId="0" fontId="4" fillId="5" borderId="0" xfId="4" applyAlignment="1">
      <alignment horizontal="center"/>
    </xf>
    <xf numFmtId="0" fontId="3" fillId="4" borderId="0" xfId="3" applyAlignment="1">
      <alignment horizontal="center"/>
    </xf>
    <xf numFmtId="1" fontId="5" fillId="7" borderId="11" xfId="8" applyNumberFormat="1" applyFont="1" applyBorder="1" applyAlignment="1">
      <alignment horizontal="center"/>
    </xf>
    <xf numFmtId="1" fontId="7" fillId="7" borderId="11" xfId="8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0" fillId="12" borderId="0" xfId="13"/>
    <xf numFmtId="0" fontId="10" fillId="12" borderId="0" xfId="13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12" borderId="0" xfId="13" applyFont="1"/>
    <xf numFmtId="0" fontId="4" fillId="5" borderId="0" xfId="4" applyBorder="1" applyAlignment="1">
      <alignment horizontal="left"/>
    </xf>
    <xf numFmtId="0" fontId="4" fillId="5" borderId="0" xfId="4" applyAlignment="1">
      <alignment horizontal="right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0" xfId="4" applyBorder="1" applyAlignment="1">
      <alignment horizontal="center"/>
    </xf>
    <xf numFmtId="0" fontId="4" fillId="5" borderId="7" xfId="4" applyBorder="1" applyAlignment="1">
      <alignment horizontal="center"/>
    </xf>
    <xf numFmtId="0" fontId="4" fillId="5" borderId="8" xfId="4" applyBorder="1" applyAlignment="1">
      <alignment horizontal="center"/>
    </xf>
    <xf numFmtId="0" fontId="4" fillId="5" borderId="9" xfId="4" applyBorder="1" applyAlignment="1">
      <alignment horizontal="center"/>
    </xf>
    <xf numFmtId="0" fontId="4" fillId="5" borderId="10" xfId="4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12" fontId="1" fillId="2" borderId="1" xfId="1" applyNumberFormat="1" applyBorder="1" applyAlignment="1">
      <alignment horizontal="center"/>
    </xf>
    <xf numFmtId="13" fontId="1" fillId="2" borderId="1" xfId="1" applyNumberFormat="1" applyBorder="1"/>
    <xf numFmtId="0" fontId="1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5" fillId="6" borderId="2" xfId="5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6" borderId="2" xfId="5" applyBorder="1" applyAlignment="1">
      <alignment horizontal="center"/>
    </xf>
    <xf numFmtId="0" fontId="0" fillId="10" borderId="0" xfId="11" applyFont="1"/>
    <xf numFmtId="0" fontId="0" fillId="0" borderId="9" xfId="0" quotePrefix="1" applyBorder="1" applyAlignment="1">
      <alignment horizontal="center"/>
    </xf>
    <xf numFmtId="0" fontId="8" fillId="0" borderId="0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11" fillId="0" borderId="0" xfId="0" applyFont="1"/>
    <xf numFmtId="0" fontId="4" fillId="5" borderId="9" xfId="4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2" xfId="5" applyBorder="1" applyAlignment="1">
      <alignment horizontal="center"/>
    </xf>
    <xf numFmtId="0" fontId="6" fillId="6" borderId="1" xfId="6" applyAlignment="1">
      <alignment horizontal="center"/>
    </xf>
    <xf numFmtId="0" fontId="13" fillId="0" borderId="0" xfId="0" applyFont="1" applyBorder="1" applyAlignment="1">
      <alignment horizontal="center" vertical="center"/>
    </xf>
    <xf numFmtId="165" fontId="5" fillId="6" borderId="2" xfId="5" applyNumberFormat="1" applyAlignment="1">
      <alignment horizontal="center"/>
    </xf>
    <xf numFmtId="0" fontId="8" fillId="0" borderId="3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/>
    </xf>
    <xf numFmtId="1" fontId="5" fillId="6" borderId="2" xfId="5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5" fillId="6" borderId="2" xfId="5" applyNumberFormat="1" applyBorder="1" applyAlignment="1">
      <alignment horizontal="center"/>
    </xf>
    <xf numFmtId="1" fontId="5" fillId="6" borderId="2" xfId="5" applyNumberFormat="1" applyBorder="1" applyAlignment="1">
      <alignment horizontal="center"/>
    </xf>
    <xf numFmtId="0" fontId="7" fillId="7" borderId="11" xfId="8" applyFont="1" applyAlignment="1">
      <alignment horizontal="center" vertical="center"/>
    </xf>
    <xf numFmtId="13" fontId="0" fillId="0" borderId="0" xfId="0" applyNumberFormat="1" applyBorder="1" applyAlignment="1">
      <alignment horizontal="center"/>
    </xf>
    <xf numFmtId="0" fontId="5" fillId="6" borderId="2" xfId="5" applyAlignment="1">
      <alignment horizontal="center"/>
    </xf>
    <xf numFmtId="13" fontId="5" fillId="6" borderId="2" xfId="5" applyNumberFormat="1" applyBorder="1" applyAlignment="1">
      <alignment horizontal="center"/>
    </xf>
    <xf numFmtId="0" fontId="5" fillId="6" borderId="2" xfId="5" applyBorder="1" applyAlignment="1">
      <alignment horizontal="center"/>
    </xf>
    <xf numFmtId="164" fontId="5" fillId="6" borderId="2" xfId="5" applyNumberForma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5" fillId="6" borderId="2" xfId="5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6" fillId="6" borderId="1" xfId="6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10" borderId="0" xfId="11" applyAlignment="1">
      <alignment horizontal="center" vertical="center"/>
    </xf>
    <xf numFmtId="0" fontId="10" fillId="9" borderId="0" xfId="10" applyAlignment="1">
      <alignment horizontal="center" vertical="center" wrapText="1"/>
    </xf>
    <xf numFmtId="0" fontId="10" fillId="8" borderId="0" xfId="9" applyAlignment="1">
      <alignment horizontal="center" vertical="center" wrapText="1"/>
    </xf>
    <xf numFmtId="0" fontId="10" fillId="11" borderId="0" xfId="12" applyAlignment="1">
      <alignment horizontal="center" vertical="center" wrapText="1"/>
    </xf>
    <xf numFmtId="0" fontId="6" fillId="6" borderId="1" xfId="6" applyAlignment="1">
      <alignment horizontal="center" vertical="center" textRotation="90"/>
    </xf>
  </cellXfs>
  <cellStyles count="14">
    <cellStyle name="20% - Accent2" xfId="12" builtinId="34"/>
    <cellStyle name="20% - Accent4" xfId="9" builtinId="42"/>
    <cellStyle name="20% - Accent5" xfId="10" builtinId="46"/>
    <cellStyle name="20% - Accent6" xfId="11" builtinId="50"/>
    <cellStyle name="40% - Accent2" xfId="13" builtinId="35"/>
    <cellStyle name="Bad" xfId="3" builtinId="27"/>
    <cellStyle name="Calculation" xfId="6" builtinId="22"/>
    <cellStyle name="Explanatory Text" xfId="7" builtinId="53"/>
    <cellStyle name="Good" xfId="2" builtinId="26"/>
    <cellStyle name="Input" xfId="1" builtinId="20"/>
    <cellStyle name="Neutral" xfId="4" builtinId="28"/>
    <cellStyle name="Normal" xfId="0" builtinId="0"/>
    <cellStyle name="Note" xfId="8" builtinId="10"/>
    <cellStyle name="Output" xfId="5" builtinId="21"/>
  </cellStyles>
  <dxfs count="4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F9797"/>
      <color rgb="FFFF0000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/slim%20led%20Rset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est data"/>
      <sheetName val="calcs"/>
      <sheetName val="misc"/>
      <sheetName val="advance Rset"/>
      <sheetName val="XI054C150V054DNT1"/>
      <sheetName val="XI075C200V054XPT1"/>
      <sheetName val="slimLEDbd"/>
      <sheetName val="Osram Board"/>
      <sheetName val="Finger Board"/>
      <sheetName val="BACKUP"/>
      <sheetName val="skyeview - skyescape"/>
    </sheetNames>
    <sheetDataSet>
      <sheetData sheetId="0" refreshError="1"/>
      <sheetData sheetId="1" refreshError="1"/>
      <sheetData sheetId="2">
        <row r="6">
          <cell r="B6">
            <v>0.8780935782133068</v>
          </cell>
          <cell r="M6">
            <v>0.98269344256264501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zoomScale="85" zoomScaleNormal="85" workbookViewId="0">
      <selection activeCell="L9" sqref="L9"/>
    </sheetView>
  </sheetViews>
  <sheetFormatPr defaultColWidth="8.88671875" defaultRowHeight="15" x14ac:dyDescent="0.2"/>
  <cols>
    <col min="12" max="12" width="17.33203125" customWidth="1"/>
    <col min="13" max="13" width="10.21875" customWidth="1"/>
    <col min="14" max="14" width="2.77734375" customWidth="1"/>
    <col min="16" max="16" width="9.88671875" customWidth="1"/>
    <col min="17" max="17" width="2.6640625" customWidth="1"/>
    <col min="18" max="19" width="11.33203125" customWidth="1"/>
    <col min="20" max="20" width="2.6640625" customWidth="1"/>
    <col min="21" max="22" width="11.33203125" customWidth="1"/>
    <col min="23" max="23" width="2.6640625" customWidth="1"/>
    <col min="24" max="25" width="11.33203125" customWidth="1"/>
    <col min="26" max="26" width="2.77734375" customWidth="1"/>
    <col min="30" max="30" width="12.5546875" bestFit="1" customWidth="1"/>
    <col min="31" max="31" width="13.6640625" bestFit="1" customWidth="1"/>
    <col min="32" max="32" width="13.6640625" customWidth="1"/>
    <col min="33" max="33" width="13" bestFit="1" customWidth="1"/>
    <col min="34" max="34" width="14.6640625" bestFit="1" customWidth="1"/>
    <col min="38" max="38" width="16.21875" customWidth="1"/>
    <col min="39" max="39" width="12.33203125" customWidth="1"/>
    <col min="40" max="40" width="14.77734375" customWidth="1"/>
    <col min="41" max="41" width="15.88671875" customWidth="1"/>
  </cols>
  <sheetData>
    <row r="1" spans="1:71" ht="15.75" thickBot="1" x14ac:dyDescent="0.25"/>
    <row r="2" spans="1:71" ht="15.6" customHeight="1" x14ac:dyDescent="0.2">
      <c r="I2" s="106" t="s">
        <v>107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71" ht="15.6" customHeight="1" x14ac:dyDescent="0.25">
      <c r="A3" t="s">
        <v>127</v>
      </c>
      <c r="I3" s="107"/>
      <c r="J3" s="7"/>
      <c r="K3" s="19" t="s">
        <v>234</v>
      </c>
      <c r="L3" s="20" t="s">
        <v>238</v>
      </c>
      <c r="M3" s="7"/>
      <c r="N3" s="7"/>
      <c r="O3" s="7"/>
      <c r="P3" s="19" t="s">
        <v>67</v>
      </c>
      <c r="Q3" s="7"/>
      <c r="R3" s="117">
        <f>MROUND(L8-INDEX(AN8:AN17,MATCH(L9,AL8:AL17,0),1),1/32)</f>
        <v>60</v>
      </c>
      <c r="S3" s="117"/>
      <c r="T3" s="21"/>
    </row>
    <row r="4" spans="1:71" ht="15.6" customHeight="1" x14ac:dyDescent="0.25">
      <c r="I4" s="107"/>
      <c r="J4" s="7"/>
      <c r="K4" s="19" t="s">
        <v>202</v>
      </c>
      <c r="L4" s="20" t="s">
        <v>121</v>
      </c>
      <c r="M4" s="7"/>
      <c r="N4" s="7"/>
      <c r="O4" s="7"/>
      <c r="P4" s="19" t="s">
        <v>64</v>
      </c>
      <c r="Q4" s="7"/>
      <c r="R4" s="117">
        <f>MROUND(R3-2*INDEX(AO8:AO17,MATCH(L9,AL8:AL17,0),1),1/32)</f>
        <v>60</v>
      </c>
      <c r="S4" s="117"/>
      <c r="T4" s="21"/>
    </row>
    <row r="5" spans="1:71" x14ac:dyDescent="0.2">
      <c r="A5" t="s">
        <v>126</v>
      </c>
      <c r="B5" t="s">
        <v>75</v>
      </c>
      <c r="I5" s="107"/>
      <c r="J5" s="7"/>
      <c r="K5" s="19" t="s">
        <v>203</v>
      </c>
      <c r="L5" s="20" t="s">
        <v>205</v>
      </c>
      <c r="M5" s="7"/>
      <c r="N5" s="7"/>
      <c r="O5" s="7"/>
      <c r="P5" s="7"/>
      <c r="Q5" s="7"/>
      <c r="R5" s="7"/>
      <c r="S5" s="7"/>
      <c r="T5" s="21"/>
    </row>
    <row r="6" spans="1:71" ht="15.6" customHeight="1" x14ac:dyDescent="0.25">
      <c r="A6" t="s">
        <v>123</v>
      </c>
      <c r="B6" t="s">
        <v>71</v>
      </c>
      <c r="I6" s="107"/>
      <c r="J6" s="7"/>
      <c r="K6" s="19" t="s">
        <v>201</v>
      </c>
      <c r="L6" s="20">
        <v>630</v>
      </c>
      <c r="M6" s="7"/>
      <c r="N6" s="7"/>
      <c r="O6" s="121" t="s">
        <v>59</v>
      </c>
      <c r="P6" s="114" t="s">
        <v>132</v>
      </c>
      <c r="Q6" s="48">
        <f>IF($L$4=data!$CT$10,'streamline calculating+sorting'!K4,'calculating+sorting'!K4)</f>
        <v>34.307000000000002</v>
      </c>
      <c r="R6" s="94" t="str">
        <f>IF($L$4=data!$CT$10,'streamline calculating+sorting'!J4,'calculating+sorting'!J4)</f>
        <v>C4-3</v>
      </c>
      <c r="S6" s="62">
        <f>_xlfn.IFNA(ROUND('rset calcs'!$BH$4,0),"-")</f>
        <v>505</v>
      </c>
      <c r="T6" s="21"/>
      <c r="AT6" t="s">
        <v>262</v>
      </c>
    </row>
    <row r="7" spans="1:71" ht="15" customHeight="1" x14ac:dyDescent="0.25">
      <c r="A7" t="s">
        <v>124</v>
      </c>
      <c r="B7" t="s">
        <v>125</v>
      </c>
      <c r="I7" s="107"/>
      <c r="J7" s="7"/>
      <c r="K7" s="7"/>
      <c r="L7" s="7"/>
      <c r="M7" s="7"/>
      <c r="N7" s="7"/>
      <c r="O7" s="121"/>
      <c r="P7" s="114"/>
      <c r="Q7" s="48">
        <f>IF($L$4=data!$CT$10,'streamline calculating+sorting'!K5,'calculating+sorting'!K5)</f>
        <v>24.802</v>
      </c>
      <c r="R7" s="102" t="str">
        <f>IF($L$4=data!$CT$10,'streamline calculating+sorting'!J5,'calculating+sorting'!J5)</f>
        <v>C1-6</v>
      </c>
      <c r="S7" s="62">
        <f>_xlfn.IFNA(ROUND('rset calcs'!$BH$5,0),"-")</f>
        <v>365</v>
      </c>
      <c r="T7" s="21"/>
      <c r="AL7" t="s">
        <v>80</v>
      </c>
      <c r="AM7" t="s">
        <v>208</v>
      </c>
      <c r="AN7" t="s">
        <v>79</v>
      </c>
      <c r="AO7" t="s">
        <v>78</v>
      </c>
      <c r="AP7" t="s">
        <v>100</v>
      </c>
    </row>
    <row r="8" spans="1:71" ht="15.75" x14ac:dyDescent="0.25">
      <c r="I8" s="107"/>
      <c r="J8" s="7"/>
      <c r="K8" s="19" t="s">
        <v>77</v>
      </c>
      <c r="L8" s="85">
        <v>60</v>
      </c>
      <c r="M8" s="7" t="s">
        <v>111</v>
      </c>
      <c r="N8" s="7"/>
      <c r="O8" s="121"/>
      <c r="P8" s="114"/>
      <c r="Q8" s="48" t="str">
        <f>IF($L$4=data!$CT$10,'streamline calculating+sorting'!K6,'calculating+sorting'!K6)</f>
        <v>-</v>
      </c>
      <c r="R8" s="102" t="str">
        <f>IF($L$4=data!$CT$10,'streamline calculating+sorting'!J6,'calculating+sorting'!J6)</f>
        <v>-</v>
      </c>
      <c r="S8" s="62" t="str">
        <f>_xlfn.IFNA(ROUND('rset calcs'!$BH$6,0),"-")</f>
        <v>-</v>
      </c>
      <c r="T8" s="21"/>
      <c r="AI8" s="1" t="s">
        <v>76</v>
      </c>
      <c r="AJ8">
        <f>'calculating+sorting'!M8</f>
        <v>0.02</v>
      </c>
      <c r="AL8" t="s">
        <v>75</v>
      </c>
      <c r="AM8" t="s">
        <v>209</v>
      </c>
      <c r="AN8">
        <v>0.75</v>
      </c>
      <c r="AO8">
        <v>0</v>
      </c>
      <c r="AP8">
        <f>0.952-0.75</f>
        <v>0.20199999999999996</v>
      </c>
      <c r="AT8" t="s">
        <v>263</v>
      </c>
      <c r="AU8" t="s">
        <v>264</v>
      </c>
    </row>
    <row r="9" spans="1:71" ht="15.75" x14ac:dyDescent="0.25">
      <c r="A9" t="s">
        <v>280</v>
      </c>
      <c r="I9" s="107"/>
      <c r="J9" s="7"/>
      <c r="K9" s="7"/>
      <c r="L9" s="20" t="s">
        <v>66</v>
      </c>
      <c r="M9" s="7"/>
      <c r="N9" s="7"/>
      <c r="O9" s="121"/>
      <c r="P9" s="114"/>
      <c r="Q9" s="48" t="str">
        <f>IF($L$4=data!$CT$10,'streamline calculating+sorting'!K7,'calculating+sorting'!K7)</f>
        <v>-</v>
      </c>
      <c r="R9" s="102" t="str">
        <f>IF($L$4=data!$CT$10,'streamline calculating+sorting'!J7,'calculating+sorting'!J7)</f>
        <v>-</v>
      </c>
      <c r="S9" s="62" t="str">
        <f>_xlfn.IFNA(ROUND('rset calcs'!$BH$7,0),"-")</f>
        <v>-</v>
      </c>
      <c r="T9" s="21"/>
      <c r="AL9" t="s">
        <v>71</v>
      </c>
      <c r="AM9" t="s">
        <v>209</v>
      </c>
      <c r="AN9">
        <v>1.0625</v>
      </c>
      <c r="AO9">
        <v>0</v>
      </c>
      <c r="AP9">
        <f t="shared" ref="AP9:AP11" si="0">0.952-0.75</f>
        <v>0.20199999999999996</v>
      </c>
      <c r="AS9" s="5"/>
      <c r="AT9" s="64">
        <v>1000</v>
      </c>
      <c r="AU9" t="s">
        <v>38</v>
      </c>
      <c r="AV9" s="5"/>
      <c r="AW9" s="3"/>
      <c r="AX9" s="3"/>
      <c r="AY9" s="3"/>
      <c r="BA9" s="120"/>
      <c r="BB9" s="3"/>
      <c r="BC9" s="3"/>
      <c r="BD9" s="3"/>
      <c r="BF9" s="120"/>
      <c r="BG9" s="3"/>
      <c r="BH9" s="3"/>
      <c r="BI9" s="3"/>
      <c r="BK9" s="120"/>
      <c r="BL9" s="3"/>
      <c r="BM9" s="3"/>
      <c r="BN9" s="3"/>
      <c r="BP9" s="5"/>
      <c r="BQ9" s="3"/>
      <c r="BR9" s="3"/>
      <c r="BS9" s="3"/>
    </row>
    <row r="10" spans="1:71" ht="15.6" customHeight="1" x14ac:dyDescent="0.2">
      <c r="I10" s="107"/>
      <c r="J10" s="7"/>
      <c r="K10" s="7"/>
      <c r="L10" s="7"/>
      <c r="M10" s="7"/>
      <c r="N10" s="7"/>
      <c r="O10" s="25"/>
      <c r="P10" s="90"/>
      <c r="Q10" s="7"/>
      <c r="R10" s="7"/>
      <c r="S10" s="7"/>
      <c r="T10" s="21"/>
      <c r="AI10" s="1" t="s">
        <v>100</v>
      </c>
      <c r="AJ10">
        <f>INDEX(AP8:AP17,MATCH(L9,AL8:AL17,0),1)</f>
        <v>0</v>
      </c>
      <c r="AL10" t="s">
        <v>303</v>
      </c>
      <c r="AM10" t="s">
        <v>209</v>
      </c>
      <c r="AN10">
        <v>1.5</v>
      </c>
      <c r="AO10">
        <v>0</v>
      </c>
      <c r="AP10">
        <v>0.20200000000000001</v>
      </c>
      <c r="AS10" s="5"/>
      <c r="AT10" s="64">
        <v>12</v>
      </c>
      <c r="AU10" t="s">
        <v>265</v>
      </c>
      <c r="AV10" s="5"/>
      <c r="AW10" s="3"/>
      <c r="AX10" s="3"/>
      <c r="AY10" s="3"/>
      <c r="BA10" s="120"/>
      <c r="BB10" s="3"/>
      <c r="BC10" s="3"/>
      <c r="BD10" s="3"/>
      <c r="BF10" s="120"/>
      <c r="BG10" s="3"/>
      <c r="BH10" s="3"/>
      <c r="BI10" s="3"/>
      <c r="BK10" s="120"/>
      <c r="BL10" s="3"/>
      <c r="BM10" s="3"/>
      <c r="BN10" s="3"/>
      <c r="BP10" s="5"/>
      <c r="BQ10" s="3"/>
      <c r="BR10" s="3"/>
      <c r="BS10" s="3"/>
    </row>
    <row r="11" spans="1:71" ht="16.5" thickBot="1" x14ac:dyDescent="0.3">
      <c r="B11" s="34" t="s">
        <v>119</v>
      </c>
      <c r="C11" s="34" t="s">
        <v>120</v>
      </c>
      <c r="D11" s="34" t="s">
        <v>121</v>
      </c>
      <c r="E11" s="34" t="s">
        <v>122</v>
      </c>
      <c r="F11" s="89" t="s">
        <v>324</v>
      </c>
      <c r="G11" s="68" t="s">
        <v>269</v>
      </c>
      <c r="I11" s="107"/>
      <c r="J11" s="7"/>
      <c r="K11" s="19" t="s">
        <v>207</v>
      </c>
      <c r="L11" s="94" t="str">
        <f>INDEX($AM$8:$AM$17,MATCH(L9,$AL$8:$AL$17,0),1)</f>
        <v>0/100</v>
      </c>
      <c r="M11" s="7"/>
      <c r="N11" s="7"/>
      <c r="O11" s="7"/>
      <c r="P11" s="26" t="s">
        <v>50</v>
      </c>
      <c r="Q11" s="7"/>
      <c r="R11" s="118">
        <f>SUM(Q6:Q9)+(COUNT(Q6:Q9)-1)*$AJ$8</f>
        <v>59.129000000000005</v>
      </c>
      <c r="S11" s="118"/>
      <c r="T11" s="21"/>
      <c r="AL11" t="s">
        <v>69</v>
      </c>
      <c r="AM11" t="s">
        <v>209</v>
      </c>
      <c r="AN11">
        <v>0</v>
      </c>
      <c r="AO11">
        <v>0</v>
      </c>
      <c r="AP11">
        <f t="shared" si="0"/>
        <v>0.20199999999999996</v>
      </c>
      <c r="AS11" s="5"/>
      <c r="AT11" s="64">
        <v>8</v>
      </c>
      <c r="AU11" t="s">
        <v>265</v>
      </c>
      <c r="AV11" s="5"/>
      <c r="AW11" s="3"/>
      <c r="AX11" s="3"/>
      <c r="AY11" s="3"/>
      <c r="BA11" s="120"/>
      <c r="BB11" s="3"/>
      <c r="BC11" s="3"/>
      <c r="BD11" s="3"/>
      <c r="BF11" s="120"/>
      <c r="BG11" s="3"/>
      <c r="BH11" s="3"/>
      <c r="BI11" s="3"/>
      <c r="BK11" s="120"/>
      <c r="BL11" s="3"/>
      <c r="BM11" s="3"/>
      <c r="BN11" s="3"/>
      <c r="BP11" s="5"/>
      <c r="BQ11" s="3"/>
      <c r="BR11" s="3"/>
      <c r="BS11" s="3"/>
    </row>
    <row r="12" spans="1:71" ht="15.75" x14ac:dyDescent="0.25">
      <c r="A12" s="1" t="s">
        <v>114</v>
      </c>
      <c r="B12" s="35" t="s">
        <v>126</v>
      </c>
      <c r="C12" s="36" t="s">
        <v>126</v>
      </c>
      <c r="D12" s="36" t="s">
        <v>126</v>
      </c>
      <c r="E12" s="36" t="s">
        <v>123</v>
      </c>
      <c r="F12" s="36" t="s">
        <v>126</v>
      </c>
      <c r="G12" s="37"/>
      <c r="I12" s="107"/>
      <c r="J12" s="7"/>
      <c r="K12" s="7"/>
      <c r="L12" s="7"/>
      <c r="M12" s="7"/>
      <c r="N12" s="7"/>
      <c r="O12" s="7"/>
      <c r="P12" s="19" t="s">
        <v>48</v>
      </c>
      <c r="Q12" s="7"/>
      <c r="R12" s="119">
        <f>(R4-R11)/2</f>
        <v>0.43549999999999756</v>
      </c>
      <c r="S12" s="119"/>
      <c r="T12" s="21"/>
      <c r="Z12" s="7"/>
      <c r="AI12" t="s">
        <v>128</v>
      </c>
      <c r="AJ12">
        <v>16</v>
      </c>
      <c r="AL12" t="s">
        <v>66</v>
      </c>
      <c r="AM12" t="s">
        <v>209</v>
      </c>
      <c r="AN12">
        <v>0</v>
      </c>
      <c r="AO12">
        <v>0</v>
      </c>
      <c r="AS12" s="5"/>
      <c r="AT12" s="64">
        <v>5</v>
      </c>
      <c r="AU12" t="s">
        <v>265</v>
      </c>
      <c r="AV12" s="5"/>
      <c r="AW12" s="3"/>
      <c r="AX12" s="3"/>
      <c r="AY12" s="3"/>
      <c r="BA12" s="120"/>
      <c r="BB12" s="3"/>
      <c r="BC12" s="3"/>
      <c r="BD12" s="3"/>
      <c r="BF12" s="120"/>
      <c r="BG12" s="3"/>
      <c r="BH12" s="3"/>
      <c r="BI12" s="3"/>
      <c r="BK12" s="120"/>
      <c r="BL12" s="3"/>
      <c r="BM12" s="3"/>
      <c r="BN12" s="3"/>
      <c r="BP12" s="5"/>
      <c r="BQ12" s="3"/>
      <c r="BR12" s="3"/>
      <c r="BS12" s="3"/>
    </row>
    <row r="13" spans="1:71" x14ac:dyDescent="0.2">
      <c r="A13" s="1" t="s">
        <v>115</v>
      </c>
      <c r="B13" s="38" t="s">
        <v>123</v>
      </c>
      <c r="C13" s="33" t="s">
        <v>123</v>
      </c>
      <c r="D13" s="33" t="s">
        <v>123</v>
      </c>
      <c r="E13" s="67" t="s">
        <v>123</v>
      </c>
      <c r="F13" s="88" t="s">
        <v>123</v>
      </c>
      <c r="G13" s="24"/>
      <c r="I13" s="107"/>
      <c r="J13" s="7"/>
      <c r="K13" s="19" t="s">
        <v>211</v>
      </c>
      <c r="L13" s="20" t="s">
        <v>213</v>
      </c>
      <c r="M13" s="7"/>
      <c r="N13" s="7"/>
      <c r="O13" s="7"/>
      <c r="P13" s="7"/>
      <c r="Q13" s="7"/>
      <c r="R13" s="7"/>
      <c r="S13" s="7"/>
      <c r="T13" s="21"/>
      <c r="AJ13">
        <v>32</v>
      </c>
      <c r="AL13" t="s">
        <v>63</v>
      </c>
      <c r="AM13" t="s">
        <v>209</v>
      </c>
      <c r="AN13">
        <v>0</v>
      </c>
      <c r="AO13">
        <v>0</v>
      </c>
      <c r="AT13" s="64">
        <v>0</v>
      </c>
      <c r="AU13" s="2" t="s">
        <v>38</v>
      </c>
    </row>
    <row r="14" spans="1:71" ht="15" customHeight="1" x14ac:dyDescent="0.25">
      <c r="A14" s="1" t="s">
        <v>116</v>
      </c>
      <c r="B14" s="38" t="s">
        <v>123</v>
      </c>
      <c r="C14" s="33" t="s">
        <v>123</v>
      </c>
      <c r="D14" s="33" t="s">
        <v>123</v>
      </c>
      <c r="E14" s="67" t="s">
        <v>123</v>
      </c>
      <c r="F14" s="88" t="s">
        <v>123</v>
      </c>
      <c r="G14" s="24"/>
      <c r="I14" s="107"/>
      <c r="J14" s="7"/>
      <c r="K14" s="19" t="s">
        <v>139</v>
      </c>
      <c r="L14" s="20">
        <v>3500</v>
      </c>
      <c r="M14" s="7"/>
      <c r="N14" s="7"/>
      <c r="O14" s="7"/>
      <c r="P14" s="19" t="s">
        <v>225</v>
      </c>
      <c r="Q14" s="7"/>
      <c r="R14" s="112">
        <f>SUM('rset calcs'!BM4:BM7)</f>
        <v>27.104745583193655</v>
      </c>
      <c r="S14" s="112"/>
      <c r="T14" s="24"/>
      <c r="AL14" t="s">
        <v>61</v>
      </c>
      <c r="AM14" t="s">
        <v>210</v>
      </c>
      <c r="AN14">
        <v>0</v>
      </c>
      <c r="AO14">
        <v>0.4375</v>
      </c>
      <c r="AS14" s="4"/>
      <c r="AV14" s="4"/>
      <c r="AW14" s="3"/>
      <c r="BA14" s="4"/>
      <c r="BB14" s="3"/>
      <c r="BF14" s="4"/>
      <c r="BG14" s="3"/>
      <c r="BK14" s="4"/>
      <c r="BL14" s="3"/>
      <c r="BP14" s="4"/>
      <c r="BQ14" s="3"/>
    </row>
    <row r="15" spans="1:71" ht="15.75" x14ac:dyDescent="0.25">
      <c r="A15" s="1" t="s">
        <v>113</v>
      </c>
      <c r="B15" s="38" t="s">
        <v>126</v>
      </c>
      <c r="C15" s="33" t="s">
        <v>126</v>
      </c>
      <c r="D15" s="33" t="s">
        <v>126</v>
      </c>
      <c r="E15" s="67" t="s">
        <v>123</v>
      </c>
      <c r="F15" s="88" t="s">
        <v>126</v>
      </c>
      <c r="G15" s="24"/>
      <c r="I15" s="107"/>
      <c r="J15" s="7"/>
      <c r="K15" s="84" t="s">
        <v>300</v>
      </c>
      <c r="L15" s="20">
        <v>80</v>
      </c>
      <c r="M15" s="7"/>
      <c r="N15" s="7"/>
      <c r="O15" s="7"/>
      <c r="P15" s="19" t="s">
        <v>231</v>
      </c>
      <c r="Q15" s="7"/>
      <c r="R15" s="113" t="str">
        <f>ROUNDUP(R14/120,2) &amp; "/" &amp; ROUNDUP(R14/277,2)</f>
        <v>0.23/0.1</v>
      </c>
      <c r="S15" s="113"/>
      <c r="T15" s="24"/>
      <c r="AJ15">
        <v>26</v>
      </c>
      <c r="AL15" t="s">
        <v>58</v>
      </c>
      <c r="AM15" t="s">
        <v>210</v>
      </c>
      <c r="AN15">
        <v>0</v>
      </c>
      <c r="AO15">
        <v>0.4375</v>
      </c>
      <c r="AS15" s="1"/>
      <c r="AV15" s="1"/>
      <c r="BA15" s="1"/>
      <c r="BF15" s="1"/>
      <c r="BK15" s="1"/>
      <c r="BP15" s="1"/>
    </row>
    <row r="16" spans="1:71" ht="15.75" x14ac:dyDescent="0.25">
      <c r="A16" s="1" t="s">
        <v>117</v>
      </c>
      <c r="B16" s="38" t="s">
        <v>123</v>
      </c>
      <c r="C16" s="33" t="s">
        <v>123</v>
      </c>
      <c r="D16" s="33" t="s">
        <v>123</v>
      </c>
      <c r="E16" s="67" t="s">
        <v>123</v>
      </c>
      <c r="F16" s="88" t="s">
        <v>123</v>
      </c>
      <c r="G16" s="24"/>
      <c r="I16" s="107"/>
      <c r="J16" s="7"/>
      <c r="K16" s="7"/>
      <c r="L16" s="7"/>
      <c r="M16" s="7"/>
      <c r="N16" s="7"/>
      <c r="O16" s="7"/>
      <c r="P16" s="19" t="s">
        <v>230</v>
      </c>
      <c r="Q16" s="7"/>
      <c r="R16" s="112">
        <f>IFERROR((L6*L8/12)/R14,0)</f>
        <v>116.21581137264624</v>
      </c>
      <c r="S16" s="112"/>
      <c r="T16" s="24"/>
      <c r="AL16" t="s">
        <v>56</v>
      </c>
      <c r="AM16" t="s">
        <v>210</v>
      </c>
      <c r="AN16">
        <v>0</v>
      </c>
      <c r="AO16">
        <v>0</v>
      </c>
    </row>
    <row r="17" spans="1:43" ht="15.6" customHeight="1" thickBot="1" x14ac:dyDescent="0.25">
      <c r="A17" s="1" t="s">
        <v>118</v>
      </c>
      <c r="B17" s="39" t="s">
        <v>124</v>
      </c>
      <c r="C17" s="40" t="s">
        <v>124</v>
      </c>
      <c r="D17" s="40" t="s">
        <v>124</v>
      </c>
      <c r="E17" s="40" t="s">
        <v>124</v>
      </c>
      <c r="F17" s="96" t="s">
        <v>38</v>
      </c>
      <c r="G17" s="41" t="s">
        <v>124</v>
      </c>
      <c r="I17" s="107"/>
      <c r="J17" s="7"/>
      <c r="K17" s="104"/>
      <c r="L17" s="104"/>
      <c r="M17" s="104"/>
      <c r="N17" s="7"/>
      <c r="O17" s="7"/>
      <c r="P17" s="7"/>
      <c r="Q17" s="7"/>
      <c r="R17" s="7"/>
      <c r="S17" s="7"/>
      <c r="T17" s="24"/>
      <c r="AL17" t="s">
        <v>54</v>
      </c>
      <c r="AM17" t="s">
        <v>210</v>
      </c>
      <c r="AN17">
        <v>0</v>
      </c>
      <c r="AO17">
        <v>0</v>
      </c>
    </row>
    <row r="18" spans="1:43" ht="15.6" customHeight="1" x14ac:dyDescent="0.25">
      <c r="I18" s="107"/>
      <c r="J18" s="7"/>
      <c r="K18" s="104"/>
      <c r="L18" s="104"/>
      <c r="M18" s="104"/>
      <c r="N18" s="7"/>
      <c r="O18" s="7"/>
      <c r="P18" s="19" t="s">
        <v>266</v>
      </c>
      <c r="Q18" s="7"/>
      <c r="R18" s="118" t="str">
        <f>INDEX(AU9:AU13,MATCH(R14/120,AT9:AT13,-1))</f>
        <v>POW-6W-300-WH</v>
      </c>
      <c r="S18" s="118"/>
      <c r="T18" s="24"/>
    </row>
    <row r="19" spans="1:43" ht="15" customHeight="1" x14ac:dyDescent="0.2">
      <c r="A19" s="122" t="s">
        <v>270</v>
      </c>
      <c r="B19" s="122"/>
      <c r="C19" s="122"/>
      <c r="D19" s="122"/>
      <c r="E19" s="122"/>
      <c r="F19" s="87"/>
      <c r="G19" s="70"/>
      <c r="H19" s="7"/>
      <c r="I19" s="107"/>
      <c r="J19" s="7"/>
      <c r="K19" s="104"/>
      <c r="L19" s="104"/>
      <c r="M19" s="104"/>
      <c r="N19" s="7"/>
      <c r="O19" s="7"/>
      <c r="P19" s="7"/>
      <c r="Q19" s="7"/>
      <c r="R19" s="7"/>
      <c r="S19" s="7"/>
      <c r="T19" s="24"/>
    </row>
    <row r="20" spans="1:43" ht="15.75" thickBot="1" x14ac:dyDescent="0.25">
      <c r="A20" s="69" t="s">
        <v>66</v>
      </c>
      <c r="B20" t="s">
        <v>271</v>
      </c>
      <c r="H20" s="7"/>
      <c r="I20" s="10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  <c r="AE20" s="32"/>
      <c r="AF20" s="32"/>
      <c r="AG20" s="32"/>
      <c r="AH20" s="32"/>
      <c r="AI20" t="s">
        <v>233</v>
      </c>
      <c r="AQ20" s="2"/>
    </row>
    <row r="21" spans="1:43" x14ac:dyDescent="0.2">
      <c r="A21" s="69" t="s">
        <v>63</v>
      </c>
      <c r="B21" t="s">
        <v>272</v>
      </c>
      <c r="V21" s="7"/>
      <c r="W21" s="7"/>
      <c r="AI21" t="s">
        <v>238</v>
      </c>
    </row>
    <row r="22" spans="1:43" x14ac:dyDescent="0.2">
      <c r="AD22" s="1"/>
      <c r="AG22" s="2"/>
      <c r="AH22" s="2"/>
    </row>
    <row r="23" spans="1:43" ht="15.75" thickBot="1" x14ac:dyDescent="0.25">
      <c r="A23" s="122" t="s">
        <v>273</v>
      </c>
      <c r="B23" s="122"/>
      <c r="C23" s="122"/>
      <c r="D23" s="122"/>
      <c r="E23" s="122"/>
      <c r="F23" s="87"/>
      <c r="G23" s="70"/>
      <c r="AD23" s="1"/>
      <c r="AG23" s="2"/>
      <c r="AH23" s="2"/>
    </row>
    <row r="24" spans="1:43" ht="15" customHeight="1" x14ac:dyDescent="0.2">
      <c r="A24" s="69" t="s">
        <v>61</v>
      </c>
      <c r="B24" t="s">
        <v>274</v>
      </c>
      <c r="I24" s="106" t="s">
        <v>237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  <c r="AD24" s="1"/>
      <c r="AG24" s="2"/>
      <c r="AH24" s="2"/>
    </row>
    <row r="25" spans="1:43" ht="15.75" x14ac:dyDescent="0.25">
      <c r="A25" s="69" t="s">
        <v>58</v>
      </c>
      <c r="B25" t="s">
        <v>275</v>
      </c>
      <c r="I25" s="107"/>
      <c r="J25" s="7"/>
      <c r="K25" s="19" t="s">
        <v>234</v>
      </c>
      <c r="L25" s="47" t="s">
        <v>238</v>
      </c>
      <c r="M25" s="7"/>
      <c r="N25" s="7"/>
      <c r="O25" s="7"/>
      <c r="P25" s="7"/>
      <c r="Q25" s="7"/>
      <c r="R25" s="124" t="s">
        <v>108</v>
      </c>
      <c r="S25" s="124"/>
      <c r="T25" s="7"/>
      <c r="U25" s="124" t="s">
        <v>109</v>
      </c>
      <c r="V25" s="124"/>
      <c r="W25" s="7"/>
      <c r="X25" s="124" t="s">
        <v>110</v>
      </c>
      <c r="Y25" s="124"/>
      <c r="Z25" s="21"/>
      <c r="AD25" s="1"/>
      <c r="AG25" s="2"/>
      <c r="AH25" s="2"/>
    </row>
    <row r="26" spans="1:43" ht="15.75" x14ac:dyDescent="0.25">
      <c r="A26" s="69" t="s">
        <v>56</v>
      </c>
      <c r="B26" t="s">
        <v>276</v>
      </c>
      <c r="I26" s="107"/>
      <c r="J26" s="7"/>
      <c r="K26" s="19" t="s">
        <v>202</v>
      </c>
      <c r="L26" s="20" t="s">
        <v>121</v>
      </c>
      <c r="M26" s="7"/>
      <c r="Q26" s="7"/>
      <c r="R26" s="123" t="str">
        <f>L34</f>
        <v>PE</v>
      </c>
      <c r="S26" s="123"/>
      <c r="T26" s="7"/>
      <c r="U26" s="123" t="str">
        <f>INDEX(AJ27:AJ33,MATCH(L34,AI27:AI33,0),1)</f>
        <v>PM</v>
      </c>
      <c r="V26" s="123"/>
      <c r="W26" s="7"/>
      <c r="X26" s="123" t="str">
        <f>L34</f>
        <v>PE</v>
      </c>
      <c r="Y26" s="123"/>
      <c r="Z26" s="21"/>
      <c r="AD26" s="1"/>
      <c r="AG26" s="2"/>
      <c r="AH26" s="2"/>
    </row>
    <row r="27" spans="1:43" x14ac:dyDescent="0.2">
      <c r="A27" s="69" t="s">
        <v>54</v>
      </c>
      <c r="B27" t="s">
        <v>277</v>
      </c>
      <c r="I27" s="107"/>
      <c r="J27" s="7"/>
      <c r="K27" s="19" t="s">
        <v>203</v>
      </c>
      <c r="L27" s="47" t="s">
        <v>205</v>
      </c>
      <c r="M27" s="7"/>
      <c r="O27" s="7"/>
      <c r="P27" s="7"/>
      <c r="Q27" s="7"/>
      <c r="Z27" s="21"/>
      <c r="AD27" s="1"/>
      <c r="AG27" s="2"/>
      <c r="AH27" s="2"/>
      <c r="AI27" t="s">
        <v>75</v>
      </c>
      <c r="AJ27" t="s">
        <v>69</v>
      </c>
    </row>
    <row r="28" spans="1:43" ht="15.75" x14ac:dyDescent="0.25">
      <c r="I28" s="107"/>
      <c r="J28" s="7"/>
      <c r="K28" s="19" t="s">
        <v>201</v>
      </c>
      <c r="L28" s="20">
        <v>740</v>
      </c>
      <c r="M28" s="7"/>
      <c r="O28" s="7"/>
      <c r="P28" s="19" t="s">
        <v>227</v>
      </c>
      <c r="R28" s="116">
        <v>1</v>
      </c>
      <c r="S28" s="116"/>
      <c r="U28" s="116">
        <f>IF(L25="Recessed",IF(L30+L31/12&lt;=24,0,IF(L30*12+L31-R30-FLOOR((L30*12+L31-R30)/144,1)*144&lt;48,FLOOR((L30*12+L31-R30)/144,1)-1,FLOOR((L30*12+L31-R30)/144,1))),IF(L30+L31/12&lt;=24,0,IF(MOD((L30+L31/12),12)=0,(L30+L31/12)/12-2,IF(L30+L31/12&lt;=AJ15,FLOOR((L30+L31/12-8)/12,1),FLOOR((L30+L31/12-12)/12,1)))))</f>
        <v>0</v>
      </c>
      <c r="V28" s="116"/>
      <c r="X28" s="116">
        <v>1</v>
      </c>
      <c r="Y28" s="116"/>
      <c r="Z28" s="21"/>
      <c r="AI28" t="s">
        <v>71</v>
      </c>
      <c r="AJ28" t="s">
        <v>69</v>
      </c>
    </row>
    <row r="29" spans="1:43" x14ac:dyDescent="0.2">
      <c r="I29" s="107"/>
      <c r="J29" s="7"/>
      <c r="K29" s="19"/>
      <c r="M29" s="7"/>
      <c r="Z29" s="21"/>
    </row>
    <row r="30" spans="1:43" ht="15" customHeight="1" x14ac:dyDescent="0.2">
      <c r="I30" s="107"/>
      <c r="J30" s="7"/>
      <c r="K30" s="19" t="s">
        <v>77</v>
      </c>
      <c r="L30" s="85">
        <v>14</v>
      </c>
      <c r="M30" s="7" t="s">
        <v>112</v>
      </c>
      <c r="N30" s="7"/>
      <c r="O30" s="7"/>
      <c r="P30" s="19" t="s">
        <v>105</v>
      </c>
      <c r="R30" s="115">
        <f>IF(L25="Recessed",IF(MOD(L30+L31/12,12)=0,144,IF(OR(L30+L31/12&lt;20,(L30+L31/12-12*(FLOOR((L30+L31/12)/12,1)-1))&lt;=16),96,144)),IF(MOD(L30+L31/12,12)=0,144,(L30*12+L31-U28*U30)/2))</f>
        <v>84</v>
      </c>
      <c r="S30" s="115"/>
      <c r="U30" s="115">
        <f>U31+INDEX(AN8:AN17,MATCH(U26,AL8:AL17,0),1)/2</f>
        <v>0</v>
      </c>
      <c r="V30" s="115"/>
      <c r="X30" s="115">
        <f>MROUND(L30*12+L31-R30-U30*U28,1/32)</f>
        <v>84</v>
      </c>
      <c r="Y30" s="115"/>
      <c r="Z30" s="21"/>
      <c r="AI30" t="s">
        <v>69</v>
      </c>
      <c r="AJ30" t="s">
        <v>69</v>
      </c>
    </row>
    <row r="31" spans="1:43" x14ac:dyDescent="0.2">
      <c r="I31" s="107"/>
      <c r="J31" s="7"/>
      <c r="K31" s="7"/>
      <c r="L31" s="86"/>
      <c r="M31" s="7" t="s">
        <v>111</v>
      </c>
      <c r="O31" s="7"/>
      <c r="P31" s="19" t="s">
        <v>67</v>
      </c>
      <c r="R31" s="115">
        <f>MROUND(R30,1/32)</f>
        <v>84</v>
      </c>
      <c r="S31" s="115"/>
      <c r="U31" s="115">
        <f>IF(L25="Recessed",IF(U28=0,0,144),IF(U28=0,0,IF((L30+L31/12)&lt;=AJ15,96,144)))</f>
        <v>0</v>
      </c>
      <c r="V31" s="115"/>
      <c r="X31" s="115">
        <f>MROUND(X30-INDEX(AN8:AN17,MATCH(X26,AL8:AL17,0),1),1/32)</f>
        <v>84</v>
      </c>
      <c r="Y31" s="115"/>
      <c r="Z31" s="21"/>
      <c r="AI31" t="s">
        <v>66</v>
      </c>
      <c r="AJ31" t="s">
        <v>63</v>
      </c>
    </row>
    <row r="32" spans="1:43" x14ac:dyDescent="0.2">
      <c r="I32" s="107"/>
      <c r="J32" s="30" t="s">
        <v>129</v>
      </c>
      <c r="K32" s="7"/>
      <c r="M32" s="7"/>
      <c r="N32" s="7"/>
      <c r="O32" s="7"/>
      <c r="P32" s="19" t="s">
        <v>64</v>
      </c>
      <c r="R32" s="115">
        <f>MROUND(R31-2*INDEX($AO$8:$AO$17,MATCH(L34,$AL$8:$AL$17,0),1),1/32)</f>
        <v>84</v>
      </c>
      <c r="S32" s="115"/>
      <c r="U32" s="115">
        <f>U31-2*INDEX(AO8:AO17,MATCH(U26,AL8:AL17,0),1)</f>
        <v>0</v>
      </c>
      <c r="V32" s="115"/>
      <c r="X32" s="115">
        <f>MROUND(X31-2*INDEX(AO8:AO17,MATCH(X26,AL8:AL17,0),1),1/32)</f>
        <v>84</v>
      </c>
      <c r="Y32" s="115"/>
      <c r="Z32" s="21"/>
      <c r="AI32" t="s">
        <v>61</v>
      </c>
      <c r="AJ32" t="s">
        <v>58</v>
      </c>
    </row>
    <row r="33" spans="1:36" x14ac:dyDescent="0.2">
      <c r="I33" s="107"/>
      <c r="J33" s="7"/>
      <c r="N33" s="7"/>
      <c r="O33" s="7"/>
      <c r="P33" s="7"/>
      <c r="R33" s="7"/>
      <c r="S33" s="7"/>
      <c r="U33" s="7"/>
      <c r="V33" s="7"/>
      <c r="X33" s="7"/>
      <c r="Y33" s="7"/>
      <c r="Z33" s="21"/>
      <c r="AI33" t="s">
        <v>56</v>
      </c>
      <c r="AJ33" t="s">
        <v>54</v>
      </c>
    </row>
    <row r="34" spans="1:36" ht="15.75" x14ac:dyDescent="0.25">
      <c r="I34" s="107"/>
      <c r="L34" s="20" t="s">
        <v>66</v>
      </c>
      <c r="O34" s="121" t="s">
        <v>59</v>
      </c>
      <c r="P34" s="114" t="s">
        <v>132</v>
      </c>
      <c r="Q34" s="99">
        <f>IF($L$26=data!$CT$10,'streamline system start'!K4,'system start'!K4)</f>
        <v>47.683999999999997</v>
      </c>
      <c r="R34" s="22" t="str">
        <f>IF($L$26=data!$CT$10,'streamline system start'!J4,'system start'!J4)</f>
        <v>C1-17</v>
      </c>
      <c r="S34" s="63">
        <f>_xlfn.IFNA(ROUND('rset calcs'!$BH$8,0),"-")</f>
        <v>830</v>
      </c>
      <c r="T34" s="99" t="str">
        <f>IF($L$26=data!$CT$10,'streamline system middle'!K4,'system middle'!K4)</f>
        <v>-</v>
      </c>
      <c r="U34" s="22" t="str">
        <f>IF($L$26=data!$CT$10,'streamline system middle'!J4,'system middle'!J4)</f>
        <v>-</v>
      </c>
      <c r="V34" s="63" t="str">
        <f>_xlfn.IFNA(ROUND('rset calcs'!$BH$12,0),"-")</f>
        <v>-</v>
      </c>
      <c r="W34" s="99">
        <f>IF($L$26=data!$CT$10,'streamline system end'!K4,'system end'!K4)</f>
        <v>47.683999999999997</v>
      </c>
      <c r="X34" s="22" t="str">
        <f>IF($L$26=data!$CT$10,'streamline system end'!J4,'system end'!J4)</f>
        <v>C1-17</v>
      </c>
      <c r="Y34" s="63">
        <f>_xlfn.IFNA(ROUND('rset calcs'!$BH$16,0),"-")</f>
        <v>830</v>
      </c>
      <c r="Z34" s="21"/>
    </row>
    <row r="35" spans="1:36" ht="15.75" x14ac:dyDescent="0.25">
      <c r="I35" s="107"/>
      <c r="O35" s="121"/>
      <c r="P35" s="114"/>
      <c r="Q35" s="99">
        <f>IF($L$26=data!$CT$10,'streamline system start'!K5,'system start'!K5)</f>
        <v>36.243000000000002</v>
      </c>
      <c r="R35" s="102" t="str">
        <f>IF($L$26=data!$CT$10,'streamline system start'!J5,'system start'!J5)</f>
        <v>C1-11</v>
      </c>
      <c r="S35" s="63">
        <f>_xlfn.IFNA(ROUND('rset calcs'!$BH$9,0),"-")</f>
        <v>631</v>
      </c>
      <c r="T35" s="99" t="str">
        <f>IF($L$26=data!$CT$10,'streamline system middle'!K5,'system middle'!K5)</f>
        <v>-</v>
      </c>
      <c r="U35" s="102" t="str">
        <f>IF($L$26=data!$CT$10,'streamline system middle'!J5,'system middle'!J5)</f>
        <v>-</v>
      </c>
      <c r="V35" s="63" t="str">
        <f>_xlfn.IFNA(ROUND('rset calcs'!$BH$13,0),"-")</f>
        <v>-</v>
      </c>
      <c r="W35" s="99">
        <f>IF($L$26=data!$CT$10,'streamline system end'!K5,'system end'!K5)</f>
        <v>36.243000000000002</v>
      </c>
      <c r="X35" s="102" t="str">
        <f>IF($L$26=data!$CT$10,'streamline system end'!J5,'system end'!J5)</f>
        <v>C1-11</v>
      </c>
      <c r="Y35" s="63">
        <f>_xlfn.IFNA(ROUND('rset calcs'!$BH$17,0),"-")</f>
        <v>631</v>
      </c>
      <c r="Z35" s="21"/>
    </row>
    <row r="36" spans="1:36" ht="15.75" x14ac:dyDescent="0.25">
      <c r="I36" s="107"/>
      <c r="K36" s="19" t="s">
        <v>207</v>
      </c>
      <c r="L36" s="22" t="str">
        <f>INDEX($AM$8:$AM$17,MATCH(L34,$AL$8:$AL$17,0),1)</f>
        <v>0/100</v>
      </c>
      <c r="O36" s="121"/>
      <c r="P36" s="114"/>
      <c r="Q36" s="99" t="str">
        <f>IF($L$26=data!$CT$10,'streamline system start'!K6,'system start'!K6)</f>
        <v>-</v>
      </c>
      <c r="R36" s="102" t="str">
        <f>IF($L$26=data!$CT$10,'streamline system start'!J6,'system start'!J6)</f>
        <v>-</v>
      </c>
      <c r="S36" s="63" t="str">
        <f>_xlfn.IFNA(ROUND('rset calcs'!$BH$10,0),"-")</f>
        <v>-</v>
      </c>
      <c r="T36" s="99" t="str">
        <f>IF($L$26=data!$CT$10,'streamline system middle'!K6,'system middle'!K6)</f>
        <v>-</v>
      </c>
      <c r="U36" s="102" t="str">
        <f>IF($L$26=data!$CT$10,'streamline system middle'!J6,'system middle'!J6)</f>
        <v>-</v>
      </c>
      <c r="V36" s="63" t="str">
        <f>_xlfn.IFNA(ROUND('rset calcs'!$BH$14,0),"-")</f>
        <v>-</v>
      </c>
      <c r="W36" s="99" t="str">
        <f>IF($L$26=data!$CT$10,'streamline system end'!K6,'system end'!K6)</f>
        <v>-</v>
      </c>
      <c r="X36" s="102" t="str">
        <f>IF($L$26=data!$CT$10,'streamline system end'!J6,'system end'!J6)</f>
        <v>-</v>
      </c>
      <c r="Y36" s="63" t="str">
        <f>_xlfn.IFNA(ROUND('rset calcs'!$BH$18,0),"-")</f>
        <v>-</v>
      </c>
      <c r="Z36" s="21"/>
    </row>
    <row r="37" spans="1:36" ht="15" customHeight="1" x14ac:dyDescent="0.25">
      <c r="I37" s="107"/>
      <c r="O37" s="121"/>
      <c r="P37" s="114"/>
      <c r="Q37" s="99" t="str">
        <f>IF($L$26=data!$CT$10,'streamline system start'!K7,'system start'!K7)</f>
        <v>-</v>
      </c>
      <c r="R37" s="102" t="str">
        <f>IF($L$26=data!$CT$10,'streamline system start'!J7,'system start'!J7)</f>
        <v>-</v>
      </c>
      <c r="S37" s="63" t="str">
        <f>_xlfn.IFNA(ROUND('rset calcs'!$BH$11,0),"-")</f>
        <v>-</v>
      </c>
      <c r="T37" s="99" t="str">
        <f>IF($L$26=data!$CT$10,'streamline system middle'!K7,'system middle'!K7)</f>
        <v>-</v>
      </c>
      <c r="U37" s="102" t="str">
        <f>IF($L$26=data!$CT$10,'streamline system middle'!J7,'system middle'!J7)</f>
        <v>-</v>
      </c>
      <c r="V37" s="63" t="str">
        <f>_xlfn.IFNA(ROUND('rset calcs'!$BH$15,0),"-")</f>
        <v>-</v>
      </c>
      <c r="W37" s="99" t="str">
        <f>IF($L$26=data!$CT$10,'streamline system end'!K7,'system end'!K7)</f>
        <v>-</v>
      </c>
      <c r="X37" s="102" t="str">
        <f>IF($L$26=data!$CT$10,'streamline system end'!J7,'system end'!J7)</f>
        <v>-</v>
      </c>
      <c r="Y37" s="63" t="str">
        <f>_xlfn.IFNA(ROUND('rset calcs'!$BH$19,0),"-")</f>
        <v>-</v>
      </c>
      <c r="Z37" s="21"/>
    </row>
    <row r="38" spans="1:36" x14ac:dyDescent="0.2">
      <c r="I38" s="107"/>
      <c r="K38" s="19" t="s">
        <v>211</v>
      </c>
      <c r="L38" s="20" t="s">
        <v>213</v>
      </c>
      <c r="O38" s="25"/>
      <c r="P38" s="90"/>
      <c r="R38" s="7"/>
      <c r="S38" s="7"/>
      <c r="U38" s="7"/>
      <c r="V38" s="7"/>
      <c r="X38" s="7"/>
      <c r="Y38" s="7"/>
      <c r="Z38" s="21"/>
    </row>
    <row r="39" spans="1:36" ht="15" customHeight="1" x14ac:dyDescent="0.2">
      <c r="I39" s="107"/>
      <c r="K39" s="19" t="s">
        <v>139</v>
      </c>
      <c r="L39" s="20">
        <v>3500</v>
      </c>
      <c r="O39" s="7"/>
      <c r="P39" s="26" t="s">
        <v>50</v>
      </c>
      <c r="R39" s="110">
        <f>SUM(Q34:Q37)+(COUNT(Q34:Q37)-1)*$AJ$8</f>
        <v>83.946999999999989</v>
      </c>
      <c r="S39" s="110"/>
      <c r="U39" s="110">
        <f>IF(COUNT(T34:T37)=0,0,SUM(T34:T37)+(COUNT(T34:T37)-1)*$AJ$8)</f>
        <v>0</v>
      </c>
      <c r="V39" s="110"/>
      <c r="X39" s="110">
        <f>SUM(W34:W37)+(COUNT(W34:W37)-1)*$AJ$8</f>
        <v>83.946999999999989</v>
      </c>
      <c r="Y39" s="110"/>
      <c r="Z39" s="21"/>
    </row>
    <row r="40" spans="1:36" x14ac:dyDescent="0.2">
      <c r="I40" s="107"/>
      <c r="K40" s="19" t="s">
        <v>300</v>
      </c>
      <c r="L40" s="47">
        <v>80</v>
      </c>
      <c r="O40" s="7"/>
      <c r="P40" s="19" t="s">
        <v>335</v>
      </c>
      <c r="R40" s="111" t="str">
        <f>ROUND(R32-R39,3) &amp; " (one end)"</f>
        <v>0.053 (one end)</v>
      </c>
      <c r="S40" s="111"/>
      <c r="U40" s="110" t="str">
        <f>ROUND(IF(COUNT(T34:T37)=0,0,(U32-U39)/2),3) &amp; " (each end)"</f>
        <v>0 (each end)</v>
      </c>
      <c r="V40" s="110"/>
      <c r="X40" s="111" t="str">
        <f>ROUND(X32-X39,3) &amp; " (one end)"</f>
        <v>0.053 (one end)</v>
      </c>
      <c r="Y40" s="111"/>
      <c r="Z40" s="21"/>
    </row>
    <row r="41" spans="1:36" ht="15.6" customHeight="1" x14ac:dyDescent="0.2">
      <c r="I41" s="107"/>
      <c r="O41" s="7"/>
      <c r="P41" s="7"/>
      <c r="R41" s="7"/>
      <c r="S41" s="7"/>
      <c r="U41" s="7"/>
      <c r="V41" s="7"/>
      <c r="X41" s="7"/>
      <c r="Y41" s="7"/>
      <c r="Z41" s="21"/>
      <c r="AB41" s="32"/>
    </row>
    <row r="42" spans="1:36" ht="15" customHeight="1" x14ac:dyDescent="0.25">
      <c r="I42" s="107"/>
      <c r="O42" s="7"/>
      <c r="P42" s="1" t="s">
        <v>225</v>
      </c>
      <c r="R42" s="105">
        <f>SUM('rset calcs'!BM8:BM11)</f>
        <v>45.214600285901561</v>
      </c>
      <c r="S42" s="105"/>
      <c r="U42" s="105">
        <f>SUM('rset calcs'!BM12:BM15)</f>
        <v>0</v>
      </c>
      <c r="V42" s="105"/>
      <c r="X42" s="105">
        <f>SUM('rset calcs'!BM16:BM19)</f>
        <v>45.214600285901561</v>
      </c>
      <c r="Y42" s="105"/>
      <c r="Z42" s="21"/>
      <c r="AB42" s="32"/>
    </row>
    <row r="43" spans="1:36" ht="15.75" x14ac:dyDescent="0.25">
      <c r="I43" s="107"/>
      <c r="O43" s="7"/>
      <c r="P43" s="1" t="s">
        <v>231</v>
      </c>
      <c r="R43" s="109" t="str">
        <f>ROUNDUP(R42/120,2) &amp; "/" &amp; ROUNDUP(R42/277,2)</f>
        <v>0.38/0.17</v>
      </c>
      <c r="S43" s="109"/>
      <c r="U43" s="109" t="str">
        <f>ROUNDUP(U42/120,2) &amp; "/" &amp; ROUNDUP(U42/277,2)</f>
        <v>0/0</v>
      </c>
      <c r="V43" s="109"/>
      <c r="X43" s="109" t="str">
        <f>ROUNDUP(X42/120,2) &amp; "/" &amp; ROUNDUP(X42/277,2)</f>
        <v>0.38/0.17</v>
      </c>
      <c r="Y43" s="109"/>
      <c r="Z43" s="21"/>
      <c r="AB43" s="32"/>
    </row>
    <row r="44" spans="1:36" ht="15.75" x14ac:dyDescent="0.25">
      <c r="I44" s="107"/>
      <c r="J44" s="7"/>
      <c r="K44" s="19" t="s">
        <v>228</v>
      </c>
      <c r="L44" s="56">
        <f>R42+U28*U42+X42</f>
        <v>90.429200571803122</v>
      </c>
      <c r="P44" s="1" t="s">
        <v>226</v>
      </c>
      <c r="R44" s="105">
        <f>($L$28*R30/12)/R42</f>
        <v>114.56476375431288</v>
      </c>
      <c r="S44" s="105"/>
      <c r="U44" s="105">
        <f>IFERROR(($L$28*U30/12)/U42,0)</f>
        <v>0</v>
      </c>
      <c r="V44" s="105"/>
      <c r="X44" s="105">
        <f>($L$28*X30/12)/X42</f>
        <v>114.56476375431288</v>
      </c>
      <c r="Y44" s="105"/>
      <c r="Z44" s="21"/>
      <c r="AB44" s="32"/>
    </row>
    <row r="45" spans="1:36" ht="15.75" x14ac:dyDescent="0.25">
      <c r="I45" s="107"/>
      <c r="J45" s="7"/>
      <c r="K45" s="1" t="s">
        <v>232</v>
      </c>
      <c r="L45" s="57" t="str">
        <f>ROUNDUP(L44/120,2) &amp; "/" &amp; ROUNDUP(L44/277,2)</f>
        <v>0.76/0.33</v>
      </c>
      <c r="Z45" s="21"/>
    </row>
    <row r="46" spans="1:36" ht="15.75" x14ac:dyDescent="0.25">
      <c r="I46" s="107"/>
      <c r="J46" s="7"/>
      <c r="K46" s="19" t="s">
        <v>229</v>
      </c>
      <c r="L46" s="56">
        <f>L28*(L30+L31/12)/L44</f>
        <v>114.56476375431288</v>
      </c>
      <c r="Z46" s="21"/>
    </row>
    <row r="47" spans="1:36" x14ac:dyDescent="0.2">
      <c r="I47" s="107"/>
      <c r="Z47" s="21"/>
    </row>
    <row r="48" spans="1:36" ht="15.75" x14ac:dyDescent="0.25">
      <c r="A48" s="72" t="s">
        <v>279</v>
      </c>
      <c r="B48" s="10"/>
      <c r="C48" s="10"/>
      <c r="D48" s="10"/>
      <c r="E48" s="10"/>
      <c r="F48" s="10"/>
      <c r="G48" s="10"/>
      <c r="I48" s="107"/>
      <c r="K48" s="19" t="s">
        <v>266</v>
      </c>
      <c r="L48" s="92" t="str">
        <f>INDEX(AU9:AU13,MATCH(L44/120,AT9:AT13,-1))</f>
        <v>POW-6W-300-WH</v>
      </c>
      <c r="Z48" s="21"/>
    </row>
    <row r="49" spans="1:30" ht="15.75" thickBot="1" x14ac:dyDescent="0.25">
      <c r="A49" s="10"/>
      <c r="B49" s="10"/>
      <c r="C49" s="10"/>
      <c r="D49" s="10"/>
      <c r="E49" s="10"/>
      <c r="F49" s="10"/>
      <c r="G49" s="10"/>
      <c r="I49" s="108"/>
      <c r="J49" s="27"/>
      <c r="K49" s="31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spans="1:30" ht="15.75" thickBot="1" x14ac:dyDescent="0.25">
      <c r="A50" s="10"/>
      <c r="B50" s="60" t="s">
        <v>119</v>
      </c>
      <c r="C50" s="60" t="s">
        <v>120</v>
      </c>
      <c r="D50" s="60" t="s">
        <v>121</v>
      </c>
      <c r="E50" s="60" t="s">
        <v>122</v>
      </c>
      <c r="F50" s="60" t="s">
        <v>324</v>
      </c>
      <c r="G50" s="60" t="s">
        <v>269</v>
      </c>
      <c r="I50" s="98"/>
      <c r="AC50" s="32"/>
      <c r="AD50" s="32"/>
    </row>
    <row r="51" spans="1:30" x14ac:dyDescent="0.2">
      <c r="A51" s="73" t="s">
        <v>114</v>
      </c>
      <c r="B51" s="74" t="s">
        <v>126</v>
      </c>
      <c r="C51" s="75" t="s">
        <v>126</v>
      </c>
      <c r="D51" s="75" t="s">
        <v>126</v>
      </c>
      <c r="E51" s="75" t="s">
        <v>123</v>
      </c>
      <c r="F51" s="75" t="s">
        <v>126</v>
      </c>
      <c r="G51" s="76"/>
      <c r="I51" s="97"/>
      <c r="AC51" s="32"/>
      <c r="AD51" s="32"/>
    </row>
    <row r="52" spans="1:30" x14ac:dyDescent="0.2">
      <c r="A52" s="73" t="s">
        <v>115</v>
      </c>
      <c r="B52" s="77" t="s">
        <v>123</v>
      </c>
      <c r="C52" s="78" t="s">
        <v>123</v>
      </c>
      <c r="D52" s="78" t="s">
        <v>123</v>
      </c>
      <c r="E52" s="78" t="s">
        <v>123</v>
      </c>
      <c r="F52" s="78" t="s">
        <v>123</v>
      </c>
      <c r="G52" s="79"/>
      <c r="I52" s="7"/>
      <c r="AA52" s="7"/>
    </row>
    <row r="53" spans="1:30" x14ac:dyDescent="0.2">
      <c r="A53" s="73" t="s">
        <v>116</v>
      </c>
      <c r="B53" s="77" t="s">
        <v>123</v>
      </c>
      <c r="C53" s="78" t="s">
        <v>123</v>
      </c>
      <c r="D53" s="78" t="s">
        <v>123</v>
      </c>
      <c r="E53" s="78" t="s">
        <v>123</v>
      </c>
      <c r="F53" s="78" t="s">
        <v>123</v>
      </c>
      <c r="G53" s="79"/>
      <c r="I53" s="97"/>
      <c r="Y53" s="23"/>
      <c r="Z53" s="7"/>
      <c r="AA53" s="7"/>
    </row>
    <row r="54" spans="1:30" x14ac:dyDescent="0.2">
      <c r="A54" s="73" t="s">
        <v>113</v>
      </c>
      <c r="B54" s="77" t="s">
        <v>126</v>
      </c>
      <c r="C54" s="78" t="s">
        <v>126</v>
      </c>
      <c r="D54" s="78" t="s">
        <v>126</v>
      </c>
      <c r="E54" s="78" t="s">
        <v>123</v>
      </c>
      <c r="F54" s="78" t="s">
        <v>123</v>
      </c>
      <c r="G54" s="79"/>
      <c r="I54" s="97"/>
      <c r="Y54" s="23"/>
      <c r="Z54" s="7"/>
      <c r="AA54" s="7"/>
    </row>
    <row r="55" spans="1:30" x14ac:dyDescent="0.2">
      <c r="A55" s="73" t="s">
        <v>117</v>
      </c>
      <c r="B55" s="77" t="s">
        <v>123</v>
      </c>
      <c r="C55" s="78" t="s">
        <v>123</v>
      </c>
      <c r="D55" s="78" t="s">
        <v>123</v>
      </c>
      <c r="E55" s="78" t="s">
        <v>123</v>
      </c>
      <c r="F55" s="78" t="s">
        <v>123</v>
      </c>
      <c r="G55" s="79"/>
      <c r="I55" s="97"/>
      <c r="Y55" s="23"/>
      <c r="Z55" s="7"/>
      <c r="AA55" s="7"/>
    </row>
    <row r="56" spans="1:30" ht="15.75" thickBot="1" x14ac:dyDescent="0.25">
      <c r="A56" s="73" t="s">
        <v>118</v>
      </c>
      <c r="B56" s="80" t="s">
        <v>124</v>
      </c>
      <c r="C56" s="81" t="s">
        <v>124</v>
      </c>
      <c r="D56" s="81" t="s">
        <v>124</v>
      </c>
      <c r="E56" s="81" t="s">
        <v>124</v>
      </c>
      <c r="F56" s="100" t="s">
        <v>38</v>
      </c>
      <c r="G56" s="82" t="s">
        <v>124</v>
      </c>
      <c r="I56" s="97"/>
      <c r="J56" s="7"/>
      <c r="Y56" s="23"/>
      <c r="Z56" s="7"/>
      <c r="AA56" s="7"/>
      <c r="AB56" s="7"/>
    </row>
    <row r="57" spans="1:30" x14ac:dyDescent="0.2">
      <c r="A57" s="10"/>
      <c r="B57" s="10"/>
      <c r="C57" s="10"/>
      <c r="D57" s="10"/>
      <c r="E57" s="10"/>
      <c r="F57" s="10"/>
      <c r="G57" s="10"/>
      <c r="I57" s="97"/>
      <c r="J57" s="7"/>
      <c r="K57" s="7"/>
      <c r="L57" s="7"/>
      <c r="P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30" x14ac:dyDescent="0.2">
      <c r="I58" s="97"/>
      <c r="J58" s="7"/>
      <c r="P58" s="7"/>
      <c r="S58" s="7"/>
      <c r="T58" s="7"/>
      <c r="U58" s="7"/>
      <c r="V58" s="7"/>
      <c r="Y58" s="7"/>
      <c r="Z58" s="7"/>
      <c r="AA58" s="7"/>
      <c r="AB58" s="7"/>
    </row>
    <row r="59" spans="1:30" x14ac:dyDescent="0.2">
      <c r="I59" s="97"/>
      <c r="J59" s="7"/>
      <c r="K59" s="7"/>
      <c r="L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30" x14ac:dyDescent="0.2">
      <c r="I60" s="97"/>
      <c r="J60" s="7"/>
      <c r="K60" s="19"/>
      <c r="O60" s="7"/>
      <c r="P60" s="7"/>
      <c r="Q60" s="19"/>
      <c r="T60" s="7"/>
      <c r="U60" s="7"/>
      <c r="V60" s="7"/>
      <c r="W60" s="19"/>
      <c r="Z60" s="7"/>
      <c r="AA60" s="7"/>
      <c r="AB60" s="7"/>
    </row>
    <row r="61" spans="1:30" x14ac:dyDescent="0.2">
      <c r="I61" s="97"/>
      <c r="J61" s="7"/>
      <c r="K61" s="19"/>
      <c r="O61" s="7"/>
      <c r="P61" s="7"/>
      <c r="Q61" s="19"/>
      <c r="T61" s="7"/>
      <c r="U61" s="7"/>
      <c r="V61" s="7"/>
      <c r="W61" s="19"/>
      <c r="Z61" s="7"/>
      <c r="AA61" s="7"/>
      <c r="AB61" s="7"/>
    </row>
    <row r="62" spans="1:30" x14ac:dyDescent="0.2">
      <c r="I62" s="97"/>
      <c r="J62" s="7"/>
      <c r="K62" s="19"/>
      <c r="Z62" s="7"/>
      <c r="AA62" s="7"/>
      <c r="AB62" s="7"/>
    </row>
    <row r="63" spans="1:30" x14ac:dyDescent="0.2">
      <c r="I63" s="97"/>
      <c r="J63" s="7"/>
      <c r="K63" s="7"/>
      <c r="Z63" s="7"/>
      <c r="AA63" s="7"/>
      <c r="AB63" s="7"/>
    </row>
    <row r="64" spans="1:30" ht="15.6" customHeight="1" x14ac:dyDescent="0.2">
      <c r="I64" s="97"/>
      <c r="J64" s="91"/>
      <c r="K64" s="42"/>
      <c r="Z64" s="93"/>
      <c r="AA64" s="7"/>
      <c r="AB64" s="7"/>
    </row>
    <row r="65" spans="9:28" x14ac:dyDescent="0.2">
      <c r="I65" s="97"/>
      <c r="J65" s="91"/>
      <c r="K65" s="42"/>
      <c r="Z65" s="93"/>
      <c r="AA65" s="7"/>
      <c r="AB65" s="7"/>
    </row>
    <row r="66" spans="9:28" x14ac:dyDescent="0.2">
      <c r="I66" s="97"/>
      <c r="J66" s="91"/>
      <c r="K66" s="42"/>
      <c r="Z66" s="93"/>
      <c r="AA66" s="7"/>
      <c r="AB66" s="7"/>
    </row>
    <row r="67" spans="9:28" x14ac:dyDescent="0.2">
      <c r="J67" s="91"/>
      <c r="K67" s="42"/>
      <c r="Z67" s="93"/>
      <c r="AA67" s="7"/>
      <c r="AB67" s="7"/>
    </row>
    <row r="68" spans="9:28" x14ac:dyDescent="0.2">
      <c r="J68" s="25"/>
      <c r="K68" s="42"/>
      <c r="Z68" s="7"/>
      <c r="AA68" s="7"/>
      <c r="AB68" s="7"/>
    </row>
    <row r="69" spans="9:28" x14ac:dyDescent="0.2">
      <c r="J69" s="7"/>
      <c r="K69" s="26"/>
      <c r="Z69" s="7"/>
      <c r="AA69" s="7"/>
      <c r="AB69" s="7"/>
    </row>
    <row r="70" spans="9:28" x14ac:dyDescent="0.2">
      <c r="J70" s="7"/>
      <c r="K70" s="19"/>
      <c r="Z70" s="7"/>
      <c r="AA70" s="7"/>
      <c r="AB70" s="7"/>
    </row>
    <row r="71" spans="9:28" x14ac:dyDescent="0.2">
      <c r="J71" s="7"/>
      <c r="K71" s="7"/>
      <c r="Z71" s="7"/>
      <c r="AA71" s="7"/>
      <c r="AB71" s="7"/>
    </row>
    <row r="72" spans="9:28" x14ac:dyDescent="0.2">
      <c r="J72" s="7"/>
      <c r="K72" s="1"/>
      <c r="N72" s="7"/>
      <c r="Z72" s="7"/>
      <c r="AA72" s="7"/>
      <c r="AB72" s="7"/>
    </row>
    <row r="73" spans="9:28" x14ac:dyDescent="0.2">
      <c r="J73" s="7"/>
      <c r="K73" s="1"/>
      <c r="N73" s="7"/>
      <c r="Z73" s="7"/>
      <c r="AA73" s="7"/>
      <c r="AB73" s="7"/>
    </row>
    <row r="74" spans="9:28" x14ac:dyDescent="0.2">
      <c r="K74" s="1"/>
      <c r="N74" s="7"/>
      <c r="Z74" s="7"/>
      <c r="AA74" s="7"/>
      <c r="AB74" s="7"/>
    </row>
    <row r="75" spans="9:28" x14ac:dyDescent="0.2">
      <c r="AA75" s="7"/>
      <c r="AB75" s="7"/>
    </row>
    <row r="77" spans="9:28" x14ac:dyDescent="0.2">
      <c r="J77" s="1"/>
      <c r="K77" s="2"/>
    </row>
    <row r="79" spans="9:28" x14ac:dyDescent="0.2">
      <c r="J79" s="1"/>
      <c r="K79" s="2"/>
    </row>
    <row r="81" spans="10:11" x14ac:dyDescent="0.2">
      <c r="J81" s="1"/>
      <c r="K81" s="2"/>
    </row>
    <row r="82" spans="10:11" x14ac:dyDescent="0.2">
      <c r="J82" s="1"/>
      <c r="K82" s="2"/>
    </row>
    <row r="83" spans="10:11" x14ac:dyDescent="0.2">
      <c r="J83" s="1"/>
      <c r="K83" s="2"/>
    </row>
    <row r="85" spans="10:11" x14ac:dyDescent="0.2">
      <c r="J85" s="1"/>
      <c r="K85" s="2"/>
    </row>
    <row r="87" spans="10:11" x14ac:dyDescent="0.2">
      <c r="J87" s="1"/>
      <c r="K87" s="2"/>
    </row>
    <row r="89" spans="10:11" x14ac:dyDescent="0.2">
      <c r="J89" s="1"/>
      <c r="K89" s="2"/>
    </row>
    <row r="104" spans="11:12" x14ac:dyDescent="0.2">
      <c r="K104" s="1" t="s">
        <v>236</v>
      </c>
      <c r="L104" s="2" t="s">
        <v>235</v>
      </c>
    </row>
  </sheetData>
  <mergeCells count="52">
    <mergeCell ref="BK9:BK12"/>
    <mergeCell ref="BF9:BF12"/>
    <mergeCell ref="BA9:BA12"/>
    <mergeCell ref="O34:O37"/>
    <mergeCell ref="A19:E19"/>
    <mergeCell ref="A23:E23"/>
    <mergeCell ref="R18:S18"/>
    <mergeCell ref="O6:O9"/>
    <mergeCell ref="R26:S26"/>
    <mergeCell ref="R25:S25"/>
    <mergeCell ref="R28:S28"/>
    <mergeCell ref="U26:V26"/>
    <mergeCell ref="U25:V25"/>
    <mergeCell ref="X26:Y26"/>
    <mergeCell ref="X25:Y25"/>
    <mergeCell ref="U28:V28"/>
    <mergeCell ref="X28:Y28"/>
    <mergeCell ref="R3:S3"/>
    <mergeCell ref="R4:S4"/>
    <mergeCell ref="R11:S11"/>
    <mergeCell ref="R12:S12"/>
    <mergeCell ref="R30:S30"/>
    <mergeCell ref="R31:S31"/>
    <mergeCell ref="R32:S32"/>
    <mergeCell ref="R39:S39"/>
    <mergeCell ref="R40:S40"/>
    <mergeCell ref="U39:V39"/>
    <mergeCell ref="U40:V40"/>
    <mergeCell ref="U30:V30"/>
    <mergeCell ref="U31:V31"/>
    <mergeCell ref="U32:V32"/>
    <mergeCell ref="X30:Y30"/>
    <mergeCell ref="X31:Y31"/>
    <mergeCell ref="X32:Y32"/>
    <mergeCell ref="X42:Y42"/>
    <mergeCell ref="X43:Y43"/>
    <mergeCell ref="X44:Y44"/>
    <mergeCell ref="I2:I20"/>
    <mergeCell ref="I24:I49"/>
    <mergeCell ref="R42:S42"/>
    <mergeCell ref="R43:S43"/>
    <mergeCell ref="R44:S44"/>
    <mergeCell ref="U42:V42"/>
    <mergeCell ref="U43:V43"/>
    <mergeCell ref="U44:V44"/>
    <mergeCell ref="X39:Y39"/>
    <mergeCell ref="X40:Y40"/>
    <mergeCell ref="R14:S14"/>
    <mergeCell ref="R15:S15"/>
    <mergeCell ref="R16:S16"/>
    <mergeCell ref="P34:P37"/>
    <mergeCell ref="P6:P9"/>
  </mergeCells>
  <dataValidations count="9">
    <dataValidation type="decimal" operator="greaterThanOrEqual" allowBlank="1" showInputMessage="1" showErrorMessage="1" sqref="L30" xr:uid="{00000000-0002-0000-0000-000000000000}">
      <formula1>12</formula1>
    </dataValidation>
    <dataValidation type="list" allowBlank="1" showInputMessage="1" showErrorMessage="1" sqref="L25 L3" xr:uid="{00000000-0002-0000-0000-000001000000}">
      <formula1>$AI$20:$AI$21</formula1>
    </dataValidation>
    <dataValidation type="list" allowBlank="1" showInputMessage="1" showErrorMessage="1" sqref="AD35" xr:uid="{00000000-0002-0000-0000-000002000000}">
      <formula1>$AL$8:$AL$17</formula1>
    </dataValidation>
    <dataValidation type="whole" operator="equal" allowBlank="1" showInputMessage="1" showErrorMessage="1" sqref="L39 L14" xr:uid="{00000000-0002-0000-0000-000003000000}">
      <formula1>3500</formula1>
    </dataValidation>
    <dataValidation type="list" allowBlank="1" showInputMessage="1" showErrorMessage="1" sqref="L38" xr:uid="{00000000-0002-0000-0000-000004000000}">
      <formula1>$BU$2:$BU$3</formula1>
    </dataValidation>
    <dataValidation type="custom" allowBlank="1" showInputMessage="1" showErrorMessage="1" sqref="X26" xr:uid="{00000000-0002-0000-0000-000005000000}">
      <formula1>L34</formula1>
    </dataValidation>
    <dataValidation type="custom" allowBlank="1" showInputMessage="1" showErrorMessage="1" sqref="R26" xr:uid="{00000000-0002-0000-0000-000006000000}">
      <formula1>A34</formula1>
    </dataValidation>
    <dataValidation type="list" allowBlank="1" showInputMessage="1" showErrorMessage="1" sqref="L9" xr:uid="{00000000-0002-0000-0000-000007000000}">
      <formula1>IF($L$3=$AI$20,$AL$8:$AL$11,$AL$12:$AL$17)</formula1>
    </dataValidation>
    <dataValidation type="list" allowBlank="1" showInputMessage="1" showErrorMessage="1" sqref="L34" xr:uid="{00000000-0002-0000-0000-000008000000}">
      <formula1>IF($L$25=$AI$20,$AL$8:$AL$11,$AI$31:$AI$33)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9000000}">
          <x14:formula1>
            <xm:f>data!$CR$3:$CR$4</xm:f>
          </x14:formula1>
          <xm:sqref>L40 L15</xm:sqref>
        </x14:dataValidation>
        <x14:dataValidation type="list" allowBlank="1" showInputMessage="1" showErrorMessage="1" xr:uid="{00000000-0002-0000-0000-00000A000000}">
          <x14:formula1>
            <xm:f>data!$CP$2:$CP$3</xm:f>
          </x14:formula1>
          <xm:sqref>L13</xm:sqref>
        </x14:dataValidation>
        <x14:dataValidation type="list" allowBlank="1" showInputMessage="1" showErrorMessage="1" xr:uid="{00000000-0002-0000-0000-00000C000000}">
          <x14:formula1>
            <xm:f>data!$CO$2:$CO$5</xm:f>
          </x14:formula1>
          <xm:sqref>L27</xm:sqref>
        </x14:dataValidation>
        <x14:dataValidation type="list" allowBlank="1" showInputMessage="1" showErrorMessage="1" xr:uid="{00000000-0002-0000-0000-00000D000000}">
          <x14:formula1>
            <xm:f>data!$CO$2:$CO$6</xm:f>
          </x14:formula1>
          <xm:sqref>L5</xm:sqref>
        </x14:dataValidation>
        <x14:dataValidation type="list" allowBlank="1" showInputMessage="1" showErrorMessage="1" xr:uid="{00000000-0002-0000-0000-00000E000000}">
          <x14:formula1>
            <xm:f>IF($L$25=$AI$20,data!$CT$3:$CT$10,data!$CU$3:$CU$6)</xm:f>
          </x14:formula1>
          <xm:sqref>L26</xm:sqref>
        </x14:dataValidation>
        <x14:dataValidation type="list" allowBlank="1" showInputMessage="1" showErrorMessage="1" xr:uid="{00000000-0002-0000-0000-00000F000000}">
          <x14:formula1>
            <xm:f>IF($L$3=$AI$20,data!$CT$3:$CT$11,data!$CU$3:$CU$9)</xm:f>
          </x14:formula1>
          <xm:sqref>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63"/>
  <sheetViews>
    <sheetView workbookViewId="0">
      <pane ySplit="2" topLeftCell="A3" activePane="bottomLeft" state="frozen"/>
      <selection pane="bottomLeft" activeCell="CT10" sqref="CT10"/>
    </sheetView>
  </sheetViews>
  <sheetFormatPr defaultColWidth="8.88671875" defaultRowHeight="15" x14ac:dyDescent="0.2"/>
  <cols>
    <col min="1" max="1" width="27.5546875" customWidth="1"/>
    <col min="2" max="2" width="18.77734375" bestFit="1" customWidth="1"/>
    <col min="3" max="3" width="4.77734375" bestFit="1" customWidth="1"/>
    <col min="4" max="4" width="8.77734375" bestFit="1" customWidth="1"/>
    <col min="5" max="5" width="10.88671875" bestFit="1" customWidth="1"/>
    <col min="6" max="6" width="7.33203125" bestFit="1" customWidth="1"/>
    <col min="7" max="7" width="8.21875" bestFit="1" customWidth="1"/>
    <col min="8" max="8" width="13.21875" bestFit="1" customWidth="1"/>
    <col min="9" max="9" width="9.6640625" bestFit="1" customWidth="1"/>
    <col min="10" max="10" width="12" bestFit="1" customWidth="1"/>
    <col min="11" max="11" width="5" bestFit="1" customWidth="1"/>
    <col min="12" max="12" width="12.109375" customWidth="1"/>
    <col min="13" max="14" width="2.77734375" bestFit="1" customWidth="1"/>
    <col min="15" max="15" width="3" bestFit="1" customWidth="1"/>
    <col min="16" max="16" width="12.109375" bestFit="1" customWidth="1"/>
    <col min="17" max="17" width="13.21875" bestFit="1" customWidth="1"/>
    <col min="18" max="18" width="5.33203125" bestFit="1" customWidth="1"/>
    <col min="19" max="19" width="9.77734375" bestFit="1" customWidth="1"/>
    <col min="20" max="20" width="8.77734375" bestFit="1" customWidth="1"/>
    <col min="21" max="21" width="12.77734375" bestFit="1" customWidth="1"/>
    <col min="22" max="22" width="12.109375" bestFit="1" customWidth="1"/>
    <col min="23" max="23" width="12.77734375" bestFit="1" customWidth="1"/>
    <col min="24" max="24" width="12.109375" bestFit="1" customWidth="1"/>
    <col min="25" max="25" width="12.77734375" bestFit="1" customWidth="1"/>
    <col min="26" max="27" width="11.77734375" bestFit="1" customWidth="1"/>
    <col min="28" max="28" width="12.109375" bestFit="1" customWidth="1"/>
    <col min="29" max="29" width="12.77734375" bestFit="1" customWidth="1"/>
    <col min="30" max="30" width="12.109375" bestFit="1" customWidth="1"/>
    <col min="31" max="32" width="11.77734375" bestFit="1" customWidth="1"/>
    <col min="33" max="33" width="11.44140625" bestFit="1" customWidth="1"/>
    <col min="34" max="34" width="11.77734375" bestFit="1" customWidth="1"/>
    <col min="35" max="35" width="2.77734375" bestFit="1" customWidth="1"/>
    <col min="36" max="36" width="8.21875" bestFit="1" customWidth="1"/>
    <col min="37" max="37" width="12.44140625" bestFit="1" customWidth="1"/>
    <col min="38" max="39" width="11.77734375" bestFit="1" customWidth="1"/>
    <col min="40" max="40" width="2.77734375" bestFit="1" customWidth="1"/>
    <col min="41" max="41" width="8.21875" bestFit="1" customWidth="1"/>
    <col min="42" max="42" width="7.88671875" customWidth="1"/>
    <col min="43" max="43" width="5.77734375" bestFit="1" customWidth="1"/>
    <col min="44" max="45" width="5.77734375" customWidth="1"/>
    <col min="46" max="47" width="11.77734375" bestFit="1" customWidth="1"/>
    <col min="48" max="48" width="4.77734375" bestFit="1" customWidth="1"/>
    <col min="49" max="49" width="6.33203125" bestFit="1" customWidth="1"/>
    <col min="50" max="50" width="5.5546875" bestFit="1" customWidth="1"/>
    <col min="51" max="51" width="9.5546875" bestFit="1" customWidth="1"/>
    <col min="52" max="52" width="4.77734375" bestFit="1" customWidth="1"/>
    <col min="53" max="53" width="4.88671875" bestFit="1" customWidth="1"/>
    <col min="54" max="54" width="4.77734375" bestFit="1" customWidth="1"/>
    <col min="55" max="55" width="12.109375" bestFit="1" customWidth="1"/>
    <col min="56" max="56" width="12.77734375" bestFit="1" customWidth="1"/>
    <col min="57" max="57" width="12.109375" bestFit="1" customWidth="1"/>
    <col min="58" max="58" width="12.44140625" bestFit="1" customWidth="1"/>
    <col min="59" max="59" width="11.77734375" bestFit="1" customWidth="1"/>
    <col min="60" max="60" width="4.77734375" bestFit="1" customWidth="1"/>
    <col min="61" max="61" width="12.44140625" bestFit="1" customWidth="1"/>
    <col min="62" max="62" width="11.77734375" bestFit="1" customWidth="1"/>
    <col min="63" max="63" width="3.33203125" bestFit="1" customWidth="1"/>
    <col min="64" max="65" width="11.77734375" bestFit="1" customWidth="1"/>
    <col min="66" max="66" width="3.33203125" bestFit="1" customWidth="1"/>
    <col min="67" max="67" width="4.77734375" bestFit="1" customWidth="1"/>
    <col min="68" max="68" width="6.33203125" bestFit="1" customWidth="1"/>
    <col min="69" max="69" width="8.77734375" bestFit="1" customWidth="1"/>
    <col min="70" max="70" width="11.77734375" bestFit="1" customWidth="1"/>
    <col min="71" max="71" width="8.77734375" bestFit="1" customWidth="1"/>
    <col min="72" max="72" width="11.77734375" bestFit="1" customWidth="1"/>
    <col min="73" max="73" width="4.77734375" bestFit="1" customWidth="1"/>
    <col min="74" max="75" width="4.77734375" customWidth="1"/>
    <col min="76" max="76" width="11.88671875" bestFit="1" customWidth="1"/>
    <col min="77" max="77" width="11.77734375" bestFit="1" customWidth="1"/>
    <col min="78" max="79" width="8.21875" bestFit="1" customWidth="1"/>
    <col min="80" max="80" width="12.44140625" bestFit="1" customWidth="1"/>
    <col min="81" max="81" width="11.77734375" bestFit="1" customWidth="1"/>
    <col min="82" max="82" width="3.33203125" customWidth="1"/>
    <col min="83" max="84" width="11.77734375" bestFit="1" customWidth="1"/>
    <col min="85" max="85" width="3.33203125" customWidth="1"/>
    <col min="86" max="87" width="6.77734375" bestFit="1" customWidth="1"/>
    <col min="88" max="88" width="7.88671875" bestFit="1" customWidth="1"/>
    <col min="89" max="90" width="2.77734375" bestFit="1" customWidth="1"/>
    <col min="91" max="91" width="3" bestFit="1" customWidth="1"/>
    <col min="92" max="92" width="10.21875" bestFit="1" customWidth="1"/>
    <col min="93" max="93" width="7.88671875" bestFit="1" customWidth="1"/>
    <col min="94" max="94" width="10.44140625" bestFit="1" customWidth="1"/>
    <col min="95" max="95" width="4.77734375" bestFit="1" customWidth="1"/>
    <col min="98" max="98" width="15.33203125" customWidth="1"/>
  </cols>
  <sheetData>
    <row r="1" spans="1:114" x14ac:dyDescent="0.2">
      <c r="A1" s="126" t="s">
        <v>166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89"/>
      <c r="Q1" s="89"/>
      <c r="R1" s="89"/>
      <c r="S1" s="126" t="s">
        <v>167</v>
      </c>
      <c r="T1" s="126"/>
      <c r="U1" s="126" t="s">
        <v>145</v>
      </c>
      <c r="V1" s="126"/>
      <c r="W1" s="126"/>
      <c r="X1" s="126"/>
      <c r="Y1" s="126"/>
      <c r="Z1" s="126"/>
      <c r="AA1" s="126"/>
      <c r="AB1" s="126" t="s">
        <v>153</v>
      </c>
      <c r="AC1" s="126"/>
      <c r="AD1" s="126"/>
      <c r="AE1" s="126"/>
      <c r="AF1" s="126"/>
      <c r="AG1" s="126"/>
      <c r="AH1" s="126"/>
      <c r="AI1" s="126" t="s">
        <v>154</v>
      </c>
      <c r="AJ1" s="126"/>
      <c r="AK1" s="126"/>
      <c r="AL1" s="126"/>
      <c r="AM1" s="126"/>
      <c r="AN1" s="126" t="s">
        <v>157</v>
      </c>
      <c r="AO1" s="126"/>
      <c r="AP1" s="126"/>
      <c r="AQ1" s="126"/>
      <c r="AR1" s="126" t="s">
        <v>217</v>
      </c>
      <c r="AS1" s="126"/>
      <c r="AT1" s="126"/>
      <c r="AU1" s="126"/>
      <c r="AV1" s="126" t="s">
        <v>163</v>
      </c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89"/>
      <c r="BP1" s="89"/>
      <c r="BQ1" s="89"/>
      <c r="BR1" s="89"/>
      <c r="BS1" s="89"/>
      <c r="BT1" s="89"/>
      <c r="BU1" s="126" t="s">
        <v>325</v>
      </c>
      <c r="BV1" s="126"/>
      <c r="BW1" s="126"/>
      <c r="BX1" s="126"/>
      <c r="BY1" s="126"/>
      <c r="BZ1" s="126"/>
      <c r="CA1" s="126"/>
      <c r="CB1" s="126"/>
      <c r="CC1" s="126"/>
      <c r="CD1" s="126"/>
      <c r="CE1" s="126"/>
      <c r="CF1" s="126"/>
      <c r="CG1" s="126"/>
      <c r="CH1" s="127" t="s">
        <v>165</v>
      </c>
      <c r="CI1" s="127"/>
      <c r="CJ1" s="126" t="s">
        <v>195</v>
      </c>
      <c r="CK1" s="126"/>
      <c r="CL1" s="126"/>
      <c r="CM1" s="126"/>
      <c r="CN1" t="s">
        <v>204</v>
      </c>
      <c r="CO1" t="s">
        <v>203</v>
      </c>
      <c r="CP1" t="s">
        <v>211</v>
      </c>
      <c r="CQ1" t="s">
        <v>139</v>
      </c>
      <c r="DA1" s="126" t="s">
        <v>155</v>
      </c>
      <c r="DB1" s="126"/>
      <c r="DC1" s="126"/>
      <c r="DD1" s="126"/>
      <c r="DE1" s="126" t="s">
        <v>161</v>
      </c>
      <c r="DF1" s="126"/>
      <c r="DG1" s="126"/>
      <c r="DH1" s="126" t="s">
        <v>164</v>
      </c>
      <c r="DI1" s="126"/>
      <c r="DJ1" s="126"/>
    </row>
    <row r="2" spans="1:114" x14ac:dyDescent="0.2">
      <c r="B2" t="s">
        <v>130</v>
      </c>
      <c r="C2" s="43" t="s">
        <v>131</v>
      </c>
      <c r="D2" s="43" t="s">
        <v>132</v>
      </c>
      <c r="E2" s="43" t="s">
        <v>133</v>
      </c>
      <c r="F2" s="43" t="s">
        <v>134</v>
      </c>
      <c r="G2" s="43" t="s">
        <v>135</v>
      </c>
      <c r="H2" s="43" t="s">
        <v>136</v>
      </c>
      <c r="I2" s="43" t="s">
        <v>137</v>
      </c>
      <c r="J2" s="43" t="s">
        <v>138</v>
      </c>
      <c r="K2" s="43" t="s">
        <v>139</v>
      </c>
      <c r="L2" s="43" t="s">
        <v>140</v>
      </c>
      <c r="M2" s="43" t="s">
        <v>74</v>
      </c>
      <c r="N2" s="43" t="s">
        <v>73</v>
      </c>
      <c r="O2" s="43" t="s">
        <v>72</v>
      </c>
      <c r="P2" s="89" t="s">
        <v>334</v>
      </c>
      <c r="Q2" s="89" t="s">
        <v>333</v>
      </c>
      <c r="R2" s="89" t="s">
        <v>326</v>
      </c>
      <c r="S2" t="s">
        <v>143</v>
      </c>
      <c r="T2" t="s">
        <v>144</v>
      </c>
      <c r="U2" s="43" t="s">
        <v>146</v>
      </c>
      <c r="V2" s="43" t="s">
        <v>147</v>
      </c>
      <c r="W2" s="43" t="s">
        <v>148</v>
      </c>
      <c r="X2" s="43" t="s">
        <v>149</v>
      </c>
      <c r="Y2" s="43" t="s">
        <v>150</v>
      </c>
      <c r="Z2" s="43" t="s">
        <v>151</v>
      </c>
      <c r="AA2" s="43" t="s">
        <v>152</v>
      </c>
      <c r="AB2" s="43" t="s">
        <v>146</v>
      </c>
      <c r="AC2" s="43" t="s">
        <v>147</v>
      </c>
      <c r="AD2" s="43" t="s">
        <v>148</v>
      </c>
      <c r="AE2" s="43" t="s">
        <v>149</v>
      </c>
      <c r="AF2" s="43" t="s">
        <v>150</v>
      </c>
      <c r="AG2" s="43" t="s">
        <v>151</v>
      </c>
      <c r="AH2" s="43" t="s">
        <v>152</v>
      </c>
      <c r="AI2" t="s">
        <v>155</v>
      </c>
      <c r="AJ2" t="s">
        <v>156</v>
      </c>
      <c r="AK2" s="43" t="s">
        <v>150</v>
      </c>
      <c r="AL2" s="43" t="s">
        <v>151</v>
      </c>
      <c r="AM2" s="43" t="s">
        <v>152</v>
      </c>
      <c r="AN2" t="s">
        <v>155</v>
      </c>
      <c r="AO2" t="s">
        <v>156</v>
      </c>
      <c r="AP2" s="43" t="s">
        <v>151</v>
      </c>
      <c r="AQ2" s="43" t="s">
        <v>152</v>
      </c>
      <c r="AR2" s="51" t="s">
        <v>218</v>
      </c>
      <c r="AS2" s="51" t="s">
        <v>219</v>
      </c>
      <c r="AT2" s="51" t="s">
        <v>220</v>
      </c>
      <c r="AU2" s="51" t="s">
        <v>152</v>
      </c>
      <c r="AV2" t="s">
        <v>139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C2" s="126" t="s">
        <v>155</v>
      </c>
      <c r="BD2" s="126"/>
      <c r="BE2" s="126"/>
      <c r="BF2" s="126"/>
      <c r="BG2" s="126"/>
      <c r="BH2" s="126"/>
      <c r="BI2" s="126" t="s">
        <v>161</v>
      </c>
      <c r="BJ2" s="126"/>
      <c r="BK2" s="126"/>
      <c r="BL2" s="126" t="s">
        <v>164</v>
      </c>
      <c r="BM2" s="126"/>
      <c r="BN2" s="126"/>
      <c r="BO2" s="89" t="s">
        <v>139</v>
      </c>
      <c r="BP2" s="89" t="s">
        <v>158</v>
      </c>
      <c r="BQ2" s="89" t="s">
        <v>159</v>
      </c>
      <c r="BR2" s="89" t="s">
        <v>160</v>
      </c>
      <c r="BS2" s="89" t="s">
        <v>161</v>
      </c>
      <c r="BT2" s="89" t="s">
        <v>162</v>
      </c>
      <c r="BX2" s="126" t="s">
        <v>155</v>
      </c>
      <c r="BY2" s="126"/>
      <c r="BZ2" s="126"/>
      <c r="CA2" s="126"/>
      <c r="CB2" s="126" t="s">
        <v>161</v>
      </c>
      <c r="CC2" s="126"/>
      <c r="CD2" s="126"/>
      <c r="CE2" s="126" t="s">
        <v>164</v>
      </c>
      <c r="CF2" s="126"/>
      <c r="CG2" s="126"/>
      <c r="CH2" s="44">
        <v>180</v>
      </c>
      <c r="CI2">
        <v>100000</v>
      </c>
      <c r="CJ2" t="s">
        <v>59</v>
      </c>
      <c r="CK2" t="s">
        <v>74</v>
      </c>
      <c r="CL2" t="s">
        <v>73</v>
      </c>
      <c r="CM2" t="s">
        <v>72</v>
      </c>
      <c r="CN2" t="s">
        <v>119</v>
      </c>
      <c r="CO2" t="s">
        <v>205</v>
      </c>
      <c r="CP2" t="s">
        <v>212</v>
      </c>
      <c r="CQ2">
        <v>2700</v>
      </c>
      <c r="CR2" t="s">
        <v>300</v>
      </c>
      <c r="CS2" t="s">
        <v>301</v>
      </c>
      <c r="CT2" t="s">
        <v>304</v>
      </c>
      <c r="CU2" t="s">
        <v>305</v>
      </c>
      <c r="CX2" t="s">
        <v>139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150</v>
      </c>
      <c r="DF2" t="s">
        <v>151</v>
      </c>
      <c r="DG2" t="s">
        <v>152</v>
      </c>
      <c r="DH2" t="s">
        <v>150</v>
      </c>
      <c r="DI2" t="s">
        <v>151</v>
      </c>
      <c r="DJ2" t="s">
        <v>152</v>
      </c>
    </row>
    <row r="3" spans="1:114" x14ac:dyDescent="0.2">
      <c r="A3" t="s">
        <v>214</v>
      </c>
      <c r="B3" t="s">
        <v>141</v>
      </c>
      <c r="C3" s="43">
        <v>3900</v>
      </c>
      <c r="D3" s="43">
        <v>1085.489</v>
      </c>
      <c r="E3" s="43">
        <v>3287</v>
      </c>
      <c r="F3" s="43">
        <f>E3/4</f>
        <v>821.75</v>
      </c>
      <c r="G3" s="43">
        <v>35.18</v>
      </c>
      <c r="H3" s="50">
        <f>E3/G3</f>
        <v>93.433769187038095</v>
      </c>
      <c r="I3" s="43">
        <v>0</v>
      </c>
      <c r="J3" s="43">
        <v>100</v>
      </c>
      <c r="K3" s="43">
        <v>3500</v>
      </c>
      <c r="L3" s="43" t="s">
        <v>142</v>
      </c>
      <c r="M3" s="43">
        <v>0</v>
      </c>
      <c r="N3" s="43">
        <v>2</v>
      </c>
      <c r="O3" s="43">
        <v>0</v>
      </c>
      <c r="P3" s="89">
        <v>10</v>
      </c>
      <c r="Q3" s="89">
        <v>1</v>
      </c>
      <c r="R3" s="89" t="s">
        <v>327</v>
      </c>
      <c r="S3">
        <v>27000</v>
      </c>
      <c r="T3">
        <v>2000</v>
      </c>
      <c r="U3">
        <f t="array" ref="U3:AA3">LINEST(T3:T62,S3:S62^{1,2,3,4,5,6})</f>
        <v>-9.8504593659795474E-23</v>
      </c>
      <c r="V3">
        <v>8.9752795349269787E-18</v>
      </c>
      <c r="W3">
        <v>-3.2580112960999118E-13</v>
      </c>
      <c r="X3">
        <v>6.1072506967692453E-9</v>
      </c>
      <c r="Y3">
        <v>-6.5479565945439534E-5</v>
      </c>
      <c r="Z3">
        <v>0.44376762097323158</v>
      </c>
      <c r="AA3">
        <v>63.267554642785171</v>
      </c>
      <c r="AB3">
        <f t="array" ref="AB3:AH3">LINEST(S3:S62,T3:T62^{1,2,3,4,5,6})</f>
        <v>6.5209494164787652E-15</v>
      </c>
      <c r="AC3">
        <v>-3.3107890172866168E-11</v>
      </c>
      <c r="AD3">
        <v>6.603024205207157E-8</v>
      </c>
      <c r="AE3">
        <v>-6.2576026423185138E-5</v>
      </c>
      <c r="AF3">
        <v>3.0239874649931366E-2</v>
      </c>
      <c r="AG3">
        <v>-4.1004693903624023</v>
      </c>
      <c r="AH3">
        <v>305.99942094970902</v>
      </c>
      <c r="AI3">
        <v>27</v>
      </c>
      <c r="AJ3">
        <v>85.9</v>
      </c>
      <c r="AK3">
        <f t="array" ref="AK3:AM3">LINEST(AJ3:AJ7,AI3:AI7^{1,2},TRUE)</f>
        <v>-5.357142857142577E-3</v>
      </c>
      <c r="AL3">
        <v>0.40714285714283971</v>
      </c>
      <c r="AM3">
        <v>78.809642857143146</v>
      </c>
      <c r="AN3">
        <v>27</v>
      </c>
      <c r="AO3">
        <v>87.3</v>
      </c>
      <c r="AP3" s="55">
        <f t="array" ref="AP3:AQ3">LINEST(AO3:AO7,AN3:AN7^{1},TRUE)</f>
        <v>4.9999999999999989E-2</v>
      </c>
      <c r="AQ3">
        <v>85.949999999999989</v>
      </c>
      <c r="AR3">
        <v>55</v>
      </c>
      <c r="AS3">
        <v>0.998</v>
      </c>
      <c r="AT3">
        <f t="array" ref="AT3:AU3">LINEST(AS3:AS12,LN(AR3:AR12),TRUE)</f>
        <v>2.4542476886358383E-2</v>
      </c>
      <c r="AU3">
        <v>0.90119540865752823</v>
      </c>
      <c r="AV3" s="125">
        <v>6500</v>
      </c>
      <c r="AW3">
        <v>0</v>
      </c>
      <c r="AX3">
        <v>2.4500000000000002</v>
      </c>
      <c r="AY3">
        <v>0</v>
      </c>
      <c r="AZ3">
        <v>0</v>
      </c>
      <c r="BA3">
        <v>0</v>
      </c>
      <c r="BB3" t="s">
        <v>139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150</v>
      </c>
      <c r="BJ3" t="s">
        <v>151</v>
      </c>
      <c r="BK3" t="s">
        <v>152</v>
      </c>
      <c r="BL3" t="s">
        <v>150</v>
      </c>
      <c r="BM3" t="s">
        <v>151</v>
      </c>
      <c r="BN3" t="s">
        <v>152</v>
      </c>
      <c r="BO3">
        <v>6500</v>
      </c>
      <c r="BU3" t="s">
        <v>139</v>
      </c>
      <c r="BV3" t="s">
        <v>147</v>
      </c>
      <c r="BW3" t="s">
        <v>148</v>
      </c>
      <c r="BX3" t="s">
        <v>149</v>
      </c>
      <c r="BY3" t="s">
        <v>150</v>
      </c>
      <c r="BZ3" t="s">
        <v>151</v>
      </c>
      <c r="CA3" t="s">
        <v>152</v>
      </c>
      <c r="CB3" t="s">
        <v>150</v>
      </c>
      <c r="CC3" t="s">
        <v>151</v>
      </c>
      <c r="CD3" t="s">
        <v>152</v>
      </c>
      <c r="CE3" t="s">
        <v>150</v>
      </c>
      <c r="CF3" t="s">
        <v>151</v>
      </c>
      <c r="CG3" t="s">
        <v>152</v>
      </c>
      <c r="CH3" s="44">
        <v>270</v>
      </c>
      <c r="CI3">
        <v>82000</v>
      </c>
      <c r="CJ3" t="s">
        <v>70</v>
      </c>
      <c r="CK3">
        <v>1</v>
      </c>
      <c r="CL3">
        <v>0</v>
      </c>
      <c r="CM3">
        <v>0</v>
      </c>
      <c r="CN3" t="s">
        <v>120</v>
      </c>
      <c r="CO3" t="s">
        <v>281</v>
      </c>
      <c r="CP3" t="s">
        <v>213</v>
      </c>
      <c r="CQ3">
        <v>3000</v>
      </c>
      <c r="CR3">
        <v>80</v>
      </c>
      <c r="CS3">
        <v>1</v>
      </c>
      <c r="CT3" t="s">
        <v>119</v>
      </c>
      <c r="CU3" t="s">
        <v>119</v>
      </c>
      <c r="CW3" t="s">
        <v>327</v>
      </c>
      <c r="CX3">
        <f>BB8</f>
        <v>3500</v>
      </c>
      <c r="CY3">
        <f t="shared" ref="CY3:DJ3" si="0">BC8</f>
        <v>1.9869144238887569E-11</v>
      </c>
      <c r="CZ3">
        <f t="shared" si="0"/>
        <v>-1.1523183632424988E-8</v>
      </c>
      <c r="DA3">
        <f t="shared" si="0"/>
        <v>2.5300919684108718E-6</v>
      </c>
      <c r="DB3">
        <f t="shared" si="0"/>
        <v>-2.6594189983682539E-4</v>
      </c>
      <c r="DC3">
        <f t="shared" si="0"/>
        <v>1.632953950811002E-2</v>
      </c>
      <c r="DD3">
        <f t="shared" si="0"/>
        <v>2.4500000000000011</v>
      </c>
      <c r="DE3">
        <f t="shared" si="0"/>
        <v>-3.7979897731750138E-4</v>
      </c>
      <c r="DF3">
        <f t="shared" si="0"/>
        <v>0.45216836342463729</v>
      </c>
      <c r="DG3">
        <f t="shared" si="0"/>
        <v>0</v>
      </c>
      <c r="DH3">
        <f t="shared" si="0"/>
        <v>6.8891077422109535E-3</v>
      </c>
      <c r="DI3">
        <f t="shared" si="0"/>
        <v>2.1340879896583651</v>
      </c>
      <c r="DJ3">
        <f t="shared" si="0"/>
        <v>0</v>
      </c>
    </row>
    <row r="4" spans="1:114" x14ac:dyDescent="0.2">
      <c r="A4" t="s">
        <v>215</v>
      </c>
      <c r="B4" t="s">
        <v>141</v>
      </c>
      <c r="C4" s="43">
        <v>3900</v>
      </c>
      <c r="D4" s="43">
        <v>1085.489</v>
      </c>
      <c r="E4" s="43">
        <v>3492</v>
      </c>
      <c r="F4" s="49">
        <f>E4/4</f>
        <v>873</v>
      </c>
      <c r="G4" s="43">
        <v>34.83</v>
      </c>
      <c r="H4" s="50">
        <f>E4/G4</f>
        <v>100.25839793281654</v>
      </c>
      <c r="I4" s="43">
        <v>0</v>
      </c>
      <c r="J4" s="43">
        <v>100</v>
      </c>
      <c r="K4" s="43">
        <v>3500</v>
      </c>
      <c r="L4" s="43" t="s">
        <v>216</v>
      </c>
      <c r="M4" s="43">
        <v>0</v>
      </c>
      <c r="N4" s="43">
        <v>2</v>
      </c>
      <c r="O4" s="43">
        <v>0</v>
      </c>
      <c r="P4" s="89">
        <v>10</v>
      </c>
      <c r="Q4" s="89">
        <v>1</v>
      </c>
      <c r="R4" s="89" t="s">
        <v>327</v>
      </c>
      <c r="S4">
        <v>24000</v>
      </c>
      <c r="T4">
        <v>1964.511</v>
      </c>
      <c r="AI4">
        <v>29</v>
      </c>
      <c r="AJ4">
        <v>86.1</v>
      </c>
      <c r="AN4">
        <v>29</v>
      </c>
      <c r="AO4">
        <v>87.4</v>
      </c>
      <c r="AR4">
        <v>50</v>
      </c>
      <c r="AS4">
        <v>0.995</v>
      </c>
      <c r="AV4" s="125"/>
      <c r="AW4">
        <v>30</v>
      </c>
      <c r="AX4">
        <v>2.74</v>
      </c>
      <c r="AY4">
        <v>8.2000000000000003E-2</v>
      </c>
      <c r="AZ4">
        <v>14.7</v>
      </c>
      <c r="BA4">
        <v>179</v>
      </c>
      <c r="BB4">
        <v>6500</v>
      </c>
      <c r="BC4">
        <f t="array" ref="BC4:BH4">LINEST(AX3:AX8,AW3:AW8^{1,2,3,4,5})</f>
        <v>1.7076916236576351E-11</v>
      </c>
      <c r="BD4">
        <v>-9.8262381875808191E-9</v>
      </c>
      <c r="BE4">
        <v>2.1237312018821197E-6</v>
      </c>
      <c r="BF4">
        <v>-2.1893643098262348E-4</v>
      </c>
      <c r="BG4">
        <v>1.4574877643364306E-2</v>
      </c>
      <c r="BH4">
        <v>2.4500000000000011</v>
      </c>
      <c r="BI4">
        <f t="array" ref="BI4:BK4">LINEST(AZ3:AZ8,AW3:AW8^{1,2},FALSE)</f>
        <v>-3.3563650035344688E-4</v>
      </c>
      <c r="BJ4">
        <v>0.49890161740796146</v>
      </c>
      <c r="BK4">
        <v>0</v>
      </c>
      <c r="BL4">
        <f t="array" ref="BL4:BN4">LINEST(AW3:AW8,AZ3:AZ8^{1,2},FALSE)</f>
        <v>4.0591135065647871E-3</v>
      </c>
      <c r="BM4">
        <v>1.9626050306140224</v>
      </c>
      <c r="BN4">
        <v>0</v>
      </c>
      <c r="BU4">
        <v>6500</v>
      </c>
      <c r="CH4" s="44">
        <v>330</v>
      </c>
      <c r="CI4">
        <v>75000</v>
      </c>
      <c r="CJ4" t="s">
        <v>68</v>
      </c>
      <c r="CK4">
        <v>1</v>
      </c>
      <c r="CL4">
        <v>0</v>
      </c>
      <c r="CM4">
        <v>1</v>
      </c>
      <c r="CN4" t="s">
        <v>121</v>
      </c>
      <c r="CO4" t="s">
        <v>332</v>
      </c>
      <c r="CQ4">
        <v>3500</v>
      </c>
      <c r="CR4">
        <v>90</v>
      </c>
      <c r="CS4">
        <v>1.1200000000000001</v>
      </c>
      <c r="CT4" t="s">
        <v>316</v>
      </c>
      <c r="CU4" t="s">
        <v>120</v>
      </c>
      <c r="CW4" t="s">
        <v>328</v>
      </c>
      <c r="CX4">
        <f>BU8</f>
        <v>3500</v>
      </c>
      <c r="CY4">
        <f t="shared" ref="CY4:DJ4" si="1">BV8</f>
        <v>0</v>
      </c>
      <c r="CZ4">
        <f t="shared" si="1"/>
        <v>0</v>
      </c>
      <c r="DA4">
        <f t="shared" si="1"/>
        <v>1.8179007549828388E-7</v>
      </c>
      <c r="DB4">
        <f t="shared" si="1"/>
        <v>-4.1895020341401751E-5</v>
      </c>
      <c r="DC4">
        <f t="shared" si="1"/>
        <v>5.2427819148097255E-3</v>
      </c>
      <c r="DD4">
        <f t="shared" si="1"/>
        <v>2.5494081991020408</v>
      </c>
      <c r="DE4">
        <f t="shared" si="1"/>
        <v>-6.5839408101340234E-4</v>
      </c>
      <c r="DF4">
        <f t="shared" si="1"/>
        <v>0.55486672297361306</v>
      </c>
      <c r="DG4">
        <f t="shared" si="1"/>
        <v>0</v>
      </c>
      <c r="DH4">
        <f t="shared" si="1"/>
        <v>5.4282887975162578E-3</v>
      </c>
      <c r="DI4">
        <f t="shared" si="1"/>
        <v>1.7780153242452681</v>
      </c>
      <c r="DJ4">
        <f t="shared" si="1"/>
        <v>0</v>
      </c>
    </row>
    <row r="5" spans="1:114" x14ac:dyDescent="0.2"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89"/>
      <c r="Q5" s="89"/>
      <c r="R5" s="89"/>
      <c r="S5">
        <v>22000</v>
      </c>
      <c r="T5">
        <v>1934.4829999999999</v>
      </c>
      <c r="AI5">
        <v>31</v>
      </c>
      <c r="AJ5">
        <v>86.3</v>
      </c>
      <c r="AN5">
        <v>31</v>
      </c>
      <c r="AO5">
        <v>87.5</v>
      </c>
      <c r="AR5">
        <v>45</v>
      </c>
      <c r="AS5">
        <v>0.99350000000000005</v>
      </c>
      <c r="AV5" s="125"/>
      <c r="AW5">
        <v>65</v>
      </c>
      <c r="AX5">
        <v>2.9</v>
      </c>
      <c r="AY5">
        <v>0.188</v>
      </c>
      <c r="AZ5">
        <v>31.1</v>
      </c>
      <c r="BA5">
        <v>165</v>
      </c>
      <c r="BB5">
        <v>5700</v>
      </c>
      <c r="BC5">
        <f t="array" ref="BC5:BH5">LINEST(AX9:AX14,AW9:AW14^{1,2,3,4,5})</f>
        <v>1.7076916236576351E-11</v>
      </c>
      <c r="BD5">
        <v>-9.8262381875808191E-9</v>
      </c>
      <c r="BE5">
        <v>2.1237312018821197E-6</v>
      </c>
      <c r="BF5">
        <v>-2.1893643098262348E-4</v>
      </c>
      <c r="BG5">
        <v>1.4574877643364306E-2</v>
      </c>
      <c r="BH5">
        <v>2.4500000000000011</v>
      </c>
      <c r="BI5">
        <f t="array" ref="BI5:BK5">LINEST(AZ9:AZ14,AW9:AW14^{1,2},FALSE)</f>
        <v>-3.134617605776419E-4</v>
      </c>
      <c r="BJ5">
        <v>0.50259113933246435</v>
      </c>
      <c r="BK5">
        <v>0</v>
      </c>
      <c r="BL5">
        <f t="array" ref="BL5:BN5">LINEST(AW9:AW14,AZ9:AZ14^{1,2},FALSE)</f>
        <v>3.5926008504252203E-3</v>
      </c>
      <c r="BM5">
        <v>1.9547915730633663</v>
      </c>
      <c r="BN5">
        <v>0</v>
      </c>
      <c r="BU5">
        <v>5700</v>
      </c>
      <c r="CH5" s="44">
        <v>390</v>
      </c>
      <c r="CI5">
        <v>51000</v>
      </c>
      <c r="CJ5" t="s">
        <v>65</v>
      </c>
      <c r="CK5">
        <v>1</v>
      </c>
      <c r="CL5">
        <v>0</v>
      </c>
      <c r="CM5">
        <v>2</v>
      </c>
      <c r="CN5" t="s">
        <v>122</v>
      </c>
      <c r="CO5" t="s">
        <v>206</v>
      </c>
      <c r="CQ5">
        <v>4000</v>
      </c>
      <c r="CT5" t="s">
        <v>317</v>
      </c>
      <c r="CU5" t="s">
        <v>121</v>
      </c>
    </row>
    <row r="6" spans="1:114" x14ac:dyDescent="0.2">
      <c r="A6" t="s">
        <v>239</v>
      </c>
      <c r="B6" t="s">
        <v>141</v>
      </c>
      <c r="C6" s="43">
        <v>1800</v>
      </c>
      <c r="D6">
        <v>684.19539999999995</v>
      </c>
      <c r="E6" s="43">
        <v>2585</v>
      </c>
      <c r="F6" s="43">
        <f>E6/4</f>
        <v>646.25</v>
      </c>
      <c r="G6" s="43">
        <v>23.06</v>
      </c>
      <c r="H6" s="43">
        <f>E6/G6</f>
        <v>112.09887250650478</v>
      </c>
      <c r="I6" s="43">
        <v>100</v>
      </c>
      <c r="J6" s="43">
        <v>0</v>
      </c>
      <c r="K6" s="43">
        <v>3500</v>
      </c>
      <c r="L6" s="43" t="s">
        <v>240</v>
      </c>
      <c r="M6" s="43">
        <v>2</v>
      </c>
      <c r="N6" s="43">
        <v>1</v>
      </c>
      <c r="O6" s="43">
        <v>0</v>
      </c>
      <c r="P6" s="89">
        <v>10</v>
      </c>
      <c r="Q6" s="89">
        <v>1</v>
      </c>
      <c r="R6" s="89" t="s">
        <v>327</v>
      </c>
      <c r="S6">
        <v>20000</v>
      </c>
      <c r="T6">
        <v>1901.7239999999999</v>
      </c>
      <c r="AI6">
        <v>33</v>
      </c>
      <c r="AJ6">
        <v>86.4</v>
      </c>
      <c r="AN6">
        <v>33</v>
      </c>
      <c r="AO6">
        <v>87.6</v>
      </c>
      <c r="AR6">
        <v>40</v>
      </c>
      <c r="AS6">
        <v>0.99199999999999999</v>
      </c>
      <c r="AV6" s="125"/>
      <c r="AW6">
        <v>100</v>
      </c>
      <c r="AX6">
        <v>3.03</v>
      </c>
      <c r="AY6">
        <v>0.3</v>
      </c>
      <c r="AZ6">
        <v>46.5</v>
      </c>
      <c r="BA6">
        <v>155</v>
      </c>
      <c r="BB6">
        <v>5000</v>
      </c>
      <c r="BC6">
        <f t="array" ref="BC6:BH6">LINEST(AX15:AX20,AW15:AW20^{1,2,3,4,5})</f>
        <v>1.7076916236576351E-11</v>
      </c>
      <c r="BD6">
        <v>-9.8262381875808191E-9</v>
      </c>
      <c r="BE6">
        <v>2.1237312018821197E-6</v>
      </c>
      <c r="BF6">
        <v>-2.1893643098262348E-4</v>
      </c>
      <c r="BG6">
        <v>1.4574877643364306E-2</v>
      </c>
      <c r="BH6">
        <v>2.4500000000000011</v>
      </c>
      <c r="BI6">
        <f t="array" ref="BI6:BK6">LINEST(AZ15:AZ20,AW15:AW20^{1,2},FALSE)</f>
        <v>-3.1868768681202143E-4</v>
      </c>
      <c r="BJ6">
        <v>0.50759915359527785</v>
      </c>
      <c r="BK6">
        <v>0</v>
      </c>
      <c r="BL6">
        <f t="array" ref="BL6:BN6">LINEST(AW15:AW20,AZ15:AZ20^{1,2},FALSE)</f>
        <v>3.5552981391801675E-3</v>
      </c>
      <c r="BM6">
        <v>1.934949026748727</v>
      </c>
      <c r="BN6">
        <v>0</v>
      </c>
      <c r="BU6">
        <v>5000</v>
      </c>
      <c r="CH6" s="44">
        <v>470</v>
      </c>
      <c r="CI6">
        <v>27000</v>
      </c>
      <c r="CJ6" t="s">
        <v>62</v>
      </c>
      <c r="CK6">
        <v>1</v>
      </c>
      <c r="CL6">
        <v>0</v>
      </c>
      <c r="CM6">
        <v>3</v>
      </c>
      <c r="CN6" t="s">
        <v>269</v>
      </c>
      <c r="CO6" t="s">
        <v>298</v>
      </c>
      <c r="CQ6">
        <v>5000</v>
      </c>
      <c r="CT6" t="s">
        <v>318</v>
      </c>
      <c r="CU6" t="s">
        <v>122</v>
      </c>
    </row>
    <row r="7" spans="1:114" x14ac:dyDescent="0.2">
      <c r="A7" t="s">
        <v>241</v>
      </c>
      <c r="B7" s="10"/>
      <c r="C7" s="60"/>
      <c r="D7" s="60">
        <v>1500</v>
      </c>
      <c r="E7" s="60">
        <v>3583</v>
      </c>
      <c r="F7" s="60">
        <f>E7/4</f>
        <v>895.75</v>
      </c>
      <c r="G7" s="60">
        <v>49.74</v>
      </c>
      <c r="H7" s="60">
        <f>E7/G7</f>
        <v>72.0345798150382</v>
      </c>
      <c r="I7" s="60">
        <v>0</v>
      </c>
      <c r="J7" s="60">
        <v>100</v>
      </c>
      <c r="K7" s="60">
        <v>3500</v>
      </c>
      <c r="L7" s="60" t="s">
        <v>242</v>
      </c>
      <c r="M7" s="60">
        <v>0</v>
      </c>
      <c r="N7" s="60">
        <v>2</v>
      </c>
      <c r="O7" s="60">
        <v>0</v>
      </c>
      <c r="P7" s="60">
        <v>10</v>
      </c>
      <c r="Q7" s="60">
        <v>1</v>
      </c>
      <c r="R7" s="89" t="s">
        <v>327</v>
      </c>
      <c r="S7">
        <v>18000</v>
      </c>
      <c r="T7">
        <v>1863.5060000000001</v>
      </c>
      <c r="AI7">
        <v>35</v>
      </c>
      <c r="AJ7">
        <v>86.5</v>
      </c>
      <c r="AN7">
        <v>35</v>
      </c>
      <c r="AO7">
        <v>87.7</v>
      </c>
      <c r="AR7">
        <v>35</v>
      </c>
      <c r="AS7">
        <v>0.99</v>
      </c>
      <c r="AV7" s="125"/>
      <c r="AW7">
        <v>150</v>
      </c>
      <c r="AX7">
        <v>3.2</v>
      </c>
      <c r="AY7">
        <v>0.46899999999999997</v>
      </c>
      <c r="AZ7">
        <v>67.2</v>
      </c>
      <c r="BA7">
        <v>143</v>
      </c>
      <c r="BB7">
        <v>4000</v>
      </c>
      <c r="BC7">
        <f t="array" ref="BC7:BH7">LINEST(AX21:AX26,AW21:AW26^{1,2,3,4,5})</f>
        <v>1.7076916236576351E-11</v>
      </c>
      <c r="BD7">
        <v>-9.8262381875808191E-9</v>
      </c>
      <c r="BE7">
        <v>2.1237312018821197E-6</v>
      </c>
      <c r="BF7">
        <v>-2.1893643098262348E-4</v>
      </c>
      <c r="BG7">
        <v>1.4574877643364306E-2</v>
      </c>
      <c r="BH7">
        <v>2.4500000000000011</v>
      </c>
      <c r="BI7">
        <f t="array" ref="BI7:BK7">LINEST(AZ21:AZ26,AW21:AW26^{1,2},FALSE)</f>
        <v>-3.2426660774714924E-4</v>
      </c>
      <c r="BJ7">
        <v>0.48460684298141971</v>
      </c>
      <c r="BK7">
        <v>0</v>
      </c>
      <c r="BL7">
        <f t="array" ref="BL7:BN7">LINEST(AW21:AW26,AZ21:AZ26^{1,2},FALSE)</f>
        <v>4.2690301433177327E-3</v>
      </c>
      <c r="BM7">
        <v>2.0210243182490868</v>
      </c>
      <c r="BN7">
        <v>0</v>
      </c>
      <c r="BU7">
        <v>4000</v>
      </c>
      <c r="CH7" s="44">
        <v>510</v>
      </c>
      <c r="CI7">
        <v>24000</v>
      </c>
      <c r="CJ7" t="s">
        <v>60</v>
      </c>
      <c r="CK7">
        <v>1</v>
      </c>
      <c r="CL7">
        <v>0</v>
      </c>
      <c r="CM7">
        <v>4</v>
      </c>
      <c r="CN7" t="s">
        <v>282</v>
      </c>
      <c r="CQ7">
        <v>5700</v>
      </c>
      <c r="CT7" t="s">
        <v>282</v>
      </c>
      <c r="CU7" t="s">
        <v>322</v>
      </c>
    </row>
    <row r="8" spans="1:114" x14ac:dyDescent="0.2"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89"/>
      <c r="Q8" s="89"/>
      <c r="R8" s="89"/>
      <c r="S8">
        <v>16000</v>
      </c>
      <c r="T8">
        <v>1817.098</v>
      </c>
      <c r="AR8">
        <v>30</v>
      </c>
      <c r="AS8">
        <v>0.98750000000000004</v>
      </c>
      <c r="AV8" s="125"/>
      <c r="AW8">
        <v>200</v>
      </c>
      <c r="AX8">
        <v>3.34</v>
      </c>
      <c r="AY8">
        <v>0.64800000000000002</v>
      </c>
      <c r="AZ8">
        <v>86.4</v>
      </c>
      <c r="BA8">
        <v>133</v>
      </c>
      <c r="BB8">
        <v>3500</v>
      </c>
      <c r="BC8">
        <f t="array" ref="BC8:BH8">LINEST(AX27:AX32,AW27:AW32^{1,2,3,4,5})</f>
        <v>1.9869144238887569E-11</v>
      </c>
      <c r="BD8">
        <v>-1.1523183632424988E-8</v>
      </c>
      <c r="BE8">
        <v>2.5300919684108718E-6</v>
      </c>
      <c r="BF8">
        <v>-2.6594189983682539E-4</v>
      </c>
      <c r="BG8">
        <v>1.632953950811002E-2</v>
      </c>
      <c r="BH8">
        <v>2.4500000000000011</v>
      </c>
      <c r="BI8">
        <f t="array" ref="BI8:BK8">LINEST(AZ27:AZ32,AW27:AW32^{1,2},FALSE)</f>
        <v>-3.7979897731750138E-4</v>
      </c>
      <c r="BJ8">
        <v>0.45216836342463729</v>
      </c>
      <c r="BK8">
        <v>0</v>
      </c>
      <c r="BL8">
        <f t="array" ref="BL8:BN8">LINEST(AW27:AW32,AZ27:AZ32^{1,2},FALSE)</f>
        <v>6.8891077422109535E-3</v>
      </c>
      <c r="BM8">
        <v>2.1340879896583651</v>
      </c>
      <c r="BN8">
        <v>0</v>
      </c>
      <c r="BU8">
        <v>3500</v>
      </c>
      <c r="BV8">
        <v>0</v>
      </c>
      <c r="BW8">
        <v>0</v>
      </c>
      <c r="BX8">
        <f t="array" ref="BX8:CA8">LINEST(BQ27:BQ32,BP27:BP32^{1,2,3})</f>
        <v>1.8179007549828388E-7</v>
      </c>
      <c r="BY8">
        <v>-4.1895020341401751E-5</v>
      </c>
      <c r="BZ8">
        <v>5.2427819148097255E-3</v>
      </c>
      <c r="CA8">
        <v>2.5494081991020408</v>
      </c>
      <c r="CB8">
        <f t="array" ref="CB8:CD8">LINEST(BS27:BS32,BP27:BP32^{1,2},FALSE)</f>
        <v>-6.5839408101340234E-4</v>
      </c>
      <c r="CC8">
        <v>0.55486672297361306</v>
      </c>
      <c r="CD8">
        <v>0</v>
      </c>
      <c r="CE8">
        <f t="array" ref="CE8:CG8">LINEST(BP27:BP32,BS27:BS32^{1,2},FALSE)</f>
        <v>5.4282887975162578E-3</v>
      </c>
      <c r="CF8">
        <v>1.7780153242452681</v>
      </c>
      <c r="CG8">
        <v>0</v>
      </c>
      <c r="CH8" s="44">
        <v>560</v>
      </c>
      <c r="CI8">
        <v>20000</v>
      </c>
      <c r="CJ8" t="s">
        <v>57</v>
      </c>
      <c r="CK8">
        <v>1</v>
      </c>
      <c r="CL8">
        <v>0</v>
      </c>
      <c r="CM8">
        <v>5</v>
      </c>
      <c r="CN8" t="s">
        <v>283</v>
      </c>
      <c r="CQ8">
        <v>6500</v>
      </c>
      <c r="CT8" t="s">
        <v>283</v>
      </c>
      <c r="CU8" t="s">
        <v>342</v>
      </c>
    </row>
    <row r="9" spans="1:114" x14ac:dyDescent="0.2">
      <c r="A9" t="s">
        <v>243</v>
      </c>
      <c r="B9" t="s">
        <v>141</v>
      </c>
      <c r="C9" s="43">
        <v>1600</v>
      </c>
      <c r="D9">
        <v>632.32759999999996</v>
      </c>
      <c r="E9" s="43">
        <v>2416</v>
      </c>
      <c r="F9" s="43">
        <f>E9/4</f>
        <v>604</v>
      </c>
      <c r="G9" s="43">
        <v>20.98</v>
      </c>
      <c r="H9" s="43">
        <f>E9/G9</f>
        <v>115.15729265967587</v>
      </c>
      <c r="I9" s="43">
        <v>100</v>
      </c>
      <c r="J9" s="43">
        <v>0</v>
      </c>
      <c r="K9" s="43">
        <v>3500</v>
      </c>
      <c r="L9" s="43" t="s">
        <v>244</v>
      </c>
      <c r="M9" s="43">
        <v>2</v>
      </c>
      <c r="N9" s="43">
        <v>1</v>
      </c>
      <c r="O9" s="43">
        <v>0</v>
      </c>
      <c r="P9" s="89">
        <v>10</v>
      </c>
      <c r="Q9" s="89">
        <v>1</v>
      </c>
      <c r="R9" s="89" t="s">
        <v>327</v>
      </c>
      <c r="S9">
        <v>15000</v>
      </c>
      <c r="T9">
        <v>1792.529</v>
      </c>
      <c r="AR9">
        <v>25</v>
      </c>
      <c r="AS9">
        <v>0.98250000000000004</v>
      </c>
      <c r="AV9" s="125">
        <v>5700</v>
      </c>
      <c r="AW9">
        <v>0</v>
      </c>
      <c r="AX9">
        <v>2.4500000000000002</v>
      </c>
      <c r="AY9">
        <v>0</v>
      </c>
      <c r="AZ9">
        <v>0</v>
      </c>
      <c r="BA9">
        <v>0</v>
      </c>
      <c r="BB9">
        <v>3000</v>
      </c>
      <c r="BC9">
        <f t="array" ref="BC9:BH9">LINEST(AX33:AX38,AW33:AW38^{1,2,3,4,5})</f>
        <v>1.7076916236576351E-11</v>
      </c>
      <c r="BD9">
        <v>-9.8262381875808191E-9</v>
      </c>
      <c r="BE9">
        <v>2.1237312018821197E-6</v>
      </c>
      <c r="BF9">
        <v>-2.1893643098262348E-4</v>
      </c>
      <c r="BG9">
        <v>1.4574877643364306E-2</v>
      </c>
      <c r="BH9">
        <v>2.4500000000000011</v>
      </c>
      <c r="BI9">
        <f t="array" ref="BI9:BK9">LINEST(AZ33:AZ38,AW33:AW38^{1,2},FALSE)</f>
        <v>-3.0248169083889331E-4</v>
      </c>
      <c r="BJ9">
        <v>0.46311042787929901</v>
      </c>
      <c r="BK9">
        <v>0</v>
      </c>
      <c r="BL9">
        <f t="array" ref="BL9:BN9">LINEST(AW33:AW38,AZ33:AZ38^{1,2},FALSE)</f>
        <v>4.5164045614463832E-3</v>
      </c>
      <c r="BM9">
        <v>2.1172115483639669</v>
      </c>
      <c r="BN9">
        <v>0</v>
      </c>
      <c r="BO9">
        <v>5700</v>
      </c>
      <c r="BU9">
        <v>3000</v>
      </c>
      <c r="CH9" s="44">
        <v>620</v>
      </c>
      <c r="CI9">
        <v>18000</v>
      </c>
      <c r="CJ9" t="s">
        <v>55</v>
      </c>
      <c r="CK9">
        <v>2</v>
      </c>
      <c r="CL9">
        <v>0</v>
      </c>
      <c r="CM9">
        <v>0</v>
      </c>
      <c r="CN9" t="s">
        <v>284</v>
      </c>
      <c r="CT9" t="s">
        <v>284</v>
      </c>
      <c r="CU9" t="s">
        <v>269</v>
      </c>
    </row>
    <row r="10" spans="1:114" x14ac:dyDescent="0.2">
      <c r="A10" t="s">
        <v>252</v>
      </c>
      <c r="B10" s="10"/>
      <c r="C10" s="60"/>
      <c r="D10" s="60">
        <v>1398</v>
      </c>
      <c r="E10" s="60">
        <v>3600</v>
      </c>
      <c r="F10" s="60">
        <f>E10/4</f>
        <v>900</v>
      </c>
      <c r="G10" s="60">
        <v>50</v>
      </c>
      <c r="H10" s="60">
        <f>E10/G10</f>
        <v>72</v>
      </c>
      <c r="I10" s="60">
        <v>0</v>
      </c>
      <c r="J10" s="60">
        <v>100</v>
      </c>
      <c r="K10" s="60">
        <v>3500</v>
      </c>
      <c r="L10" s="60"/>
      <c r="M10" s="60">
        <v>0</v>
      </c>
      <c r="N10" s="60">
        <v>2</v>
      </c>
      <c r="O10" s="60">
        <v>0</v>
      </c>
      <c r="P10" s="60">
        <v>10</v>
      </c>
      <c r="Q10" s="60">
        <v>1</v>
      </c>
      <c r="R10" s="89" t="s">
        <v>327</v>
      </c>
      <c r="S10">
        <v>13000</v>
      </c>
      <c r="T10">
        <v>1729.741</v>
      </c>
      <c r="AR10">
        <v>20</v>
      </c>
      <c r="AS10">
        <v>0.97499999999999998</v>
      </c>
      <c r="AV10" s="125"/>
      <c r="AW10">
        <v>30</v>
      </c>
      <c r="AX10">
        <v>2.74</v>
      </c>
      <c r="AY10">
        <v>8.2000000000000003E-2</v>
      </c>
      <c r="AZ10">
        <v>14.8</v>
      </c>
      <c r="BA10">
        <v>180</v>
      </c>
      <c r="BB10">
        <v>2700</v>
      </c>
      <c r="BC10">
        <f t="array" ref="BC10:BH10">LINEST(AX39:AX44,AW39:AW44^{1,2,3,4,5})</f>
        <v>1.7076916236576351E-11</v>
      </c>
      <c r="BD10">
        <v>-9.8262381875808191E-9</v>
      </c>
      <c r="BE10">
        <v>2.1237312018821197E-6</v>
      </c>
      <c r="BF10">
        <v>-2.1893643098262348E-4</v>
      </c>
      <c r="BG10">
        <v>1.4574877643364306E-2</v>
      </c>
      <c r="BH10">
        <v>2.4500000000000011</v>
      </c>
      <c r="BI10">
        <f t="array" ref="BI10:BK10">LINEST(AZ39:AZ44,AW39:AW44^{1,2},FALSE)</f>
        <v>-2.9074702351353086E-4</v>
      </c>
      <c r="BJ10">
        <v>0.43492677599931995</v>
      </c>
      <c r="BK10">
        <v>0</v>
      </c>
      <c r="BL10">
        <f t="array" ref="BL10:BN10">LINEST(AW39:AW44,AZ39:AZ44^{1,2},FALSE)</f>
        <v>5.2930465724877205E-3</v>
      </c>
      <c r="BM10">
        <v>2.2519621976273703</v>
      </c>
      <c r="BN10">
        <v>0</v>
      </c>
      <c r="BU10">
        <v>2700</v>
      </c>
      <c r="CH10" s="44">
        <v>680</v>
      </c>
      <c r="CI10">
        <v>13000</v>
      </c>
      <c r="CJ10" t="s">
        <v>53</v>
      </c>
      <c r="CK10">
        <v>0</v>
      </c>
      <c r="CL10">
        <v>1</v>
      </c>
      <c r="CM10">
        <v>0</v>
      </c>
      <c r="CT10" t="s">
        <v>346</v>
      </c>
    </row>
    <row r="11" spans="1:114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89"/>
      <c r="Q11" s="89"/>
      <c r="R11" s="89"/>
      <c r="S11">
        <v>12000</v>
      </c>
      <c r="T11">
        <v>1694.2529999999999</v>
      </c>
      <c r="AR11">
        <v>15</v>
      </c>
      <c r="AS11">
        <v>0.96799999999999997</v>
      </c>
      <c r="AV11" s="125"/>
      <c r="AW11">
        <v>65</v>
      </c>
      <c r="AX11">
        <v>2.9</v>
      </c>
      <c r="AY11">
        <v>0.188</v>
      </c>
      <c r="AZ11">
        <v>31.4</v>
      </c>
      <c r="BA11">
        <v>167</v>
      </c>
      <c r="CH11" s="44">
        <v>750</v>
      </c>
      <c r="CI11">
        <v>12000</v>
      </c>
      <c r="CJ11" t="s">
        <v>52</v>
      </c>
      <c r="CK11">
        <v>0</v>
      </c>
      <c r="CL11">
        <v>1</v>
      </c>
      <c r="CM11">
        <v>0</v>
      </c>
      <c r="CT11" t="s">
        <v>269</v>
      </c>
    </row>
    <row r="12" spans="1:114" x14ac:dyDescent="0.2">
      <c r="A12" t="s">
        <v>245</v>
      </c>
      <c r="B12" t="s">
        <v>141</v>
      </c>
      <c r="C12" s="43">
        <v>3300</v>
      </c>
      <c r="D12">
        <v>992.67240000000004</v>
      </c>
      <c r="E12" s="43">
        <v>3737</v>
      </c>
      <c r="F12" s="43">
        <f>E12/4</f>
        <v>934.25</v>
      </c>
      <c r="G12" s="43">
        <v>32.450000000000003</v>
      </c>
      <c r="H12" s="43">
        <f>E12/G12</f>
        <v>115.16178736517719</v>
      </c>
      <c r="I12" s="43">
        <v>100</v>
      </c>
      <c r="J12" s="43">
        <v>0</v>
      </c>
      <c r="K12" s="43">
        <v>3500</v>
      </c>
      <c r="L12" s="43" t="s">
        <v>246</v>
      </c>
      <c r="M12" s="43">
        <v>2</v>
      </c>
      <c r="N12" s="43">
        <v>1</v>
      </c>
      <c r="O12" s="43">
        <v>0</v>
      </c>
      <c r="P12" s="89">
        <v>10</v>
      </c>
      <c r="Q12" s="89">
        <v>1</v>
      </c>
      <c r="R12" s="89" t="s">
        <v>327</v>
      </c>
      <c r="S12">
        <v>11000</v>
      </c>
      <c r="T12">
        <v>1653.3050000000001</v>
      </c>
      <c r="AR12">
        <v>10</v>
      </c>
      <c r="AS12">
        <v>0.95499999999999996</v>
      </c>
      <c r="AV12" s="125"/>
      <c r="AW12">
        <v>100</v>
      </c>
      <c r="AX12">
        <v>3.03</v>
      </c>
      <c r="AY12">
        <v>0.3</v>
      </c>
      <c r="AZ12">
        <v>47.1</v>
      </c>
      <c r="BA12">
        <v>157</v>
      </c>
      <c r="CH12" s="44">
        <v>820</v>
      </c>
      <c r="CI12">
        <v>10000</v>
      </c>
      <c r="CJ12" t="s">
        <v>51</v>
      </c>
      <c r="CK12">
        <v>2</v>
      </c>
      <c r="CL12">
        <v>0</v>
      </c>
      <c r="CM12">
        <v>1</v>
      </c>
    </row>
    <row r="13" spans="1:114" x14ac:dyDescent="0.2">
      <c r="A13" s="8" t="s">
        <v>254</v>
      </c>
      <c r="B13" s="8" t="s">
        <v>141</v>
      </c>
      <c r="C13" s="61">
        <v>750</v>
      </c>
      <c r="D13" s="8">
        <v>367.52870000000001</v>
      </c>
      <c r="E13" s="61">
        <v>1256</v>
      </c>
      <c r="F13" s="61">
        <f>E13/4</f>
        <v>314</v>
      </c>
      <c r="G13" s="61">
        <f>34.44-20.98</f>
        <v>13.459999999999997</v>
      </c>
      <c r="H13" s="61">
        <f>E13/G13</f>
        <v>93.313521545319489</v>
      </c>
      <c r="I13" s="61">
        <v>0</v>
      </c>
      <c r="J13" s="61">
        <v>100</v>
      </c>
      <c r="K13" s="61">
        <v>3500</v>
      </c>
      <c r="L13" s="61" t="s">
        <v>247</v>
      </c>
      <c r="M13" s="61">
        <v>0</v>
      </c>
      <c r="N13" s="61">
        <v>2</v>
      </c>
      <c r="O13" s="61">
        <v>0</v>
      </c>
      <c r="P13" s="61">
        <v>10</v>
      </c>
      <c r="Q13" s="61">
        <v>1</v>
      </c>
      <c r="R13" s="89" t="s">
        <v>327</v>
      </c>
      <c r="S13">
        <v>10000</v>
      </c>
      <c r="T13">
        <v>1604.1669999999999</v>
      </c>
      <c r="AV13" s="125"/>
      <c r="AW13">
        <v>150</v>
      </c>
      <c r="AX13">
        <v>3.2</v>
      </c>
      <c r="AY13">
        <v>0.46899999999999997</v>
      </c>
      <c r="AZ13">
        <v>68.3</v>
      </c>
      <c r="BA13">
        <v>145</v>
      </c>
      <c r="CH13" s="44">
        <v>910</v>
      </c>
      <c r="CI13">
        <v>9100</v>
      </c>
      <c r="CJ13" t="s">
        <v>49</v>
      </c>
      <c r="CK13">
        <v>0</v>
      </c>
      <c r="CL13">
        <v>1</v>
      </c>
      <c r="CM13">
        <v>1</v>
      </c>
    </row>
    <row r="14" spans="1:114" x14ac:dyDescent="0.2">
      <c r="A14" t="s">
        <v>249</v>
      </c>
      <c r="C14" s="59"/>
      <c r="D14">
        <v>632.32759999999996</v>
      </c>
      <c r="E14" s="59">
        <v>1781</v>
      </c>
      <c r="F14" s="59">
        <f>E14/4</f>
        <v>445.25</v>
      </c>
      <c r="G14" s="59"/>
      <c r="H14" s="59"/>
      <c r="I14" s="59">
        <v>0</v>
      </c>
      <c r="J14" s="59">
        <v>100</v>
      </c>
      <c r="K14" s="59">
        <v>3500</v>
      </c>
      <c r="L14" s="59" t="s">
        <v>251</v>
      </c>
      <c r="M14" s="59">
        <v>0</v>
      </c>
      <c r="N14" s="59">
        <v>2</v>
      </c>
      <c r="O14" s="59">
        <v>0</v>
      </c>
      <c r="P14" s="89">
        <v>10</v>
      </c>
      <c r="Q14" s="89">
        <v>1</v>
      </c>
      <c r="R14" s="89" t="s">
        <v>327</v>
      </c>
      <c r="S14">
        <v>9100</v>
      </c>
      <c r="T14">
        <v>1557.759</v>
      </c>
      <c r="AV14" s="125"/>
      <c r="AW14">
        <v>200</v>
      </c>
      <c r="AX14">
        <v>3.34</v>
      </c>
      <c r="AY14">
        <v>0.64800000000000002</v>
      </c>
      <c r="AZ14">
        <v>88</v>
      </c>
      <c r="BA14">
        <v>135</v>
      </c>
      <c r="CH14" s="44">
        <v>1000</v>
      </c>
      <c r="CI14">
        <v>8200</v>
      </c>
      <c r="CJ14" t="s">
        <v>46</v>
      </c>
      <c r="CK14">
        <v>2</v>
      </c>
      <c r="CL14">
        <v>0</v>
      </c>
      <c r="CM14">
        <v>2</v>
      </c>
    </row>
    <row r="15" spans="1:114" x14ac:dyDescent="0.2"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89"/>
      <c r="Q15" s="89"/>
      <c r="R15" s="89"/>
      <c r="S15">
        <v>8200</v>
      </c>
      <c r="T15">
        <v>1503.1610000000001</v>
      </c>
      <c r="AV15" s="125">
        <v>5000</v>
      </c>
      <c r="AW15">
        <v>0</v>
      </c>
      <c r="AX15">
        <v>2.4500000000000002</v>
      </c>
      <c r="AY15">
        <v>0</v>
      </c>
      <c r="AZ15">
        <v>0</v>
      </c>
      <c r="BA15">
        <v>0</v>
      </c>
      <c r="BO15">
        <v>5000</v>
      </c>
      <c r="CH15" s="44">
        <v>1100</v>
      </c>
      <c r="CI15">
        <v>7500</v>
      </c>
      <c r="CJ15" t="s">
        <v>45</v>
      </c>
      <c r="CK15">
        <v>0</v>
      </c>
      <c r="CL15">
        <v>1</v>
      </c>
      <c r="CM15">
        <v>2</v>
      </c>
    </row>
    <row r="16" spans="1:114" x14ac:dyDescent="0.2">
      <c r="S16">
        <v>7500</v>
      </c>
      <c r="T16">
        <v>1454.0229999999999</v>
      </c>
      <c r="AV16" s="125"/>
      <c r="AW16">
        <v>30</v>
      </c>
      <c r="AX16">
        <v>2.74</v>
      </c>
      <c r="AY16">
        <v>8.2000000000000003E-2</v>
      </c>
      <c r="AZ16">
        <v>14.9</v>
      </c>
      <c r="BA16">
        <v>182</v>
      </c>
      <c r="CH16" s="44">
        <v>1200</v>
      </c>
      <c r="CI16">
        <v>6800</v>
      </c>
      <c r="CJ16" t="s">
        <v>44</v>
      </c>
      <c r="CK16">
        <v>2</v>
      </c>
      <c r="CL16">
        <v>0</v>
      </c>
      <c r="CM16">
        <v>3</v>
      </c>
    </row>
    <row r="17" spans="1:91" x14ac:dyDescent="0.2">
      <c r="A17" s="8" t="s">
        <v>253</v>
      </c>
      <c r="B17" s="8" t="s">
        <v>141</v>
      </c>
      <c r="C17" s="61">
        <v>6800</v>
      </c>
      <c r="D17" s="8">
        <v>1402.155</v>
      </c>
      <c r="E17" s="61">
        <v>4582</v>
      </c>
      <c r="F17" s="61">
        <f>E17/4</f>
        <v>1145.5</v>
      </c>
      <c r="G17" s="61">
        <v>50.48</v>
      </c>
      <c r="H17" s="61">
        <f>E17/G17</f>
        <v>90.768621236133129</v>
      </c>
      <c r="I17" s="61">
        <v>0</v>
      </c>
      <c r="J17" s="61">
        <v>100</v>
      </c>
      <c r="K17" s="61">
        <v>3500</v>
      </c>
      <c r="L17" s="61" t="s">
        <v>250</v>
      </c>
      <c r="M17" s="61">
        <v>4</v>
      </c>
      <c r="N17" s="61">
        <v>0</v>
      </c>
      <c r="O17" s="61">
        <v>0</v>
      </c>
      <c r="P17" s="61">
        <v>10</v>
      </c>
      <c r="Q17" s="61">
        <v>1</v>
      </c>
      <c r="R17" s="89" t="s">
        <v>327</v>
      </c>
      <c r="S17">
        <v>6800</v>
      </c>
      <c r="T17">
        <v>1402.155</v>
      </c>
      <c r="AV17" s="125"/>
      <c r="AW17">
        <v>65</v>
      </c>
      <c r="AX17">
        <v>2.9</v>
      </c>
      <c r="AY17">
        <v>0.188</v>
      </c>
      <c r="AZ17">
        <v>31.7</v>
      </c>
      <c r="BA17">
        <v>168</v>
      </c>
      <c r="CH17" s="44">
        <v>1300</v>
      </c>
      <c r="CI17">
        <v>6200</v>
      </c>
      <c r="CJ17" t="s">
        <v>43</v>
      </c>
      <c r="CK17">
        <v>0</v>
      </c>
      <c r="CL17">
        <v>1</v>
      </c>
      <c r="CM17">
        <v>3</v>
      </c>
    </row>
    <row r="18" spans="1:91" x14ac:dyDescent="0.2">
      <c r="A18" t="s">
        <v>248</v>
      </c>
      <c r="B18" s="10"/>
      <c r="C18" s="60"/>
      <c r="D18" s="10">
        <v>632.32759999999996</v>
      </c>
      <c r="E18" s="60">
        <v>1781</v>
      </c>
      <c r="F18" s="60">
        <f>E18/4</f>
        <v>445.25</v>
      </c>
      <c r="G18" s="60"/>
      <c r="H18" s="60"/>
      <c r="I18" s="60">
        <v>0</v>
      </c>
      <c r="J18" s="60">
        <v>100</v>
      </c>
      <c r="K18" s="60">
        <v>3500</v>
      </c>
      <c r="L18" s="60" t="s">
        <v>251</v>
      </c>
      <c r="M18" s="60">
        <v>0</v>
      </c>
      <c r="N18" s="60">
        <v>2</v>
      </c>
      <c r="O18" s="60">
        <v>0</v>
      </c>
      <c r="P18" s="60">
        <v>10</v>
      </c>
      <c r="Q18" s="60">
        <v>1</v>
      </c>
      <c r="R18" s="89" t="s">
        <v>327</v>
      </c>
      <c r="S18">
        <v>6200</v>
      </c>
      <c r="T18">
        <v>1350.287</v>
      </c>
      <c r="AV18" s="125"/>
      <c r="AW18">
        <v>100</v>
      </c>
      <c r="AX18">
        <v>3.03</v>
      </c>
      <c r="AY18">
        <v>0.3</v>
      </c>
      <c r="AZ18">
        <v>47.6</v>
      </c>
      <c r="BA18">
        <v>158</v>
      </c>
      <c r="CH18" s="44">
        <v>1500</v>
      </c>
      <c r="CI18">
        <v>5600</v>
      </c>
      <c r="CJ18" t="s">
        <v>42</v>
      </c>
      <c r="CK18">
        <v>2</v>
      </c>
      <c r="CL18">
        <v>0</v>
      </c>
      <c r="CM18">
        <v>4</v>
      </c>
    </row>
    <row r="19" spans="1:91" x14ac:dyDescent="0.2">
      <c r="A19" t="s">
        <v>255</v>
      </c>
      <c r="B19" s="10" t="s">
        <v>141</v>
      </c>
      <c r="C19" s="60">
        <v>3300</v>
      </c>
      <c r="D19" s="10">
        <v>992.67240000000004</v>
      </c>
      <c r="E19" s="60">
        <v>3737</v>
      </c>
      <c r="F19" s="60">
        <f>E19/4</f>
        <v>934.25</v>
      </c>
      <c r="G19" s="60">
        <v>32.450000000000003</v>
      </c>
      <c r="H19" s="60">
        <f>E19/G19</f>
        <v>115.16178736517719</v>
      </c>
      <c r="I19" s="60">
        <v>100</v>
      </c>
      <c r="J19" s="60">
        <v>0</v>
      </c>
      <c r="K19" s="60">
        <v>3500</v>
      </c>
      <c r="L19" s="60" t="s">
        <v>246</v>
      </c>
      <c r="M19" s="60">
        <v>2</v>
      </c>
      <c r="N19" s="60">
        <v>1</v>
      </c>
      <c r="O19" s="60">
        <v>0</v>
      </c>
      <c r="P19" s="60">
        <v>10</v>
      </c>
      <c r="Q19" s="60">
        <v>1</v>
      </c>
      <c r="R19" s="89" t="s">
        <v>327</v>
      </c>
      <c r="S19">
        <v>5600</v>
      </c>
      <c r="T19">
        <v>1292.96</v>
      </c>
      <c r="AV19" s="125"/>
      <c r="AW19">
        <v>150</v>
      </c>
      <c r="AX19">
        <v>3.2</v>
      </c>
      <c r="AY19">
        <v>0.46899999999999997</v>
      </c>
      <c r="AZ19">
        <v>68.900000000000006</v>
      </c>
      <c r="BA19">
        <v>147</v>
      </c>
      <c r="CH19" s="44">
        <v>1600</v>
      </c>
      <c r="CI19">
        <v>5100</v>
      </c>
      <c r="CJ19" t="s">
        <v>41</v>
      </c>
      <c r="CK19">
        <v>0</v>
      </c>
      <c r="CL19">
        <v>1</v>
      </c>
      <c r="CM19">
        <v>4</v>
      </c>
    </row>
    <row r="20" spans="1:91" x14ac:dyDescent="0.2"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89"/>
      <c r="Q20" s="89"/>
      <c r="R20" s="89"/>
      <c r="S20">
        <v>5100</v>
      </c>
      <c r="T20">
        <v>1238.3620000000001</v>
      </c>
      <c r="AV20" s="125"/>
      <c r="AW20">
        <v>200</v>
      </c>
      <c r="AX20">
        <v>3.34</v>
      </c>
      <c r="AY20">
        <v>0.64800000000000002</v>
      </c>
      <c r="AZ20">
        <v>88.8</v>
      </c>
      <c r="BA20">
        <v>137</v>
      </c>
      <c r="CH20" s="44">
        <v>1800</v>
      </c>
      <c r="CI20">
        <v>4700</v>
      </c>
      <c r="CJ20" t="s">
        <v>40</v>
      </c>
      <c r="CK20">
        <v>2</v>
      </c>
      <c r="CL20">
        <v>0</v>
      </c>
      <c r="CM20">
        <v>5</v>
      </c>
    </row>
    <row r="21" spans="1:91" x14ac:dyDescent="0.2">
      <c r="A21" s="65" t="s">
        <v>256</v>
      </c>
      <c r="B21" s="65" t="s">
        <v>141</v>
      </c>
      <c r="C21" s="66">
        <v>1800</v>
      </c>
      <c r="D21" s="65">
        <v>684.19539999999995</v>
      </c>
      <c r="E21" s="66">
        <f>2585*1.1</f>
        <v>2843.5000000000005</v>
      </c>
      <c r="F21" s="66">
        <f>E21/4</f>
        <v>710.87500000000011</v>
      </c>
      <c r="G21" s="66">
        <v>23.06</v>
      </c>
      <c r="H21" s="66">
        <f>E21/G21</f>
        <v>123.30875975715527</v>
      </c>
      <c r="I21" s="66">
        <v>100</v>
      </c>
      <c r="J21" s="66">
        <v>0</v>
      </c>
      <c r="K21" s="66">
        <v>3500</v>
      </c>
      <c r="L21" s="66"/>
      <c r="M21" s="66">
        <v>2</v>
      </c>
      <c r="N21" s="66">
        <v>1</v>
      </c>
      <c r="O21" s="66">
        <v>0</v>
      </c>
      <c r="P21" s="66">
        <v>10</v>
      </c>
      <c r="Q21" s="66">
        <v>1</v>
      </c>
      <c r="R21" s="89" t="s">
        <v>327</v>
      </c>
      <c r="S21">
        <v>4700</v>
      </c>
      <c r="T21">
        <v>1191.954</v>
      </c>
      <c r="AV21" s="125">
        <v>4000</v>
      </c>
      <c r="AW21">
        <v>0</v>
      </c>
      <c r="AX21">
        <v>2.4500000000000002</v>
      </c>
      <c r="AY21">
        <v>0</v>
      </c>
      <c r="AZ21">
        <v>0</v>
      </c>
      <c r="BA21">
        <v>0</v>
      </c>
      <c r="BO21">
        <v>4000</v>
      </c>
      <c r="CH21" s="44">
        <v>2000</v>
      </c>
      <c r="CI21">
        <v>4300</v>
      </c>
      <c r="CJ21" t="s">
        <v>39</v>
      </c>
      <c r="CK21">
        <v>0</v>
      </c>
      <c r="CL21">
        <v>1</v>
      </c>
      <c r="CM21">
        <v>5</v>
      </c>
    </row>
    <row r="22" spans="1:91" x14ac:dyDescent="0.2">
      <c r="A22" s="65" t="s">
        <v>257</v>
      </c>
      <c r="B22" s="65"/>
      <c r="C22" s="66"/>
      <c r="D22" s="66">
        <v>1500</v>
      </c>
      <c r="E22" s="66">
        <f>3583*1.1</f>
        <v>3941.3</v>
      </c>
      <c r="F22" s="66">
        <f>E22/4</f>
        <v>985.32500000000005</v>
      </c>
      <c r="G22" s="66">
        <v>49.74</v>
      </c>
      <c r="H22" s="66">
        <f>E22/G22</f>
        <v>79.238037796542017</v>
      </c>
      <c r="I22" s="66">
        <v>0</v>
      </c>
      <c r="J22" s="66">
        <v>100</v>
      </c>
      <c r="K22" s="66">
        <v>3500</v>
      </c>
      <c r="L22" s="66"/>
      <c r="M22" s="66">
        <v>0</v>
      </c>
      <c r="N22" s="66">
        <v>2</v>
      </c>
      <c r="O22" s="66">
        <v>0</v>
      </c>
      <c r="P22" s="66">
        <v>10</v>
      </c>
      <c r="Q22" s="66">
        <v>1</v>
      </c>
      <c r="R22" s="89" t="s">
        <v>327</v>
      </c>
      <c r="S22">
        <v>4300</v>
      </c>
      <c r="T22">
        <v>1142.816</v>
      </c>
      <c r="AV22" s="125"/>
      <c r="AW22">
        <v>30</v>
      </c>
      <c r="AX22">
        <v>2.74</v>
      </c>
      <c r="AY22">
        <v>8.2000000000000003E-2</v>
      </c>
      <c r="AZ22">
        <v>14.3</v>
      </c>
      <c r="BA22">
        <v>174</v>
      </c>
      <c r="CH22" s="44">
        <v>2200</v>
      </c>
      <c r="CI22">
        <v>3900</v>
      </c>
      <c r="CJ22" t="s">
        <v>37</v>
      </c>
      <c r="CK22">
        <v>3</v>
      </c>
      <c r="CL22">
        <v>0</v>
      </c>
      <c r="CM22">
        <v>0</v>
      </c>
    </row>
    <row r="23" spans="1:91" x14ac:dyDescent="0.2">
      <c r="A23" s="65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89"/>
      <c r="S23">
        <v>3900</v>
      </c>
      <c r="T23">
        <v>1085.489</v>
      </c>
      <c r="AV23" s="125"/>
      <c r="AW23">
        <v>65</v>
      </c>
      <c r="AX23">
        <v>2.9</v>
      </c>
      <c r="AY23">
        <v>0.188</v>
      </c>
      <c r="AZ23">
        <v>30.2</v>
      </c>
      <c r="BA23">
        <v>160</v>
      </c>
      <c r="CH23" s="44">
        <v>2400</v>
      </c>
      <c r="CI23">
        <v>3600</v>
      </c>
      <c r="CJ23" t="s">
        <v>36</v>
      </c>
      <c r="CK23">
        <v>1</v>
      </c>
      <c r="CL23">
        <v>1</v>
      </c>
      <c r="CM23">
        <v>0</v>
      </c>
    </row>
    <row r="24" spans="1:91" x14ac:dyDescent="0.2">
      <c r="A24" s="65" t="s">
        <v>258</v>
      </c>
      <c r="B24" s="65" t="s">
        <v>141</v>
      </c>
      <c r="C24" s="66">
        <v>1600</v>
      </c>
      <c r="D24" s="65">
        <v>632.32759999999996</v>
      </c>
      <c r="E24" s="66">
        <f>2416*1.1</f>
        <v>2657.6000000000004</v>
      </c>
      <c r="F24" s="66">
        <f>E24/4</f>
        <v>664.40000000000009</v>
      </c>
      <c r="G24" s="66">
        <v>20.98</v>
      </c>
      <c r="H24" s="66">
        <f>E24/G24</f>
        <v>126.67302192564348</v>
      </c>
      <c r="I24" s="66">
        <v>100</v>
      </c>
      <c r="J24" s="66">
        <v>0</v>
      </c>
      <c r="K24" s="66">
        <v>3500</v>
      </c>
      <c r="L24" s="66"/>
      <c r="M24" s="66">
        <v>2</v>
      </c>
      <c r="N24" s="66">
        <v>1</v>
      </c>
      <c r="O24" s="66">
        <v>0</v>
      </c>
      <c r="P24" s="66">
        <v>10</v>
      </c>
      <c r="Q24" s="66">
        <v>1</v>
      </c>
      <c r="R24" s="89" t="s">
        <v>327</v>
      </c>
      <c r="S24">
        <v>3600</v>
      </c>
      <c r="T24">
        <v>1041.81</v>
      </c>
      <c r="AV24" s="125"/>
      <c r="AW24">
        <v>100</v>
      </c>
      <c r="AX24">
        <v>3.03</v>
      </c>
      <c r="AY24">
        <v>0.3</v>
      </c>
      <c r="AZ24">
        <v>45.2</v>
      </c>
      <c r="BA24">
        <v>150</v>
      </c>
      <c r="CH24" s="44">
        <v>2700</v>
      </c>
      <c r="CI24">
        <v>3300</v>
      </c>
      <c r="CJ24" t="s">
        <v>35</v>
      </c>
      <c r="CK24">
        <v>3</v>
      </c>
      <c r="CL24">
        <v>0</v>
      </c>
      <c r="CM24">
        <v>1</v>
      </c>
    </row>
    <row r="25" spans="1:91" x14ac:dyDescent="0.2">
      <c r="A25" s="65" t="s">
        <v>259</v>
      </c>
      <c r="B25" s="65"/>
      <c r="C25" s="66"/>
      <c r="D25" s="66">
        <v>1398</v>
      </c>
      <c r="E25" s="66">
        <f>3600*1.1</f>
        <v>3960.0000000000005</v>
      </c>
      <c r="F25" s="66">
        <f>E25/4</f>
        <v>990.00000000000011</v>
      </c>
      <c r="G25" s="66">
        <v>50</v>
      </c>
      <c r="H25" s="66">
        <f>E25/G25</f>
        <v>79.2</v>
      </c>
      <c r="I25" s="66">
        <v>0</v>
      </c>
      <c r="J25" s="66">
        <v>100</v>
      </c>
      <c r="K25" s="66">
        <v>3500</v>
      </c>
      <c r="L25" s="66"/>
      <c r="M25" s="66">
        <v>0</v>
      </c>
      <c r="N25" s="66">
        <v>2</v>
      </c>
      <c r="O25" s="66">
        <v>0</v>
      </c>
      <c r="P25" s="66">
        <v>10</v>
      </c>
      <c r="Q25" s="66">
        <v>1</v>
      </c>
      <c r="R25" s="89" t="s">
        <v>327</v>
      </c>
      <c r="S25">
        <v>3300</v>
      </c>
      <c r="T25">
        <v>992.67240000000004</v>
      </c>
      <c r="AV25" s="125"/>
      <c r="AW25">
        <v>150</v>
      </c>
      <c r="AX25">
        <v>3.2</v>
      </c>
      <c r="AY25">
        <v>0.46899999999999997</v>
      </c>
      <c r="AZ25">
        <v>65.3</v>
      </c>
      <c r="BA25">
        <v>139</v>
      </c>
      <c r="CH25" s="44">
        <v>2900</v>
      </c>
      <c r="CI25">
        <v>3000</v>
      </c>
      <c r="CJ25" t="s">
        <v>34</v>
      </c>
      <c r="CK25">
        <v>1</v>
      </c>
      <c r="CL25">
        <v>1</v>
      </c>
      <c r="CM25">
        <v>1</v>
      </c>
    </row>
    <row r="26" spans="1:91" x14ac:dyDescent="0.2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89"/>
      <c r="S26">
        <v>3000</v>
      </c>
      <c r="T26">
        <v>940.80460000000005</v>
      </c>
      <c r="AV26" s="125"/>
      <c r="AW26">
        <v>200</v>
      </c>
      <c r="AX26">
        <v>3.34</v>
      </c>
      <c r="AY26">
        <v>0.64800000000000002</v>
      </c>
      <c r="AZ26">
        <v>84</v>
      </c>
      <c r="BA26">
        <v>129</v>
      </c>
      <c r="CH26" s="44">
        <v>3000</v>
      </c>
      <c r="CI26">
        <v>2900</v>
      </c>
      <c r="CJ26" t="s">
        <v>33</v>
      </c>
      <c r="CK26">
        <v>3</v>
      </c>
      <c r="CL26">
        <v>0</v>
      </c>
      <c r="CM26">
        <v>2</v>
      </c>
    </row>
    <row r="27" spans="1:91" x14ac:dyDescent="0.2">
      <c r="A27" s="65" t="s">
        <v>260</v>
      </c>
      <c r="B27" s="65" t="s">
        <v>141</v>
      </c>
      <c r="C27" s="66">
        <v>3300</v>
      </c>
      <c r="D27" s="65">
        <v>992.67240000000004</v>
      </c>
      <c r="E27" s="66">
        <f>3737*1.1</f>
        <v>4110.7000000000007</v>
      </c>
      <c r="F27" s="66">
        <f>E27/4</f>
        <v>1027.6750000000002</v>
      </c>
      <c r="G27" s="66">
        <v>32.450000000000003</v>
      </c>
      <c r="H27" s="66">
        <f>E27/G27</f>
        <v>126.67796610169492</v>
      </c>
      <c r="I27" s="66">
        <v>100</v>
      </c>
      <c r="J27" s="66">
        <v>0</v>
      </c>
      <c r="K27" s="66">
        <v>3500</v>
      </c>
      <c r="L27" s="66"/>
      <c r="M27" s="66">
        <v>2</v>
      </c>
      <c r="N27" s="66">
        <v>1</v>
      </c>
      <c r="O27" s="66">
        <v>0</v>
      </c>
      <c r="P27" s="66">
        <v>10</v>
      </c>
      <c r="Q27" s="66">
        <v>1</v>
      </c>
      <c r="R27" s="89" t="s">
        <v>327</v>
      </c>
      <c r="S27">
        <v>2900</v>
      </c>
      <c r="T27">
        <v>931.09659999999997</v>
      </c>
      <c r="AV27" s="125">
        <v>3500</v>
      </c>
      <c r="AW27">
        <v>0</v>
      </c>
      <c r="AX27">
        <v>2.4500000000000002</v>
      </c>
      <c r="AY27">
        <v>0</v>
      </c>
      <c r="AZ27">
        <v>0</v>
      </c>
      <c r="BA27">
        <v>0</v>
      </c>
      <c r="BO27">
        <v>3500</v>
      </c>
      <c r="BP27">
        <v>0</v>
      </c>
      <c r="BQ27">
        <v>2.5499999999999998</v>
      </c>
      <c r="BR27">
        <v>0</v>
      </c>
      <c r="BS27">
        <v>0</v>
      </c>
      <c r="BT27">
        <v>0</v>
      </c>
      <c r="CH27" s="44">
        <v>3300</v>
      </c>
      <c r="CI27">
        <v>2700</v>
      </c>
      <c r="CJ27" t="s">
        <v>32</v>
      </c>
      <c r="CK27">
        <v>1</v>
      </c>
      <c r="CL27">
        <v>1</v>
      </c>
      <c r="CM27">
        <v>2</v>
      </c>
    </row>
    <row r="28" spans="1:91" x14ac:dyDescent="0.2">
      <c r="A28" s="65"/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>
        <v>2700</v>
      </c>
      <c r="T28">
        <v>883.47699999999998</v>
      </c>
      <c r="AV28" s="125"/>
      <c r="AW28">
        <v>30</v>
      </c>
      <c r="AX28">
        <v>2.76</v>
      </c>
      <c r="AY28">
        <v>8.2000000000000003E-2</v>
      </c>
      <c r="AZ28">
        <v>13.5</v>
      </c>
      <c r="BA28">
        <v>164</v>
      </c>
      <c r="BP28">
        <v>9.33</v>
      </c>
      <c r="BQ28">
        <v>2.5933000000000002</v>
      </c>
      <c r="BR28">
        <v>2.4195489000000001E-2</v>
      </c>
      <c r="BS28">
        <v>5.1897200000000003</v>
      </c>
      <c r="BT28">
        <v>214.4912218967759</v>
      </c>
      <c r="CH28" s="44">
        <v>3600</v>
      </c>
      <c r="CI28">
        <v>2400</v>
      </c>
      <c r="CJ28" t="s">
        <v>31</v>
      </c>
      <c r="CK28">
        <v>3</v>
      </c>
      <c r="CL28">
        <v>0</v>
      </c>
      <c r="CM28">
        <v>3</v>
      </c>
    </row>
    <row r="29" spans="1:91" x14ac:dyDescent="0.2">
      <c r="A29" s="65" t="s">
        <v>261</v>
      </c>
      <c r="B29" s="65" t="s">
        <v>141</v>
      </c>
      <c r="C29" s="66">
        <v>3300</v>
      </c>
      <c r="D29" s="65">
        <v>992.67240000000004</v>
      </c>
      <c r="E29" s="66">
        <f>3737*1.1</f>
        <v>4110.7000000000007</v>
      </c>
      <c r="F29" s="66">
        <f>E29/4</f>
        <v>1027.6750000000002</v>
      </c>
      <c r="G29" s="66">
        <v>32.450000000000003</v>
      </c>
      <c r="H29" s="66">
        <f>E29/G29</f>
        <v>126.67796610169492</v>
      </c>
      <c r="I29" s="66">
        <v>100</v>
      </c>
      <c r="J29" s="66">
        <v>0</v>
      </c>
      <c r="K29" s="66">
        <v>3500</v>
      </c>
      <c r="L29" s="66"/>
      <c r="M29" s="66">
        <v>2</v>
      </c>
      <c r="N29" s="66">
        <v>1</v>
      </c>
      <c r="O29" s="66">
        <v>0</v>
      </c>
      <c r="P29" s="66">
        <v>10</v>
      </c>
      <c r="Q29" s="66">
        <v>1</v>
      </c>
      <c r="R29" s="89" t="s">
        <v>327</v>
      </c>
      <c r="S29">
        <v>2400</v>
      </c>
      <c r="T29">
        <v>823.41949999999997</v>
      </c>
      <c r="AV29" s="125"/>
      <c r="AW29">
        <v>65</v>
      </c>
      <c r="AX29">
        <v>2.9</v>
      </c>
      <c r="AY29">
        <v>0.188</v>
      </c>
      <c r="AZ29">
        <v>28</v>
      </c>
      <c r="BA29">
        <v>148</v>
      </c>
      <c r="BP29">
        <v>19.329999999999998</v>
      </c>
      <c r="BQ29">
        <v>2.6375000000000002</v>
      </c>
      <c r="BR29">
        <v>5.0982874999999997E-2</v>
      </c>
      <c r="BS29">
        <v>10.491390000000001</v>
      </c>
      <c r="BT29">
        <v>205.78262799028107</v>
      </c>
      <c r="CH29" s="44">
        <v>3900</v>
      </c>
      <c r="CI29">
        <v>2200</v>
      </c>
      <c r="CJ29" t="s">
        <v>30</v>
      </c>
      <c r="CK29">
        <v>1</v>
      </c>
      <c r="CL29">
        <v>1</v>
      </c>
      <c r="CM29">
        <v>3</v>
      </c>
    </row>
    <row r="30" spans="1:91" x14ac:dyDescent="0.2">
      <c r="S30">
        <v>2200</v>
      </c>
      <c r="T30">
        <v>779.7414</v>
      </c>
      <c r="AV30" s="125"/>
      <c r="AW30">
        <v>100</v>
      </c>
      <c r="AX30">
        <v>3</v>
      </c>
      <c r="AY30">
        <v>0.3</v>
      </c>
      <c r="AZ30">
        <v>41.3</v>
      </c>
      <c r="BA30">
        <v>137</v>
      </c>
      <c r="BP30">
        <v>29.33</v>
      </c>
      <c r="BQ30">
        <v>2.6716700000000002</v>
      </c>
      <c r="BR30">
        <v>7.8360081100000006E-2</v>
      </c>
      <c r="BS30">
        <v>15.675280000000001</v>
      </c>
      <c r="BT30">
        <v>200.04165105439125</v>
      </c>
      <c r="CH30" s="44">
        <v>4300</v>
      </c>
      <c r="CI30">
        <v>2000</v>
      </c>
      <c r="CJ30" t="s">
        <v>29</v>
      </c>
      <c r="CK30">
        <v>3</v>
      </c>
      <c r="CL30">
        <v>0</v>
      </c>
      <c r="CM30">
        <v>4</v>
      </c>
    </row>
    <row r="31" spans="1:91" x14ac:dyDescent="0.2">
      <c r="A31" t="s">
        <v>267</v>
      </c>
      <c r="B31" t="s">
        <v>141</v>
      </c>
      <c r="C31">
        <v>2200</v>
      </c>
      <c r="D31">
        <v>779.7414</v>
      </c>
      <c r="E31">
        <v>1981</v>
      </c>
      <c r="F31">
        <f>E31/4</f>
        <v>495.25</v>
      </c>
      <c r="G31">
        <v>25.85</v>
      </c>
      <c r="H31">
        <f>E31/G31</f>
        <v>76.63442940038685</v>
      </c>
      <c r="I31">
        <v>0</v>
      </c>
      <c r="J31">
        <v>100</v>
      </c>
      <c r="K31">
        <v>3500</v>
      </c>
      <c r="L31" t="s">
        <v>268</v>
      </c>
      <c r="M31">
        <v>0</v>
      </c>
      <c r="N31">
        <v>2</v>
      </c>
      <c r="O31">
        <v>0</v>
      </c>
      <c r="P31">
        <v>10</v>
      </c>
      <c r="Q31">
        <v>1</v>
      </c>
      <c r="R31" s="89" t="s">
        <v>327</v>
      </c>
      <c r="S31">
        <v>2000</v>
      </c>
      <c r="T31">
        <v>733.33330000000001</v>
      </c>
      <c r="AV31" s="125"/>
      <c r="AW31">
        <v>150</v>
      </c>
      <c r="AX31">
        <v>3.13</v>
      </c>
      <c r="AY31">
        <v>0.46899999999999997</v>
      </c>
      <c r="AZ31">
        <v>59</v>
      </c>
      <c r="BA31">
        <v>125</v>
      </c>
      <c r="BP31">
        <v>59.33</v>
      </c>
      <c r="BQ31">
        <v>2.7508330000000001</v>
      </c>
      <c r="BR31">
        <v>0.16320692189</v>
      </c>
      <c r="BS31">
        <v>30.598330000000001</v>
      </c>
      <c r="BT31">
        <v>187.481815389074</v>
      </c>
      <c r="CH31" s="44">
        <v>4700</v>
      </c>
      <c r="CI31">
        <v>1800</v>
      </c>
      <c r="CJ31" t="s">
        <v>28</v>
      </c>
      <c r="CK31">
        <v>1</v>
      </c>
      <c r="CL31">
        <v>1</v>
      </c>
      <c r="CM31">
        <v>4</v>
      </c>
    </row>
    <row r="32" spans="1:91" x14ac:dyDescent="0.2">
      <c r="A32" s="71" t="s">
        <v>278</v>
      </c>
      <c r="B32" s="65" t="s">
        <v>141</v>
      </c>
      <c r="C32" s="65">
        <v>2200</v>
      </c>
      <c r="D32" s="65">
        <v>779.7414</v>
      </c>
      <c r="E32" s="65">
        <f>1981*1.1</f>
        <v>2179.1000000000004</v>
      </c>
      <c r="F32" s="65">
        <f>E32/4</f>
        <v>544.77500000000009</v>
      </c>
      <c r="G32" s="65">
        <v>25.85</v>
      </c>
      <c r="H32" s="65">
        <f>E32/G32</f>
        <v>84.297872340425542</v>
      </c>
      <c r="I32" s="65">
        <v>0</v>
      </c>
      <c r="J32" s="65">
        <v>100</v>
      </c>
      <c r="K32" s="65">
        <v>3500</v>
      </c>
      <c r="L32" s="65"/>
      <c r="M32" s="65">
        <v>0</v>
      </c>
      <c r="N32" s="65">
        <v>2</v>
      </c>
      <c r="O32" s="65">
        <v>0</v>
      </c>
      <c r="P32" s="65">
        <v>10</v>
      </c>
      <c r="Q32" s="65">
        <v>1</v>
      </c>
      <c r="R32" s="89" t="s">
        <v>327</v>
      </c>
      <c r="S32">
        <v>1800</v>
      </c>
      <c r="T32">
        <v>684.19539999999995</v>
      </c>
      <c r="AV32" s="125"/>
      <c r="AW32">
        <v>200</v>
      </c>
      <c r="AX32">
        <v>3.24</v>
      </c>
      <c r="AY32">
        <v>0.64800000000000002</v>
      </c>
      <c r="AZ32">
        <v>75.400000000000006</v>
      </c>
      <c r="BA32">
        <v>116</v>
      </c>
      <c r="BP32">
        <v>99.33</v>
      </c>
      <c r="BQ32">
        <v>2.835</v>
      </c>
      <c r="BR32">
        <v>0.28160055000000001</v>
      </c>
      <c r="BS32">
        <v>48.622219999999999</v>
      </c>
      <c r="BT32">
        <v>172.66379628875015</v>
      </c>
      <c r="CH32" s="44">
        <v>5100</v>
      </c>
      <c r="CI32">
        <v>1600</v>
      </c>
      <c r="CJ32" t="s">
        <v>27</v>
      </c>
      <c r="CK32">
        <v>3</v>
      </c>
      <c r="CL32">
        <v>0</v>
      </c>
      <c r="CM32">
        <v>5</v>
      </c>
    </row>
    <row r="33" spans="1:91" x14ac:dyDescent="0.2">
      <c r="S33">
        <v>1600</v>
      </c>
      <c r="T33">
        <v>632.32759999999996</v>
      </c>
      <c r="AV33" s="125">
        <v>3000</v>
      </c>
      <c r="AW33">
        <v>0</v>
      </c>
      <c r="AX33">
        <v>2.4500000000000002</v>
      </c>
      <c r="AY33">
        <v>0</v>
      </c>
      <c r="AZ33">
        <v>0</v>
      </c>
      <c r="BA33">
        <v>0</v>
      </c>
      <c r="BO33">
        <v>3000</v>
      </c>
      <c r="CH33" s="44">
        <v>5600</v>
      </c>
      <c r="CI33">
        <v>1500</v>
      </c>
      <c r="CJ33" t="s">
        <v>26</v>
      </c>
      <c r="CK33">
        <v>1</v>
      </c>
      <c r="CL33">
        <v>1</v>
      </c>
      <c r="CM33">
        <v>5</v>
      </c>
    </row>
    <row r="34" spans="1:91" x14ac:dyDescent="0.2">
      <c r="A34" t="s">
        <v>285</v>
      </c>
      <c r="B34" t="s">
        <v>141</v>
      </c>
      <c r="C34">
        <v>3900</v>
      </c>
      <c r="D34">
        <v>1085.1530803848896</v>
      </c>
      <c r="E34">
        <v>3753</v>
      </c>
      <c r="F34">
        <f>E34/4</f>
        <v>938.25</v>
      </c>
      <c r="G34" s="8">
        <v>35</v>
      </c>
      <c r="H34">
        <f>E34/G34</f>
        <v>107.22857142857143</v>
      </c>
      <c r="I34">
        <v>0</v>
      </c>
      <c r="J34">
        <v>100</v>
      </c>
      <c r="K34">
        <v>3500</v>
      </c>
      <c r="L34" t="s">
        <v>295</v>
      </c>
      <c r="M34">
        <v>2</v>
      </c>
      <c r="N34">
        <v>1</v>
      </c>
      <c r="O34">
        <v>0</v>
      </c>
      <c r="P34">
        <v>10</v>
      </c>
      <c r="Q34">
        <v>1</v>
      </c>
      <c r="R34" s="89" t="s">
        <v>327</v>
      </c>
      <c r="S34">
        <v>1500</v>
      </c>
      <c r="T34">
        <v>602.2989</v>
      </c>
      <c r="AV34" s="125"/>
      <c r="AW34">
        <v>30</v>
      </c>
      <c r="AX34">
        <v>2.74</v>
      </c>
      <c r="AY34">
        <v>8.2000000000000003E-2</v>
      </c>
      <c r="AZ34">
        <v>13.7</v>
      </c>
      <c r="BA34">
        <v>167</v>
      </c>
      <c r="CH34" s="44">
        <v>6200</v>
      </c>
      <c r="CI34">
        <v>1300</v>
      </c>
      <c r="CJ34" t="s">
        <v>25</v>
      </c>
      <c r="CK34">
        <v>4</v>
      </c>
      <c r="CL34">
        <v>0</v>
      </c>
      <c r="CM34">
        <v>0</v>
      </c>
    </row>
    <row r="35" spans="1:91" x14ac:dyDescent="0.2">
      <c r="A35" t="s">
        <v>286</v>
      </c>
      <c r="B35" t="s">
        <v>141</v>
      </c>
      <c r="C35">
        <v>3900</v>
      </c>
      <c r="D35">
        <v>1052.4570000000001</v>
      </c>
      <c r="E35">
        <v>3776</v>
      </c>
      <c r="F35">
        <f>E35/4</f>
        <v>944</v>
      </c>
      <c r="G35">
        <v>33.9</v>
      </c>
      <c r="H35">
        <f>E35/G35</f>
        <v>111.38643067846608</v>
      </c>
      <c r="I35">
        <v>0</v>
      </c>
      <c r="J35">
        <v>100</v>
      </c>
      <c r="K35">
        <v>3500</v>
      </c>
      <c r="L35" t="s">
        <v>291</v>
      </c>
      <c r="M35">
        <v>2</v>
      </c>
      <c r="N35">
        <v>1</v>
      </c>
      <c r="O35">
        <v>0</v>
      </c>
      <c r="P35">
        <v>10</v>
      </c>
      <c r="Q35">
        <v>1</v>
      </c>
      <c r="R35" s="89" t="s">
        <v>327</v>
      </c>
      <c r="S35">
        <v>1300</v>
      </c>
      <c r="T35">
        <v>544.97130000000004</v>
      </c>
      <c r="AV35" s="125"/>
      <c r="AW35">
        <v>65</v>
      </c>
      <c r="AX35">
        <v>2.9</v>
      </c>
      <c r="AY35">
        <v>0.188</v>
      </c>
      <c r="AZ35">
        <v>28.9</v>
      </c>
      <c r="BA35">
        <v>153</v>
      </c>
      <c r="CH35" s="44">
        <v>6800</v>
      </c>
      <c r="CI35">
        <v>1200</v>
      </c>
      <c r="CJ35" t="s">
        <v>5</v>
      </c>
      <c r="CK35">
        <v>2</v>
      </c>
      <c r="CL35">
        <v>1</v>
      </c>
      <c r="CM35">
        <v>0</v>
      </c>
    </row>
    <row r="36" spans="1:91" x14ac:dyDescent="0.2">
      <c r="A36" t="s">
        <v>287</v>
      </c>
      <c r="B36" t="s">
        <v>141</v>
      </c>
      <c r="C36">
        <v>3900</v>
      </c>
      <c r="D36">
        <v>1071.769</v>
      </c>
      <c r="E36">
        <v>4138</v>
      </c>
      <c r="F36">
        <f>E36/4</f>
        <v>1034.5</v>
      </c>
      <c r="G36">
        <v>34.58</v>
      </c>
      <c r="H36">
        <f>E36/G36</f>
        <v>119.66454598033546</v>
      </c>
      <c r="I36">
        <v>0</v>
      </c>
      <c r="J36">
        <v>100</v>
      </c>
      <c r="K36">
        <v>3500</v>
      </c>
      <c r="L36" t="s">
        <v>293</v>
      </c>
      <c r="M36">
        <v>2</v>
      </c>
      <c r="N36">
        <v>1</v>
      </c>
      <c r="O36">
        <v>0</v>
      </c>
      <c r="P36">
        <v>10</v>
      </c>
      <c r="Q36">
        <v>1</v>
      </c>
      <c r="R36" s="89" t="s">
        <v>327</v>
      </c>
      <c r="S36">
        <v>1200</v>
      </c>
      <c r="T36">
        <v>514.9425</v>
      </c>
      <c r="AV36" s="125"/>
      <c r="AW36">
        <v>100</v>
      </c>
      <c r="AX36">
        <v>3.03</v>
      </c>
      <c r="AY36">
        <v>0.3</v>
      </c>
      <c r="AZ36">
        <v>43.3</v>
      </c>
      <c r="BA36">
        <v>144</v>
      </c>
      <c r="CH36" s="44">
        <v>7500</v>
      </c>
      <c r="CI36">
        <v>1100</v>
      </c>
      <c r="CJ36" t="s">
        <v>24</v>
      </c>
      <c r="CK36">
        <v>4</v>
      </c>
      <c r="CL36">
        <v>0</v>
      </c>
      <c r="CM36">
        <v>1</v>
      </c>
    </row>
    <row r="37" spans="1:91" x14ac:dyDescent="0.2">
      <c r="S37">
        <v>1100</v>
      </c>
      <c r="T37">
        <v>484.91379999999998</v>
      </c>
      <c r="AV37" s="125"/>
      <c r="AW37">
        <v>150</v>
      </c>
      <c r="AX37">
        <v>3.2</v>
      </c>
      <c r="AY37">
        <v>0.46899999999999997</v>
      </c>
      <c r="AZ37">
        <v>62.5</v>
      </c>
      <c r="BA37">
        <v>133</v>
      </c>
      <c r="CH37" s="44">
        <v>8200</v>
      </c>
      <c r="CI37">
        <v>1000</v>
      </c>
      <c r="CJ37" t="s">
        <v>3</v>
      </c>
      <c r="CK37">
        <v>0</v>
      </c>
      <c r="CL37">
        <v>2</v>
      </c>
      <c r="CM37">
        <v>0</v>
      </c>
    </row>
    <row r="38" spans="1:91" x14ac:dyDescent="0.2">
      <c r="A38" t="s">
        <v>288</v>
      </c>
      <c r="B38" t="s">
        <v>141</v>
      </c>
      <c r="C38">
        <v>3900</v>
      </c>
      <c r="D38">
        <v>1079.9765755621484</v>
      </c>
      <c r="E38">
        <v>3623</v>
      </c>
      <c r="F38">
        <f>E38/4</f>
        <v>905.75</v>
      </c>
      <c r="G38">
        <f>E38/H38</f>
        <v>34.83653846153846</v>
      </c>
      <c r="H38">
        <f>104</f>
        <v>104</v>
      </c>
      <c r="I38">
        <v>0</v>
      </c>
      <c r="J38">
        <v>100</v>
      </c>
      <c r="K38">
        <v>3500</v>
      </c>
      <c r="L38" t="s">
        <v>296</v>
      </c>
      <c r="M38">
        <v>2</v>
      </c>
      <c r="N38">
        <v>1</v>
      </c>
      <c r="O38">
        <v>0</v>
      </c>
      <c r="P38">
        <v>10</v>
      </c>
      <c r="Q38">
        <v>1</v>
      </c>
      <c r="R38" s="89" t="s">
        <v>327</v>
      </c>
      <c r="S38">
        <v>1000</v>
      </c>
      <c r="T38">
        <v>452.15519999999998</v>
      </c>
      <c r="AV38" s="125"/>
      <c r="AW38">
        <v>200</v>
      </c>
      <c r="AX38">
        <v>3.34</v>
      </c>
      <c r="AY38">
        <v>0.64800000000000002</v>
      </c>
      <c r="AZ38">
        <v>80.599999999999994</v>
      </c>
      <c r="BA38">
        <v>124</v>
      </c>
      <c r="CH38" s="44">
        <v>9100</v>
      </c>
      <c r="CI38">
        <v>910</v>
      </c>
      <c r="CJ38" t="s">
        <v>1</v>
      </c>
      <c r="CK38">
        <v>0</v>
      </c>
      <c r="CL38">
        <v>2</v>
      </c>
      <c r="CM38">
        <v>0</v>
      </c>
    </row>
    <row r="39" spans="1:91" x14ac:dyDescent="0.2">
      <c r="A39" t="s">
        <v>289</v>
      </c>
      <c r="B39" t="s">
        <v>141</v>
      </c>
      <c r="C39">
        <v>3900</v>
      </c>
      <c r="D39">
        <v>1052.4572301396774</v>
      </c>
      <c r="E39">
        <v>3569</v>
      </c>
      <c r="F39">
        <f>E39/4</f>
        <v>892.25</v>
      </c>
      <c r="G39">
        <v>33.9</v>
      </c>
      <c r="H39">
        <f>E39/G39</f>
        <v>105.28023598820059</v>
      </c>
      <c r="I39">
        <v>0</v>
      </c>
      <c r="J39">
        <v>100</v>
      </c>
      <c r="K39">
        <v>3500</v>
      </c>
      <c r="L39" t="s">
        <v>292</v>
      </c>
      <c r="M39">
        <v>2</v>
      </c>
      <c r="N39">
        <v>1</v>
      </c>
      <c r="O39">
        <v>0</v>
      </c>
      <c r="P39">
        <v>10</v>
      </c>
      <c r="Q39">
        <v>1</v>
      </c>
      <c r="R39" s="89" t="s">
        <v>327</v>
      </c>
      <c r="S39">
        <v>910</v>
      </c>
      <c r="T39">
        <v>422.12639999999999</v>
      </c>
      <c r="AV39" s="125">
        <v>2700</v>
      </c>
      <c r="AW39">
        <v>0</v>
      </c>
      <c r="AX39">
        <v>2.4500000000000002</v>
      </c>
      <c r="AY39">
        <v>0</v>
      </c>
      <c r="AZ39">
        <v>0</v>
      </c>
      <c r="BA39">
        <v>0</v>
      </c>
      <c r="BO39">
        <v>2700</v>
      </c>
      <c r="CH39" s="44">
        <v>10000</v>
      </c>
      <c r="CI39">
        <v>820</v>
      </c>
      <c r="CJ39" t="s">
        <v>21</v>
      </c>
      <c r="CK39">
        <v>2</v>
      </c>
      <c r="CL39">
        <v>1</v>
      </c>
      <c r="CM39">
        <v>1</v>
      </c>
    </row>
    <row r="40" spans="1:91" x14ac:dyDescent="0.2">
      <c r="A40" t="s">
        <v>290</v>
      </c>
      <c r="B40" t="s">
        <v>141</v>
      </c>
      <c r="C40">
        <v>3900</v>
      </c>
      <c r="D40">
        <v>1071.7689802377304</v>
      </c>
      <c r="E40">
        <v>3857</v>
      </c>
      <c r="F40">
        <f>E40/4</f>
        <v>964.25</v>
      </c>
      <c r="G40">
        <v>34.549999999999997</v>
      </c>
      <c r="H40">
        <f>E40/G40</f>
        <v>111.63531114327063</v>
      </c>
      <c r="I40">
        <v>0</v>
      </c>
      <c r="J40">
        <v>100</v>
      </c>
      <c r="K40">
        <v>3500</v>
      </c>
      <c r="L40" t="s">
        <v>293</v>
      </c>
      <c r="M40">
        <v>2</v>
      </c>
      <c r="N40">
        <v>1</v>
      </c>
      <c r="O40">
        <v>0</v>
      </c>
      <c r="P40">
        <v>10</v>
      </c>
      <c r="Q40">
        <v>1</v>
      </c>
      <c r="R40" s="89" t="s">
        <v>327</v>
      </c>
      <c r="S40">
        <v>820</v>
      </c>
      <c r="T40">
        <v>392.09769999999997</v>
      </c>
      <c r="AV40" s="125"/>
      <c r="AW40">
        <v>30</v>
      </c>
      <c r="AX40">
        <v>2.74</v>
      </c>
      <c r="AY40">
        <v>8.2000000000000003E-2</v>
      </c>
      <c r="AZ40">
        <v>12.8</v>
      </c>
      <c r="BA40">
        <v>156</v>
      </c>
      <c r="CH40" s="44">
        <v>12000</v>
      </c>
      <c r="CI40">
        <v>750</v>
      </c>
      <c r="CJ40" t="s">
        <v>19</v>
      </c>
      <c r="CK40">
        <v>4</v>
      </c>
      <c r="CL40">
        <v>0</v>
      </c>
      <c r="CM40">
        <v>2</v>
      </c>
    </row>
    <row r="41" spans="1:91" x14ac:dyDescent="0.2">
      <c r="S41">
        <v>750</v>
      </c>
      <c r="T41">
        <v>367.52870000000001</v>
      </c>
      <c r="AV41" s="125"/>
      <c r="AW41">
        <v>65</v>
      </c>
      <c r="AX41">
        <v>2.9</v>
      </c>
      <c r="AY41">
        <v>0.188</v>
      </c>
      <c r="AZ41">
        <v>27.1</v>
      </c>
      <c r="BA41">
        <v>144</v>
      </c>
      <c r="CH41" s="44">
        <v>13000</v>
      </c>
      <c r="CI41">
        <v>680</v>
      </c>
      <c r="CJ41" t="s">
        <v>17</v>
      </c>
      <c r="CK41">
        <v>0</v>
      </c>
      <c r="CL41">
        <v>2</v>
      </c>
      <c r="CM41">
        <v>1</v>
      </c>
    </row>
    <row r="42" spans="1:91" x14ac:dyDescent="0.2">
      <c r="A42" t="s">
        <v>299</v>
      </c>
      <c r="B42" t="s">
        <v>297</v>
      </c>
      <c r="C42">
        <v>3000</v>
      </c>
      <c r="D42">
        <v>947.67798068642867</v>
      </c>
      <c r="E42">
        <v>2655</v>
      </c>
      <c r="F42">
        <f>E42/4</f>
        <v>663.75</v>
      </c>
      <c r="G42">
        <v>30.4</v>
      </c>
      <c r="H42">
        <f>E42/G42</f>
        <v>87.33552631578948</v>
      </c>
      <c r="I42">
        <v>0</v>
      </c>
      <c r="J42">
        <v>100</v>
      </c>
      <c r="K42">
        <v>3500</v>
      </c>
      <c r="M42">
        <v>2</v>
      </c>
      <c r="N42">
        <v>1</v>
      </c>
      <c r="O42">
        <v>0</v>
      </c>
      <c r="P42">
        <v>10</v>
      </c>
      <c r="Q42">
        <v>1</v>
      </c>
      <c r="R42" s="89" t="s">
        <v>327</v>
      </c>
      <c r="S42">
        <v>680</v>
      </c>
      <c r="T42">
        <v>340.22989999999999</v>
      </c>
      <c r="AV42" s="125"/>
      <c r="AW42">
        <v>100</v>
      </c>
      <c r="AX42">
        <v>3.03</v>
      </c>
      <c r="AY42">
        <v>0.3</v>
      </c>
      <c r="AZ42">
        <v>40.6</v>
      </c>
      <c r="BA42">
        <v>135</v>
      </c>
      <c r="CH42" s="44">
        <v>18000</v>
      </c>
      <c r="CI42">
        <v>620</v>
      </c>
      <c r="CJ42" t="s">
        <v>15</v>
      </c>
      <c r="CK42">
        <v>2</v>
      </c>
      <c r="CL42">
        <v>1</v>
      </c>
      <c r="CM42">
        <v>2</v>
      </c>
    </row>
    <row r="43" spans="1:91" x14ac:dyDescent="0.2">
      <c r="S43">
        <v>620</v>
      </c>
      <c r="T43">
        <v>318.39080000000001</v>
      </c>
      <c r="AV43" s="125"/>
      <c r="AW43">
        <v>150</v>
      </c>
      <c r="AX43">
        <v>3.2</v>
      </c>
      <c r="AY43">
        <v>0.46899999999999997</v>
      </c>
      <c r="AZ43">
        <v>58.6</v>
      </c>
      <c r="BA43">
        <v>124</v>
      </c>
      <c r="CH43" s="44">
        <v>20000</v>
      </c>
      <c r="CI43">
        <v>560</v>
      </c>
      <c r="CJ43" t="s">
        <v>13</v>
      </c>
      <c r="CK43">
        <v>4</v>
      </c>
      <c r="CL43">
        <v>0</v>
      </c>
      <c r="CM43">
        <v>3</v>
      </c>
    </row>
    <row r="44" spans="1:91" x14ac:dyDescent="0.2">
      <c r="A44" t="s">
        <v>313</v>
      </c>
      <c r="B44" t="s">
        <v>141</v>
      </c>
      <c r="C44">
        <v>3300</v>
      </c>
      <c r="D44">
        <v>992.67240000000004</v>
      </c>
      <c r="E44">
        <v>3508</v>
      </c>
      <c r="F44">
        <f>E44/4</f>
        <v>877</v>
      </c>
      <c r="G44">
        <v>31.66</v>
      </c>
      <c r="H44">
        <f>E44/G44</f>
        <v>110.80227416298167</v>
      </c>
      <c r="I44">
        <v>0</v>
      </c>
      <c r="J44">
        <v>100</v>
      </c>
      <c r="K44">
        <v>4000</v>
      </c>
      <c r="L44" t="s">
        <v>306</v>
      </c>
      <c r="M44">
        <v>2</v>
      </c>
      <c r="N44">
        <v>1</v>
      </c>
      <c r="O44">
        <v>0</v>
      </c>
      <c r="P44">
        <v>10</v>
      </c>
      <c r="Q44">
        <v>1</v>
      </c>
      <c r="R44" s="89" t="s">
        <v>327</v>
      </c>
      <c r="S44">
        <v>560</v>
      </c>
      <c r="T44">
        <v>296.55169999999998</v>
      </c>
      <c r="AV44" s="125"/>
      <c r="AW44">
        <v>200</v>
      </c>
      <c r="AX44">
        <v>3.34</v>
      </c>
      <c r="AY44">
        <v>0.64800000000000002</v>
      </c>
      <c r="AZ44">
        <v>75.400000000000006</v>
      </c>
      <c r="BA44">
        <v>116</v>
      </c>
      <c r="CH44" s="44">
        <v>24000</v>
      </c>
      <c r="CI44">
        <v>510</v>
      </c>
      <c r="CJ44" t="s">
        <v>11</v>
      </c>
      <c r="CK44">
        <v>0</v>
      </c>
      <c r="CL44">
        <v>2</v>
      </c>
      <c r="CM44">
        <v>2</v>
      </c>
    </row>
    <row r="45" spans="1:91" x14ac:dyDescent="0.2">
      <c r="A45" t="s">
        <v>314</v>
      </c>
      <c r="B45" t="s">
        <v>141</v>
      </c>
      <c r="C45">
        <v>3300</v>
      </c>
      <c r="D45">
        <v>985.22990976141784</v>
      </c>
      <c r="E45">
        <v>3241</v>
      </c>
      <c r="F45">
        <f>E45/4</f>
        <v>810.25</v>
      </c>
      <c r="G45">
        <v>31.75</v>
      </c>
      <c r="H45">
        <f>E45/G45</f>
        <v>102.07874015748031</v>
      </c>
      <c r="I45">
        <v>0</v>
      </c>
      <c r="J45">
        <v>100</v>
      </c>
      <c r="K45">
        <v>4000</v>
      </c>
      <c r="L45" t="s">
        <v>307</v>
      </c>
      <c r="M45">
        <v>2</v>
      </c>
      <c r="N45">
        <v>1</v>
      </c>
      <c r="O45">
        <v>0</v>
      </c>
      <c r="P45">
        <v>10</v>
      </c>
      <c r="Q45">
        <v>1</v>
      </c>
      <c r="R45" s="89" t="s">
        <v>327</v>
      </c>
      <c r="S45">
        <v>510</v>
      </c>
      <c r="T45">
        <v>277.4425</v>
      </c>
      <c r="CH45" s="44">
        <v>27000</v>
      </c>
      <c r="CI45">
        <v>470</v>
      </c>
      <c r="CJ45" t="s">
        <v>10</v>
      </c>
      <c r="CK45">
        <v>2</v>
      </c>
      <c r="CL45">
        <v>1</v>
      </c>
      <c r="CM45">
        <v>3</v>
      </c>
    </row>
    <row r="46" spans="1:91" x14ac:dyDescent="0.2">
      <c r="S46">
        <v>470</v>
      </c>
      <c r="T46">
        <v>261.06319999999999</v>
      </c>
      <c r="CH46" s="44">
        <v>51000</v>
      </c>
      <c r="CI46">
        <v>390</v>
      </c>
      <c r="CJ46" t="s">
        <v>9</v>
      </c>
      <c r="CK46">
        <v>4</v>
      </c>
      <c r="CL46">
        <v>0</v>
      </c>
      <c r="CM46">
        <v>4</v>
      </c>
    </row>
    <row r="47" spans="1:91" x14ac:dyDescent="0.2">
      <c r="A47" t="s">
        <v>315</v>
      </c>
      <c r="B47" t="s">
        <v>141</v>
      </c>
      <c r="C47">
        <v>1600</v>
      </c>
      <c r="D47">
        <v>632</v>
      </c>
      <c r="E47">
        <v>2006</v>
      </c>
      <c r="F47">
        <f>E47/4</f>
        <v>501.5</v>
      </c>
      <c r="G47">
        <v>20.6</v>
      </c>
      <c r="H47">
        <f>E47/G47</f>
        <v>97.378640776699029</v>
      </c>
      <c r="I47">
        <v>0</v>
      </c>
      <c r="J47">
        <v>100</v>
      </c>
      <c r="K47">
        <v>3500</v>
      </c>
      <c r="L47" t="s">
        <v>309</v>
      </c>
      <c r="M47">
        <v>2</v>
      </c>
      <c r="N47">
        <v>1</v>
      </c>
      <c r="O47">
        <v>0</v>
      </c>
      <c r="P47">
        <v>10</v>
      </c>
      <c r="Q47">
        <v>1</v>
      </c>
      <c r="R47" s="89" t="s">
        <v>327</v>
      </c>
      <c r="S47">
        <v>430</v>
      </c>
      <c r="T47">
        <v>244.68389999999999</v>
      </c>
      <c r="CH47" s="44">
        <v>75000</v>
      </c>
      <c r="CI47">
        <v>330</v>
      </c>
      <c r="CJ47" t="s">
        <v>8</v>
      </c>
      <c r="CK47">
        <v>0</v>
      </c>
      <c r="CL47">
        <v>2</v>
      </c>
      <c r="CM47">
        <v>3</v>
      </c>
    </row>
    <row r="48" spans="1:91" x14ac:dyDescent="0.2">
      <c r="A48" t="s">
        <v>308</v>
      </c>
      <c r="B48" t="s">
        <v>141</v>
      </c>
      <c r="C48">
        <v>2700</v>
      </c>
      <c r="D48">
        <v>883</v>
      </c>
      <c r="E48">
        <v>2742</v>
      </c>
      <c r="F48">
        <f>E48/4</f>
        <v>685.5</v>
      </c>
      <c r="G48">
        <v>28.4</v>
      </c>
      <c r="H48">
        <f>E48/G48</f>
        <v>96.549295774647888</v>
      </c>
      <c r="I48">
        <v>0</v>
      </c>
      <c r="J48">
        <v>100</v>
      </c>
      <c r="K48">
        <v>3500</v>
      </c>
      <c r="L48" t="s">
        <v>319</v>
      </c>
      <c r="M48">
        <v>2</v>
      </c>
      <c r="N48">
        <v>1</v>
      </c>
      <c r="O48">
        <v>0</v>
      </c>
      <c r="P48">
        <v>10</v>
      </c>
      <c r="Q48">
        <v>1</v>
      </c>
      <c r="R48" s="89" t="s">
        <v>327</v>
      </c>
      <c r="S48">
        <v>390</v>
      </c>
      <c r="T48">
        <v>228.30459999999999</v>
      </c>
      <c r="CH48" s="44">
        <v>82000</v>
      </c>
      <c r="CI48">
        <v>270</v>
      </c>
      <c r="CJ48" t="s">
        <v>7</v>
      </c>
      <c r="CK48">
        <v>2</v>
      </c>
      <c r="CL48">
        <v>1</v>
      </c>
      <c r="CM48">
        <v>4</v>
      </c>
    </row>
    <row r="49" spans="1:91" x14ac:dyDescent="0.2">
      <c r="A49" t="s">
        <v>315</v>
      </c>
      <c r="B49" t="s">
        <v>141</v>
      </c>
      <c r="C49">
        <v>6200</v>
      </c>
      <c r="D49">
        <v>1350</v>
      </c>
      <c r="E49">
        <v>4046</v>
      </c>
      <c r="F49">
        <f>E49/4</f>
        <v>1011.5</v>
      </c>
      <c r="G49">
        <v>43.4</v>
      </c>
      <c r="H49">
        <f>E49/G49</f>
        <v>93.225806451612911</v>
      </c>
      <c r="I49">
        <v>0</v>
      </c>
      <c r="J49">
        <v>100</v>
      </c>
      <c r="K49">
        <v>3500</v>
      </c>
      <c r="L49" t="s">
        <v>310</v>
      </c>
      <c r="M49">
        <v>2</v>
      </c>
      <c r="N49">
        <v>1</v>
      </c>
      <c r="O49">
        <v>0</v>
      </c>
      <c r="P49">
        <v>10</v>
      </c>
      <c r="Q49">
        <v>1</v>
      </c>
      <c r="R49" s="89" t="s">
        <v>327</v>
      </c>
      <c r="S49">
        <v>360</v>
      </c>
      <c r="T49">
        <v>214.65520000000001</v>
      </c>
      <c r="CH49" s="44">
        <v>100000</v>
      </c>
      <c r="CI49">
        <v>180</v>
      </c>
      <c r="CJ49" t="s">
        <v>6</v>
      </c>
      <c r="CK49">
        <v>4</v>
      </c>
      <c r="CL49">
        <v>0</v>
      </c>
      <c r="CM49">
        <v>5</v>
      </c>
    </row>
    <row r="50" spans="1:91" x14ac:dyDescent="0.2">
      <c r="R50" s="89"/>
      <c r="S50">
        <v>330</v>
      </c>
      <c r="T50">
        <v>203.73560000000001</v>
      </c>
      <c r="CJ50" t="s">
        <v>4</v>
      </c>
      <c r="CK50">
        <v>0</v>
      </c>
      <c r="CL50">
        <v>2</v>
      </c>
      <c r="CM50">
        <v>4</v>
      </c>
    </row>
    <row r="51" spans="1:91" x14ac:dyDescent="0.2">
      <c r="A51" t="s">
        <v>311</v>
      </c>
      <c r="B51" t="s">
        <v>141</v>
      </c>
      <c r="C51">
        <v>3000</v>
      </c>
      <c r="D51">
        <v>941</v>
      </c>
      <c r="E51">
        <v>2904</v>
      </c>
      <c r="F51">
        <f>E51/4</f>
        <v>726</v>
      </c>
      <c r="G51">
        <v>29.9</v>
      </c>
      <c r="H51">
        <f>E51/G51</f>
        <v>97.123745819397996</v>
      </c>
      <c r="I51">
        <v>0</v>
      </c>
      <c r="J51">
        <v>100</v>
      </c>
      <c r="K51">
        <v>3500</v>
      </c>
      <c r="L51" t="s">
        <v>312</v>
      </c>
      <c r="M51">
        <v>2</v>
      </c>
      <c r="N51">
        <v>1</v>
      </c>
      <c r="O51">
        <v>0</v>
      </c>
      <c r="P51">
        <v>10</v>
      </c>
      <c r="Q51">
        <v>1</v>
      </c>
      <c r="R51" s="89" t="s">
        <v>327</v>
      </c>
      <c r="S51">
        <v>300</v>
      </c>
      <c r="T51">
        <v>190.08619999999999</v>
      </c>
      <c r="CJ51" t="s">
        <v>2</v>
      </c>
      <c r="CK51">
        <v>2</v>
      </c>
      <c r="CL51">
        <v>1</v>
      </c>
      <c r="CM51">
        <v>5</v>
      </c>
    </row>
    <row r="52" spans="1:91" x14ac:dyDescent="0.2">
      <c r="S52">
        <v>270</v>
      </c>
      <c r="T52">
        <v>176.43680000000001</v>
      </c>
      <c r="CJ52" t="s">
        <v>0</v>
      </c>
      <c r="CK52">
        <v>0</v>
      </c>
      <c r="CL52">
        <v>2</v>
      </c>
      <c r="CM52">
        <v>5</v>
      </c>
    </row>
    <row r="53" spans="1:91" x14ac:dyDescent="0.2">
      <c r="A53" t="s">
        <v>323</v>
      </c>
      <c r="B53" t="s">
        <v>321</v>
      </c>
      <c r="D53">
        <v>1044</v>
      </c>
      <c r="E53">
        <v>3597</v>
      </c>
      <c r="F53">
        <f>E53/4</f>
        <v>899.25</v>
      </c>
      <c r="G53">
        <v>33.6</v>
      </c>
      <c r="H53">
        <f>E53/G53</f>
        <v>107.05357142857143</v>
      </c>
      <c r="I53">
        <v>0</v>
      </c>
      <c r="J53">
        <v>100</v>
      </c>
      <c r="K53">
        <v>3500</v>
      </c>
      <c r="L53" t="s">
        <v>320</v>
      </c>
      <c r="M53">
        <v>0</v>
      </c>
      <c r="N53">
        <v>2</v>
      </c>
      <c r="O53">
        <v>0</v>
      </c>
      <c r="P53">
        <v>10</v>
      </c>
      <c r="Q53">
        <v>1</v>
      </c>
      <c r="R53" s="89" t="s">
        <v>327</v>
      </c>
      <c r="S53">
        <v>240</v>
      </c>
      <c r="T53">
        <v>165.5172</v>
      </c>
    </row>
    <row r="54" spans="1:91" x14ac:dyDescent="0.2">
      <c r="S54">
        <v>220</v>
      </c>
      <c r="T54">
        <v>154.5977</v>
      </c>
    </row>
    <row r="55" spans="1:91" x14ac:dyDescent="0.2">
      <c r="A55" t="s">
        <v>344</v>
      </c>
      <c r="B55" t="s">
        <v>141</v>
      </c>
      <c r="D55">
        <v>940</v>
      </c>
      <c r="E55">
        <v>3402</v>
      </c>
      <c r="F55">
        <f>E55/4</f>
        <v>850.5</v>
      </c>
      <c r="G55">
        <v>36.1</v>
      </c>
      <c r="H55">
        <f>E55/G55</f>
        <v>94.238227146814395</v>
      </c>
      <c r="I55">
        <v>0</v>
      </c>
      <c r="J55">
        <v>100</v>
      </c>
      <c r="K55">
        <v>3500</v>
      </c>
      <c r="L55" t="s">
        <v>331</v>
      </c>
      <c r="M55">
        <v>2</v>
      </c>
      <c r="N55">
        <v>1</v>
      </c>
      <c r="O55">
        <v>0</v>
      </c>
      <c r="P55">
        <v>12</v>
      </c>
      <c r="Q55">
        <v>1</v>
      </c>
      <c r="R55" t="s">
        <v>328</v>
      </c>
      <c r="S55">
        <v>200</v>
      </c>
      <c r="T55">
        <v>146.40799999999999</v>
      </c>
    </row>
    <row r="56" spans="1:91" x14ac:dyDescent="0.2">
      <c r="A56" t="s">
        <v>344</v>
      </c>
      <c r="B56" t="s">
        <v>337</v>
      </c>
      <c r="D56">
        <v>412</v>
      </c>
      <c r="E56">
        <v>2038</v>
      </c>
      <c r="F56">
        <f>E56/2</f>
        <v>1019</v>
      </c>
      <c r="G56">
        <v>21.5</v>
      </c>
      <c r="H56">
        <f>E56/G56</f>
        <v>94.79069767441861</v>
      </c>
      <c r="I56">
        <v>0</v>
      </c>
      <c r="J56">
        <v>100</v>
      </c>
      <c r="K56">
        <v>3500</v>
      </c>
      <c r="L56" t="s">
        <v>336</v>
      </c>
      <c r="M56">
        <v>2</v>
      </c>
      <c r="N56">
        <v>0</v>
      </c>
      <c r="O56">
        <v>0</v>
      </c>
      <c r="P56">
        <v>12</v>
      </c>
      <c r="Q56">
        <v>1</v>
      </c>
      <c r="R56" t="s">
        <v>328</v>
      </c>
      <c r="S56">
        <v>180</v>
      </c>
      <c r="T56">
        <v>138.2184</v>
      </c>
    </row>
    <row r="57" spans="1:91" x14ac:dyDescent="0.2">
      <c r="A57" t="s">
        <v>345</v>
      </c>
      <c r="B57" t="s">
        <v>338</v>
      </c>
      <c r="D57">
        <v>940</v>
      </c>
      <c r="E57">
        <v>3546</v>
      </c>
      <c r="F57">
        <f>E57/4</f>
        <v>886.5</v>
      </c>
      <c r="G57">
        <v>36.619999999999997</v>
      </c>
      <c r="H57">
        <f>E57/G57</f>
        <v>96.832332058984164</v>
      </c>
      <c r="I57">
        <v>0</v>
      </c>
      <c r="J57">
        <v>100</v>
      </c>
      <c r="K57">
        <v>3500</v>
      </c>
      <c r="L57" t="s">
        <v>339</v>
      </c>
      <c r="M57">
        <v>2</v>
      </c>
      <c r="N57">
        <v>1</v>
      </c>
      <c r="O57">
        <v>0</v>
      </c>
      <c r="P57">
        <v>12</v>
      </c>
      <c r="Q57">
        <v>1</v>
      </c>
      <c r="R57" t="s">
        <v>328</v>
      </c>
      <c r="S57">
        <v>160</v>
      </c>
      <c r="T57">
        <v>130.02869999999999</v>
      </c>
    </row>
    <row r="58" spans="1:91" x14ac:dyDescent="0.2">
      <c r="S58">
        <v>150</v>
      </c>
      <c r="T58">
        <v>124.596</v>
      </c>
    </row>
    <row r="59" spans="1:91" x14ac:dyDescent="0.2">
      <c r="A59" t="s">
        <v>340</v>
      </c>
      <c r="B59" t="s">
        <v>141</v>
      </c>
      <c r="C59">
        <v>1500</v>
      </c>
      <c r="D59">
        <v>602</v>
      </c>
      <c r="E59">
        <v>2546</v>
      </c>
      <c r="F59">
        <f>E59/4</f>
        <v>636.5</v>
      </c>
      <c r="I59">
        <v>100</v>
      </c>
      <c r="J59">
        <v>0</v>
      </c>
      <c r="K59">
        <v>3500</v>
      </c>
      <c r="L59" t="s">
        <v>341</v>
      </c>
      <c r="M59">
        <v>2</v>
      </c>
      <c r="N59">
        <v>1</v>
      </c>
      <c r="O59">
        <v>0</v>
      </c>
      <c r="P59">
        <v>10</v>
      </c>
      <c r="Q59">
        <v>1</v>
      </c>
      <c r="R59" t="s">
        <v>327</v>
      </c>
      <c r="S59">
        <v>130</v>
      </c>
      <c r="T59">
        <v>116.3793</v>
      </c>
    </row>
    <row r="60" spans="1:91" x14ac:dyDescent="0.2">
      <c r="A60" t="s">
        <v>343</v>
      </c>
      <c r="B60" t="s">
        <v>141</v>
      </c>
      <c r="C60">
        <v>1000</v>
      </c>
      <c r="D60">
        <v>450</v>
      </c>
      <c r="E60">
        <v>1645</v>
      </c>
      <c r="F60">
        <f>E60/4</f>
        <v>411.25</v>
      </c>
      <c r="I60">
        <v>0</v>
      </c>
      <c r="J60">
        <v>100</v>
      </c>
      <c r="K60">
        <v>3500</v>
      </c>
      <c r="L60" t="s">
        <v>341</v>
      </c>
      <c r="M60">
        <v>0</v>
      </c>
      <c r="N60">
        <v>2</v>
      </c>
      <c r="O60">
        <v>0</v>
      </c>
      <c r="P60">
        <v>10</v>
      </c>
      <c r="Q60">
        <v>1</v>
      </c>
      <c r="R60" t="s">
        <v>327</v>
      </c>
      <c r="S60">
        <v>120</v>
      </c>
      <c r="T60">
        <v>110.9195</v>
      </c>
    </row>
    <row r="61" spans="1:91" x14ac:dyDescent="0.2">
      <c r="S61">
        <v>110</v>
      </c>
      <c r="T61">
        <v>105.4598</v>
      </c>
    </row>
    <row r="62" spans="1:91" x14ac:dyDescent="0.2">
      <c r="S62">
        <v>100</v>
      </c>
      <c r="T62">
        <v>100</v>
      </c>
    </row>
    <row r="63" spans="1:91" x14ac:dyDescent="0.2">
      <c r="S63">
        <v>0</v>
      </c>
      <c r="T63">
        <v>100</v>
      </c>
    </row>
  </sheetData>
  <mergeCells count="27">
    <mergeCell ref="DA1:DD1"/>
    <mergeCell ref="DE1:DG1"/>
    <mergeCell ref="DH1:DJ1"/>
    <mergeCell ref="BX2:CA2"/>
    <mergeCell ref="CB2:CD2"/>
    <mergeCell ref="CE2:CG2"/>
    <mergeCell ref="BU1:CG1"/>
    <mergeCell ref="CJ1:CM1"/>
    <mergeCell ref="A1:O1"/>
    <mergeCell ref="BI2:BK2"/>
    <mergeCell ref="BL2:BN2"/>
    <mergeCell ref="AV1:BN1"/>
    <mergeCell ref="CH1:CI1"/>
    <mergeCell ref="S1:T1"/>
    <mergeCell ref="BC2:BH2"/>
    <mergeCell ref="U1:AA1"/>
    <mergeCell ref="AB1:AH1"/>
    <mergeCell ref="AI1:AM1"/>
    <mergeCell ref="AN1:AQ1"/>
    <mergeCell ref="AV21:AV26"/>
    <mergeCell ref="AV27:AV32"/>
    <mergeCell ref="AR1:AU1"/>
    <mergeCell ref="AV33:AV38"/>
    <mergeCell ref="AV39:AV44"/>
    <mergeCell ref="AV3:AV8"/>
    <mergeCell ref="AV9:AV14"/>
    <mergeCell ref="AV15:AV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19"/>
  <sheetViews>
    <sheetView topLeftCell="AA1" workbookViewId="0">
      <selection activeCell="AJ4" sqref="AJ4"/>
    </sheetView>
  </sheetViews>
  <sheetFormatPr defaultColWidth="8.88671875" defaultRowHeight="15" x14ac:dyDescent="0.2"/>
  <cols>
    <col min="1" max="1" width="25" bestFit="1" customWidth="1"/>
    <col min="2" max="2" width="8.109375" bestFit="1" customWidth="1"/>
    <col min="3" max="3" width="1.88671875" bestFit="1" customWidth="1"/>
    <col min="4" max="4" width="25.109375" customWidth="1"/>
    <col min="5" max="5" width="18.77734375" bestFit="1" customWidth="1"/>
    <col min="6" max="6" width="4.88671875" bestFit="1" customWidth="1"/>
    <col min="7" max="7" width="8.88671875" bestFit="1" customWidth="1"/>
    <col min="8" max="8" width="11" bestFit="1" customWidth="1"/>
    <col min="9" max="9" width="6.88671875" bestFit="1" customWidth="1"/>
    <col min="10" max="10" width="8.33203125" bestFit="1" customWidth="1"/>
    <col min="11" max="11" width="13.21875" bestFit="1" customWidth="1"/>
    <col min="12" max="12" width="9.77734375" bestFit="1" customWidth="1"/>
    <col min="13" max="13" width="12.109375" bestFit="1" customWidth="1"/>
    <col min="14" max="14" width="4.88671875" bestFit="1" customWidth="1"/>
    <col min="15" max="15" width="5" bestFit="1" customWidth="1"/>
    <col min="16" max="16" width="7.44140625" bestFit="1" customWidth="1"/>
    <col min="17" max="17" width="9.109375" bestFit="1" customWidth="1"/>
    <col min="18" max="21" width="9" customWidth="1"/>
    <col min="22" max="22" width="8.44140625" bestFit="1" customWidth="1"/>
    <col min="23" max="23" width="5.77734375" bestFit="1" customWidth="1"/>
    <col min="24" max="24" width="5.21875" bestFit="1" customWidth="1"/>
    <col min="25" max="25" width="6.44140625" bestFit="1" customWidth="1"/>
    <col min="26" max="26" width="5.88671875" bestFit="1" customWidth="1"/>
    <col min="27" max="27" width="8.44140625" bestFit="1" customWidth="1"/>
    <col min="28" max="28" width="7.77734375" bestFit="1" customWidth="1"/>
    <col min="29" max="29" width="10.44140625" bestFit="1" customWidth="1"/>
    <col min="30" max="30" width="10" bestFit="1" customWidth="1"/>
    <col min="31" max="31" width="7.44140625" bestFit="1" customWidth="1"/>
    <col min="32" max="32" width="6.21875" bestFit="1" customWidth="1"/>
    <col min="33" max="33" width="4.88671875" bestFit="1" customWidth="1"/>
    <col min="34" max="34" width="4.88671875" customWidth="1"/>
    <col min="35" max="35" width="7.88671875" bestFit="1" customWidth="1"/>
    <col min="36" max="38" width="4.77734375" bestFit="1" customWidth="1"/>
    <col min="39" max="39" width="5.77734375" bestFit="1" customWidth="1"/>
    <col min="40" max="40" width="6.6640625" bestFit="1" customWidth="1"/>
    <col min="41" max="41" width="12.21875" bestFit="1" customWidth="1"/>
    <col min="42" max="42" width="12.77734375" bestFit="1" customWidth="1"/>
    <col min="43" max="43" width="12.21875" bestFit="1" customWidth="1"/>
    <col min="44" max="44" width="12.5546875" bestFit="1" customWidth="1"/>
    <col min="45" max="45" width="10.88671875" bestFit="1" customWidth="1"/>
    <col min="46" max="46" width="4.88671875" bestFit="1" customWidth="1"/>
    <col min="47" max="47" width="11.88671875" bestFit="1" customWidth="1"/>
    <col min="48" max="48" width="10.88671875" bestFit="1" customWidth="1"/>
    <col min="49" max="49" width="3.44140625" bestFit="1" customWidth="1"/>
    <col min="50" max="50" width="12.5546875" bestFit="1" customWidth="1"/>
    <col min="51" max="51" width="11.88671875" bestFit="1" customWidth="1"/>
    <col min="52" max="52" width="3.44140625" bestFit="1" customWidth="1"/>
    <col min="53" max="53" width="7.21875" bestFit="1" customWidth="1"/>
    <col min="54" max="54" width="19.21875" bestFit="1" customWidth="1"/>
    <col min="55" max="55" width="13.21875" bestFit="1" customWidth="1"/>
    <col min="56" max="56" width="14.21875" bestFit="1" customWidth="1"/>
    <col min="57" max="57" width="14.6640625" bestFit="1" customWidth="1"/>
    <col min="58" max="58" width="10.21875" bestFit="1" customWidth="1"/>
    <col min="59" max="59" width="5.77734375" bestFit="1" customWidth="1"/>
    <col min="60" max="60" width="11.88671875" bestFit="1" customWidth="1"/>
    <col min="65" max="65" width="11.21875" customWidth="1"/>
  </cols>
  <sheetData>
    <row r="1" spans="1:65" x14ac:dyDescent="0.2">
      <c r="AJ1" s="126" t="s">
        <v>183</v>
      </c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</row>
    <row r="2" spans="1:65" x14ac:dyDescent="0.2">
      <c r="D2" s="126" t="s">
        <v>169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89"/>
      <c r="T2" s="89"/>
      <c r="U2" s="89"/>
      <c r="V2" s="126" t="s">
        <v>171</v>
      </c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43"/>
      <c r="AH2" s="83"/>
      <c r="AI2" s="43"/>
      <c r="AO2" s="128" t="s">
        <v>155</v>
      </c>
      <c r="AP2" s="110"/>
      <c r="AQ2" s="110"/>
      <c r="AR2" s="110"/>
      <c r="AS2" s="110"/>
      <c r="AT2" s="110"/>
      <c r="AU2" s="128" t="s">
        <v>164</v>
      </c>
      <c r="AV2" s="110"/>
      <c r="AW2" s="110"/>
      <c r="AX2" s="128" t="s">
        <v>184</v>
      </c>
      <c r="AY2" s="110"/>
      <c r="AZ2" s="110"/>
      <c r="BA2" s="126" t="s">
        <v>190</v>
      </c>
      <c r="BB2" s="126"/>
      <c r="BC2" s="126"/>
      <c r="BD2" s="126"/>
      <c r="BE2" s="126" t="s">
        <v>193</v>
      </c>
      <c r="BF2" s="126"/>
      <c r="BG2" s="126"/>
      <c r="BH2" s="126"/>
    </row>
    <row r="3" spans="1:65" x14ac:dyDescent="0.2">
      <c r="A3" t="s">
        <v>330</v>
      </c>
      <c r="E3" t="s">
        <v>194</v>
      </c>
      <c r="F3" s="43" t="s">
        <v>131</v>
      </c>
      <c r="G3" s="43" t="s">
        <v>132</v>
      </c>
      <c r="H3" s="43" t="s">
        <v>133</v>
      </c>
      <c r="I3" s="43" t="s">
        <v>134</v>
      </c>
      <c r="J3" s="43" t="s">
        <v>135</v>
      </c>
      <c r="K3" s="43" t="s">
        <v>136</v>
      </c>
      <c r="L3" s="43" t="s">
        <v>137</v>
      </c>
      <c r="M3" s="43" t="s">
        <v>138</v>
      </c>
      <c r="N3" s="43" t="s">
        <v>139</v>
      </c>
      <c r="O3" s="43" t="s">
        <v>170</v>
      </c>
      <c r="P3" s="43" t="s">
        <v>74</v>
      </c>
      <c r="Q3" s="43" t="s">
        <v>73</v>
      </c>
      <c r="R3" s="43" t="s">
        <v>72</v>
      </c>
      <c r="S3" s="89" t="s">
        <v>334</v>
      </c>
      <c r="T3" s="89" t="s">
        <v>333</v>
      </c>
      <c r="U3" s="89" t="s">
        <v>329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s="43" t="s">
        <v>177</v>
      </c>
      <c r="AB3" s="43" t="s">
        <v>178</v>
      </c>
      <c r="AC3" s="11" t="s">
        <v>179</v>
      </c>
      <c r="AD3" s="11" t="s">
        <v>180</v>
      </c>
      <c r="AE3" s="11" t="s">
        <v>181</v>
      </c>
      <c r="AF3" s="11" t="s">
        <v>182</v>
      </c>
      <c r="AG3" s="11" t="s">
        <v>139</v>
      </c>
      <c r="AH3" s="11" t="s">
        <v>302</v>
      </c>
      <c r="AI3" s="11" t="s">
        <v>59</v>
      </c>
      <c r="AJ3" s="11" t="s">
        <v>74</v>
      </c>
      <c r="AK3" s="11" t="s">
        <v>73</v>
      </c>
      <c r="AL3" s="11" t="s">
        <v>72</v>
      </c>
      <c r="AM3" s="45" t="s">
        <v>185</v>
      </c>
      <c r="AN3" s="45" t="s">
        <v>186</v>
      </c>
      <c r="AO3" s="46" t="s">
        <v>147</v>
      </c>
      <c r="AP3" s="45" t="s">
        <v>148</v>
      </c>
      <c r="AQ3" s="45" t="s">
        <v>149</v>
      </c>
      <c r="AR3" s="45" t="s">
        <v>150</v>
      </c>
      <c r="AS3" s="45" t="s">
        <v>151</v>
      </c>
      <c r="AT3" s="45" t="s">
        <v>152</v>
      </c>
      <c r="AU3" s="46" t="s">
        <v>150</v>
      </c>
      <c r="AV3" s="45" t="s">
        <v>151</v>
      </c>
      <c r="AW3" s="45" t="s">
        <v>152</v>
      </c>
      <c r="AX3" s="46" t="s">
        <v>150</v>
      </c>
      <c r="AY3" s="45" t="s">
        <v>151</v>
      </c>
      <c r="AZ3" s="45" t="s">
        <v>152</v>
      </c>
      <c r="BA3" t="s">
        <v>187</v>
      </c>
      <c r="BB3" t="s">
        <v>188</v>
      </c>
      <c r="BC3" t="s">
        <v>189</v>
      </c>
      <c r="BD3" t="s">
        <v>190</v>
      </c>
      <c r="BE3" t="s">
        <v>196</v>
      </c>
      <c r="BF3" t="s">
        <v>191</v>
      </c>
      <c r="BG3" t="s">
        <v>192</v>
      </c>
      <c r="BH3" t="s">
        <v>197</v>
      </c>
      <c r="BI3" t="s">
        <v>221</v>
      </c>
      <c r="BJ3" t="s">
        <v>294</v>
      </c>
      <c r="BK3" t="s">
        <v>222</v>
      </c>
      <c r="BL3" t="s">
        <v>223</v>
      </c>
      <c r="BM3" t="s">
        <v>224</v>
      </c>
    </row>
    <row r="4" spans="1:65" s="53" customFormat="1" x14ac:dyDescent="0.2">
      <c r="A4" s="95" t="s">
        <v>328</v>
      </c>
      <c r="B4" s="129" t="s">
        <v>168</v>
      </c>
      <c r="C4" s="53">
        <v>1</v>
      </c>
      <c r="D4" s="53" t="str">
        <f>CONCATENATE(cartridges!L4,cartridges!L11,cartridges!L5,cartridges!L13)</f>
        <v>Beam 40/100SOB3</v>
      </c>
      <c r="E4" s="53" t="str">
        <f>INDEX(data!B:B,MATCH($D4,data!$A:$A,0),1)</f>
        <v>XI054C150V054DNT1</v>
      </c>
      <c r="F4" s="53">
        <f>INDEX(data!C:C,MATCH($D4,data!$A:$A,0),1)</f>
        <v>3900</v>
      </c>
      <c r="G4" s="53">
        <f>INDEX(data!D:D,MATCH($D4,data!$A:$A,0),1)</f>
        <v>1085.489</v>
      </c>
      <c r="H4" s="53">
        <f>INDEX(data!E:E,MATCH($D4,data!$A:$A,0),1)</f>
        <v>3287</v>
      </c>
      <c r="I4" s="53">
        <f>INDEX(data!F:F,MATCH($D4,data!$A:$A,0),1)</f>
        <v>821.75</v>
      </c>
      <c r="J4" s="53">
        <f>INDEX(data!G:G,MATCH($D4,data!$A:$A,0),1)</f>
        <v>35.18</v>
      </c>
      <c r="K4" s="53">
        <f>INDEX(data!H:H,MATCH($D4,data!$A:$A,0),1)</f>
        <v>93.433769187038095</v>
      </c>
      <c r="L4" s="53">
        <f>INDEX(data!I:I,MATCH($D4,data!$A:$A,0),1)</f>
        <v>0</v>
      </c>
      <c r="M4" s="53">
        <f>INDEX(data!J:J,MATCH($D4,data!$A:$A,0),1)</f>
        <v>100</v>
      </c>
      <c r="N4" s="53">
        <f>INDEX(data!K:K,MATCH($D4,data!$A:$A,0),1)</f>
        <v>3500</v>
      </c>
      <c r="O4" s="53" t="str">
        <f>INDEX(data!L:L,MATCH($D4,data!$A:$A,0),1)</f>
        <v>H972</v>
      </c>
      <c r="P4" s="53">
        <f>INDEX(data!M:M,MATCH($D4,data!$A:$A,0),1)</f>
        <v>0</v>
      </c>
      <c r="Q4" s="53">
        <f>INDEX(data!N:N,MATCH($D4,data!$A:$A,0),1)</f>
        <v>2</v>
      </c>
      <c r="R4" s="53">
        <f>INDEX(data!O:O,MATCH($D4,data!$A:$A,0),1)</f>
        <v>0</v>
      </c>
      <c r="S4" s="53">
        <f>INDEX(data!P:P,MATCH($D4,data!$A:$A,0),1)</f>
        <v>10</v>
      </c>
      <c r="T4" s="53">
        <f>INDEX(data!Q:Q,MATCH($D4,data!$A:$A,0),1)</f>
        <v>1</v>
      </c>
      <c r="U4" s="53" t="str">
        <f>INDEX(data!R:R,MATCH($D4,data!$A:$A,0),1)</f>
        <v>LEM</v>
      </c>
      <c r="V4" s="53">
        <v>0.89</v>
      </c>
      <c r="AG4" s="53">
        <f>cartridges!L14</f>
        <v>3500</v>
      </c>
      <c r="AH4" s="53">
        <f>INDEX(data!$CS$3:$CS$4,MATCH(cartridges!$L$15,data!$CR$3:$CR$4,0),1)</f>
        <v>1</v>
      </c>
      <c r="AI4" s="53" t="str">
        <f>cartridges!R6</f>
        <v>C4-3</v>
      </c>
      <c r="AJ4" s="53">
        <f>INDEX(data!CK:CK,MATCH($AI4,data!$CJ:$CJ,0),1)</f>
        <v>3</v>
      </c>
      <c r="AK4" s="53">
        <f>INDEX(data!CL:CL,MATCH($AI4,data!$CJ:$CJ,0),1)</f>
        <v>0</v>
      </c>
      <c r="AL4" s="53">
        <f>INDEX(data!CM:CM,MATCH($AI4,data!$CJ:$CJ,0),1)</f>
        <v>0</v>
      </c>
      <c r="AM4" s="53">
        <f>S4</f>
        <v>10</v>
      </c>
      <c r="AN4" s="53">
        <f>6*AJ4+12*AK4+AL4</f>
        <v>18</v>
      </c>
      <c r="AO4" s="53">
        <f>INDEX(data!CY:CY,MATCH($A4,data!$CW:$CW,0),1)</f>
        <v>0</v>
      </c>
      <c r="AP4" s="53">
        <f>INDEX(data!CZ:CZ,MATCH($A4,data!$CW:$CW,0),1)</f>
        <v>0</v>
      </c>
      <c r="AQ4" s="53">
        <f>INDEX(data!DA:DA,MATCH($A4,data!$CW:$CW,0),1)</f>
        <v>1.8179007549828388E-7</v>
      </c>
      <c r="AR4" s="53">
        <f>INDEX(data!DB:DB,MATCH($A4,data!$CW:$CW,0),1)</f>
        <v>-4.1895020341401751E-5</v>
      </c>
      <c r="AS4" s="53">
        <f>INDEX(data!DC:DC,MATCH($A4,data!$CW:$CW,0),1)</f>
        <v>5.2427819148097255E-3</v>
      </c>
      <c r="AT4" s="53">
        <f>INDEX(data!DD:DD,MATCH($A4,data!$CW:$CW,0),1)</f>
        <v>2.5494081991020408</v>
      </c>
      <c r="AU4" s="53">
        <f>INDEX(data!DH:DH,MATCH($A4,data!$CW:$CW,0),1)</f>
        <v>5.4282887975162578E-3</v>
      </c>
      <c r="AV4" s="53">
        <f>INDEX(data!DI:DI,MATCH($A4,data!$CW:$CW,0),1)</f>
        <v>1.7780153242452681</v>
      </c>
      <c r="AW4" s="53">
        <f>INDEX(data!DJ:DJ,MATCH($A4,data!$CW:$CW,0),1)</f>
        <v>0</v>
      </c>
      <c r="AX4" s="53">
        <f>INDEX(data!DE:DE,MATCH($U4,data!$CW:$CW,0),1)</f>
        <v>-3.7979897731750138E-4</v>
      </c>
      <c r="AY4" s="53">
        <f>INDEX(data!DF:DF,MATCH($U4,data!$CW:$CW,0),1)</f>
        <v>0.45216836342463729</v>
      </c>
      <c r="AZ4" s="53">
        <f>INDEX(data!DG:DG,MATCH($U4,data!$CW:$CW,0),1)</f>
        <v>0</v>
      </c>
      <c r="BA4" s="53">
        <f t="shared" ref="BA4:BA19" si="0">G4/(P4*6+Q4*12+R4)</f>
        <v>45.228708333333337</v>
      </c>
      <c r="BB4" s="53">
        <f t="shared" ref="BB4:BB19" si="1">AX4*BA4^2+AY4*BA4+AZ4</f>
        <v>19.674060544290626</v>
      </c>
      <c r="BC4" s="53">
        <f t="shared" ref="BC4:BC19" si="2">BB4*AM4*(P4*6+Q4*12+R4)/((P4*6+Q4*12+R4)/6)</f>
        <v>1180.4436326574375</v>
      </c>
      <c r="BD4" s="53">
        <f t="shared" ref="BD4:BD19" si="3">I4/BC4</f>
        <v>0.69613658565810588</v>
      </c>
      <c r="BE4" s="53">
        <f>cartridges!L6</f>
        <v>630</v>
      </c>
      <c r="BF4" s="53">
        <f t="shared" ref="BF4:BF19" si="4">BE4*(AN4/6)/BD4/(AN4)/AM4*AH4</f>
        <v>15.083246903441553</v>
      </c>
      <c r="BG4" s="53">
        <f>AU4*BF4^2+AV4*BF4+AW4+0</f>
        <v>28.053203378432748</v>
      </c>
      <c r="BH4" s="53">
        <f t="shared" ref="BH4:BH19" si="5">BG4*AN4</f>
        <v>504.95766081178948</v>
      </c>
      <c r="BI4" s="53">
        <f t="shared" ref="BI4:BI19" si="6">AO4*BG4^5+AP4*BG4^4+AQ4*BG4^3+AR4*BG4^2+AS4*BG4+AT4</f>
        <v>2.6675278374916984</v>
      </c>
      <c r="BJ4" s="53">
        <f t="shared" ref="BJ4:BJ19" si="7">BI4*AM4</f>
        <v>26.675278374916985</v>
      </c>
      <c r="BK4" s="53">
        <f t="shared" ref="BK4:BK19" si="8">BJ4*BG4*AN4/1000</f>
        <v>13.469886169701393</v>
      </c>
      <c r="BL4" s="53">
        <f>data!$AT$3*LN(BK4)+data!$AU$3</f>
        <v>0.96501705317791386</v>
      </c>
      <c r="BM4" s="53">
        <f t="shared" ref="BM4:BM19" si="9">_xlfn.IFNA(BK4/BL4/V4,"-")</f>
        <v>15.683353482326446</v>
      </c>
    </row>
    <row r="5" spans="1:65" s="53" customFormat="1" x14ac:dyDescent="0.2">
      <c r="A5" s="53" t="s">
        <v>328</v>
      </c>
      <c r="B5" s="129"/>
      <c r="C5" s="53">
        <v>2</v>
      </c>
      <c r="D5" s="53" t="str">
        <f>$D$4</f>
        <v>Beam 40/100SOB3</v>
      </c>
      <c r="E5" s="53" t="str">
        <f>INDEX(data!B:B,MATCH($D5,data!$A:$A,0),1)</f>
        <v>XI054C150V054DNT1</v>
      </c>
      <c r="F5" s="53">
        <f>INDEX(data!C:C,MATCH($D5,data!$A:$A,0),1)</f>
        <v>3900</v>
      </c>
      <c r="G5" s="53">
        <f>INDEX(data!D:D,MATCH($D5,data!$A:$A,0),1)</f>
        <v>1085.489</v>
      </c>
      <c r="H5" s="53">
        <f>INDEX(data!E:E,MATCH($D5,data!$A:$A,0),1)</f>
        <v>3287</v>
      </c>
      <c r="I5" s="53">
        <f>INDEX(data!F:F,MATCH($D5,data!$A:$A,0),1)</f>
        <v>821.75</v>
      </c>
      <c r="J5" s="53">
        <f>INDEX(data!G:G,MATCH($D5,data!$A:$A,0),1)</f>
        <v>35.18</v>
      </c>
      <c r="K5" s="53">
        <f>INDEX(data!H:H,MATCH($D5,data!$A:$A,0),1)</f>
        <v>93.433769187038095</v>
      </c>
      <c r="L5" s="53">
        <f>INDEX(data!I:I,MATCH($D5,data!$A:$A,0),1)</f>
        <v>0</v>
      </c>
      <c r="M5" s="53">
        <f>INDEX(data!J:J,MATCH($D5,data!$A:$A,0),1)</f>
        <v>100</v>
      </c>
      <c r="N5" s="53">
        <f>INDEX(data!K:K,MATCH($D5,data!$A:$A,0),1)</f>
        <v>3500</v>
      </c>
      <c r="O5" s="53" t="str">
        <f>INDEX(data!L:L,MATCH($D5,data!$A:$A,0),1)</f>
        <v>H972</v>
      </c>
      <c r="P5" s="53">
        <f>INDEX(data!M:M,MATCH($D5,data!$A:$A,0),1)</f>
        <v>0</v>
      </c>
      <c r="Q5" s="53">
        <f>INDEX(data!N:N,MATCH($D5,data!$A:$A,0),1)</f>
        <v>2</v>
      </c>
      <c r="R5" s="53">
        <f>INDEX(data!O:O,MATCH($D5,data!$A:$A,0),1)</f>
        <v>0</v>
      </c>
      <c r="S5" s="53">
        <f>INDEX(data!P:P,MATCH($D5,data!$A:$A,0),1)</f>
        <v>10</v>
      </c>
      <c r="T5" s="53">
        <f>INDEX(data!Q:Q,MATCH($D5,data!$A:$A,0),1)</f>
        <v>1</v>
      </c>
      <c r="U5" s="53" t="str">
        <f>INDEX(data!R:R,MATCH($D5,data!$A:$A,0),1)</f>
        <v>LEM</v>
      </c>
      <c r="V5" s="53">
        <f>V4</f>
        <v>0.89</v>
      </c>
      <c r="AG5" s="53">
        <f>$AG$4</f>
        <v>3500</v>
      </c>
      <c r="AH5" s="53">
        <f>INDEX(data!$CS$3:$CS$4,MATCH(cartridges!$L$15,data!$CR$3:$CR$4,0),1)</f>
        <v>1</v>
      </c>
      <c r="AI5" s="53" t="str">
        <f>cartridges!R7</f>
        <v>C1-6</v>
      </c>
      <c r="AJ5" s="53">
        <f>INDEX(data!CK:CK,MATCH($AI5,data!$CJ:$CJ,0),1)</f>
        <v>2</v>
      </c>
      <c r="AK5" s="53">
        <f>INDEX(data!CL:CL,MATCH($AI5,data!$CJ:$CJ,0),1)</f>
        <v>0</v>
      </c>
      <c r="AL5" s="53">
        <f>INDEX(data!CM:CM,MATCH($AI5,data!$CJ:$CJ,0),1)</f>
        <v>1</v>
      </c>
      <c r="AM5" s="53">
        <f t="shared" ref="AM5:AM19" si="10">S5</f>
        <v>10</v>
      </c>
      <c r="AN5" s="53">
        <f t="shared" ref="AN5:AN7" si="11">6*AJ5+12*AK5+AL5</f>
        <v>13</v>
      </c>
      <c r="AO5" s="53">
        <f>INDEX(data!CY:CY,MATCH($A5,data!$CW:$CW,0),1)</f>
        <v>0</v>
      </c>
      <c r="AP5" s="53">
        <f>INDEX(data!CZ:CZ,MATCH($A5,data!$CW:$CW,0),1)</f>
        <v>0</v>
      </c>
      <c r="AQ5" s="53">
        <f>INDEX(data!DA:DA,MATCH($A5,data!$CW:$CW,0),1)</f>
        <v>1.8179007549828388E-7</v>
      </c>
      <c r="AR5" s="53">
        <f>INDEX(data!DB:DB,MATCH($A5,data!$CW:$CW,0),1)</f>
        <v>-4.1895020341401751E-5</v>
      </c>
      <c r="AS5" s="53">
        <f>INDEX(data!DC:DC,MATCH($A5,data!$CW:$CW,0),1)</f>
        <v>5.2427819148097255E-3</v>
      </c>
      <c r="AT5" s="53">
        <f>INDEX(data!DD:DD,MATCH($A5,data!$CW:$CW,0),1)</f>
        <v>2.5494081991020408</v>
      </c>
      <c r="AU5" s="53">
        <f>INDEX(data!DH:DH,MATCH($A5,data!$CW:$CW,0),1)</f>
        <v>5.4282887975162578E-3</v>
      </c>
      <c r="AV5" s="53">
        <f>INDEX(data!DI:DI,MATCH($A5,data!$CW:$CW,0),1)</f>
        <v>1.7780153242452681</v>
      </c>
      <c r="AW5" s="53">
        <f>INDEX(data!DJ:DJ,MATCH($A5,data!$CW:$CW,0),1)</f>
        <v>0</v>
      </c>
      <c r="AX5" s="53">
        <f>INDEX(data!DE:DE,MATCH($U5,data!$CW:$CW,0),1)</f>
        <v>-3.7979897731750138E-4</v>
      </c>
      <c r="AY5" s="53">
        <f>INDEX(data!DF:DF,MATCH($U5,data!$CW:$CW,0),1)</f>
        <v>0.45216836342463729</v>
      </c>
      <c r="AZ5" s="53">
        <f>INDEX(data!DG:DG,MATCH($U5,data!$CW:$CW,0),1)</f>
        <v>0</v>
      </c>
      <c r="BA5" s="53">
        <f t="shared" si="0"/>
        <v>45.228708333333337</v>
      </c>
      <c r="BB5" s="53">
        <f t="shared" si="1"/>
        <v>19.674060544290626</v>
      </c>
      <c r="BC5" s="53">
        <f t="shared" si="2"/>
        <v>1180.4436326574375</v>
      </c>
      <c r="BD5" s="53">
        <f t="shared" si="3"/>
        <v>0.69613658565810588</v>
      </c>
      <c r="BE5" s="53">
        <f>$BE$4</f>
        <v>630</v>
      </c>
      <c r="BF5" s="53">
        <f t="shared" si="4"/>
        <v>15.083246903441552</v>
      </c>
      <c r="BG5" s="53">
        <f t="shared" ref="BG5:BG19" si="12">AU5*BF5^2+AV5*BF5+AW5+0</f>
        <v>28.053203378432745</v>
      </c>
      <c r="BH5" s="53">
        <f t="shared" si="5"/>
        <v>364.69164391962568</v>
      </c>
      <c r="BI5" s="53">
        <f t="shared" si="6"/>
        <v>2.6675278374916984</v>
      </c>
      <c r="BJ5" s="53">
        <f t="shared" si="7"/>
        <v>26.675278374916985</v>
      </c>
      <c r="BK5" s="53">
        <f t="shared" si="8"/>
        <v>9.7282511225621171</v>
      </c>
      <c r="BL5" s="53">
        <f>data!$AT$3*LN(BK5)+data!$AU$3</f>
        <v>0.95703038143694374</v>
      </c>
      <c r="BM5" s="53">
        <f t="shared" si="9"/>
        <v>11.421392100867207</v>
      </c>
    </row>
    <row r="6" spans="1:65" s="53" customFormat="1" x14ac:dyDescent="0.2">
      <c r="A6" s="53" t="s">
        <v>328</v>
      </c>
      <c r="B6" s="129"/>
      <c r="C6" s="53">
        <v>3</v>
      </c>
      <c r="D6" s="53" t="str">
        <f t="shared" ref="D6:D7" si="13">$D$4</f>
        <v>Beam 40/100SOB3</v>
      </c>
      <c r="E6" s="53" t="str">
        <f>INDEX(data!B:B,MATCH($D6,data!$A:$A,0),1)</f>
        <v>XI054C150V054DNT1</v>
      </c>
      <c r="F6" s="53">
        <f>INDEX(data!C:C,MATCH($D6,data!$A:$A,0),1)</f>
        <v>3900</v>
      </c>
      <c r="G6" s="53">
        <f>INDEX(data!D:D,MATCH($D6,data!$A:$A,0),1)</f>
        <v>1085.489</v>
      </c>
      <c r="H6" s="53">
        <f>INDEX(data!E:E,MATCH($D6,data!$A:$A,0),1)</f>
        <v>3287</v>
      </c>
      <c r="I6" s="53">
        <f>INDEX(data!F:F,MATCH($D6,data!$A:$A,0),1)</f>
        <v>821.75</v>
      </c>
      <c r="J6" s="53">
        <f>INDEX(data!G:G,MATCH($D6,data!$A:$A,0),1)</f>
        <v>35.18</v>
      </c>
      <c r="K6" s="53">
        <f>INDEX(data!H:H,MATCH($D6,data!$A:$A,0),1)</f>
        <v>93.433769187038095</v>
      </c>
      <c r="L6" s="53">
        <f>INDEX(data!I:I,MATCH($D6,data!$A:$A,0),1)</f>
        <v>0</v>
      </c>
      <c r="M6" s="53">
        <f>INDEX(data!J:J,MATCH($D6,data!$A:$A,0),1)</f>
        <v>100</v>
      </c>
      <c r="N6" s="53">
        <f>INDEX(data!K:K,MATCH($D6,data!$A:$A,0),1)</f>
        <v>3500</v>
      </c>
      <c r="O6" s="53" t="str">
        <f>INDEX(data!L:L,MATCH($D6,data!$A:$A,0),1)</f>
        <v>H972</v>
      </c>
      <c r="P6" s="53">
        <f>INDEX(data!M:M,MATCH($D6,data!$A:$A,0),1)</f>
        <v>0</v>
      </c>
      <c r="Q6" s="53">
        <f>INDEX(data!N:N,MATCH($D6,data!$A:$A,0),1)</f>
        <v>2</v>
      </c>
      <c r="R6" s="53">
        <f>INDEX(data!O:O,MATCH($D6,data!$A:$A,0),1)</f>
        <v>0</v>
      </c>
      <c r="S6" s="53">
        <f>INDEX(data!P:P,MATCH($D6,data!$A:$A,0),1)</f>
        <v>10</v>
      </c>
      <c r="T6" s="53">
        <f>INDEX(data!Q:Q,MATCH($D6,data!$A:$A,0),1)</f>
        <v>1</v>
      </c>
      <c r="U6" s="53" t="str">
        <f>INDEX(data!R:R,MATCH($D6,data!$A:$A,0),1)</f>
        <v>LEM</v>
      </c>
      <c r="V6" s="53">
        <f>$V$5</f>
        <v>0.89</v>
      </c>
      <c r="AG6" s="53">
        <f t="shared" ref="AG6:AG7" si="14">$AG$4</f>
        <v>3500</v>
      </c>
      <c r="AH6" s="53">
        <f>INDEX(data!$CS$3:$CS$4,MATCH(cartridges!$L$15,data!$CR$3:$CR$4,0),1)</f>
        <v>1</v>
      </c>
      <c r="AI6" s="53" t="str">
        <f>cartridges!R8</f>
        <v>-</v>
      </c>
      <c r="AJ6" s="53" t="e">
        <f>INDEX(data!CK:CK,MATCH($AI6,data!$CJ:$CJ,0),1)</f>
        <v>#N/A</v>
      </c>
      <c r="AK6" s="53" t="e">
        <f>INDEX(data!CL:CL,MATCH($AI6,data!$CJ:$CJ,0),1)</f>
        <v>#N/A</v>
      </c>
      <c r="AL6" s="53" t="e">
        <f>INDEX(data!CM:CM,MATCH($AI6,data!$CJ:$CJ,0),1)</f>
        <v>#N/A</v>
      </c>
      <c r="AM6" s="53">
        <f t="shared" si="10"/>
        <v>10</v>
      </c>
      <c r="AN6" s="53" t="e">
        <f t="shared" si="11"/>
        <v>#N/A</v>
      </c>
      <c r="AO6" s="53">
        <f>INDEX(data!CY:CY,MATCH($A6,data!$CW:$CW,0),1)</f>
        <v>0</v>
      </c>
      <c r="AP6" s="53">
        <f>INDEX(data!CZ:CZ,MATCH($A6,data!$CW:$CW,0),1)</f>
        <v>0</v>
      </c>
      <c r="AQ6" s="53">
        <f>INDEX(data!DA:DA,MATCH($A6,data!$CW:$CW,0),1)</f>
        <v>1.8179007549828388E-7</v>
      </c>
      <c r="AR6" s="53">
        <f>INDEX(data!DB:DB,MATCH($A6,data!$CW:$CW,0),1)</f>
        <v>-4.1895020341401751E-5</v>
      </c>
      <c r="AS6" s="53">
        <f>INDEX(data!DC:DC,MATCH($A6,data!$CW:$CW,0),1)</f>
        <v>5.2427819148097255E-3</v>
      </c>
      <c r="AT6" s="53">
        <f>INDEX(data!DD:DD,MATCH($A6,data!$CW:$CW,0),1)</f>
        <v>2.5494081991020408</v>
      </c>
      <c r="AU6" s="53">
        <f>INDEX(data!DH:DH,MATCH($A6,data!$CW:$CW,0),1)</f>
        <v>5.4282887975162578E-3</v>
      </c>
      <c r="AV6" s="53">
        <f>INDEX(data!DI:DI,MATCH($A6,data!$CW:$CW,0),1)</f>
        <v>1.7780153242452681</v>
      </c>
      <c r="AW6" s="53">
        <f>INDEX(data!DJ:DJ,MATCH($A6,data!$CW:$CW,0),1)</f>
        <v>0</v>
      </c>
      <c r="AX6" s="53">
        <f>INDEX(data!DE:DE,MATCH($U6,data!$CW:$CW,0),1)</f>
        <v>-3.7979897731750138E-4</v>
      </c>
      <c r="AY6" s="53">
        <f>INDEX(data!DF:DF,MATCH($U6,data!$CW:$CW,0),1)</f>
        <v>0.45216836342463729</v>
      </c>
      <c r="AZ6" s="53">
        <f>INDEX(data!DG:DG,MATCH($U6,data!$CW:$CW,0),1)</f>
        <v>0</v>
      </c>
      <c r="BA6" s="53">
        <f t="shared" si="0"/>
        <v>45.228708333333337</v>
      </c>
      <c r="BB6" s="53">
        <f t="shared" si="1"/>
        <v>19.674060544290626</v>
      </c>
      <c r="BC6" s="53">
        <f t="shared" si="2"/>
        <v>1180.4436326574375</v>
      </c>
      <c r="BD6" s="53">
        <f t="shared" si="3"/>
        <v>0.69613658565810588</v>
      </c>
      <c r="BE6" s="53">
        <f t="shared" ref="BE6:BE7" si="15">$BE$4</f>
        <v>630</v>
      </c>
      <c r="BF6" s="53" t="e">
        <f t="shared" si="4"/>
        <v>#N/A</v>
      </c>
      <c r="BG6" s="53" t="e">
        <f t="shared" si="12"/>
        <v>#N/A</v>
      </c>
      <c r="BH6" s="53" t="e">
        <f t="shared" si="5"/>
        <v>#N/A</v>
      </c>
      <c r="BI6" s="53" t="e">
        <f t="shared" si="6"/>
        <v>#N/A</v>
      </c>
      <c r="BJ6" s="53" t="e">
        <f t="shared" si="7"/>
        <v>#N/A</v>
      </c>
      <c r="BK6" s="53" t="e">
        <f t="shared" si="8"/>
        <v>#N/A</v>
      </c>
      <c r="BL6" s="53" t="e">
        <f>data!$AT$3*LN(BK6)+data!$AU$3</f>
        <v>#N/A</v>
      </c>
      <c r="BM6" s="53" t="str">
        <f t="shared" si="9"/>
        <v>-</v>
      </c>
    </row>
    <row r="7" spans="1:65" s="53" customFormat="1" x14ac:dyDescent="0.2">
      <c r="A7" s="53" t="s">
        <v>328</v>
      </c>
      <c r="B7" s="129"/>
      <c r="C7" s="53">
        <v>4</v>
      </c>
      <c r="D7" s="53" t="str">
        <f t="shared" si="13"/>
        <v>Beam 40/100SOB3</v>
      </c>
      <c r="E7" s="53" t="str">
        <f>INDEX(data!B:B,MATCH($D7,data!$A:$A,0),1)</f>
        <v>XI054C150V054DNT1</v>
      </c>
      <c r="F7" s="53">
        <f>INDEX(data!C:C,MATCH($D7,data!$A:$A,0),1)</f>
        <v>3900</v>
      </c>
      <c r="G7" s="53">
        <f>INDEX(data!D:D,MATCH($D7,data!$A:$A,0),1)</f>
        <v>1085.489</v>
      </c>
      <c r="H7" s="53">
        <f>INDEX(data!E:E,MATCH($D7,data!$A:$A,0),1)</f>
        <v>3287</v>
      </c>
      <c r="I7" s="53">
        <f>INDEX(data!F:F,MATCH($D7,data!$A:$A,0),1)</f>
        <v>821.75</v>
      </c>
      <c r="J7" s="53">
        <f>INDEX(data!G:G,MATCH($D7,data!$A:$A,0),1)</f>
        <v>35.18</v>
      </c>
      <c r="K7" s="53">
        <f>INDEX(data!H:H,MATCH($D7,data!$A:$A,0),1)</f>
        <v>93.433769187038095</v>
      </c>
      <c r="L7" s="53">
        <f>INDEX(data!I:I,MATCH($D7,data!$A:$A,0),1)</f>
        <v>0</v>
      </c>
      <c r="M7" s="53">
        <f>INDEX(data!J:J,MATCH($D7,data!$A:$A,0),1)</f>
        <v>100</v>
      </c>
      <c r="N7" s="53">
        <f>INDEX(data!K:K,MATCH($D7,data!$A:$A,0),1)</f>
        <v>3500</v>
      </c>
      <c r="O7" s="53" t="str">
        <f>INDEX(data!L:L,MATCH($D7,data!$A:$A,0),1)</f>
        <v>H972</v>
      </c>
      <c r="P7" s="53">
        <f>INDEX(data!M:M,MATCH($D7,data!$A:$A,0),1)</f>
        <v>0</v>
      </c>
      <c r="Q7" s="53">
        <f>INDEX(data!N:N,MATCH($D7,data!$A:$A,0),1)</f>
        <v>2</v>
      </c>
      <c r="R7" s="53">
        <f>INDEX(data!O:O,MATCH($D7,data!$A:$A,0),1)</f>
        <v>0</v>
      </c>
      <c r="S7" s="53">
        <f>INDEX(data!P:P,MATCH($D7,data!$A:$A,0),1)</f>
        <v>10</v>
      </c>
      <c r="T7" s="53">
        <f>INDEX(data!Q:Q,MATCH($D7,data!$A:$A,0),1)</f>
        <v>1</v>
      </c>
      <c r="U7" s="53" t="str">
        <f>INDEX(data!R:R,MATCH($D7,data!$A:$A,0),1)</f>
        <v>LEM</v>
      </c>
      <c r="V7" s="53">
        <f>$V$5</f>
        <v>0.89</v>
      </c>
      <c r="AG7" s="53">
        <f t="shared" si="14"/>
        <v>3500</v>
      </c>
      <c r="AH7" s="53">
        <f>INDEX(data!$CS$3:$CS$4,MATCH(cartridges!$L$15,data!$CR$3:$CR$4,0),1)</f>
        <v>1</v>
      </c>
      <c r="AI7" s="53" t="str">
        <f>cartridges!R9</f>
        <v>-</v>
      </c>
      <c r="AJ7" s="53" t="e">
        <f>INDEX(data!CK:CK,MATCH($AI7,data!$CJ:$CJ,0),1)</f>
        <v>#N/A</v>
      </c>
      <c r="AK7" s="53" t="e">
        <f>INDEX(data!CL:CL,MATCH($AI7,data!$CJ:$CJ,0),1)</f>
        <v>#N/A</v>
      </c>
      <c r="AL7" s="53" t="e">
        <f>INDEX(data!CM:CM,MATCH($AI7,data!$CJ:$CJ,0),1)</f>
        <v>#N/A</v>
      </c>
      <c r="AM7" s="53">
        <f t="shared" si="10"/>
        <v>10</v>
      </c>
      <c r="AN7" s="53" t="e">
        <f t="shared" si="11"/>
        <v>#N/A</v>
      </c>
      <c r="AO7" s="53">
        <f>INDEX(data!CY:CY,MATCH($A7,data!$CW:$CW,0),1)</f>
        <v>0</v>
      </c>
      <c r="AP7" s="53">
        <f>INDEX(data!CZ:CZ,MATCH($A7,data!$CW:$CW,0),1)</f>
        <v>0</v>
      </c>
      <c r="AQ7" s="53">
        <f>INDEX(data!DA:DA,MATCH($A7,data!$CW:$CW,0),1)</f>
        <v>1.8179007549828388E-7</v>
      </c>
      <c r="AR7" s="53">
        <f>INDEX(data!DB:DB,MATCH($A7,data!$CW:$CW,0),1)</f>
        <v>-4.1895020341401751E-5</v>
      </c>
      <c r="AS7" s="53">
        <f>INDEX(data!DC:DC,MATCH($A7,data!$CW:$CW,0),1)</f>
        <v>5.2427819148097255E-3</v>
      </c>
      <c r="AT7" s="53">
        <f>INDEX(data!DD:DD,MATCH($A7,data!$CW:$CW,0),1)</f>
        <v>2.5494081991020408</v>
      </c>
      <c r="AU7" s="53">
        <f>INDEX(data!DH:DH,MATCH($A7,data!$CW:$CW,0),1)</f>
        <v>5.4282887975162578E-3</v>
      </c>
      <c r="AV7" s="53">
        <f>INDEX(data!DI:DI,MATCH($A7,data!$CW:$CW,0),1)</f>
        <v>1.7780153242452681</v>
      </c>
      <c r="AW7" s="53">
        <f>INDEX(data!DJ:DJ,MATCH($A7,data!$CW:$CW,0),1)</f>
        <v>0</v>
      </c>
      <c r="AX7" s="53">
        <f>INDEX(data!DE:DE,MATCH($U7,data!$CW:$CW,0),1)</f>
        <v>-3.7979897731750138E-4</v>
      </c>
      <c r="AY7" s="53">
        <f>INDEX(data!DF:DF,MATCH($U7,data!$CW:$CW,0),1)</f>
        <v>0.45216836342463729</v>
      </c>
      <c r="AZ7" s="53">
        <f>INDEX(data!DG:DG,MATCH($U7,data!$CW:$CW,0),1)</f>
        <v>0</v>
      </c>
      <c r="BA7" s="53">
        <f t="shared" si="0"/>
        <v>45.228708333333337</v>
      </c>
      <c r="BB7" s="53">
        <f t="shared" si="1"/>
        <v>19.674060544290626</v>
      </c>
      <c r="BC7" s="53">
        <f t="shared" si="2"/>
        <v>1180.4436326574375</v>
      </c>
      <c r="BD7" s="53">
        <f t="shared" si="3"/>
        <v>0.69613658565810588</v>
      </c>
      <c r="BE7" s="53">
        <f t="shared" si="15"/>
        <v>630</v>
      </c>
      <c r="BF7" s="53" t="e">
        <f t="shared" si="4"/>
        <v>#N/A</v>
      </c>
      <c r="BG7" s="53" t="e">
        <f t="shared" si="12"/>
        <v>#N/A</v>
      </c>
      <c r="BH7" s="53" t="e">
        <f t="shared" si="5"/>
        <v>#N/A</v>
      </c>
      <c r="BI7" s="53" t="e">
        <f t="shared" si="6"/>
        <v>#N/A</v>
      </c>
      <c r="BJ7" s="53" t="e">
        <f t="shared" si="7"/>
        <v>#N/A</v>
      </c>
      <c r="BK7" s="53" t="e">
        <f t="shared" si="8"/>
        <v>#N/A</v>
      </c>
      <c r="BL7" s="53" t="e">
        <f>data!$AT$3*LN(BK7)+data!$AU$3</f>
        <v>#N/A</v>
      </c>
      <c r="BM7" s="53" t="str">
        <f t="shared" si="9"/>
        <v>-</v>
      </c>
    </row>
    <row r="8" spans="1:65" s="52" customFormat="1" x14ac:dyDescent="0.2">
      <c r="A8" s="52" t="s">
        <v>328</v>
      </c>
      <c r="B8" s="130" t="s">
        <v>198</v>
      </c>
      <c r="C8" s="52">
        <v>1</v>
      </c>
      <c r="D8" s="52" t="str">
        <f>CONCATENATE(cartridges!L26,cartridges!L36,cartridges!L27,cartridges!L38)</f>
        <v>Beam 40/100SOB3</v>
      </c>
      <c r="E8" s="52" t="str">
        <f>INDEX(data!B:B,MATCH($D8,data!$A:$A,0),1)</f>
        <v>XI054C150V054DNT1</v>
      </c>
      <c r="F8" s="52">
        <f>INDEX(data!C:C,MATCH($D8,data!$A:$A,0),1)</f>
        <v>3900</v>
      </c>
      <c r="G8" s="52">
        <f>INDEX(data!D:D,MATCH($D8,data!$A:$A,0),1)</f>
        <v>1085.489</v>
      </c>
      <c r="H8" s="52">
        <f>INDEX(data!E:E,MATCH($D8,data!$A:$A,0),1)</f>
        <v>3287</v>
      </c>
      <c r="I8" s="52">
        <f>INDEX(data!F:F,MATCH($D8,data!$A:$A,0),1)</f>
        <v>821.75</v>
      </c>
      <c r="J8" s="52">
        <f>INDEX(data!G:G,MATCH($D8,data!$A:$A,0),1)</f>
        <v>35.18</v>
      </c>
      <c r="K8" s="52">
        <f>INDEX(data!H:H,MATCH($D8,data!$A:$A,0),1)</f>
        <v>93.433769187038095</v>
      </c>
      <c r="L8" s="52">
        <f>INDEX(data!I:I,MATCH($D8,data!$A:$A,0),1)</f>
        <v>0</v>
      </c>
      <c r="M8" s="52">
        <f>INDEX(data!J:J,MATCH($D8,data!$A:$A,0),1)</f>
        <v>100</v>
      </c>
      <c r="N8" s="52">
        <f>INDEX(data!K:K,MATCH($D8,data!$A:$A,0),1)</f>
        <v>3500</v>
      </c>
      <c r="O8" s="52" t="str">
        <f>INDEX(data!L:L,MATCH($D8,data!$A:$A,0),1)</f>
        <v>H972</v>
      </c>
      <c r="P8" s="52">
        <f>INDEX(data!M:M,MATCH($D8,data!$A:$A,0),1)</f>
        <v>0</v>
      </c>
      <c r="Q8" s="52">
        <f>INDEX(data!N:N,MATCH($D8,data!$A:$A,0),1)</f>
        <v>2</v>
      </c>
      <c r="R8" s="52">
        <f>INDEX(data!O:O,MATCH($D8,data!$A:$A,0),1)</f>
        <v>0</v>
      </c>
      <c r="S8" s="52">
        <f>INDEX(data!P:P,MATCH($D8,data!$A:$A,0),1)</f>
        <v>10</v>
      </c>
      <c r="T8" s="52">
        <f>INDEX(data!Q:Q,MATCH($D8,data!$A:$A,0),1)</f>
        <v>1</v>
      </c>
      <c r="U8" s="52" t="str">
        <f>INDEX(data!R:R,MATCH($D8,data!$A:$A,0),1)</f>
        <v>LEM</v>
      </c>
      <c r="V8" s="52">
        <f>V4</f>
        <v>0.89</v>
      </c>
      <c r="AG8" s="52">
        <f>cartridges!L39</f>
        <v>3500</v>
      </c>
      <c r="AH8" s="52">
        <f>INDEX(data!$CS$3:$CS$4,MATCH(cartridges!$L$40,data!$CR$3:$CR$4,0),1)</f>
        <v>1</v>
      </c>
      <c r="AI8" s="52" t="str">
        <f>cartridges!R34</f>
        <v>C1-17</v>
      </c>
      <c r="AJ8" s="52">
        <f>INDEX(data!CK:CK,MATCH($AI8,data!$CJ:$CJ,0),1)</f>
        <v>4</v>
      </c>
      <c r="AK8" s="52">
        <f>INDEX(data!CL:CL,MATCH($AI8,data!$CJ:$CJ,0),1)</f>
        <v>0</v>
      </c>
      <c r="AL8" s="52">
        <f>INDEX(data!CM:CM,MATCH($AI8,data!$CJ:$CJ,0),1)</f>
        <v>1</v>
      </c>
      <c r="AM8" s="52">
        <f t="shared" si="10"/>
        <v>10</v>
      </c>
      <c r="AN8" s="52">
        <f t="shared" ref="AN8:AN9" si="16">6*AJ8+12*AK8+AL8</f>
        <v>25</v>
      </c>
      <c r="AO8" s="52">
        <f>INDEX(data!CY:CY,MATCH($A8,data!$CW:$CW,0),1)</f>
        <v>0</v>
      </c>
      <c r="AP8" s="52">
        <f>INDEX(data!CZ:CZ,MATCH($A8,data!$CW:$CW,0),1)</f>
        <v>0</v>
      </c>
      <c r="AQ8" s="52">
        <f>INDEX(data!DA:DA,MATCH($A8,data!$CW:$CW,0),1)</f>
        <v>1.8179007549828388E-7</v>
      </c>
      <c r="AR8" s="52">
        <f>INDEX(data!DB:DB,MATCH($A8,data!$CW:$CW,0),1)</f>
        <v>-4.1895020341401751E-5</v>
      </c>
      <c r="AS8" s="52">
        <f>INDEX(data!DC:DC,MATCH($A8,data!$CW:$CW,0),1)</f>
        <v>5.2427819148097255E-3</v>
      </c>
      <c r="AT8" s="52">
        <f>INDEX(data!DD:DD,MATCH($A8,data!$CW:$CW,0),1)</f>
        <v>2.5494081991020408</v>
      </c>
      <c r="AU8" s="52">
        <f>INDEX(data!DH:DH,MATCH($A8,data!$CW:$CW,0),1)</f>
        <v>5.4282887975162578E-3</v>
      </c>
      <c r="AV8" s="52">
        <f>INDEX(data!DI:DI,MATCH($A8,data!$CW:$CW,0),1)</f>
        <v>1.7780153242452681</v>
      </c>
      <c r="AW8" s="52">
        <f>INDEX(data!DJ:DJ,MATCH($A8,data!$CW:$CW,0),1)</f>
        <v>0</v>
      </c>
      <c r="AX8" s="52">
        <f>INDEX(data!DE:DE,MATCH($U8,data!$CW:$CW,0),1)</f>
        <v>-3.7979897731750138E-4</v>
      </c>
      <c r="AY8" s="52">
        <f>INDEX(data!DF:DF,MATCH($U8,data!$CW:$CW,0),1)</f>
        <v>0.45216836342463729</v>
      </c>
      <c r="AZ8" s="52">
        <f>INDEX(data!DG:DG,MATCH($U8,data!$CW:$CW,0),1)</f>
        <v>0</v>
      </c>
      <c r="BA8" s="52">
        <f t="shared" si="0"/>
        <v>45.228708333333337</v>
      </c>
      <c r="BB8" s="52">
        <f t="shared" si="1"/>
        <v>19.674060544290626</v>
      </c>
      <c r="BC8" s="52">
        <f t="shared" si="2"/>
        <v>1180.4436326574375</v>
      </c>
      <c r="BD8" s="52">
        <f t="shared" si="3"/>
        <v>0.69613658565810588</v>
      </c>
      <c r="BE8" s="52">
        <f>cartridges!L28</f>
        <v>740</v>
      </c>
      <c r="BF8" s="52">
        <f t="shared" si="4"/>
        <v>17.71682969610595</v>
      </c>
      <c r="BG8" s="52">
        <f t="shared" si="12"/>
        <v>33.204658849954839</v>
      </c>
      <c r="BH8" s="52">
        <f t="shared" si="5"/>
        <v>830.11647124887099</v>
      </c>
      <c r="BI8" s="52">
        <f t="shared" si="6"/>
        <v>2.6839569496358262</v>
      </c>
      <c r="BJ8" s="52">
        <f t="shared" si="7"/>
        <v>26.839569496358262</v>
      </c>
      <c r="BK8" s="52">
        <f t="shared" si="8"/>
        <v>22.279968720155757</v>
      </c>
      <c r="BL8" s="52">
        <f>data!$AT$3*LN(BK8)+data!$AU$3</f>
        <v>0.97736759993279454</v>
      </c>
      <c r="BM8" s="52">
        <f t="shared" si="9"/>
        <v>25.613364634757165</v>
      </c>
    </row>
    <row r="9" spans="1:65" s="52" customFormat="1" x14ac:dyDescent="0.2">
      <c r="A9" s="52" t="s">
        <v>328</v>
      </c>
      <c r="B9" s="130"/>
      <c r="C9" s="52">
        <v>2</v>
      </c>
      <c r="D9" s="52" t="str">
        <f>$D$8</f>
        <v>Beam 40/100SOB3</v>
      </c>
      <c r="E9" s="52" t="str">
        <f>INDEX(data!B:B,MATCH($D9,data!$A:$A,0),1)</f>
        <v>XI054C150V054DNT1</v>
      </c>
      <c r="F9" s="52">
        <f>INDEX(data!C:C,MATCH($D9,data!$A:$A,0),1)</f>
        <v>3900</v>
      </c>
      <c r="G9" s="52">
        <f>INDEX(data!D:D,MATCH($D9,data!$A:$A,0),1)</f>
        <v>1085.489</v>
      </c>
      <c r="H9" s="52">
        <f>INDEX(data!E:E,MATCH($D9,data!$A:$A,0),1)</f>
        <v>3287</v>
      </c>
      <c r="I9" s="52">
        <f>INDEX(data!F:F,MATCH($D9,data!$A:$A,0),1)</f>
        <v>821.75</v>
      </c>
      <c r="J9" s="52">
        <f>INDEX(data!G:G,MATCH($D9,data!$A:$A,0),1)</f>
        <v>35.18</v>
      </c>
      <c r="K9" s="52">
        <f>INDEX(data!H:H,MATCH($D9,data!$A:$A,0),1)</f>
        <v>93.433769187038095</v>
      </c>
      <c r="L9" s="52">
        <f>INDEX(data!I:I,MATCH($D9,data!$A:$A,0),1)</f>
        <v>0</v>
      </c>
      <c r="M9" s="52">
        <f>INDEX(data!J:J,MATCH($D9,data!$A:$A,0),1)</f>
        <v>100</v>
      </c>
      <c r="N9" s="52">
        <f>INDEX(data!K:K,MATCH($D9,data!$A:$A,0),1)</f>
        <v>3500</v>
      </c>
      <c r="O9" s="52" t="str">
        <f>INDEX(data!L:L,MATCH($D9,data!$A:$A,0),1)</f>
        <v>H972</v>
      </c>
      <c r="P9" s="52">
        <f>INDEX(data!M:M,MATCH($D9,data!$A:$A,0),1)</f>
        <v>0</v>
      </c>
      <c r="Q9" s="52">
        <f>INDEX(data!N:N,MATCH($D9,data!$A:$A,0),1)</f>
        <v>2</v>
      </c>
      <c r="R9" s="52">
        <f>INDEX(data!O:O,MATCH($D9,data!$A:$A,0),1)</f>
        <v>0</v>
      </c>
      <c r="S9" s="52">
        <f>INDEX(data!P:P,MATCH($D9,data!$A:$A,0),1)</f>
        <v>10</v>
      </c>
      <c r="T9" s="52">
        <f>INDEX(data!Q:Q,MATCH($D9,data!$A:$A,0),1)</f>
        <v>1</v>
      </c>
      <c r="U9" s="52" t="str">
        <f>INDEX(data!R:R,MATCH($D9,data!$A:$A,0),1)</f>
        <v>LEM</v>
      </c>
      <c r="V9" s="52">
        <f t="shared" ref="V9:V19" si="17">$V$5</f>
        <v>0.89</v>
      </c>
      <c r="AG9" s="52">
        <f>$AG$8</f>
        <v>3500</v>
      </c>
      <c r="AH9" s="52">
        <f>INDEX(data!$CS$3:$CS$4,MATCH(cartridges!$L$40,data!$CR$3:$CR$4,0),1)</f>
        <v>1</v>
      </c>
      <c r="AI9" s="52" t="str">
        <f>cartridges!R35</f>
        <v>C1-11</v>
      </c>
      <c r="AJ9" s="52">
        <f>INDEX(data!CK:CK,MATCH($AI9,data!$CJ:$CJ,0),1)</f>
        <v>3</v>
      </c>
      <c r="AK9" s="52">
        <f>INDEX(data!CL:CL,MATCH($AI9,data!$CJ:$CJ,0),1)</f>
        <v>0</v>
      </c>
      <c r="AL9" s="52">
        <f>INDEX(data!CM:CM,MATCH($AI9,data!$CJ:$CJ,0),1)</f>
        <v>1</v>
      </c>
      <c r="AM9" s="52">
        <f t="shared" si="10"/>
        <v>10</v>
      </c>
      <c r="AN9" s="52">
        <f t="shared" si="16"/>
        <v>19</v>
      </c>
      <c r="AO9" s="52">
        <f>INDEX(data!CY:CY,MATCH($A9,data!$CW:$CW,0),1)</f>
        <v>0</v>
      </c>
      <c r="AP9" s="52">
        <f>INDEX(data!CZ:CZ,MATCH($A9,data!$CW:$CW,0),1)</f>
        <v>0</v>
      </c>
      <c r="AQ9" s="52">
        <f>INDEX(data!DA:DA,MATCH($A9,data!$CW:$CW,0),1)</f>
        <v>1.8179007549828388E-7</v>
      </c>
      <c r="AR9" s="52">
        <f>INDEX(data!DB:DB,MATCH($A9,data!$CW:$CW,0),1)</f>
        <v>-4.1895020341401751E-5</v>
      </c>
      <c r="AS9" s="52">
        <f>INDEX(data!DC:DC,MATCH($A9,data!$CW:$CW,0),1)</f>
        <v>5.2427819148097255E-3</v>
      </c>
      <c r="AT9" s="52">
        <f>INDEX(data!DD:DD,MATCH($A9,data!$CW:$CW,0),1)</f>
        <v>2.5494081991020408</v>
      </c>
      <c r="AU9" s="52">
        <f>INDEX(data!DH:DH,MATCH($A9,data!$CW:$CW,0),1)</f>
        <v>5.4282887975162578E-3</v>
      </c>
      <c r="AV9" s="52">
        <f>INDEX(data!DI:DI,MATCH($A9,data!$CW:$CW,0),1)</f>
        <v>1.7780153242452681</v>
      </c>
      <c r="AW9" s="52">
        <f>INDEX(data!DJ:DJ,MATCH($A9,data!$CW:$CW,0),1)</f>
        <v>0</v>
      </c>
      <c r="AX9" s="52">
        <f>INDEX(data!DE:DE,MATCH($U9,data!$CW:$CW,0),1)</f>
        <v>-3.7979897731750138E-4</v>
      </c>
      <c r="AY9" s="52">
        <f>INDEX(data!DF:DF,MATCH($U9,data!$CW:$CW,0),1)</f>
        <v>0.45216836342463729</v>
      </c>
      <c r="AZ9" s="52">
        <f>INDEX(data!DG:DG,MATCH($U9,data!$CW:$CW,0),1)</f>
        <v>0</v>
      </c>
      <c r="BA9" s="52">
        <f t="shared" si="0"/>
        <v>45.228708333333337</v>
      </c>
      <c r="BB9" s="52">
        <f t="shared" si="1"/>
        <v>19.674060544290626</v>
      </c>
      <c r="BC9" s="52">
        <f t="shared" si="2"/>
        <v>1180.4436326574375</v>
      </c>
      <c r="BD9" s="52">
        <f t="shared" si="3"/>
        <v>0.69613658565810588</v>
      </c>
      <c r="BE9" s="52">
        <f>$BE$8</f>
        <v>740</v>
      </c>
      <c r="BF9" s="52">
        <f t="shared" si="4"/>
        <v>17.716829696105947</v>
      </c>
      <c r="BG9" s="52">
        <f t="shared" si="12"/>
        <v>33.204658849954832</v>
      </c>
      <c r="BH9" s="52">
        <f t="shared" si="5"/>
        <v>630.88851814914176</v>
      </c>
      <c r="BI9" s="52">
        <f t="shared" si="6"/>
        <v>2.6839569496358262</v>
      </c>
      <c r="BJ9" s="52">
        <f t="shared" si="7"/>
        <v>26.839569496358262</v>
      </c>
      <c r="BK9" s="52">
        <f t="shared" si="8"/>
        <v>16.932776227318371</v>
      </c>
      <c r="BL9" s="52">
        <f>data!$AT$3*LN(BK9)+data!$AU$3</f>
        <v>0.97063223999039394</v>
      </c>
      <c r="BM9" s="52">
        <f t="shared" si="9"/>
        <v>19.601235651144396</v>
      </c>
    </row>
    <row r="10" spans="1:65" s="52" customFormat="1" x14ac:dyDescent="0.2">
      <c r="A10" s="52" t="s">
        <v>328</v>
      </c>
      <c r="B10" s="130"/>
      <c r="C10" s="52">
        <v>3</v>
      </c>
      <c r="D10" s="52" t="str">
        <f t="shared" ref="D10:D19" si="18">$D$8</f>
        <v>Beam 40/100SOB3</v>
      </c>
      <c r="E10" s="52" t="str">
        <f>INDEX(data!B:B,MATCH($D10,data!$A:$A,0),1)</f>
        <v>XI054C150V054DNT1</v>
      </c>
      <c r="F10" s="52">
        <f>INDEX(data!C:C,MATCH($D10,data!$A:$A,0),1)</f>
        <v>3900</v>
      </c>
      <c r="G10" s="52">
        <f>INDEX(data!D:D,MATCH($D10,data!$A:$A,0),1)</f>
        <v>1085.489</v>
      </c>
      <c r="H10" s="52">
        <f>INDEX(data!E:E,MATCH($D10,data!$A:$A,0),1)</f>
        <v>3287</v>
      </c>
      <c r="I10" s="52">
        <f>INDEX(data!F:F,MATCH($D10,data!$A:$A,0),1)</f>
        <v>821.75</v>
      </c>
      <c r="J10" s="52">
        <f>INDEX(data!G:G,MATCH($D10,data!$A:$A,0),1)</f>
        <v>35.18</v>
      </c>
      <c r="K10" s="52">
        <f>INDEX(data!H:H,MATCH($D10,data!$A:$A,0),1)</f>
        <v>93.433769187038095</v>
      </c>
      <c r="L10" s="52">
        <f>INDEX(data!I:I,MATCH($D10,data!$A:$A,0),1)</f>
        <v>0</v>
      </c>
      <c r="M10" s="52">
        <f>INDEX(data!J:J,MATCH($D10,data!$A:$A,0),1)</f>
        <v>100</v>
      </c>
      <c r="N10" s="52">
        <f>INDEX(data!K:K,MATCH($D10,data!$A:$A,0),1)</f>
        <v>3500</v>
      </c>
      <c r="O10" s="52" t="str">
        <f>INDEX(data!L:L,MATCH($D10,data!$A:$A,0),1)</f>
        <v>H972</v>
      </c>
      <c r="P10" s="52">
        <f>INDEX(data!M:M,MATCH($D10,data!$A:$A,0),1)</f>
        <v>0</v>
      </c>
      <c r="Q10" s="52">
        <f>INDEX(data!N:N,MATCH($D10,data!$A:$A,0),1)</f>
        <v>2</v>
      </c>
      <c r="R10" s="52">
        <f>INDEX(data!O:O,MATCH($D10,data!$A:$A,0),1)</f>
        <v>0</v>
      </c>
      <c r="S10" s="52">
        <f>INDEX(data!P:P,MATCH($D10,data!$A:$A,0),1)</f>
        <v>10</v>
      </c>
      <c r="T10" s="52">
        <f>INDEX(data!Q:Q,MATCH($D10,data!$A:$A,0),1)</f>
        <v>1</v>
      </c>
      <c r="U10" s="52" t="str">
        <f>INDEX(data!R:R,MATCH($D10,data!$A:$A,0),1)</f>
        <v>LEM</v>
      </c>
      <c r="V10" s="52">
        <f t="shared" si="17"/>
        <v>0.89</v>
      </c>
      <c r="AG10" s="52">
        <f t="shared" ref="AG10:AG19" si="19">$AG$8</f>
        <v>3500</v>
      </c>
      <c r="AH10" s="52">
        <f>INDEX(data!$CS$3:$CS$4,MATCH(cartridges!$L$40,data!$CR$3:$CR$4,0),1)</f>
        <v>1</v>
      </c>
      <c r="AI10" s="52" t="str">
        <f>cartridges!R36</f>
        <v>-</v>
      </c>
      <c r="AJ10" s="52" t="e">
        <f>INDEX(data!CK:CK,MATCH($AI10,data!$CJ:$CJ,0),1)</f>
        <v>#N/A</v>
      </c>
      <c r="AK10" s="52" t="e">
        <f>INDEX(data!CL:CL,MATCH($AI10,data!$CJ:$CJ,0),1)</f>
        <v>#N/A</v>
      </c>
      <c r="AL10" s="52" t="e">
        <f>INDEX(data!CM:CM,MATCH($AI10,data!$CJ:$CJ,0),1)</f>
        <v>#N/A</v>
      </c>
      <c r="AM10" s="52">
        <f t="shared" si="10"/>
        <v>10</v>
      </c>
      <c r="AN10" s="52" t="e">
        <f t="shared" ref="AN10:AN11" si="20">6*AJ10+12*AK10+AL10</f>
        <v>#N/A</v>
      </c>
      <c r="AO10" s="52">
        <f>INDEX(data!CY:CY,MATCH($A10,data!$CW:$CW,0),1)</f>
        <v>0</v>
      </c>
      <c r="AP10" s="52">
        <f>INDEX(data!CZ:CZ,MATCH($A10,data!$CW:$CW,0),1)</f>
        <v>0</v>
      </c>
      <c r="AQ10" s="52">
        <f>INDEX(data!DA:DA,MATCH($A10,data!$CW:$CW,0),1)</f>
        <v>1.8179007549828388E-7</v>
      </c>
      <c r="AR10" s="52">
        <f>INDEX(data!DB:DB,MATCH($A10,data!$CW:$CW,0),1)</f>
        <v>-4.1895020341401751E-5</v>
      </c>
      <c r="AS10" s="52">
        <f>INDEX(data!DC:DC,MATCH($A10,data!$CW:$CW,0),1)</f>
        <v>5.2427819148097255E-3</v>
      </c>
      <c r="AT10" s="52">
        <f>INDEX(data!DD:DD,MATCH($A10,data!$CW:$CW,0),1)</f>
        <v>2.5494081991020408</v>
      </c>
      <c r="AU10" s="52">
        <f>INDEX(data!DH:DH,MATCH($A10,data!$CW:$CW,0),1)</f>
        <v>5.4282887975162578E-3</v>
      </c>
      <c r="AV10" s="52">
        <f>INDEX(data!DI:DI,MATCH($A10,data!$CW:$CW,0),1)</f>
        <v>1.7780153242452681</v>
      </c>
      <c r="AW10" s="52">
        <f>INDEX(data!DJ:DJ,MATCH($A10,data!$CW:$CW,0),1)</f>
        <v>0</v>
      </c>
      <c r="AX10" s="52">
        <f>INDEX(data!DE:DE,MATCH($U10,data!$CW:$CW,0),1)</f>
        <v>-3.7979897731750138E-4</v>
      </c>
      <c r="AY10" s="52">
        <f>INDEX(data!DF:DF,MATCH($U10,data!$CW:$CW,0),1)</f>
        <v>0.45216836342463729</v>
      </c>
      <c r="AZ10" s="52">
        <f>INDEX(data!DG:DG,MATCH($U10,data!$CW:$CW,0),1)</f>
        <v>0</v>
      </c>
      <c r="BA10" s="52">
        <f t="shared" si="0"/>
        <v>45.228708333333337</v>
      </c>
      <c r="BB10" s="52">
        <f t="shared" si="1"/>
        <v>19.674060544290626</v>
      </c>
      <c r="BC10" s="52">
        <f t="shared" si="2"/>
        <v>1180.4436326574375</v>
      </c>
      <c r="BD10" s="52">
        <f t="shared" si="3"/>
        <v>0.69613658565810588</v>
      </c>
      <c r="BE10" s="52">
        <f t="shared" ref="BE10:BE19" si="21">$BE$8</f>
        <v>740</v>
      </c>
      <c r="BF10" s="52" t="e">
        <f t="shared" si="4"/>
        <v>#N/A</v>
      </c>
      <c r="BG10" s="52" t="e">
        <f t="shared" si="12"/>
        <v>#N/A</v>
      </c>
      <c r="BH10" s="52" t="e">
        <f t="shared" si="5"/>
        <v>#N/A</v>
      </c>
      <c r="BI10" s="52" t="e">
        <f t="shared" si="6"/>
        <v>#N/A</v>
      </c>
      <c r="BJ10" s="52" t="e">
        <f t="shared" si="7"/>
        <v>#N/A</v>
      </c>
      <c r="BK10" s="52" t="e">
        <f t="shared" si="8"/>
        <v>#N/A</v>
      </c>
      <c r="BL10" s="52" t="e">
        <f>data!$AT$3*LN(BK10)+data!$AU$3</f>
        <v>#N/A</v>
      </c>
      <c r="BM10" s="52" t="str">
        <f t="shared" si="9"/>
        <v>-</v>
      </c>
    </row>
    <row r="11" spans="1:65" s="52" customFormat="1" x14ac:dyDescent="0.2">
      <c r="A11" s="52" t="s">
        <v>328</v>
      </c>
      <c r="B11" s="130"/>
      <c r="C11" s="52">
        <v>4</v>
      </c>
      <c r="D11" s="52" t="str">
        <f t="shared" si="18"/>
        <v>Beam 40/100SOB3</v>
      </c>
      <c r="E11" s="52" t="str">
        <f>INDEX(data!B:B,MATCH($D11,data!$A:$A,0),1)</f>
        <v>XI054C150V054DNT1</v>
      </c>
      <c r="F11" s="52">
        <f>INDEX(data!C:C,MATCH($D11,data!$A:$A,0),1)</f>
        <v>3900</v>
      </c>
      <c r="G11" s="52">
        <f>INDEX(data!D:D,MATCH($D11,data!$A:$A,0),1)</f>
        <v>1085.489</v>
      </c>
      <c r="H11" s="52">
        <f>INDEX(data!E:E,MATCH($D11,data!$A:$A,0),1)</f>
        <v>3287</v>
      </c>
      <c r="I11" s="52">
        <f>INDEX(data!F:F,MATCH($D11,data!$A:$A,0),1)</f>
        <v>821.75</v>
      </c>
      <c r="J11" s="52">
        <f>INDEX(data!G:G,MATCH($D11,data!$A:$A,0),1)</f>
        <v>35.18</v>
      </c>
      <c r="K11" s="52">
        <f>INDEX(data!H:H,MATCH($D11,data!$A:$A,0),1)</f>
        <v>93.433769187038095</v>
      </c>
      <c r="L11" s="52">
        <f>INDEX(data!I:I,MATCH($D11,data!$A:$A,0),1)</f>
        <v>0</v>
      </c>
      <c r="M11" s="52">
        <f>INDEX(data!J:J,MATCH($D11,data!$A:$A,0),1)</f>
        <v>100</v>
      </c>
      <c r="N11" s="52">
        <f>INDEX(data!K:K,MATCH($D11,data!$A:$A,0),1)</f>
        <v>3500</v>
      </c>
      <c r="O11" s="52" t="str">
        <f>INDEX(data!L:L,MATCH($D11,data!$A:$A,0),1)</f>
        <v>H972</v>
      </c>
      <c r="P11" s="52">
        <f>INDEX(data!M:M,MATCH($D11,data!$A:$A,0),1)</f>
        <v>0</v>
      </c>
      <c r="Q11" s="52">
        <f>INDEX(data!N:N,MATCH($D11,data!$A:$A,0),1)</f>
        <v>2</v>
      </c>
      <c r="R11" s="52">
        <f>INDEX(data!O:O,MATCH($D11,data!$A:$A,0),1)</f>
        <v>0</v>
      </c>
      <c r="S11" s="52">
        <f>INDEX(data!P:P,MATCH($D11,data!$A:$A,0),1)</f>
        <v>10</v>
      </c>
      <c r="T11" s="52">
        <f>INDEX(data!Q:Q,MATCH($D11,data!$A:$A,0),1)</f>
        <v>1</v>
      </c>
      <c r="U11" s="52" t="str">
        <f>INDEX(data!R:R,MATCH($D11,data!$A:$A,0),1)</f>
        <v>LEM</v>
      </c>
      <c r="V11" s="52">
        <f t="shared" si="17"/>
        <v>0.89</v>
      </c>
      <c r="AG11" s="52">
        <f t="shared" si="19"/>
        <v>3500</v>
      </c>
      <c r="AH11" s="52">
        <f>INDEX(data!$CS$3:$CS$4,MATCH(cartridges!$L$40,data!$CR$3:$CR$4,0),1)</f>
        <v>1</v>
      </c>
      <c r="AI11" s="52" t="str">
        <f>cartridges!R37</f>
        <v>-</v>
      </c>
      <c r="AJ11" s="52" t="e">
        <f>INDEX(data!CK:CK,MATCH($AI11,data!$CJ:$CJ,0),1)</f>
        <v>#N/A</v>
      </c>
      <c r="AK11" s="52" t="e">
        <f>INDEX(data!CL:CL,MATCH($AI11,data!$CJ:$CJ,0),1)</f>
        <v>#N/A</v>
      </c>
      <c r="AL11" s="52" t="e">
        <f>INDEX(data!CM:CM,MATCH($AI11,data!$CJ:$CJ,0),1)</f>
        <v>#N/A</v>
      </c>
      <c r="AM11" s="52">
        <f t="shared" si="10"/>
        <v>10</v>
      </c>
      <c r="AN11" s="52" t="e">
        <f t="shared" si="20"/>
        <v>#N/A</v>
      </c>
      <c r="AO11" s="52">
        <f>INDEX(data!CY:CY,MATCH($A11,data!$CW:$CW,0),1)</f>
        <v>0</v>
      </c>
      <c r="AP11" s="52">
        <f>INDEX(data!CZ:CZ,MATCH($A11,data!$CW:$CW,0),1)</f>
        <v>0</v>
      </c>
      <c r="AQ11" s="52">
        <f>INDEX(data!DA:DA,MATCH($A11,data!$CW:$CW,0),1)</f>
        <v>1.8179007549828388E-7</v>
      </c>
      <c r="AR11" s="52">
        <f>INDEX(data!DB:DB,MATCH($A11,data!$CW:$CW,0),1)</f>
        <v>-4.1895020341401751E-5</v>
      </c>
      <c r="AS11" s="52">
        <f>INDEX(data!DC:DC,MATCH($A11,data!$CW:$CW,0),1)</f>
        <v>5.2427819148097255E-3</v>
      </c>
      <c r="AT11" s="52">
        <f>INDEX(data!DD:DD,MATCH($A11,data!$CW:$CW,0),1)</f>
        <v>2.5494081991020408</v>
      </c>
      <c r="AU11" s="52">
        <f>INDEX(data!DH:DH,MATCH($A11,data!$CW:$CW,0),1)</f>
        <v>5.4282887975162578E-3</v>
      </c>
      <c r="AV11" s="52">
        <f>INDEX(data!DI:DI,MATCH($A11,data!$CW:$CW,0),1)</f>
        <v>1.7780153242452681</v>
      </c>
      <c r="AW11" s="52">
        <f>INDEX(data!DJ:DJ,MATCH($A11,data!$CW:$CW,0),1)</f>
        <v>0</v>
      </c>
      <c r="AX11" s="52">
        <f>INDEX(data!DE:DE,MATCH($U11,data!$CW:$CW,0),1)</f>
        <v>-3.7979897731750138E-4</v>
      </c>
      <c r="AY11" s="52">
        <f>INDEX(data!DF:DF,MATCH($U11,data!$CW:$CW,0),1)</f>
        <v>0.45216836342463729</v>
      </c>
      <c r="AZ11" s="52">
        <f>INDEX(data!DG:DG,MATCH($U11,data!$CW:$CW,0),1)</f>
        <v>0</v>
      </c>
      <c r="BA11" s="52">
        <f t="shared" si="0"/>
        <v>45.228708333333337</v>
      </c>
      <c r="BB11" s="52">
        <f t="shared" si="1"/>
        <v>19.674060544290626</v>
      </c>
      <c r="BC11" s="52">
        <f t="shared" si="2"/>
        <v>1180.4436326574375</v>
      </c>
      <c r="BD11" s="52">
        <f t="shared" si="3"/>
        <v>0.69613658565810588</v>
      </c>
      <c r="BE11" s="52">
        <f t="shared" si="21"/>
        <v>740</v>
      </c>
      <c r="BF11" s="52" t="e">
        <f t="shared" si="4"/>
        <v>#N/A</v>
      </c>
      <c r="BG11" s="52" t="e">
        <f t="shared" si="12"/>
        <v>#N/A</v>
      </c>
      <c r="BH11" s="52" t="e">
        <f t="shared" si="5"/>
        <v>#N/A</v>
      </c>
      <c r="BI11" s="52" t="e">
        <f t="shared" si="6"/>
        <v>#N/A</v>
      </c>
      <c r="BJ11" s="52" t="e">
        <f t="shared" si="7"/>
        <v>#N/A</v>
      </c>
      <c r="BK11" s="52" t="e">
        <f t="shared" si="8"/>
        <v>#N/A</v>
      </c>
      <c r="BL11" s="52" t="e">
        <f>data!$AT$3*LN(BK11)+data!$AU$3</f>
        <v>#N/A</v>
      </c>
      <c r="BM11" s="52" t="str">
        <f t="shared" si="9"/>
        <v>-</v>
      </c>
    </row>
    <row r="12" spans="1:65" s="54" customFormat="1" x14ac:dyDescent="0.2">
      <c r="A12" s="54" t="s">
        <v>328</v>
      </c>
      <c r="B12" s="131" t="s">
        <v>199</v>
      </c>
      <c r="C12" s="54">
        <v>1</v>
      </c>
      <c r="D12" s="54" t="str">
        <f t="shared" si="18"/>
        <v>Beam 40/100SOB3</v>
      </c>
      <c r="E12" s="54" t="str">
        <f>INDEX(data!B:B,MATCH($D12,data!$A:$A,0),1)</f>
        <v>XI054C150V054DNT1</v>
      </c>
      <c r="F12" s="54">
        <f>INDEX(data!C:C,MATCH($D12,data!$A:$A,0),1)</f>
        <v>3900</v>
      </c>
      <c r="G12" s="54">
        <f>INDEX(data!D:D,MATCH($D12,data!$A:$A,0),1)</f>
        <v>1085.489</v>
      </c>
      <c r="H12" s="54">
        <f>INDEX(data!E:E,MATCH($D12,data!$A:$A,0),1)</f>
        <v>3287</v>
      </c>
      <c r="I12" s="54">
        <f>INDEX(data!F:F,MATCH($D12,data!$A:$A,0),1)</f>
        <v>821.75</v>
      </c>
      <c r="J12" s="54">
        <f>INDEX(data!G:G,MATCH($D12,data!$A:$A,0),1)</f>
        <v>35.18</v>
      </c>
      <c r="K12" s="54">
        <f>INDEX(data!H:H,MATCH($D12,data!$A:$A,0),1)</f>
        <v>93.433769187038095</v>
      </c>
      <c r="L12" s="54">
        <f>INDEX(data!I:I,MATCH($D12,data!$A:$A,0),1)</f>
        <v>0</v>
      </c>
      <c r="M12" s="54">
        <f>INDEX(data!J:J,MATCH($D12,data!$A:$A,0),1)</f>
        <v>100</v>
      </c>
      <c r="N12" s="54">
        <f>INDEX(data!K:K,MATCH($D12,data!$A:$A,0),1)</f>
        <v>3500</v>
      </c>
      <c r="O12" s="54" t="str">
        <f>INDEX(data!L:L,MATCH($D12,data!$A:$A,0),1)</f>
        <v>H972</v>
      </c>
      <c r="P12" s="54">
        <f>INDEX(data!M:M,MATCH($D12,data!$A:$A,0),1)</f>
        <v>0</v>
      </c>
      <c r="Q12" s="54">
        <f>INDEX(data!N:N,MATCH($D12,data!$A:$A,0),1)</f>
        <v>2</v>
      </c>
      <c r="R12" s="54">
        <f>INDEX(data!O:O,MATCH($D12,data!$A:$A,0),1)</f>
        <v>0</v>
      </c>
      <c r="S12" s="54">
        <f>INDEX(data!P:P,MATCH($D12,data!$A:$A,0),1)</f>
        <v>10</v>
      </c>
      <c r="T12" s="54">
        <f>INDEX(data!Q:Q,MATCH($D12,data!$A:$A,0),1)</f>
        <v>1</v>
      </c>
      <c r="U12" s="54" t="str">
        <f>INDEX(data!R:R,MATCH($D12,data!$A:$A,0),1)</f>
        <v>LEM</v>
      </c>
      <c r="V12" s="54">
        <f t="shared" si="17"/>
        <v>0.89</v>
      </c>
      <c r="AG12" s="54">
        <f t="shared" si="19"/>
        <v>3500</v>
      </c>
      <c r="AH12" s="54">
        <f>INDEX(data!$CS$3:$CS$4,MATCH(cartridges!$L$40,data!$CR$3:$CR$4,0),1)</f>
        <v>1</v>
      </c>
      <c r="AI12" s="54" t="str">
        <f>cartridges!U34</f>
        <v>-</v>
      </c>
      <c r="AJ12" s="54" t="e">
        <f>INDEX(data!CK:CK,MATCH($AI12,data!$CJ:$CJ,0),1)</f>
        <v>#N/A</v>
      </c>
      <c r="AK12" s="54" t="e">
        <f>INDEX(data!CL:CL,MATCH($AI12,data!$CJ:$CJ,0),1)</f>
        <v>#N/A</v>
      </c>
      <c r="AL12" s="54" t="e">
        <f>INDEX(data!CM:CM,MATCH($AI12,data!$CJ:$CJ,0),1)</f>
        <v>#N/A</v>
      </c>
      <c r="AM12" s="54">
        <f t="shared" si="10"/>
        <v>10</v>
      </c>
      <c r="AN12" s="54" t="e">
        <f t="shared" ref="AN12:AN13" si="22">6*AJ12+12*AK12+AL12</f>
        <v>#N/A</v>
      </c>
      <c r="AO12" s="54">
        <f>INDEX(data!CY:CY,MATCH($A12,data!$CW:$CW,0),1)</f>
        <v>0</v>
      </c>
      <c r="AP12" s="54">
        <f>INDEX(data!CZ:CZ,MATCH($A12,data!$CW:$CW,0),1)</f>
        <v>0</v>
      </c>
      <c r="AQ12" s="54">
        <f>INDEX(data!DA:DA,MATCH($A12,data!$CW:$CW,0),1)</f>
        <v>1.8179007549828388E-7</v>
      </c>
      <c r="AR12" s="54">
        <f>INDEX(data!DB:DB,MATCH($A12,data!$CW:$CW,0),1)</f>
        <v>-4.1895020341401751E-5</v>
      </c>
      <c r="AS12" s="54">
        <f>INDEX(data!DC:DC,MATCH($A12,data!$CW:$CW,0),1)</f>
        <v>5.2427819148097255E-3</v>
      </c>
      <c r="AT12" s="54">
        <f>INDEX(data!DD:DD,MATCH($A12,data!$CW:$CW,0),1)</f>
        <v>2.5494081991020408</v>
      </c>
      <c r="AU12" s="54">
        <f>INDEX(data!DH:DH,MATCH($A12,data!$CW:$CW,0),1)</f>
        <v>5.4282887975162578E-3</v>
      </c>
      <c r="AV12" s="54">
        <f>INDEX(data!DI:DI,MATCH($A12,data!$CW:$CW,0),1)</f>
        <v>1.7780153242452681</v>
      </c>
      <c r="AW12" s="54">
        <f>INDEX(data!DJ:DJ,MATCH($A12,data!$CW:$CW,0),1)</f>
        <v>0</v>
      </c>
      <c r="AX12" s="54">
        <f>INDEX(data!DE:DE,MATCH($U12,data!$CW:$CW,0),1)</f>
        <v>-3.7979897731750138E-4</v>
      </c>
      <c r="AY12" s="54">
        <f>INDEX(data!DF:DF,MATCH($U12,data!$CW:$CW,0),1)</f>
        <v>0.45216836342463729</v>
      </c>
      <c r="AZ12" s="54">
        <f>INDEX(data!DG:DG,MATCH($U12,data!$CW:$CW,0),1)</f>
        <v>0</v>
      </c>
      <c r="BA12" s="54">
        <f t="shared" si="0"/>
        <v>45.228708333333337</v>
      </c>
      <c r="BB12" s="54">
        <f t="shared" si="1"/>
        <v>19.674060544290626</v>
      </c>
      <c r="BC12" s="54">
        <f t="shared" si="2"/>
        <v>1180.4436326574375</v>
      </c>
      <c r="BD12" s="54">
        <f t="shared" si="3"/>
        <v>0.69613658565810588</v>
      </c>
      <c r="BE12" s="54">
        <f t="shared" si="21"/>
        <v>740</v>
      </c>
      <c r="BF12" s="54" t="e">
        <f t="shared" si="4"/>
        <v>#N/A</v>
      </c>
      <c r="BG12" s="54" t="e">
        <f t="shared" si="12"/>
        <v>#N/A</v>
      </c>
      <c r="BH12" s="54" t="e">
        <f t="shared" si="5"/>
        <v>#N/A</v>
      </c>
      <c r="BI12" s="54" t="e">
        <f t="shared" si="6"/>
        <v>#N/A</v>
      </c>
      <c r="BJ12" s="54" t="e">
        <f t="shared" si="7"/>
        <v>#N/A</v>
      </c>
      <c r="BK12" s="54" t="e">
        <f t="shared" si="8"/>
        <v>#N/A</v>
      </c>
      <c r="BL12" s="54" t="e">
        <f>data!$AT$3*LN(BK12)+data!$AU$3</f>
        <v>#N/A</v>
      </c>
      <c r="BM12" s="54" t="str">
        <f t="shared" si="9"/>
        <v>-</v>
      </c>
    </row>
    <row r="13" spans="1:65" s="54" customFormat="1" x14ac:dyDescent="0.2">
      <c r="A13" s="54" t="s">
        <v>328</v>
      </c>
      <c r="B13" s="131"/>
      <c r="C13" s="54">
        <v>2</v>
      </c>
      <c r="D13" s="54" t="str">
        <f t="shared" si="18"/>
        <v>Beam 40/100SOB3</v>
      </c>
      <c r="E13" s="54" t="str">
        <f>INDEX(data!B:B,MATCH($D13,data!$A:$A,0),1)</f>
        <v>XI054C150V054DNT1</v>
      </c>
      <c r="F13" s="54">
        <f>INDEX(data!C:C,MATCH($D13,data!$A:$A,0),1)</f>
        <v>3900</v>
      </c>
      <c r="G13" s="54">
        <f>INDEX(data!D:D,MATCH($D13,data!$A:$A,0),1)</f>
        <v>1085.489</v>
      </c>
      <c r="H13" s="54">
        <f>INDEX(data!E:E,MATCH($D13,data!$A:$A,0),1)</f>
        <v>3287</v>
      </c>
      <c r="I13" s="54">
        <f>INDEX(data!F:F,MATCH($D13,data!$A:$A,0),1)</f>
        <v>821.75</v>
      </c>
      <c r="J13" s="54">
        <f>INDEX(data!G:G,MATCH($D13,data!$A:$A,0),1)</f>
        <v>35.18</v>
      </c>
      <c r="K13" s="54">
        <f>INDEX(data!H:H,MATCH($D13,data!$A:$A,0),1)</f>
        <v>93.433769187038095</v>
      </c>
      <c r="L13" s="54">
        <f>INDEX(data!I:I,MATCH($D13,data!$A:$A,0),1)</f>
        <v>0</v>
      </c>
      <c r="M13" s="54">
        <f>INDEX(data!J:J,MATCH($D13,data!$A:$A,0),1)</f>
        <v>100</v>
      </c>
      <c r="N13" s="54">
        <f>INDEX(data!K:K,MATCH($D13,data!$A:$A,0),1)</f>
        <v>3500</v>
      </c>
      <c r="O13" s="54" t="str">
        <f>INDEX(data!L:L,MATCH($D13,data!$A:$A,0),1)</f>
        <v>H972</v>
      </c>
      <c r="P13" s="54">
        <f>INDEX(data!M:M,MATCH($D13,data!$A:$A,0),1)</f>
        <v>0</v>
      </c>
      <c r="Q13" s="54">
        <f>INDEX(data!N:N,MATCH($D13,data!$A:$A,0),1)</f>
        <v>2</v>
      </c>
      <c r="R13" s="54">
        <f>INDEX(data!O:O,MATCH($D13,data!$A:$A,0),1)</f>
        <v>0</v>
      </c>
      <c r="S13" s="54">
        <f>INDEX(data!P:P,MATCH($D13,data!$A:$A,0),1)</f>
        <v>10</v>
      </c>
      <c r="T13" s="54">
        <f>INDEX(data!Q:Q,MATCH($D13,data!$A:$A,0),1)</f>
        <v>1</v>
      </c>
      <c r="U13" s="54" t="str">
        <f>INDEX(data!R:R,MATCH($D13,data!$A:$A,0),1)</f>
        <v>LEM</v>
      </c>
      <c r="V13" s="54">
        <f t="shared" si="17"/>
        <v>0.89</v>
      </c>
      <c r="AG13" s="54">
        <f t="shared" si="19"/>
        <v>3500</v>
      </c>
      <c r="AH13" s="54">
        <f>INDEX(data!$CS$3:$CS$4,MATCH(cartridges!$L$40,data!$CR$3:$CR$4,0),1)</f>
        <v>1</v>
      </c>
      <c r="AI13" s="54" t="str">
        <f>cartridges!U35</f>
        <v>-</v>
      </c>
      <c r="AJ13" s="54" t="e">
        <f>INDEX(data!CK:CK,MATCH($AI13,data!$CJ:$CJ,0),1)</f>
        <v>#N/A</v>
      </c>
      <c r="AK13" s="54" t="e">
        <f>INDEX(data!CL:CL,MATCH($AI13,data!$CJ:$CJ,0),1)</f>
        <v>#N/A</v>
      </c>
      <c r="AL13" s="54" t="e">
        <f>INDEX(data!CM:CM,MATCH($AI13,data!$CJ:$CJ,0),1)</f>
        <v>#N/A</v>
      </c>
      <c r="AM13" s="54">
        <f t="shared" si="10"/>
        <v>10</v>
      </c>
      <c r="AN13" s="54" t="e">
        <f t="shared" si="22"/>
        <v>#N/A</v>
      </c>
      <c r="AO13" s="54">
        <f>INDEX(data!CY:CY,MATCH($A13,data!$CW:$CW,0),1)</f>
        <v>0</v>
      </c>
      <c r="AP13" s="54">
        <f>INDEX(data!CZ:CZ,MATCH($A13,data!$CW:$CW,0),1)</f>
        <v>0</v>
      </c>
      <c r="AQ13" s="54">
        <f>INDEX(data!DA:DA,MATCH($A13,data!$CW:$CW,0),1)</f>
        <v>1.8179007549828388E-7</v>
      </c>
      <c r="AR13" s="54">
        <f>INDEX(data!DB:DB,MATCH($A13,data!$CW:$CW,0),1)</f>
        <v>-4.1895020341401751E-5</v>
      </c>
      <c r="AS13" s="54">
        <f>INDEX(data!DC:DC,MATCH($A13,data!$CW:$CW,0),1)</f>
        <v>5.2427819148097255E-3</v>
      </c>
      <c r="AT13" s="54">
        <f>INDEX(data!DD:DD,MATCH($A13,data!$CW:$CW,0),1)</f>
        <v>2.5494081991020408</v>
      </c>
      <c r="AU13" s="54">
        <f>INDEX(data!DH:DH,MATCH($A13,data!$CW:$CW,0),1)</f>
        <v>5.4282887975162578E-3</v>
      </c>
      <c r="AV13" s="54">
        <f>INDEX(data!DI:DI,MATCH($A13,data!$CW:$CW,0),1)</f>
        <v>1.7780153242452681</v>
      </c>
      <c r="AW13" s="54">
        <f>INDEX(data!DJ:DJ,MATCH($A13,data!$CW:$CW,0),1)</f>
        <v>0</v>
      </c>
      <c r="AX13" s="54">
        <f>INDEX(data!DE:DE,MATCH($U13,data!$CW:$CW,0),1)</f>
        <v>-3.7979897731750138E-4</v>
      </c>
      <c r="AY13" s="54">
        <f>INDEX(data!DF:DF,MATCH($U13,data!$CW:$CW,0),1)</f>
        <v>0.45216836342463729</v>
      </c>
      <c r="AZ13" s="54">
        <f>INDEX(data!DG:DG,MATCH($U13,data!$CW:$CW,0),1)</f>
        <v>0</v>
      </c>
      <c r="BA13" s="54">
        <f t="shared" si="0"/>
        <v>45.228708333333337</v>
      </c>
      <c r="BB13" s="54">
        <f t="shared" si="1"/>
        <v>19.674060544290626</v>
      </c>
      <c r="BC13" s="54">
        <f t="shared" si="2"/>
        <v>1180.4436326574375</v>
      </c>
      <c r="BD13" s="54">
        <f t="shared" si="3"/>
        <v>0.69613658565810588</v>
      </c>
      <c r="BE13" s="54">
        <f t="shared" si="21"/>
        <v>740</v>
      </c>
      <c r="BF13" s="54" t="e">
        <f t="shared" si="4"/>
        <v>#N/A</v>
      </c>
      <c r="BG13" s="54" t="e">
        <f t="shared" si="12"/>
        <v>#N/A</v>
      </c>
      <c r="BH13" s="54" t="e">
        <f t="shared" si="5"/>
        <v>#N/A</v>
      </c>
      <c r="BI13" s="54" t="e">
        <f t="shared" si="6"/>
        <v>#N/A</v>
      </c>
      <c r="BJ13" s="54" t="e">
        <f t="shared" si="7"/>
        <v>#N/A</v>
      </c>
      <c r="BK13" s="54" t="e">
        <f t="shared" si="8"/>
        <v>#N/A</v>
      </c>
      <c r="BL13" s="54" t="e">
        <f>data!$AT$3*LN(BK13)+data!$AU$3</f>
        <v>#N/A</v>
      </c>
      <c r="BM13" s="54" t="str">
        <f t="shared" si="9"/>
        <v>-</v>
      </c>
    </row>
    <row r="14" spans="1:65" s="54" customFormat="1" x14ac:dyDescent="0.2">
      <c r="A14" s="54" t="s">
        <v>328</v>
      </c>
      <c r="B14" s="131"/>
      <c r="C14" s="54">
        <v>3</v>
      </c>
      <c r="D14" s="54" t="str">
        <f t="shared" si="18"/>
        <v>Beam 40/100SOB3</v>
      </c>
      <c r="E14" s="54" t="str">
        <f>INDEX(data!B:B,MATCH($D14,data!$A:$A,0),1)</f>
        <v>XI054C150V054DNT1</v>
      </c>
      <c r="F14" s="54">
        <f>INDEX(data!C:C,MATCH($D14,data!$A:$A,0),1)</f>
        <v>3900</v>
      </c>
      <c r="G14" s="54">
        <f>INDEX(data!D:D,MATCH($D14,data!$A:$A,0),1)</f>
        <v>1085.489</v>
      </c>
      <c r="H14" s="54">
        <f>INDEX(data!E:E,MATCH($D14,data!$A:$A,0),1)</f>
        <v>3287</v>
      </c>
      <c r="I14" s="54">
        <f>INDEX(data!F:F,MATCH($D14,data!$A:$A,0),1)</f>
        <v>821.75</v>
      </c>
      <c r="J14" s="54">
        <f>INDEX(data!G:G,MATCH($D14,data!$A:$A,0),1)</f>
        <v>35.18</v>
      </c>
      <c r="K14" s="54">
        <f>INDEX(data!H:H,MATCH($D14,data!$A:$A,0),1)</f>
        <v>93.433769187038095</v>
      </c>
      <c r="L14" s="54">
        <f>INDEX(data!I:I,MATCH($D14,data!$A:$A,0),1)</f>
        <v>0</v>
      </c>
      <c r="M14" s="54">
        <f>INDEX(data!J:J,MATCH($D14,data!$A:$A,0),1)</f>
        <v>100</v>
      </c>
      <c r="N14" s="54">
        <f>INDEX(data!K:K,MATCH($D14,data!$A:$A,0),1)</f>
        <v>3500</v>
      </c>
      <c r="O14" s="54" t="str">
        <f>INDEX(data!L:L,MATCH($D14,data!$A:$A,0),1)</f>
        <v>H972</v>
      </c>
      <c r="P14" s="54">
        <f>INDEX(data!M:M,MATCH($D14,data!$A:$A,0),1)</f>
        <v>0</v>
      </c>
      <c r="Q14" s="54">
        <f>INDEX(data!N:N,MATCH($D14,data!$A:$A,0),1)</f>
        <v>2</v>
      </c>
      <c r="R14" s="54">
        <f>INDEX(data!O:O,MATCH($D14,data!$A:$A,0),1)</f>
        <v>0</v>
      </c>
      <c r="S14" s="54">
        <f>INDEX(data!P:P,MATCH($D14,data!$A:$A,0),1)</f>
        <v>10</v>
      </c>
      <c r="T14" s="54">
        <f>INDEX(data!Q:Q,MATCH($D14,data!$A:$A,0),1)</f>
        <v>1</v>
      </c>
      <c r="U14" s="54" t="str">
        <f>INDEX(data!R:R,MATCH($D14,data!$A:$A,0),1)</f>
        <v>LEM</v>
      </c>
      <c r="V14" s="54">
        <f t="shared" si="17"/>
        <v>0.89</v>
      </c>
      <c r="AG14" s="54">
        <f t="shared" si="19"/>
        <v>3500</v>
      </c>
      <c r="AH14" s="54">
        <f>INDEX(data!$CS$3:$CS$4,MATCH(cartridges!$L$40,data!$CR$3:$CR$4,0),1)</f>
        <v>1</v>
      </c>
      <c r="AI14" s="54" t="str">
        <f>cartridges!U36</f>
        <v>-</v>
      </c>
      <c r="AJ14" s="54" t="e">
        <f>INDEX(data!CK:CK,MATCH($AI14,data!$CJ:$CJ,0),1)</f>
        <v>#N/A</v>
      </c>
      <c r="AK14" s="54" t="e">
        <f>INDEX(data!CL:CL,MATCH($AI14,data!$CJ:$CJ,0),1)</f>
        <v>#N/A</v>
      </c>
      <c r="AL14" s="54" t="e">
        <f>INDEX(data!CM:CM,MATCH($AI14,data!$CJ:$CJ,0),1)</f>
        <v>#N/A</v>
      </c>
      <c r="AM14" s="54">
        <f t="shared" si="10"/>
        <v>10</v>
      </c>
      <c r="AN14" s="54" t="e">
        <f t="shared" ref="AN14:AN16" si="23">6*AJ14+12*AK14+AL14</f>
        <v>#N/A</v>
      </c>
      <c r="AO14" s="54">
        <f>INDEX(data!CY:CY,MATCH($A14,data!$CW:$CW,0),1)</f>
        <v>0</v>
      </c>
      <c r="AP14" s="54">
        <f>INDEX(data!CZ:CZ,MATCH($A14,data!$CW:$CW,0),1)</f>
        <v>0</v>
      </c>
      <c r="AQ14" s="54">
        <f>INDEX(data!DA:DA,MATCH($A14,data!$CW:$CW,0),1)</f>
        <v>1.8179007549828388E-7</v>
      </c>
      <c r="AR14" s="54">
        <f>INDEX(data!DB:DB,MATCH($A14,data!$CW:$CW,0),1)</f>
        <v>-4.1895020341401751E-5</v>
      </c>
      <c r="AS14" s="54">
        <f>INDEX(data!DC:DC,MATCH($A14,data!$CW:$CW,0),1)</f>
        <v>5.2427819148097255E-3</v>
      </c>
      <c r="AT14" s="54">
        <f>INDEX(data!DD:DD,MATCH($A14,data!$CW:$CW,0),1)</f>
        <v>2.5494081991020408</v>
      </c>
      <c r="AU14" s="54">
        <f>INDEX(data!DH:DH,MATCH($A14,data!$CW:$CW,0),1)</f>
        <v>5.4282887975162578E-3</v>
      </c>
      <c r="AV14" s="54">
        <f>INDEX(data!DI:DI,MATCH($A14,data!$CW:$CW,0),1)</f>
        <v>1.7780153242452681</v>
      </c>
      <c r="AW14" s="54">
        <f>INDEX(data!DJ:DJ,MATCH($A14,data!$CW:$CW,0),1)</f>
        <v>0</v>
      </c>
      <c r="AX14" s="54">
        <f>INDEX(data!DE:DE,MATCH($U14,data!$CW:$CW,0),1)</f>
        <v>-3.7979897731750138E-4</v>
      </c>
      <c r="AY14" s="54">
        <f>INDEX(data!DF:DF,MATCH($U14,data!$CW:$CW,0),1)</f>
        <v>0.45216836342463729</v>
      </c>
      <c r="AZ14" s="54">
        <f>INDEX(data!DG:DG,MATCH($U14,data!$CW:$CW,0),1)</f>
        <v>0</v>
      </c>
      <c r="BA14" s="54">
        <f t="shared" si="0"/>
        <v>45.228708333333337</v>
      </c>
      <c r="BB14" s="54">
        <f t="shared" si="1"/>
        <v>19.674060544290626</v>
      </c>
      <c r="BC14" s="54">
        <f t="shared" si="2"/>
        <v>1180.4436326574375</v>
      </c>
      <c r="BD14" s="54">
        <f t="shared" si="3"/>
        <v>0.69613658565810588</v>
      </c>
      <c r="BE14" s="54">
        <f t="shared" si="21"/>
        <v>740</v>
      </c>
      <c r="BF14" s="54" t="e">
        <f t="shared" si="4"/>
        <v>#N/A</v>
      </c>
      <c r="BG14" s="54" t="e">
        <f t="shared" si="12"/>
        <v>#N/A</v>
      </c>
      <c r="BH14" s="54" t="e">
        <f t="shared" si="5"/>
        <v>#N/A</v>
      </c>
      <c r="BI14" s="54" t="e">
        <f t="shared" si="6"/>
        <v>#N/A</v>
      </c>
      <c r="BJ14" s="54" t="e">
        <f t="shared" si="7"/>
        <v>#N/A</v>
      </c>
      <c r="BK14" s="54" t="e">
        <f t="shared" si="8"/>
        <v>#N/A</v>
      </c>
      <c r="BL14" s="54" t="e">
        <f>data!$AT$3*LN(BK14)+data!$AU$3</f>
        <v>#N/A</v>
      </c>
      <c r="BM14" s="54" t="str">
        <f t="shared" si="9"/>
        <v>-</v>
      </c>
    </row>
    <row r="15" spans="1:65" s="54" customFormat="1" x14ac:dyDescent="0.2">
      <c r="A15" s="54" t="s">
        <v>328</v>
      </c>
      <c r="B15" s="131"/>
      <c r="C15" s="54">
        <v>4</v>
      </c>
      <c r="D15" s="54" t="str">
        <f t="shared" si="18"/>
        <v>Beam 40/100SOB3</v>
      </c>
      <c r="E15" s="54" t="str">
        <f>INDEX(data!B:B,MATCH($D15,data!$A:$A,0),1)</f>
        <v>XI054C150V054DNT1</v>
      </c>
      <c r="F15" s="54">
        <f>INDEX(data!C:C,MATCH($D15,data!$A:$A,0),1)</f>
        <v>3900</v>
      </c>
      <c r="G15" s="54">
        <f>INDEX(data!D:D,MATCH($D15,data!$A:$A,0),1)</f>
        <v>1085.489</v>
      </c>
      <c r="H15" s="54">
        <f>INDEX(data!E:E,MATCH($D15,data!$A:$A,0),1)</f>
        <v>3287</v>
      </c>
      <c r="I15" s="54">
        <f>INDEX(data!F:F,MATCH($D15,data!$A:$A,0),1)</f>
        <v>821.75</v>
      </c>
      <c r="J15" s="54">
        <f>INDEX(data!G:G,MATCH($D15,data!$A:$A,0),1)</f>
        <v>35.18</v>
      </c>
      <c r="K15" s="54">
        <f>INDEX(data!H:H,MATCH($D15,data!$A:$A,0),1)</f>
        <v>93.433769187038095</v>
      </c>
      <c r="L15" s="54">
        <f>INDEX(data!I:I,MATCH($D15,data!$A:$A,0),1)</f>
        <v>0</v>
      </c>
      <c r="M15" s="54">
        <f>INDEX(data!J:J,MATCH($D15,data!$A:$A,0),1)</f>
        <v>100</v>
      </c>
      <c r="N15" s="54">
        <f>INDEX(data!K:K,MATCH($D15,data!$A:$A,0),1)</f>
        <v>3500</v>
      </c>
      <c r="O15" s="54" t="str">
        <f>INDEX(data!L:L,MATCH($D15,data!$A:$A,0),1)</f>
        <v>H972</v>
      </c>
      <c r="P15" s="54">
        <f>INDEX(data!M:M,MATCH($D15,data!$A:$A,0),1)</f>
        <v>0</v>
      </c>
      <c r="Q15" s="54">
        <f>INDEX(data!N:N,MATCH($D15,data!$A:$A,0),1)</f>
        <v>2</v>
      </c>
      <c r="R15" s="54">
        <f>INDEX(data!O:O,MATCH($D15,data!$A:$A,0),1)</f>
        <v>0</v>
      </c>
      <c r="S15" s="54">
        <f>INDEX(data!P:P,MATCH($D15,data!$A:$A,0),1)</f>
        <v>10</v>
      </c>
      <c r="T15" s="54">
        <f>INDEX(data!Q:Q,MATCH($D15,data!$A:$A,0),1)</f>
        <v>1</v>
      </c>
      <c r="U15" s="54" t="str">
        <f>INDEX(data!R:R,MATCH($D15,data!$A:$A,0),1)</f>
        <v>LEM</v>
      </c>
      <c r="V15" s="54">
        <f t="shared" si="17"/>
        <v>0.89</v>
      </c>
      <c r="AG15" s="54">
        <f t="shared" si="19"/>
        <v>3500</v>
      </c>
      <c r="AH15" s="54">
        <f>INDEX(data!$CS$3:$CS$4,MATCH(cartridges!$L$40,data!$CR$3:$CR$4,0),1)</f>
        <v>1</v>
      </c>
      <c r="AI15" s="54" t="str">
        <f>cartridges!U37</f>
        <v>-</v>
      </c>
      <c r="AJ15" s="54" t="e">
        <f>INDEX(data!CK:CK,MATCH($AI15,data!$CJ:$CJ,0),1)</f>
        <v>#N/A</v>
      </c>
      <c r="AK15" s="54" t="e">
        <f>INDEX(data!CL:CL,MATCH($AI15,data!$CJ:$CJ,0),1)</f>
        <v>#N/A</v>
      </c>
      <c r="AL15" s="54" t="e">
        <f>INDEX(data!CM:CM,MATCH($AI15,data!$CJ:$CJ,0),1)</f>
        <v>#N/A</v>
      </c>
      <c r="AM15" s="54">
        <f t="shared" si="10"/>
        <v>10</v>
      </c>
      <c r="AN15" s="54" t="e">
        <f t="shared" si="23"/>
        <v>#N/A</v>
      </c>
      <c r="AO15" s="54">
        <f>INDEX(data!CY:CY,MATCH($A15,data!$CW:$CW,0),1)</f>
        <v>0</v>
      </c>
      <c r="AP15" s="54">
        <f>INDEX(data!CZ:CZ,MATCH($A15,data!$CW:$CW,0),1)</f>
        <v>0</v>
      </c>
      <c r="AQ15" s="54">
        <f>INDEX(data!DA:DA,MATCH($A15,data!$CW:$CW,0),1)</f>
        <v>1.8179007549828388E-7</v>
      </c>
      <c r="AR15" s="54">
        <f>INDEX(data!DB:DB,MATCH($A15,data!$CW:$CW,0),1)</f>
        <v>-4.1895020341401751E-5</v>
      </c>
      <c r="AS15" s="54">
        <f>INDEX(data!DC:DC,MATCH($A15,data!$CW:$CW,0),1)</f>
        <v>5.2427819148097255E-3</v>
      </c>
      <c r="AT15" s="54">
        <f>INDEX(data!DD:DD,MATCH($A15,data!$CW:$CW,0),1)</f>
        <v>2.5494081991020408</v>
      </c>
      <c r="AU15" s="54">
        <f>INDEX(data!DH:DH,MATCH($A15,data!$CW:$CW,0),1)</f>
        <v>5.4282887975162578E-3</v>
      </c>
      <c r="AV15" s="54">
        <f>INDEX(data!DI:DI,MATCH($A15,data!$CW:$CW,0),1)</f>
        <v>1.7780153242452681</v>
      </c>
      <c r="AW15" s="54">
        <f>INDEX(data!DJ:DJ,MATCH($A15,data!$CW:$CW,0),1)</f>
        <v>0</v>
      </c>
      <c r="AX15" s="54">
        <f>INDEX(data!DE:DE,MATCH($U15,data!$CW:$CW,0),1)</f>
        <v>-3.7979897731750138E-4</v>
      </c>
      <c r="AY15" s="54">
        <f>INDEX(data!DF:DF,MATCH($U15,data!$CW:$CW,0),1)</f>
        <v>0.45216836342463729</v>
      </c>
      <c r="AZ15" s="54">
        <f>INDEX(data!DG:DG,MATCH($U15,data!$CW:$CW,0),1)</f>
        <v>0</v>
      </c>
      <c r="BA15" s="54">
        <f t="shared" si="0"/>
        <v>45.228708333333337</v>
      </c>
      <c r="BB15" s="54">
        <f t="shared" si="1"/>
        <v>19.674060544290626</v>
      </c>
      <c r="BC15" s="54">
        <f t="shared" si="2"/>
        <v>1180.4436326574375</v>
      </c>
      <c r="BD15" s="54">
        <f t="shared" si="3"/>
        <v>0.69613658565810588</v>
      </c>
      <c r="BE15" s="54">
        <f t="shared" si="21"/>
        <v>740</v>
      </c>
      <c r="BF15" s="54" t="e">
        <f t="shared" si="4"/>
        <v>#N/A</v>
      </c>
      <c r="BG15" s="54" t="e">
        <f t="shared" si="12"/>
        <v>#N/A</v>
      </c>
      <c r="BH15" s="54" t="e">
        <f t="shared" si="5"/>
        <v>#N/A</v>
      </c>
      <c r="BI15" s="54" t="e">
        <f t="shared" si="6"/>
        <v>#N/A</v>
      </c>
      <c r="BJ15" s="54" t="e">
        <f t="shared" si="7"/>
        <v>#N/A</v>
      </c>
      <c r="BK15" s="54" t="e">
        <f t="shared" si="8"/>
        <v>#N/A</v>
      </c>
      <c r="BL15" s="54" t="e">
        <f>data!$AT$3*LN(BK15)+data!$AU$3</f>
        <v>#N/A</v>
      </c>
      <c r="BM15" s="54" t="str">
        <f t="shared" si="9"/>
        <v>-</v>
      </c>
    </row>
    <row r="16" spans="1:65" s="58" customFormat="1" x14ac:dyDescent="0.2">
      <c r="A16" s="58" t="s">
        <v>328</v>
      </c>
      <c r="B16" s="132" t="s">
        <v>200</v>
      </c>
      <c r="C16" s="58">
        <v>1</v>
      </c>
      <c r="D16" s="58" t="str">
        <f t="shared" si="18"/>
        <v>Beam 40/100SOB3</v>
      </c>
      <c r="E16" s="58" t="str">
        <f>INDEX(data!B:B,MATCH($D16,data!$A:$A,0),1)</f>
        <v>XI054C150V054DNT1</v>
      </c>
      <c r="F16" s="58">
        <f>INDEX(data!C:C,MATCH($D16,data!$A:$A,0),1)</f>
        <v>3900</v>
      </c>
      <c r="G16" s="58">
        <f>INDEX(data!D:D,MATCH($D16,data!$A:$A,0),1)</f>
        <v>1085.489</v>
      </c>
      <c r="H16" s="58">
        <f>INDEX(data!E:E,MATCH($D16,data!$A:$A,0),1)</f>
        <v>3287</v>
      </c>
      <c r="I16" s="58">
        <f>INDEX(data!F:F,MATCH($D16,data!$A:$A,0),1)</f>
        <v>821.75</v>
      </c>
      <c r="J16" s="58">
        <f>INDEX(data!G:G,MATCH($D16,data!$A:$A,0),1)</f>
        <v>35.18</v>
      </c>
      <c r="K16" s="58">
        <f>INDEX(data!H:H,MATCH($D16,data!$A:$A,0),1)</f>
        <v>93.433769187038095</v>
      </c>
      <c r="L16" s="58">
        <f>INDEX(data!I:I,MATCH($D16,data!$A:$A,0),1)</f>
        <v>0</v>
      </c>
      <c r="M16" s="58">
        <f>INDEX(data!J:J,MATCH($D16,data!$A:$A,0),1)</f>
        <v>100</v>
      </c>
      <c r="N16" s="58">
        <f>INDEX(data!K:K,MATCH($D16,data!$A:$A,0),1)</f>
        <v>3500</v>
      </c>
      <c r="O16" s="58" t="str">
        <f>INDEX(data!L:L,MATCH($D16,data!$A:$A,0),1)</f>
        <v>H972</v>
      </c>
      <c r="P16" s="58">
        <f>INDEX(data!M:M,MATCH($D16,data!$A:$A,0),1)</f>
        <v>0</v>
      </c>
      <c r="Q16" s="58">
        <f>INDEX(data!N:N,MATCH($D16,data!$A:$A,0),1)</f>
        <v>2</v>
      </c>
      <c r="R16" s="58">
        <f>INDEX(data!O:O,MATCH($D16,data!$A:$A,0),1)</f>
        <v>0</v>
      </c>
      <c r="S16" s="58">
        <f>INDEX(data!P:P,MATCH($D16,data!$A:$A,0),1)</f>
        <v>10</v>
      </c>
      <c r="T16" s="58">
        <f>INDEX(data!Q:Q,MATCH($D16,data!$A:$A,0),1)</f>
        <v>1</v>
      </c>
      <c r="U16" s="58" t="str">
        <f>INDEX(data!R:R,MATCH($D16,data!$A:$A,0),1)</f>
        <v>LEM</v>
      </c>
      <c r="V16" s="58">
        <f t="shared" si="17"/>
        <v>0.89</v>
      </c>
      <c r="AG16" s="58">
        <f t="shared" si="19"/>
        <v>3500</v>
      </c>
      <c r="AH16" s="58">
        <f>INDEX(data!$CS$3:$CS$4,MATCH(cartridges!$L$40,data!$CR$3:$CR$4,0),1)</f>
        <v>1</v>
      </c>
      <c r="AI16" s="58" t="str">
        <f>cartridges!X34</f>
        <v>C1-17</v>
      </c>
      <c r="AJ16" s="58">
        <f>INDEX(data!CK:CK,MATCH($AI16,data!$CJ:$CJ,0),1)</f>
        <v>4</v>
      </c>
      <c r="AK16" s="58">
        <f>INDEX(data!CL:CL,MATCH($AI16,data!$CJ:$CJ,0),1)</f>
        <v>0</v>
      </c>
      <c r="AL16" s="58">
        <f>INDEX(data!CM:CM,MATCH($AI16,data!$CJ:$CJ,0),1)</f>
        <v>1</v>
      </c>
      <c r="AM16" s="58">
        <f t="shared" si="10"/>
        <v>10</v>
      </c>
      <c r="AN16" s="58">
        <f t="shared" si="23"/>
        <v>25</v>
      </c>
      <c r="AO16" s="58">
        <f>INDEX(data!CY:CY,MATCH($A16,data!$CW:$CW,0),1)</f>
        <v>0</v>
      </c>
      <c r="AP16" s="58">
        <f>INDEX(data!CZ:CZ,MATCH($A16,data!$CW:$CW,0),1)</f>
        <v>0</v>
      </c>
      <c r="AQ16" s="58">
        <f>INDEX(data!DA:DA,MATCH($A16,data!$CW:$CW,0),1)</f>
        <v>1.8179007549828388E-7</v>
      </c>
      <c r="AR16" s="58">
        <f>INDEX(data!DB:DB,MATCH($A16,data!$CW:$CW,0),1)</f>
        <v>-4.1895020341401751E-5</v>
      </c>
      <c r="AS16" s="58">
        <f>INDEX(data!DC:DC,MATCH($A16,data!$CW:$CW,0),1)</f>
        <v>5.2427819148097255E-3</v>
      </c>
      <c r="AT16" s="58">
        <f>INDEX(data!DD:DD,MATCH($A16,data!$CW:$CW,0),1)</f>
        <v>2.5494081991020408</v>
      </c>
      <c r="AU16" s="58">
        <f>INDEX(data!DH:DH,MATCH($A16,data!$CW:$CW,0),1)</f>
        <v>5.4282887975162578E-3</v>
      </c>
      <c r="AV16" s="58">
        <f>INDEX(data!DI:DI,MATCH($A16,data!$CW:$CW,0),1)</f>
        <v>1.7780153242452681</v>
      </c>
      <c r="AW16" s="58">
        <f>INDEX(data!DJ:DJ,MATCH($A16,data!$CW:$CW,0),1)</f>
        <v>0</v>
      </c>
      <c r="AX16" s="58">
        <f>INDEX(data!DE:DE,MATCH($U16,data!$CW:$CW,0),1)</f>
        <v>-3.7979897731750138E-4</v>
      </c>
      <c r="AY16" s="58">
        <f>INDEX(data!DF:DF,MATCH($U16,data!$CW:$CW,0),1)</f>
        <v>0.45216836342463729</v>
      </c>
      <c r="AZ16" s="58">
        <f>INDEX(data!DG:DG,MATCH($U16,data!$CW:$CW,0),1)</f>
        <v>0</v>
      </c>
      <c r="BA16" s="58">
        <f t="shared" si="0"/>
        <v>45.228708333333337</v>
      </c>
      <c r="BB16" s="58">
        <f t="shared" si="1"/>
        <v>19.674060544290626</v>
      </c>
      <c r="BC16" s="58">
        <f t="shared" si="2"/>
        <v>1180.4436326574375</v>
      </c>
      <c r="BD16" s="58">
        <f t="shared" si="3"/>
        <v>0.69613658565810588</v>
      </c>
      <c r="BE16" s="58">
        <f t="shared" si="21"/>
        <v>740</v>
      </c>
      <c r="BF16" s="58">
        <f t="shared" si="4"/>
        <v>17.71682969610595</v>
      </c>
      <c r="BG16" s="58">
        <f t="shared" si="12"/>
        <v>33.204658849954839</v>
      </c>
      <c r="BH16" s="58">
        <f t="shared" si="5"/>
        <v>830.11647124887099</v>
      </c>
      <c r="BI16" s="58">
        <f t="shared" si="6"/>
        <v>2.6839569496358262</v>
      </c>
      <c r="BJ16" s="58">
        <f t="shared" si="7"/>
        <v>26.839569496358262</v>
      </c>
      <c r="BK16" s="58">
        <f t="shared" si="8"/>
        <v>22.279968720155757</v>
      </c>
      <c r="BL16" s="58">
        <f>data!$AT$3*LN(BK16)+data!$AU$3</f>
        <v>0.97736759993279454</v>
      </c>
      <c r="BM16" s="58">
        <f t="shared" si="9"/>
        <v>25.613364634757165</v>
      </c>
    </row>
    <row r="17" spans="1:65" s="58" customFormat="1" x14ac:dyDescent="0.2">
      <c r="A17" s="58" t="s">
        <v>328</v>
      </c>
      <c r="B17" s="132"/>
      <c r="C17" s="58">
        <v>2</v>
      </c>
      <c r="D17" s="58" t="str">
        <f t="shared" si="18"/>
        <v>Beam 40/100SOB3</v>
      </c>
      <c r="E17" s="58" t="str">
        <f>INDEX(data!B:B,MATCH($D17,data!$A:$A,0),1)</f>
        <v>XI054C150V054DNT1</v>
      </c>
      <c r="F17" s="58">
        <f>INDEX(data!C:C,MATCH($D17,data!$A:$A,0),1)</f>
        <v>3900</v>
      </c>
      <c r="G17" s="58">
        <f>INDEX(data!D:D,MATCH($D17,data!$A:$A,0),1)</f>
        <v>1085.489</v>
      </c>
      <c r="H17" s="58">
        <f>INDEX(data!E:E,MATCH($D17,data!$A:$A,0),1)</f>
        <v>3287</v>
      </c>
      <c r="I17" s="58">
        <f>INDEX(data!F:F,MATCH($D17,data!$A:$A,0),1)</f>
        <v>821.75</v>
      </c>
      <c r="J17" s="58">
        <f>INDEX(data!G:G,MATCH($D17,data!$A:$A,0),1)</f>
        <v>35.18</v>
      </c>
      <c r="K17" s="58">
        <f>INDEX(data!H:H,MATCH($D17,data!$A:$A,0),1)</f>
        <v>93.433769187038095</v>
      </c>
      <c r="L17" s="58">
        <f>INDEX(data!I:I,MATCH($D17,data!$A:$A,0),1)</f>
        <v>0</v>
      </c>
      <c r="M17" s="58">
        <f>INDEX(data!J:J,MATCH($D17,data!$A:$A,0),1)</f>
        <v>100</v>
      </c>
      <c r="N17" s="58">
        <f>INDEX(data!K:K,MATCH($D17,data!$A:$A,0),1)</f>
        <v>3500</v>
      </c>
      <c r="O17" s="58" t="str">
        <f>INDEX(data!L:L,MATCH($D17,data!$A:$A,0),1)</f>
        <v>H972</v>
      </c>
      <c r="P17" s="58">
        <f>INDEX(data!M:M,MATCH($D17,data!$A:$A,0),1)</f>
        <v>0</v>
      </c>
      <c r="Q17" s="58">
        <f>INDEX(data!N:N,MATCH($D17,data!$A:$A,0),1)</f>
        <v>2</v>
      </c>
      <c r="R17" s="58">
        <f>INDEX(data!O:O,MATCH($D17,data!$A:$A,0),1)</f>
        <v>0</v>
      </c>
      <c r="S17" s="58">
        <f>INDEX(data!P:P,MATCH($D17,data!$A:$A,0),1)</f>
        <v>10</v>
      </c>
      <c r="T17" s="58">
        <f>INDEX(data!Q:Q,MATCH($D17,data!$A:$A,0),1)</f>
        <v>1</v>
      </c>
      <c r="U17" s="58" t="str">
        <f>INDEX(data!R:R,MATCH($D17,data!$A:$A,0),1)</f>
        <v>LEM</v>
      </c>
      <c r="V17" s="58">
        <f t="shared" si="17"/>
        <v>0.89</v>
      </c>
      <c r="AG17" s="58">
        <f t="shared" si="19"/>
        <v>3500</v>
      </c>
      <c r="AH17" s="58">
        <f>INDEX(data!$CS$3:$CS$4,MATCH(cartridges!$L$40,data!$CR$3:$CR$4,0),1)</f>
        <v>1</v>
      </c>
      <c r="AI17" s="58" t="str">
        <f>cartridges!X35</f>
        <v>C1-11</v>
      </c>
      <c r="AJ17" s="58">
        <f>INDEX(data!CK:CK,MATCH($AI17,data!$CJ:$CJ,0),1)</f>
        <v>3</v>
      </c>
      <c r="AK17" s="58">
        <f>INDEX(data!CL:CL,MATCH($AI17,data!$CJ:$CJ,0),1)</f>
        <v>0</v>
      </c>
      <c r="AL17" s="58">
        <f>INDEX(data!CM:CM,MATCH($AI17,data!$CJ:$CJ,0),1)</f>
        <v>1</v>
      </c>
      <c r="AM17" s="58">
        <f t="shared" si="10"/>
        <v>10</v>
      </c>
      <c r="AN17" s="58">
        <f t="shared" ref="AN17" si="24">6*AJ17+12*AK17+AL17</f>
        <v>19</v>
      </c>
      <c r="AO17" s="58">
        <f>INDEX(data!CY:CY,MATCH($A17,data!$CW:$CW,0),1)</f>
        <v>0</v>
      </c>
      <c r="AP17" s="58">
        <f>INDEX(data!CZ:CZ,MATCH($A17,data!$CW:$CW,0),1)</f>
        <v>0</v>
      </c>
      <c r="AQ17" s="58">
        <f>INDEX(data!DA:DA,MATCH($A17,data!$CW:$CW,0),1)</f>
        <v>1.8179007549828388E-7</v>
      </c>
      <c r="AR17" s="58">
        <f>INDEX(data!DB:DB,MATCH($A17,data!$CW:$CW,0),1)</f>
        <v>-4.1895020341401751E-5</v>
      </c>
      <c r="AS17" s="58">
        <f>INDEX(data!DC:DC,MATCH($A17,data!$CW:$CW,0),1)</f>
        <v>5.2427819148097255E-3</v>
      </c>
      <c r="AT17" s="58">
        <f>INDEX(data!DD:DD,MATCH($A17,data!$CW:$CW,0),1)</f>
        <v>2.5494081991020408</v>
      </c>
      <c r="AU17" s="58">
        <f>INDEX(data!DH:DH,MATCH($A17,data!$CW:$CW,0),1)</f>
        <v>5.4282887975162578E-3</v>
      </c>
      <c r="AV17" s="58">
        <f>INDEX(data!DI:DI,MATCH($A17,data!$CW:$CW,0),1)</f>
        <v>1.7780153242452681</v>
      </c>
      <c r="AW17" s="58">
        <f>INDEX(data!DJ:DJ,MATCH($A17,data!$CW:$CW,0),1)</f>
        <v>0</v>
      </c>
      <c r="AX17" s="58">
        <f>INDEX(data!DE:DE,MATCH($U17,data!$CW:$CW,0),1)</f>
        <v>-3.7979897731750138E-4</v>
      </c>
      <c r="AY17" s="58">
        <f>INDEX(data!DF:DF,MATCH($U17,data!$CW:$CW,0),1)</f>
        <v>0.45216836342463729</v>
      </c>
      <c r="AZ17" s="58">
        <f>INDEX(data!DG:DG,MATCH($U17,data!$CW:$CW,0),1)</f>
        <v>0</v>
      </c>
      <c r="BA17" s="58">
        <f t="shared" si="0"/>
        <v>45.228708333333337</v>
      </c>
      <c r="BB17" s="58">
        <f t="shared" si="1"/>
        <v>19.674060544290626</v>
      </c>
      <c r="BC17" s="58">
        <f t="shared" si="2"/>
        <v>1180.4436326574375</v>
      </c>
      <c r="BD17" s="58">
        <f t="shared" si="3"/>
        <v>0.69613658565810588</v>
      </c>
      <c r="BE17" s="58">
        <f t="shared" si="21"/>
        <v>740</v>
      </c>
      <c r="BF17" s="58">
        <f t="shared" si="4"/>
        <v>17.716829696105947</v>
      </c>
      <c r="BG17" s="58">
        <f t="shared" si="12"/>
        <v>33.204658849954832</v>
      </c>
      <c r="BH17" s="58">
        <f t="shared" si="5"/>
        <v>630.88851814914176</v>
      </c>
      <c r="BI17" s="58">
        <f t="shared" si="6"/>
        <v>2.6839569496358262</v>
      </c>
      <c r="BJ17" s="58">
        <f t="shared" si="7"/>
        <v>26.839569496358262</v>
      </c>
      <c r="BK17" s="58">
        <f t="shared" si="8"/>
        <v>16.932776227318371</v>
      </c>
      <c r="BL17" s="58">
        <f>data!$AT$3*LN(BK17)+data!$AU$3</f>
        <v>0.97063223999039394</v>
      </c>
      <c r="BM17" s="58">
        <f t="shared" si="9"/>
        <v>19.601235651144396</v>
      </c>
    </row>
    <row r="18" spans="1:65" s="58" customFormat="1" x14ac:dyDescent="0.2">
      <c r="A18" s="58" t="s">
        <v>328</v>
      </c>
      <c r="B18" s="132"/>
      <c r="C18" s="58">
        <v>3</v>
      </c>
      <c r="D18" s="58" t="str">
        <f t="shared" si="18"/>
        <v>Beam 40/100SOB3</v>
      </c>
      <c r="E18" s="58" t="str">
        <f>INDEX(data!B:B,MATCH($D18,data!$A:$A,0),1)</f>
        <v>XI054C150V054DNT1</v>
      </c>
      <c r="F18" s="58">
        <f>INDEX(data!C:C,MATCH($D18,data!$A:$A,0),1)</f>
        <v>3900</v>
      </c>
      <c r="G18" s="58">
        <f>INDEX(data!D:D,MATCH($D18,data!$A:$A,0),1)</f>
        <v>1085.489</v>
      </c>
      <c r="H18" s="58">
        <f>INDEX(data!E:E,MATCH($D18,data!$A:$A,0),1)</f>
        <v>3287</v>
      </c>
      <c r="I18" s="58">
        <f>INDEX(data!F:F,MATCH($D18,data!$A:$A,0),1)</f>
        <v>821.75</v>
      </c>
      <c r="J18" s="58">
        <f>INDEX(data!G:G,MATCH($D18,data!$A:$A,0),1)</f>
        <v>35.18</v>
      </c>
      <c r="K18" s="58">
        <f>INDEX(data!H:H,MATCH($D18,data!$A:$A,0),1)</f>
        <v>93.433769187038095</v>
      </c>
      <c r="L18" s="58">
        <f>INDEX(data!I:I,MATCH($D18,data!$A:$A,0),1)</f>
        <v>0</v>
      </c>
      <c r="M18" s="58">
        <f>INDEX(data!J:J,MATCH($D18,data!$A:$A,0),1)</f>
        <v>100</v>
      </c>
      <c r="N18" s="58">
        <f>INDEX(data!K:K,MATCH($D18,data!$A:$A,0),1)</f>
        <v>3500</v>
      </c>
      <c r="O18" s="58" t="str">
        <f>INDEX(data!L:L,MATCH($D18,data!$A:$A,0),1)</f>
        <v>H972</v>
      </c>
      <c r="P18" s="58">
        <f>INDEX(data!M:M,MATCH($D18,data!$A:$A,0),1)</f>
        <v>0</v>
      </c>
      <c r="Q18" s="58">
        <f>INDEX(data!N:N,MATCH($D18,data!$A:$A,0),1)</f>
        <v>2</v>
      </c>
      <c r="R18" s="58">
        <f>INDEX(data!O:O,MATCH($D18,data!$A:$A,0),1)</f>
        <v>0</v>
      </c>
      <c r="S18" s="58">
        <f>INDEX(data!P:P,MATCH($D18,data!$A:$A,0),1)</f>
        <v>10</v>
      </c>
      <c r="T18" s="58">
        <f>INDEX(data!Q:Q,MATCH($D18,data!$A:$A,0),1)</f>
        <v>1</v>
      </c>
      <c r="U18" s="58" t="str">
        <f>INDEX(data!R:R,MATCH($D18,data!$A:$A,0),1)</f>
        <v>LEM</v>
      </c>
      <c r="V18" s="58">
        <f t="shared" si="17"/>
        <v>0.89</v>
      </c>
      <c r="AG18" s="58">
        <f t="shared" si="19"/>
        <v>3500</v>
      </c>
      <c r="AH18" s="58">
        <f>INDEX(data!$CS$3:$CS$4,MATCH(cartridges!$L$40,data!$CR$3:$CR$4,0),1)</f>
        <v>1</v>
      </c>
      <c r="AI18" s="58" t="str">
        <f>cartridges!X36</f>
        <v>-</v>
      </c>
      <c r="AJ18" s="58" t="e">
        <f>INDEX(data!CK:CK,MATCH($AI18,data!$CJ:$CJ,0),1)</f>
        <v>#N/A</v>
      </c>
      <c r="AK18" s="58" t="e">
        <f>INDEX(data!CL:CL,MATCH($AI18,data!$CJ:$CJ,0),1)</f>
        <v>#N/A</v>
      </c>
      <c r="AL18" s="58" t="e">
        <f>INDEX(data!CM:CM,MATCH($AI18,data!$CJ:$CJ,0),1)</f>
        <v>#N/A</v>
      </c>
      <c r="AM18" s="58">
        <f t="shared" si="10"/>
        <v>10</v>
      </c>
      <c r="AN18" s="58" t="e">
        <f t="shared" ref="AN18:AN19" si="25">6*AJ18+12*AK18+AL18</f>
        <v>#N/A</v>
      </c>
      <c r="AO18" s="58">
        <f>INDEX(data!CY:CY,MATCH($A18,data!$CW:$CW,0),1)</f>
        <v>0</v>
      </c>
      <c r="AP18" s="58">
        <f>INDEX(data!CZ:CZ,MATCH($A18,data!$CW:$CW,0),1)</f>
        <v>0</v>
      </c>
      <c r="AQ18" s="58">
        <f>INDEX(data!DA:DA,MATCH($A18,data!$CW:$CW,0),1)</f>
        <v>1.8179007549828388E-7</v>
      </c>
      <c r="AR18" s="58">
        <f>INDEX(data!DB:DB,MATCH($A18,data!$CW:$CW,0),1)</f>
        <v>-4.1895020341401751E-5</v>
      </c>
      <c r="AS18" s="58">
        <f>INDEX(data!DC:DC,MATCH($A18,data!$CW:$CW,0),1)</f>
        <v>5.2427819148097255E-3</v>
      </c>
      <c r="AT18" s="58">
        <f>INDEX(data!DD:DD,MATCH($A18,data!$CW:$CW,0),1)</f>
        <v>2.5494081991020408</v>
      </c>
      <c r="AU18" s="58">
        <f>INDEX(data!DH:DH,MATCH($A18,data!$CW:$CW,0),1)</f>
        <v>5.4282887975162578E-3</v>
      </c>
      <c r="AV18" s="58">
        <f>INDEX(data!DI:DI,MATCH($A18,data!$CW:$CW,0),1)</f>
        <v>1.7780153242452681</v>
      </c>
      <c r="AW18" s="58">
        <f>INDEX(data!DJ:DJ,MATCH($A18,data!$CW:$CW,0),1)</f>
        <v>0</v>
      </c>
      <c r="AX18" s="58">
        <f>INDEX(data!DE:DE,MATCH($U18,data!$CW:$CW,0),1)</f>
        <v>-3.7979897731750138E-4</v>
      </c>
      <c r="AY18" s="58">
        <f>INDEX(data!DF:DF,MATCH($U18,data!$CW:$CW,0),1)</f>
        <v>0.45216836342463729</v>
      </c>
      <c r="AZ18" s="58">
        <f>INDEX(data!DG:DG,MATCH($U18,data!$CW:$CW,0),1)</f>
        <v>0</v>
      </c>
      <c r="BA18" s="58">
        <f t="shared" si="0"/>
        <v>45.228708333333337</v>
      </c>
      <c r="BB18" s="58">
        <f t="shared" si="1"/>
        <v>19.674060544290626</v>
      </c>
      <c r="BC18" s="58">
        <f t="shared" si="2"/>
        <v>1180.4436326574375</v>
      </c>
      <c r="BD18" s="58">
        <f t="shared" si="3"/>
        <v>0.69613658565810588</v>
      </c>
      <c r="BE18" s="58">
        <f t="shared" si="21"/>
        <v>740</v>
      </c>
      <c r="BF18" s="58" t="e">
        <f t="shared" si="4"/>
        <v>#N/A</v>
      </c>
      <c r="BG18" s="58" t="e">
        <f t="shared" si="12"/>
        <v>#N/A</v>
      </c>
      <c r="BH18" s="58" t="e">
        <f t="shared" si="5"/>
        <v>#N/A</v>
      </c>
      <c r="BI18" s="58" t="e">
        <f t="shared" si="6"/>
        <v>#N/A</v>
      </c>
      <c r="BJ18" s="58" t="e">
        <f t="shared" si="7"/>
        <v>#N/A</v>
      </c>
      <c r="BK18" s="58" t="e">
        <f t="shared" si="8"/>
        <v>#N/A</v>
      </c>
      <c r="BL18" s="58" t="e">
        <f>data!$AT$3*LN(BK18)+data!$AU$3</f>
        <v>#N/A</v>
      </c>
      <c r="BM18" s="58" t="str">
        <f t="shared" si="9"/>
        <v>-</v>
      </c>
    </row>
    <row r="19" spans="1:65" s="58" customFormat="1" x14ac:dyDescent="0.2">
      <c r="A19" s="58" t="s">
        <v>328</v>
      </c>
      <c r="B19" s="132"/>
      <c r="C19" s="58">
        <v>4</v>
      </c>
      <c r="D19" s="58" t="str">
        <f t="shared" si="18"/>
        <v>Beam 40/100SOB3</v>
      </c>
      <c r="E19" s="58" t="str">
        <f>INDEX(data!B:B,MATCH($D19,data!$A:$A,0),1)</f>
        <v>XI054C150V054DNT1</v>
      </c>
      <c r="F19" s="58">
        <f>INDEX(data!C:C,MATCH($D19,data!$A:$A,0),1)</f>
        <v>3900</v>
      </c>
      <c r="G19" s="58">
        <f>INDEX(data!D:D,MATCH($D19,data!$A:$A,0),1)</f>
        <v>1085.489</v>
      </c>
      <c r="H19" s="58">
        <f>INDEX(data!E:E,MATCH($D19,data!$A:$A,0),1)</f>
        <v>3287</v>
      </c>
      <c r="I19" s="58">
        <f>INDEX(data!F:F,MATCH($D19,data!$A:$A,0),1)</f>
        <v>821.75</v>
      </c>
      <c r="J19" s="58">
        <f>INDEX(data!G:G,MATCH($D19,data!$A:$A,0),1)</f>
        <v>35.18</v>
      </c>
      <c r="K19" s="58">
        <f>INDEX(data!H:H,MATCH($D19,data!$A:$A,0),1)</f>
        <v>93.433769187038095</v>
      </c>
      <c r="L19" s="58">
        <f>INDEX(data!I:I,MATCH($D19,data!$A:$A,0),1)</f>
        <v>0</v>
      </c>
      <c r="M19" s="58">
        <f>INDEX(data!J:J,MATCH($D19,data!$A:$A,0),1)</f>
        <v>100</v>
      </c>
      <c r="N19" s="58">
        <f>INDEX(data!K:K,MATCH($D19,data!$A:$A,0),1)</f>
        <v>3500</v>
      </c>
      <c r="O19" s="58" t="str">
        <f>INDEX(data!L:L,MATCH($D19,data!$A:$A,0),1)</f>
        <v>H972</v>
      </c>
      <c r="P19" s="58">
        <f>INDEX(data!M:M,MATCH($D19,data!$A:$A,0),1)</f>
        <v>0</v>
      </c>
      <c r="Q19" s="58">
        <f>INDEX(data!N:N,MATCH($D19,data!$A:$A,0),1)</f>
        <v>2</v>
      </c>
      <c r="R19" s="58">
        <f>INDEX(data!O:O,MATCH($D19,data!$A:$A,0),1)</f>
        <v>0</v>
      </c>
      <c r="S19" s="58">
        <f>INDEX(data!P:P,MATCH($D19,data!$A:$A,0),1)</f>
        <v>10</v>
      </c>
      <c r="T19" s="58">
        <f>INDEX(data!Q:Q,MATCH($D19,data!$A:$A,0),1)</f>
        <v>1</v>
      </c>
      <c r="U19" s="58" t="str">
        <f>INDEX(data!R:R,MATCH($D19,data!$A:$A,0),1)</f>
        <v>LEM</v>
      </c>
      <c r="V19" s="58">
        <f t="shared" si="17"/>
        <v>0.89</v>
      </c>
      <c r="AG19" s="58">
        <f t="shared" si="19"/>
        <v>3500</v>
      </c>
      <c r="AH19" s="58">
        <f>INDEX(data!$CS$3:$CS$4,MATCH(cartridges!$L$40,data!$CR$3:$CR$4,0),1)</f>
        <v>1</v>
      </c>
      <c r="AI19" s="58" t="str">
        <f>cartridges!X37</f>
        <v>-</v>
      </c>
      <c r="AJ19" s="58" t="e">
        <f>INDEX(data!CK:CK,MATCH($AI19,data!$CJ:$CJ,0),1)</f>
        <v>#N/A</v>
      </c>
      <c r="AK19" s="58" t="e">
        <f>INDEX(data!CL:CL,MATCH($AI19,data!$CJ:$CJ,0),1)</f>
        <v>#N/A</v>
      </c>
      <c r="AL19" s="58" t="e">
        <f>INDEX(data!CM:CM,MATCH($AI19,data!$CJ:$CJ,0),1)</f>
        <v>#N/A</v>
      </c>
      <c r="AM19" s="58">
        <f t="shared" si="10"/>
        <v>10</v>
      </c>
      <c r="AN19" s="58" t="e">
        <f t="shared" si="25"/>
        <v>#N/A</v>
      </c>
      <c r="AO19" s="58">
        <f>INDEX(data!CY:CY,MATCH($A19,data!$CW:$CW,0),1)</f>
        <v>0</v>
      </c>
      <c r="AP19" s="58">
        <f>INDEX(data!CZ:CZ,MATCH($A19,data!$CW:$CW,0),1)</f>
        <v>0</v>
      </c>
      <c r="AQ19" s="58">
        <f>INDEX(data!DA:DA,MATCH($A19,data!$CW:$CW,0),1)</f>
        <v>1.8179007549828388E-7</v>
      </c>
      <c r="AR19" s="58">
        <f>INDEX(data!DB:DB,MATCH($A19,data!$CW:$CW,0),1)</f>
        <v>-4.1895020341401751E-5</v>
      </c>
      <c r="AS19" s="58">
        <f>INDEX(data!DC:DC,MATCH($A19,data!$CW:$CW,0),1)</f>
        <v>5.2427819148097255E-3</v>
      </c>
      <c r="AT19" s="58">
        <f>INDEX(data!DD:DD,MATCH($A19,data!$CW:$CW,0),1)</f>
        <v>2.5494081991020408</v>
      </c>
      <c r="AU19" s="58">
        <f>INDEX(data!DH:DH,MATCH($A19,data!$CW:$CW,0),1)</f>
        <v>5.4282887975162578E-3</v>
      </c>
      <c r="AV19" s="58">
        <f>INDEX(data!DI:DI,MATCH($A19,data!$CW:$CW,0),1)</f>
        <v>1.7780153242452681</v>
      </c>
      <c r="AW19" s="58">
        <f>INDEX(data!DJ:DJ,MATCH($A19,data!$CW:$CW,0),1)</f>
        <v>0</v>
      </c>
      <c r="AX19" s="58">
        <f>INDEX(data!DE:DE,MATCH($U19,data!$CW:$CW,0),1)</f>
        <v>-3.7979897731750138E-4</v>
      </c>
      <c r="AY19" s="58">
        <f>INDEX(data!DF:DF,MATCH($U19,data!$CW:$CW,0),1)</f>
        <v>0.45216836342463729</v>
      </c>
      <c r="AZ19" s="58">
        <f>INDEX(data!DG:DG,MATCH($U19,data!$CW:$CW,0),1)</f>
        <v>0</v>
      </c>
      <c r="BA19" s="58">
        <f t="shared" si="0"/>
        <v>45.228708333333337</v>
      </c>
      <c r="BB19" s="58">
        <f t="shared" si="1"/>
        <v>19.674060544290626</v>
      </c>
      <c r="BC19" s="58">
        <f t="shared" si="2"/>
        <v>1180.4436326574375</v>
      </c>
      <c r="BD19" s="58">
        <f t="shared" si="3"/>
        <v>0.69613658565810588</v>
      </c>
      <c r="BE19" s="58">
        <f t="shared" si="21"/>
        <v>740</v>
      </c>
      <c r="BF19" s="58" t="e">
        <f t="shared" si="4"/>
        <v>#N/A</v>
      </c>
      <c r="BG19" s="58" t="e">
        <f t="shared" si="12"/>
        <v>#N/A</v>
      </c>
      <c r="BH19" s="58" t="e">
        <f t="shared" si="5"/>
        <v>#N/A</v>
      </c>
      <c r="BI19" s="58" t="e">
        <f t="shared" si="6"/>
        <v>#N/A</v>
      </c>
      <c r="BJ19" s="58" t="e">
        <f t="shared" si="7"/>
        <v>#N/A</v>
      </c>
      <c r="BK19" s="58" t="e">
        <f t="shared" si="8"/>
        <v>#N/A</v>
      </c>
      <c r="BL19" s="58" t="e">
        <f>data!$AT$3*LN(BK19)+data!$AU$3</f>
        <v>#N/A</v>
      </c>
      <c r="BM19" s="58" t="str">
        <f t="shared" si="9"/>
        <v>-</v>
      </c>
    </row>
  </sheetData>
  <mergeCells count="12">
    <mergeCell ref="B4:B7"/>
    <mergeCell ref="B8:B11"/>
    <mergeCell ref="B12:B15"/>
    <mergeCell ref="B16:B19"/>
    <mergeCell ref="AX2:AZ2"/>
    <mergeCell ref="D2:R2"/>
    <mergeCell ref="V2:AF2"/>
    <mergeCell ref="AJ1:AZ1"/>
    <mergeCell ref="BE2:BH2"/>
    <mergeCell ref="BA2:BD2"/>
    <mergeCell ref="AO2:AT2"/>
    <mergeCell ref="AU2:A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63"/>
  <sheetViews>
    <sheetView topLeftCell="A16" zoomScaleNormal="100" workbookViewId="0">
      <selection activeCell="B37" activeCellId="2" sqref="K36 B25 B37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cartridges!R4</f>
        <v>60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C4-3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34.307000000000002</v>
      </c>
      <c r="M4" t="s">
        <v>84</v>
      </c>
      <c r="Q4">
        <v>1</v>
      </c>
      <c r="R4" s="6" t="str">
        <f t="shared" ref="R4:R35" si="0">INDEX($A$4:$A$53,MATCH(S4,$B$4:$B$53,0),1)</f>
        <v>C1-21</v>
      </c>
      <c r="S4" s="6">
        <f t="shared" ref="S4:S10" si="1">IF($K$2&lt;($B$53+0.25),VLOOKUP($K$2,$B$4:$B$53,1,TRUE),$B$56)</f>
        <v>55.365000000000002</v>
      </c>
      <c r="T4" s="6" t="str">
        <f t="shared" ref="T4:T35" si="2">IFERROR(INDEX($A$4:$A$53,MATCH(U4,$B$4:$B$53,0),1),"-")</f>
        <v>-</v>
      </c>
      <c r="U4" s="6" t="str">
        <f>IFERROR(IF(($K$2-S4)&lt;$B$53,VLOOKUP(($K$2-S4),$B$4:$B$53,1,TRUE),$B$56),"-")</f>
        <v>-</v>
      </c>
      <c r="V4" s="6" t="str">
        <f t="shared" ref="V4:V35" si="3">IFERROR(INDEX($A$4:$A$53,MATCH(W4,$B$4:$B$53,0),1),"-")</f>
        <v>-</v>
      </c>
      <c r="W4" s="6" t="str">
        <f>IFERROR(IF(($K$2-S4-U4)&lt;$B$53,VLOOKUP(($K$2-S4-U4),$B$4:$B$53,1,TRUE),$B$56),"-")</f>
        <v>-</v>
      </c>
      <c r="X4" s="6" t="str">
        <f t="shared" ref="X4:X35" si="4">IFERROR(INDEX($A$4:$A$53,MATCH(Y4,$B$4:$B$53,0),1),"-")</f>
        <v>-</v>
      </c>
      <c r="Y4" s="6" t="str">
        <f>IFERROR(IF(($K$2-S4-U4-W4)&lt;$B$53,VLOOKUP(($K$2-S4-U4-W4),$B$4:$B$53,1,TRUE),$B$56),"-")</f>
        <v>-</v>
      </c>
      <c r="Z4" s="7">
        <f>SUM(R4:Y4)</f>
        <v>55.365000000000002</v>
      </c>
      <c r="AA4" s="7">
        <f>($K$2-Z4)/2</f>
        <v>2.317499999999999</v>
      </c>
      <c r="AB4">
        <f>IF(AA4&gt;1,$S$1-6,IF(AA4&gt;$M$2,-3,IF(AA4&gt;$N$2,-1,0)))</f>
        <v>-5</v>
      </c>
      <c r="AC4" s="7">
        <f>IF(MIN(R4:Y4)&lt;$M$5,-1,1)</f>
        <v>1</v>
      </c>
      <c r="AD4" s="7">
        <f>IF(AND(_xlfn.IFNA(MATCH(S4,$B$56:$B$63,0)&gt;0,FALSE),_xlfn.IFNA(MATCH(U4,$B$56:$B$63,0)&gt;0,FALSE),_xlfn.IFNA(MATCH(W4,$B$56:$B$63,0)&gt;0,FALSE),_xlfn.IFNA(MATCH(Y4,$B$56:$B$63,0)&gt;0,FALSE)),1,0)</f>
        <v>1</v>
      </c>
      <c r="AE4" s="7">
        <f t="array" ref="AE4">IF(OR(LEFT(R4:Y4,2)="C5",LEFT(R4:Y4,2)="C6",LEFT(R4:Y4,2)="C7"),1,0)</f>
        <v>0</v>
      </c>
      <c r="AF4" s="7">
        <f>IF(AA4&lt;((COUNTIF(R4:Y4,"&gt;0")+1)*$M$8),-10,0)</f>
        <v>0</v>
      </c>
      <c r="AG4" s="7">
        <f>$S$1+SUM(AB4:AF4)</f>
        <v>-2</v>
      </c>
      <c r="AI4">
        <f t="array" ref="AI4">IFERROR(INDEX($Q$4:$Q$59,SMALL(IF($AG$4:$AG$59=MAX($AG$4:$AG$59),ROW($AG$4:$AG$59)),ROWS(Q$4:Q4))-3,1),"")</f>
        <v>22</v>
      </c>
      <c r="AJ4" t="str">
        <f t="shared" ref="AJ4:AS4" si="5">IFERROR(INDEX(R$4:R$59,$AI4,1),"")</f>
        <v>C4-3</v>
      </c>
      <c r="AK4">
        <f t="shared" si="5"/>
        <v>34.307000000000002</v>
      </c>
      <c r="AL4" t="str">
        <f t="shared" si="5"/>
        <v>C1-6</v>
      </c>
      <c r="AM4">
        <f t="shared" si="5"/>
        <v>24.802</v>
      </c>
      <c r="AN4" t="str">
        <f t="shared" si="5"/>
        <v>-</v>
      </c>
      <c r="AO4" t="str">
        <f t="shared" si="5"/>
        <v>-</v>
      </c>
      <c r="AP4" t="str">
        <f t="shared" si="5"/>
        <v>-</v>
      </c>
      <c r="AQ4" t="str">
        <f t="shared" si="5"/>
        <v>-</v>
      </c>
      <c r="AR4">
        <f t="shared" si="5"/>
        <v>59.109000000000002</v>
      </c>
      <c r="AS4">
        <f t="shared" si="5"/>
        <v>0.44549999999999912</v>
      </c>
      <c r="AT4">
        <f>IFERROR(INDEX(AG$4:AG$59,$AI4,1),"")</f>
        <v>-1</v>
      </c>
      <c r="AV4">
        <f t="array" ref="AV4">IFERROR(INDEX($Q$4:$Q$59,SMALL(IF($AG$4:$AG$59=(MAX($AG$4:$AG$59)-1),ROW($AG$4:$AG$59)),ROWS(Q$4:Q4))-3,1),"")</f>
        <v>1</v>
      </c>
      <c r="AW4" t="str">
        <f t="shared" ref="AW4:BF4" si="6">IFERROR(INDEX(R$4:R$59,$AV4,1),"")</f>
        <v>C1-21</v>
      </c>
      <c r="AX4">
        <f t="shared" si="6"/>
        <v>55.365000000000002</v>
      </c>
      <c r="AY4" t="str">
        <f t="shared" si="6"/>
        <v>-</v>
      </c>
      <c r="AZ4" t="str">
        <f t="shared" si="6"/>
        <v>-</v>
      </c>
      <c r="BA4" t="str">
        <f t="shared" si="6"/>
        <v>-</v>
      </c>
      <c r="BB4" t="str">
        <f t="shared" si="6"/>
        <v>-</v>
      </c>
      <c r="BC4" t="str">
        <f t="shared" si="6"/>
        <v>-</v>
      </c>
      <c r="BD4" t="str">
        <f t="shared" si="6"/>
        <v>-</v>
      </c>
      <c r="BE4">
        <f t="shared" si="6"/>
        <v>55.365000000000002</v>
      </c>
      <c r="BF4">
        <f t="shared" si="6"/>
        <v>2.317499999999999</v>
      </c>
      <c r="BG4">
        <f>IFERROR(INDEX(AG$4:AG$59,$AV4,1),"")</f>
        <v>-2</v>
      </c>
      <c r="BI4">
        <f t="array" ref="BI4">IFERROR(INDEX($Q$4:$Q$59,SMALL(IF($AG$4:$AG$59=(MAX($AG$4:$AG$59)-2),ROW($AG$4:$AG$59)),ROWS(Q$4:Q4))-3,1),"")</f>
        <v>50</v>
      </c>
      <c r="BJ4" t="str">
        <f t="shared" ref="BJ4:BS4" si="7">IFERROR(INDEX(R$4:R$59,$BI4,1),"")</f>
        <v>C1-17</v>
      </c>
      <c r="BK4">
        <f t="shared" si="7"/>
        <v>47.683999999999997</v>
      </c>
      <c r="BL4" t="str">
        <f t="shared" si="7"/>
        <v>C4-1</v>
      </c>
      <c r="BM4">
        <f t="shared" si="7"/>
        <v>11.433</v>
      </c>
      <c r="BN4" t="str">
        <f t="shared" si="7"/>
        <v>-</v>
      </c>
      <c r="BO4" t="str">
        <f t="shared" si="7"/>
        <v>-</v>
      </c>
      <c r="BP4" t="str">
        <f t="shared" si="7"/>
        <v>-</v>
      </c>
      <c r="BQ4" t="str">
        <f t="shared" si="7"/>
        <v>-</v>
      </c>
      <c r="BR4">
        <f t="shared" si="7"/>
        <v>59.116999999999997</v>
      </c>
      <c r="BS4">
        <f t="shared" si="7"/>
        <v>0.44150000000000134</v>
      </c>
      <c r="BT4">
        <f>IFERROR(INDEX(AG$4:AG$59,$BI4,1),"")</f>
        <v>-3</v>
      </c>
      <c r="BV4" t="str">
        <f t="array" ref="BV4">IFERROR(INDEX($Q$4:$Q$59,SMALL(IF($AG$4:$AG$59&lt;(MAX($AG$4:$AG$59)-2),ROW($AG$4:$AG$59)),ROWS(AG$4:AG4))-3,1),"")</f>
        <v/>
      </c>
      <c r="BW4" t="str">
        <f t="shared" ref="BW4:CF4" si="8">IFERROR(INDEX(R$4:R$59,$BV4,1),"")</f>
        <v/>
      </c>
      <c r="BX4" t="str">
        <f t="shared" si="8"/>
        <v/>
      </c>
      <c r="BY4" t="str">
        <f t="shared" si="8"/>
        <v/>
      </c>
      <c r="BZ4" t="str">
        <f t="shared" si="8"/>
        <v/>
      </c>
      <c r="CA4" t="str">
        <f t="shared" si="8"/>
        <v/>
      </c>
      <c r="CB4" t="str">
        <f t="shared" si="8"/>
        <v/>
      </c>
      <c r="CC4" t="str">
        <f t="shared" si="8"/>
        <v/>
      </c>
      <c r="CD4" t="str">
        <f t="shared" si="8"/>
        <v/>
      </c>
      <c r="CE4" t="str">
        <f t="shared" si="8"/>
        <v/>
      </c>
      <c r="CF4" t="str">
        <f t="shared" si="8"/>
        <v/>
      </c>
      <c r="CG4" t="str">
        <f>IFERROR(INDEX(AG$4:AG$59,$BV4,1),"")</f>
        <v/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4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C1-6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24.802</v>
      </c>
      <c r="M5" s="8">
        <v>20</v>
      </c>
      <c r="Q5">
        <v>2</v>
      </c>
      <c r="R5" s="6" t="str">
        <f t="shared" si="0"/>
        <v>C1-21</v>
      </c>
      <c r="S5" s="6">
        <f t="shared" si="1"/>
        <v>55.365000000000002</v>
      </c>
      <c r="T5" s="6" t="str">
        <f t="shared" si="2"/>
        <v>-</v>
      </c>
      <c r="U5" s="6" t="str">
        <f>IFERROR(IF(($K$2-S5)&lt;$B$53,VLOOKUP(($K$2-S5),$B$4:$B$53,1,TRUE),$B$57),"-")</f>
        <v>-</v>
      </c>
      <c r="V5" s="6" t="str">
        <f t="shared" si="3"/>
        <v>-</v>
      </c>
      <c r="W5" s="6" t="str">
        <f>IFERROR(IF(($K$2-S5-U5)&lt;$B$53,VLOOKUP(($K$2-S5-U5),$B$4:$B$53,1,TRUE),$B$57),"-")</f>
        <v>-</v>
      </c>
      <c r="X5" s="6" t="str">
        <f t="shared" si="4"/>
        <v>-</v>
      </c>
      <c r="Y5" s="6" t="str">
        <f>IFERROR(IF(($K$2-S5-U5-W5)&lt;$B$53,VLOOKUP(($K$2-S5-U5-W5),$B$4:$B$53,1,TRUE),$B$57),"-")</f>
        <v>-</v>
      </c>
      <c r="Z5" s="7">
        <f t="shared" ref="Z5:Z24" si="9">SUM(R5:Y5)</f>
        <v>55.365000000000002</v>
      </c>
      <c r="AA5" s="7">
        <f t="shared" ref="AA5:AA52" si="10">($K$2-Z5)/2</f>
        <v>2.317499999999999</v>
      </c>
      <c r="AB5">
        <f t="shared" ref="AB5:AB59" si="11">IF(AA5&gt;1,$S$1-6,IF(AA5&gt;$M$2,-3,IF(AA5&gt;$N$2,-1,0)))</f>
        <v>-5</v>
      </c>
      <c r="AC5" s="7">
        <f t="shared" ref="AC5:AC59" si="12">IF(MIN(R5:Y5)&lt;$M$5,-1,1)</f>
        <v>1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1</v>
      </c>
      <c r="AE5" s="7">
        <f t="array" ref="AE5">IF(OR(LEFT(R5:Y5,2)="C5",LEFT(R5:Y5,2)="C6",LEFT(R5:Y5,2)="C7"),1,0)</f>
        <v>0</v>
      </c>
      <c r="AF5" s="7">
        <f t="shared" ref="AF5:AF59" si="14">IF(AA5&lt;((COUNTIF(R5:Y5,"&gt;0")+1)*$M$8),-10,0)</f>
        <v>0</v>
      </c>
      <c r="AG5" s="7">
        <f t="shared" ref="AG5:AG59" si="15">$S$1+SUM(AB5:AF5)</f>
        <v>-2</v>
      </c>
      <c r="AI5">
        <f t="array" ref="AI5">IFERROR(INDEX($Q$4:$Q$59,SMALL(IF($AG$4:$AG$59=MAX($AG$4:$AG$59),ROW($AG$4:$AG$59)),ROWS(Q$4:Q5))-3,1),"")</f>
        <v>23</v>
      </c>
      <c r="AJ5" t="str">
        <f t="shared" ref="AJ5:AS30" si="16">IFERROR(INDEX(R$4:R$59,$AI5,1),"")</f>
        <v>C4-3</v>
      </c>
      <c r="AK5">
        <f t="shared" si="16"/>
        <v>34.307000000000002</v>
      </c>
      <c r="AL5" t="str">
        <f t="shared" si="16"/>
        <v>C1-6</v>
      </c>
      <c r="AM5">
        <f t="shared" si="16"/>
        <v>24.802</v>
      </c>
      <c r="AN5" t="str">
        <f t="shared" si="16"/>
        <v>-</v>
      </c>
      <c r="AO5" t="str">
        <f t="shared" si="16"/>
        <v>-</v>
      </c>
      <c r="AP5" t="str">
        <f t="shared" si="16"/>
        <v>-</v>
      </c>
      <c r="AQ5" t="str">
        <f t="shared" si="16"/>
        <v>-</v>
      </c>
      <c r="AR5">
        <f t="shared" si="16"/>
        <v>59.109000000000002</v>
      </c>
      <c r="AS5">
        <f t="shared" si="16"/>
        <v>0.44549999999999912</v>
      </c>
      <c r="AT5">
        <f t="shared" ref="AT5:AT59" si="17">IFERROR(INDEX(AG$4:AG$59,$AI5,1),"")</f>
        <v>-1</v>
      </c>
      <c r="AV5">
        <f t="array" ref="AV5">IFERROR(INDEX($Q$4:$Q$59,SMALL(IF($AG$4:$AG$59=(MAX($AG$4:$AG$59)-1),ROW($AG$4:$AG$59)),ROWS(Q$4:Q5))-3,1),"")</f>
        <v>2</v>
      </c>
      <c r="AW5" t="str">
        <f t="shared" ref="AW5:BF30" si="18">IFERROR(INDEX(R$4:R$59,$AV5,1),"")</f>
        <v>C1-21</v>
      </c>
      <c r="AX5">
        <f t="shared" si="18"/>
        <v>55.365000000000002</v>
      </c>
      <c r="AY5" t="str">
        <f t="shared" si="18"/>
        <v>-</v>
      </c>
      <c r="AZ5" t="str">
        <f t="shared" si="18"/>
        <v>-</v>
      </c>
      <c r="BA5" t="str">
        <f t="shared" si="18"/>
        <v>-</v>
      </c>
      <c r="BB5" t="str">
        <f t="shared" si="18"/>
        <v>-</v>
      </c>
      <c r="BC5" t="str">
        <f t="shared" si="18"/>
        <v>-</v>
      </c>
      <c r="BD5" t="str">
        <f t="shared" si="18"/>
        <v>-</v>
      </c>
      <c r="BE5">
        <f t="shared" si="18"/>
        <v>55.365000000000002</v>
      </c>
      <c r="BF5">
        <f t="shared" si="18"/>
        <v>2.317499999999999</v>
      </c>
      <c r="BG5">
        <f t="shared" ref="BG5:BG59" si="19">IFERROR(INDEX(AG$4:AG$59,$AV5,1),"")</f>
        <v>-2</v>
      </c>
      <c r="BI5">
        <f t="array" ref="BI5">IFERROR(INDEX($Q$4:$Q$59,SMALL(IF($AG$4:$AG$59=(MAX($AG$4:$AG$59)-2),ROW($AG$4:$AG$59)),ROWS(Q$4:Q5))-3,1),"")</f>
        <v>51</v>
      </c>
      <c r="BJ5" t="str">
        <f t="shared" ref="BJ5:BS30" si="20">IFERROR(INDEX(R$4:R$59,$BI5,1),"")</f>
        <v>C1-17</v>
      </c>
      <c r="BK5">
        <f t="shared" si="20"/>
        <v>47.683999999999997</v>
      </c>
      <c r="BL5" t="str">
        <f t="shared" si="20"/>
        <v>C4-1</v>
      </c>
      <c r="BM5">
        <f t="shared" si="20"/>
        <v>11.433</v>
      </c>
      <c r="BN5" t="str">
        <f t="shared" si="20"/>
        <v>-</v>
      </c>
      <c r="BO5" t="str">
        <f t="shared" si="20"/>
        <v>-</v>
      </c>
      <c r="BP5" t="str">
        <f t="shared" si="20"/>
        <v>-</v>
      </c>
      <c r="BQ5" t="str">
        <f t="shared" si="20"/>
        <v>-</v>
      </c>
      <c r="BR5">
        <f t="shared" si="20"/>
        <v>59.116999999999997</v>
      </c>
      <c r="BS5">
        <f t="shared" si="20"/>
        <v>0.44150000000000134</v>
      </c>
      <c r="BT5">
        <f t="shared" ref="BT5:BT59" si="21">IFERROR(INDEX(AG$4:AG$59,$BI5,1),"")</f>
        <v>-3</v>
      </c>
      <c r="BV5" t="str">
        <f t="array" ref="BV5">IFERROR(INDEX($Q$4:$Q$59,SMALL(IF($AG$4:$AG$59&lt;(MAX($AG$4:$AG$59)-2),ROW($AG$4:$AG$59)),ROWS(AG$4:AG5))-3,1),"")</f>
        <v/>
      </c>
      <c r="BW5" t="str">
        <f t="shared" ref="BW5:CF30" si="22">IFERROR(INDEX(R$4:R$59,$BV5,1),"")</f>
        <v/>
      </c>
      <c r="BX5" t="str">
        <f t="shared" si="22"/>
        <v/>
      </c>
      <c r="BY5" t="str">
        <f t="shared" si="22"/>
        <v/>
      </c>
      <c r="BZ5" t="str">
        <f t="shared" si="22"/>
        <v/>
      </c>
      <c r="CA5" t="str">
        <f t="shared" si="22"/>
        <v/>
      </c>
      <c r="CB5" t="str">
        <f t="shared" si="22"/>
        <v/>
      </c>
      <c r="CC5" t="str">
        <f t="shared" si="22"/>
        <v/>
      </c>
      <c r="CD5" t="str">
        <f t="shared" si="22"/>
        <v/>
      </c>
      <c r="CE5" t="str">
        <f t="shared" si="22"/>
        <v/>
      </c>
      <c r="CF5" t="str">
        <f t="shared" si="22"/>
        <v/>
      </c>
      <c r="CG5" t="str">
        <f t="shared" ref="CG5:CG59" si="23">IFERROR(INDEX(AG$4:AG$59,$BV5,1),"")</f>
        <v/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4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6" t="str">
        <f t="shared" si="0"/>
        <v>C1-21</v>
      </c>
      <c r="S6" s="6">
        <f t="shared" si="1"/>
        <v>55.365000000000002</v>
      </c>
      <c r="T6" s="6" t="str">
        <f t="shared" si="2"/>
        <v>-</v>
      </c>
      <c r="U6" s="6" t="str">
        <f>IFERROR(IF(($K$2-S6)&lt;$B$53,VLOOKUP(($K$2-S6),$B$4:$B$53,1,TRUE),$B$58),"-")</f>
        <v>-</v>
      </c>
      <c r="V6" s="6" t="str">
        <f t="shared" si="3"/>
        <v>-</v>
      </c>
      <c r="W6" s="6" t="str">
        <f>IFERROR(IF(($K$2-S6-U6)&lt;$B$53,VLOOKUP(($K$2-S6-U6),$B$4:$B$53,1,TRUE),$B$58),"-")</f>
        <v>-</v>
      </c>
      <c r="X6" s="6" t="str">
        <f t="shared" si="4"/>
        <v>-</v>
      </c>
      <c r="Y6" s="6" t="str">
        <f>IFERROR(IF(($K$2-S6-U6-W6)&lt;$B$53,VLOOKUP(($K$2-S6-U6-W6),$B$4:$B$53,1,TRUE),$B$58),"-")</f>
        <v>-</v>
      </c>
      <c r="Z6" s="7">
        <f t="shared" si="9"/>
        <v>55.365000000000002</v>
      </c>
      <c r="AA6" s="7">
        <f t="shared" si="10"/>
        <v>2.317499999999999</v>
      </c>
      <c r="AB6">
        <f t="shared" si="11"/>
        <v>-5</v>
      </c>
      <c r="AC6" s="7">
        <f t="shared" si="12"/>
        <v>1</v>
      </c>
      <c r="AD6" s="7">
        <f t="shared" si="13"/>
        <v>1</v>
      </c>
      <c r="AE6" s="7">
        <f t="array" ref="AE6">IF(OR(LEFT(R6:Y6,2)="C5",LEFT(R6:Y6,2)="C6",LEFT(R6:Y6,2)="C7"),1,0)</f>
        <v>0</v>
      </c>
      <c r="AF6" s="7">
        <f t="shared" si="14"/>
        <v>0</v>
      </c>
      <c r="AG6" s="7">
        <f t="shared" si="15"/>
        <v>-2</v>
      </c>
      <c r="AI6">
        <f t="array" ref="AI6">IFERROR(INDEX($Q$4:$Q$59,SMALL(IF($AG$4:$AG$59=MAX($AG$4:$AG$59),ROW($AG$4:$AG$59)),ROWS(Q$4:Q6))-3,1),"")</f>
        <v>24</v>
      </c>
      <c r="AJ6" t="str">
        <f t="shared" si="16"/>
        <v>C4-3</v>
      </c>
      <c r="AK6">
        <f t="shared" si="16"/>
        <v>34.307000000000002</v>
      </c>
      <c r="AL6" t="str">
        <f t="shared" si="16"/>
        <v>C1-6</v>
      </c>
      <c r="AM6">
        <f t="shared" si="16"/>
        <v>24.802</v>
      </c>
      <c r="AN6" t="str">
        <f t="shared" si="16"/>
        <v>-</v>
      </c>
      <c r="AO6" t="str">
        <f t="shared" si="16"/>
        <v>-</v>
      </c>
      <c r="AP6" t="str">
        <f t="shared" si="16"/>
        <v>-</v>
      </c>
      <c r="AQ6" t="str">
        <f t="shared" si="16"/>
        <v>-</v>
      </c>
      <c r="AR6">
        <f t="shared" si="16"/>
        <v>59.109000000000002</v>
      </c>
      <c r="AS6">
        <f t="shared" si="16"/>
        <v>0.44549999999999912</v>
      </c>
      <c r="AT6">
        <f t="shared" si="17"/>
        <v>-1</v>
      </c>
      <c r="AV6">
        <f t="array" ref="AV6">IFERROR(INDEX($Q$4:$Q$59,SMALL(IF($AG$4:$AG$59=(MAX($AG$4:$AG$59)-1),ROW($AG$4:$AG$59)),ROWS(Q$4:Q6))-3,1),"")</f>
        <v>3</v>
      </c>
      <c r="AW6" t="str">
        <f t="shared" si="18"/>
        <v>C1-21</v>
      </c>
      <c r="AX6">
        <f t="shared" si="18"/>
        <v>55.365000000000002</v>
      </c>
      <c r="AY6" t="str">
        <f t="shared" si="18"/>
        <v>-</v>
      </c>
      <c r="AZ6" t="str">
        <f t="shared" si="18"/>
        <v>-</v>
      </c>
      <c r="BA6" t="str">
        <f t="shared" si="18"/>
        <v>-</v>
      </c>
      <c r="BB6" t="str">
        <f t="shared" si="18"/>
        <v>-</v>
      </c>
      <c r="BC6" t="str">
        <f t="shared" si="18"/>
        <v>-</v>
      </c>
      <c r="BD6" t="str">
        <f t="shared" si="18"/>
        <v>-</v>
      </c>
      <c r="BE6">
        <f t="shared" si="18"/>
        <v>55.365000000000002</v>
      </c>
      <c r="BF6">
        <f t="shared" si="18"/>
        <v>2.317499999999999</v>
      </c>
      <c r="BG6">
        <f t="shared" si="19"/>
        <v>-2</v>
      </c>
      <c r="BI6">
        <f t="array" ref="BI6">IFERROR(INDEX($Q$4:$Q$59,SMALL(IF($AG$4:$AG$59=(MAX($AG$4:$AG$59)-2),ROW($AG$4:$AG$59)),ROWS(Q$4:Q6))-3,1),"")</f>
        <v>52</v>
      </c>
      <c r="BJ6" t="str">
        <f t="shared" si="20"/>
        <v>C1-17</v>
      </c>
      <c r="BK6">
        <f t="shared" si="20"/>
        <v>47.683999999999997</v>
      </c>
      <c r="BL6" t="str">
        <f t="shared" si="20"/>
        <v>C4-1</v>
      </c>
      <c r="BM6">
        <f t="shared" si="20"/>
        <v>11.433</v>
      </c>
      <c r="BN6" t="str">
        <f t="shared" si="20"/>
        <v>-</v>
      </c>
      <c r="BO6" t="str">
        <f t="shared" si="20"/>
        <v>-</v>
      </c>
      <c r="BP6" t="str">
        <f t="shared" si="20"/>
        <v>-</v>
      </c>
      <c r="BQ6" t="str">
        <f t="shared" si="20"/>
        <v>-</v>
      </c>
      <c r="BR6">
        <f t="shared" si="20"/>
        <v>59.116999999999997</v>
      </c>
      <c r="BS6">
        <f t="shared" si="20"/>
        <v>0.44150000000000134</v>
      </c>
      <c r="BT6">
        <f t="shared" si="21"/>
        <v>-3</v>
      </c>
      <c r="BV6" t="str">
        <f t="array" ref="BV6">IFERROR(INDEX($Q$4:$Q$59,SMALL(IF($AG$4:$AG$59&lt;(MAX($AG$4:$AG$59)-2),ROW($AG$4:$AG$59)),ROWS(AG$4:AG6))-3,1),"")</f>
        <v/>
      </c>
      <c r="BW6" t="str">
        <f t="shared" si="22"/>
        <v/>
      </c>
      <c r="BX6" t="str">
        <f t="shared" si="22"/>
        <v/>
      </c>
      <c r="BY6" t="str">
        <f t="shared" si="22"/>
        <v/>
      </c>
      <c r="BZ6" t="str">
        <f t="shared" si="22"/>
        <v/>
      </c>
      <c r="CA6" t="str">
        <f t="shared" si="22"/>
        <v/>
      </c>
      <c r="CB6" t="str">
        <f t="shared" si="22"/>
        <v/>
      </c>
      <c r="CC6" t="str">
        <f t="shared" si="22"/>
        <v/>
      </c>
      <c r="CD6" t="str">
        <f t="shared" si="22"/>
        <v/>
      </c>
      <c r="CE6" t="str">
        <f t="shared" si="22"/>
        <v/>
      </c>
      <c r="CF6" t="str">
        <f t="shared" si="22"/>
        <v/>
      </c>
      <c r="CG6" t="str">
        <f t="shared" si="23"/>
        <v/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4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6" t="str">
        <f t="shared" si="0"/>
        <v>C1-21</v>
      </c>
      <c r="S7" s="6">
        <f t="shared" si="1"/>
        <v>55.365000000000002</v>
      </c>
      <c r="T7" s="6" t="str">
        <f t="shared" si="2"/>
        <v>-</v>
      </c>
      <c r="U7" s="6" t="str">
        <f>IFERROR(IF(($K$2-S7)&lt;$B$53,VLOOKUP(($K$2-S7),$B$4:$B$53,1,TRUE),$B$59),"-")</f>
        <v>-</v>
      </c>
      <c r="V7" s="6" t="str">
        <f t="shared" si="3"/>
        <v>-</v>
      </c>
      <c r="W7" s="6" t="str">
        <f>IFERROR(IF(($K$2-S7-U7)&lt;$B$53,VLOOKUP(($K$2-S7-U7),$B$4:$B$53,1,TRUE),$B$59),"-")</f>
        <v>-</v>
      </c>
      <c r="X7" s="6" t="str">
        <f t="shared" si="4"/>
        <v>-</v>
      </c>
      <c r="Y7" s="6" t="str">
        <f>IFERROR(IF(($K$2-S7-U7-W7)&lt;$B$53,VLOOKUP(($K$2-S7-U7-W7),$B$4:$B$53,1,TRUE),$B$59),"-")</f>
        <v>-</v>
      </c>
      <c r="Z7" s="7">
        <f t="shared" si="9"/>
        <v>55.365000000000002</v>
      </c>
      <c r="AA7" s="7">
        <f t="shared" si="10"/>
        <v>2.317499999999999</v>
      </c>
      <c r="AB7">
        <f t="shared" si="11"/>
        <v>-5</v>
      </c>
      <c r="AC7" s="7">
        <f t="shared" si="12"/>
        <v>1</v>
      </c>
      <c r="AD7" s="7">
        <f t="shared" si="13"/>
        <v>1</v>
      </c>
      <c r="AE7" s="7">
        <f t="array" ref="AE7">IF(OR(LEFT(R7:Y7,2)="C5",LEFT(R7:Y7,2)="C6",LEFT(R7:Y7,2)="C7"),1,0)</f>
        <v>0</v>
      </c>
      <c r="AF7" s="7">
        <f t="shared" si="14"/>
        <v>0</v>
      </c>
      <c r="AG7" s="7">
        <f t="shared" si="15"/>
        <v>-2</v>
      </c>
      <c r="AI7">
        <f t="array" ref="AI7">IFERROR(INDEX($Q$4:$Q$59,SMALL(IF($AG$4:$AG$59=MAX($AG$4:$AG$59),ROW($AG$4:$AG$59)),ROWS(Q$4:Q7))-3,1),"")</f>
        <v>25</v>
      </c>
      <c r="AJ7" t="str">
        <f t="shared" si="16"/>
        <v>C4-3</v>
      </c>
      <c r="AK7">
        <f t="shared" si="16"/>
        <v>34.307000000000002</v>
      </c>
      <c r="AL7" t="str">
        <f t="shared" si="16"/>
        <v>C1-6</v>
      </c>
      <c r="AM7">
        <f t="shared" si="16"/>
        <v>24.802</v>
      </c>
      <c r="AN7" t="str">
        <f t="shared" si="16"/>
        <v>-</v>
      </c>
      <c r="AO7" t="str">
        <f t="shared" si="16"/>
        <v>-</v>
      </c>
      <c r="AP7" t="str">
        <f t="shared" si="16"/>
        <v>-</v>
      </c>
      <c r="AQ7" t="str">
        <f t="shared" si="16"/>
        <v>-</v>
      </c>
      <c r="AR7">
        <f t="shared" si="16"/>
        <v>59.109000000000002</v>
      </c>
      <c r="AS7">
        <f t="shared" si="16"/>
        <v>0.44549999999999912</v>
      </c>
      <c r="AT7">
        <f t="shared" si="17"/>
        <v>-1</v>
      </c>
      <c r="AV7">
        <f t="array" ref="AV7">IFERROR(INDEX($Q$4:$Q$59,SMALL(IF($AG$4:$AG$59=(MAX($AG$4:$AG$59)-1),ROW($AG$4:$AG$59)),ROWS(Q$4:Q7))-3,1),"")</f>
        <v>4</v>
      </c>
      <c r="AW7" t="str">
        <f t="shared" si="18"/>
        <v>C1-21</v>
      </c>
      <c r="AX7">
        <f t="shared" si="18"/>
        <v>55.365000000000002</v>
      </c>
      <c r="AY7" t="str">
        <f t="shared" si="18"/>
        <v>-</v>
      </c>
      <c r="AZ7" t="str">
        <f t="shared" si="18"/>
        <v>-</v>
      </c>
      <c r="BA7" t="str">
        <f t="shared" si="18"/>
        <v>-</v>
      </c>
      <c r="BB7" t="str">
        <f t="shared" si="18"/>
        <v>-</v>
      </c>
      <c r="BC7" t="str">
        <f t="shared" si="18"/>
        <v>-</v>
      </c>
      <c r="BD7" t="str">
        <f t="shared" si="18"/>
        <v>-</v>
      </c>
      <c r="BE7">
        <f t="shared" si="18"/>
        <v>55.365000000000002</v>
      </c>
      <c r="BF7">
        <f t="shared" si="18"/>
        <v>2.317499999999999</v>
      </c>
      <c r="BG7">
        <f t="shared" si="19"/>
        <v>-2</v>
      </c>
      <c r="BI7">
        <f t="array" ref="BI7">IFERROR(INDEX($Q$4:$Q$59,SMALL(IF($AG$4:$AG$59=(MAX($AG$4:$AG$59)-2),ROW($AG$4:$AG$59)),ROWS(Q$4:Q7))-3,1),"")</f>
        <v>53</v>
      </c>
      <c r="BJ7" t="str">
        <f t="shared" si="20"/>
        <v>C1-17</v>
      </c>
      <c r="BK7">
        <f t="shared" si="20"/>
        <v>47.683999999999997</v>
      </c>
      <c r="BL7" t="str">
        <f t="shared" si="20"/>
        <v>C4-1</v>
      </c>
      <c r="BM7">
        <f t="shared" si="20"/>
        <v>11.433</v>
      </c>
      <c r="BN7" t="str">
        <f t="shared" si="20"/>
        <v>-</v>
      </c>
      <c r="BO7" t="str">
        <f t="shared" si="20"/>
        <v>-</v>
      </c>
      <c r="BP7" t="str">
        <f t="shared" si="20"/>
        <v>-</v>
      </c>
      <c r="BQ7" t="str">
        <f t="shared" si="20"/>
        <v>-</v>
      </c>
      <c r="BR7">
        <f t="shared" si="20"/>
        <v>59.116999999999997</v>
      </c>
      <c r="BS7">
        <f t="shared" si="20"/>
        <v>0.44150000000000134</v>
      </c>
      <c r="BT7">
        <f t="shared" si="21"/>
        <v>-3</v>
      </c>
      <c r="BV7" t="str">
        <f t="array" ref="BV7">IFERROR(INDEX($Q$4:$Q$59,SMALL(IF($AG$4:$AG$59&lt;(MAX($AG$4:$AG$59)-2),ROW($AG$4:$AG$59)),ROWS(AG$4:AG7))-3,1),"")</f>
        <v/>
      </c>
      <c r="BW7" t="str">
        <f t="shared" si="22"/>
        <v/>
      </c>
      <c r="BX7" t="str">
        <f t="shared" si="22"/>
        <v/>
      </c>
      <c r="BY7" t="str">
        <f t="shared" si="22"/>
        <v/>
      </c>
      <c r="BZ7" t="str">
        <f t="shared" si="22"/>
        <v/>
      </c>
      <c r="CA7" t="str">
        <f t="shared" si="22"/>
        <v/>
      </c>
      <c r="CB7" t="str">
        <f t="shared" si="22"/>
        <v/>
      </c>
      <c r="CC7" t="str">
        <f t="shared" si="22"/>
        <v/>
      </c>
      <c r="CD7" t="str">
        <f t="shared" si="22"/>
        <v/>
      </c>
      <c r="CE7" t="str">
        <f t="shared" si="22"/>
        <v/>
      </c>
      <c r="CF7" t="str">
        <f t="shared" si="22"/>
        <v/>
      </c>
      <c r="CG7" t="str">
        <f t="shared" si="23"/>
        <v/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v>0.02</v>
      </c>
      <c r="Q8" s="11">
        <v>5</v>
      </c>
      <c r="R8" s="6" t="str">
        <f t="shared" si="0"/>
        <v>C1-21</v>
      </c>
      <c r="S8" s="6">
        <f t="shared" si="1"/>
        <v>55.365000000000002</v>
      </c>
      <c r="T8" s="6" t="str">
        <f t="shared" si="2"/>
        <v>-</v>
      </c>
      <c r="U8" s="6" t="str">
        <f>IFERROR(IF(($K$2-S8)&lt;$B$53,VLOOKUP(($K$2-S8),$B$4:$B$53,1,TRUE),$B$60),"-")</f>
        <v>-</v>
      </c>
      <c r="V8" s="6" t="str">
        <f t="shared" si="3"/>
        <v>-</v>
      </c>
      <c r="W8" s="6" t="str">
        <f>IFERROR(IF(($K$2-S8-U8)&lt;$B$53,VLOOKUP(($K$2-S8-U8),$B$4:$B$53,1,TRUE),$B$60),"-")</f>
        <v>-</v>
      </c>
      <c r="X8" s="6" t="str">
        <f t="shared" si="4"/>
        <v>-</v>
      </c>
      <c r="Y8" s="6" t="str">
        <f>IFERROR(IF(($K$2-S8-U8-W8)&lt;$B$53,VLOOKUP(($K$2-S8-U8-W8),$B$4:$B$53,1,TRUE),$B$60),"-")</f>
        <v>-</v>
      </c>
      <c r="Z8" s="7">
        <f t="shared" si="9"/>
        <v>55.365000000000002</v>
      </c>
      <c r="AA8" s="7">
        <f t="shared" si="10"/>
        <v>2.317499999999999</v>
      </c>
      <c r="AB8">
        <f t="shared" si="11"/>
        <v>-5</v>
      </c>
      <c r="AC8" s="7">
        <f t="shared" si="12"/>
        <v>1</v>
      </c>
      <c r="AD8" s="7">
        <f t="shared" si="13"/>
        <v>1</v>
      </c>
      <c r="AE8" s="7">
        <f t="array" ref="AE8">IF(OR(LEFT(R8:Y8,2)="C5",LEFT(R8:Y8,2)="C6",LEFT(R8:Y8,2)="C7"),1,0)</f>
        <v>0</v>
      </c>
      <c r="AF8" s="7">
        <f t="shared" si="14"/>
        <v>0</v>
      </c>
      <c r="AG8" s="7">
        <f t="shared" si="15"/>
        <v>-2</v>
      </c>
      <c r="AI8">
        <f t="array" ref="AI8">IFERROR(INDEX($Q$4:$Q$59,SMALL(IF($AG$4:$AG$59=MAX($AG$4:$AG$59),ROW($AG$4:$AG$59)),ROWS(Q$4:Q8))-3,1),"")</f>
        <v>26</v>
      </c>
      <c r="AJ8" t="str">
        <f t="shared" si="16"/>
        <v>C4-3</v>
      </c>
      <c r="AK8">
        <f t="shared" si="16"/>
        <v>34.307000000000002</v>
      </c>
      <c r="AL8" t="str">
        <f t="shared" si="16"/>
        <v>C1-6</v>
      </c>
      <c r="AM8">
        <f t="shared" si="16"/>
        <v>24.802</v>
      </c>
      <c r="AN8" t="str">
        <f t="shared" si="16"/>
        <v>-</v>
      </c>
      <c r="AO8" t="str">
        <f t="shared" si="16"/>
        <v>-</v>
      </c>
      <c r="AP8" t="str">
        <f t="shared" si="16"/>
        <v>-</v>
      </c>
      <c r="AQ8" t="str">
        <f t="shared" si="16"/>
        <v>-</v>
      </c>
      <c r="AR8">
        <f t="shared" si="16"/>
        <v>59.109000000000002</v>
      </c>
      <c r="AS8">
        <f t="shared" si="16"/>
        <v>0.44549999999999912</v>
      </c>
      <c r="AT8">
        <f t="shared" si="17"/>
        <v>-1</v>
      </c>
      <c r="AV8">
        <f t="array" ref="AV8">IFERROR(INDEX($Q$4:$Q$59,SMALL(IF($AG$4:$AG$59=(MAX($AG$4:$AG$59)-1),ROW($AG$4:$AG$59)),ROWS(Q$4:Q8))-3,1),"")</f>
        <v>5</v>
      </c>
      <c r="AW8" t="str">
        <f t="shared" si="18"/>
        <v>C1-21</v>
      </c>
      <c r="AX8">
        <f t="shared" si="18"/>
        <v>55.365000000000002</v>
      </c>
      <c r="AY8" t="str">
        <f t="shared" si="18"/>
        <v>-</v>
      </c>
      <c r="AZ8" t="str">
        <f t="shared" si="18"/>
        <v>-</v>
      </c>
      <c r="BA8" t="str">
        <f t="shared" si="18"/>
        <v>-</v>
      </c>
      <c r="BB8" t="str">
        <f t="shared" si="18"/>
        <v>-</v>
      </c>
      <c r="BC8" t="str">
        <f t="shared" si="18"/>
        <v>-</v>
      </c>
      <c r="BD8" t="str">
        <f t="shared" si="18"/>
        <v>-</v>
      </c>
      <c r="BE8">
        <f t="shared" si="18"/>
        <v>55.365000000000002</v>
      </c>
      <c r="BF8">
        <f t="shared" si="18"/>
        <v>2.317499999999999</v>
      </c>
      <c r="BG8">
        <f t="shared" si="19"/>
        <v>-2</v>
      </c>
      <c r="BI8">
        <f t="array" ref="BI8">IFERROR(INDEX($Q$4:$Q$59,SMALL(IF($AG$4:$AG$59=(MAX($AG$4:$AG$59)-2),ROW($AG$4:$AG$59)),ROWS(Q$4:Q8))-3,1),"")</f>
        <v>54</v>
      </c>
      <c r="BJ8" t="str">
        <f t="shared" si="20"/>
        <v>C1-17</v>
      </c>
      <c r="BK8">
        <f t="shared" si="20"/>
        <v>47.683999999999997</v>
      </c>
      <c r="BL8" t="str">
        <f t="shared" si="20"/>
        <v>C4-1</v>
      </c>
      <c r="BM8">
        <f t="shared" si="20"/>
        <v>11.433</v>
      </c>
      <c r="BN8" t="str">
        <f t="shared" si="20"/>
        <v>-</v>
      </c>
      <c r="BO8" t="str">
        <f t="shared" si="20"/>
        <v>-</v>
      </c>
      <c r="BP8" t="str">
        <f t="shared" si="20"/>
        <v>-</v>
      </c>
      <c r="BQ8" t="str">
        <f t="shared" si="20"/>
        <v>-</v>
      </c>
      <c r="BR8">
        <f t="shared" si="20"/>
        <v>59.116999999999997</v>
      </c>
      <c r="BS8">
        <f t="shared" si="20"/>
        <v>0.44150000000000134</v>
      </c>
      <c r="BT8">
        <f t="shared" si="21"/>
        <v>-3</v>
      </c>
      <c r="BV8" t="str">
        <f t="array" ref="BV8">IFERROR(INDEX($Q$4:$Q$59,SMALL(IF($AG$4:$AG$59&lt;(MAX($AG$4:$AG$59)-2),ROW($AG$4:$AG$59)),ROWS(AG$4:AG8))-3,1),"")</f>
        <v/>
      </c>
      <c r="BW8" t="str">
        <f t="shared" si="22"/>
        <v/>
      </c>
      <c r="BX8" t="str">
        <f t="shared" si="22"/>
        <v/>
      </c>
      <c r="BY8" t="str">
        <f t="shared" si="22"/>
        <v/>
      </c>
      <c r="BZ8" t="str">
        <f t="shared" si="22"/>
        <v/>
      </c>
      <c r="CA8" t="str">
        <f t="shared" si="22"/>
        <v/>
      </c>
      <c r="CB8" t="str">
        <f t="shared" si="22"/>
        <v/>
      </c>
      <c r="CC8" t="str">
        <f t="shared" si="22"/>
        <v/>
      </c>
      <c r="CD8" t="str">
        <f t="shared" si="22"/>
        <v/>
      </c>
      <c r="CE8" t="str">
        <f t="shared" si="22"/>
        <v/>
      </c>
      <c r="CF8" t="str">
        <f t="shared" si="22"/>
        <v/>
      </c>
      <c r="CG8" t="str">
        <f t="shared" si="23"/>
        <v/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59.109000000000002</v>
      </c>
      <c r="Q9" s="11">
        <v>6</v>
      </c>
      <c r="R9" s="6" t="str">
        <f t="shared" si="0"/>
        <v>C1-21</v>
      </c>
      <c r="S9" s="6">
        <f t="shared" si="1"/>
        <v>55.365000000000002</v>
      </c>
      <c r="T9" s="6" t="str">
        <f t="shared" si="2"/>
        <v>-</v>
      </c>
      <c r="U9" s="6" t="str">
        <f>IFERROR(IF(($K$2-S9)&lt;$B$53,VLOOKUP(($K$2-S9),$B$4:$B$53,1,TRUE),$B$61),"-")</f>
        <v>-</v>
      </c>
      <c r="V9" s="6" t="str">
        <f t="shared" si="3"/>
        <v>-</v>
      </c>
      <c r="W9" s="6" t="str">
        <f>IFERROR(IF(($K$2-S9-U9)&lt;$B$53,VLOOKUP(($K$2-S9-U9),$B$4:$B$53,1,TRUE),$B$61),"-")</f>
        <v>-</v>
      </c>
      <c r="X9" s="6" t="str">
        <f t="shared" si="4"/>
        <v>-</v>
      </c>
      <c r="Y9" s="6" t="str">
        <f>IFERROR(IF(($K$2-S9-U9-W9)&lt;$B$53,VLOOKUP(($K$2-S9-U9-W9),$B$4:$B$53,1,TRUE),$B$61),"-")</f>
        <v>-</v>
      </c>
      <c r="Z9" s="7">
        <f t="shared" si="9"/>
        <v>55.365000000000002</v>
      </c>
      <c r="AA9" s="7">
        <f t="shared" si="10"/>
        <v>2.317499999999999</v>
      </c>
      <c r="AB9">
        <f t="shared" si="11"/>
        <v>-5</v>
      </c>
      <c r="AC9" s="7">
        <f t="shared" si="12"/>
        <v>1</v>
      </c>
      <c r="AD9" s="7">
        <f t="shared" si="13"/>
        <v>1</v>
      </c>
      <c r="AE9" s="7">
        <f t="array" ref="AE9">IF(OR(LEFT(R9:Y9,2)="C5",LEFT(R9:Y9,2)="C6",LEFT(R9:Y9,2)="C7"),1,0)</f>
        <v>0</v>
      </c>
      <c r="AF9" s="7">
        <f t="shared" si="14"/>
        <v>0</v>
      </c>
      <c r="AG9" s="7">
        <f t="shared" si="15"/>
        <v>-2</v>
      </c>
      <c r="AI9">
        <f t="array" ref="AI9">IFERROR(INDEX($Q$4:$Q$59,SMALL(IF($AG$4:$AG$59=MAX($AG$4:$AG$59),ROW($AG$4:$AG$59)),ROWS(Q$4:Q9))-3,1),"")</f>
        <v>27</v>
      </c>
      <c r="AJ9" t="str">
        <f t="shared" si="16"/>
        <v>C4-3</v>
      </c>
      <c r="AK9">
        <f t="shared" si="16"/>
        <v>34.307000000000002</v>
      </c>
      <c r="AL9" t="str">
        <f t="shared" si="16"/>
        <v>C1-6</v>
      </c>
      <c r="AM9">
        <f t="shared" si="16"/>
        <v>24.802</v>
      </c>
      <c r="AN9" t="str">
        <f t="shared" si="16"/>
        <v>-</v>
      </c>
      <c r="AO9" t="str">
        <f t="shared" si="16"/>
        <v>-</v>
      </c>
      <c r="AP9" t="str">
        <f t="shared" si="16"/>
        <v>-</v>
      </c>
      <c r="AQ9" t="str">
        <f t="shared" si="16"/>
        <v>-</v>
      </c>
      <c r="AR9">
        <f t="shared" si="16"/>
        <v>59.109000000000002</v>
      </c>
      <c r="AS9">
        <f t="shared" si="16"/>
        <v>0.44549999999999912</v>
      </c>
      <c r="AT9">
        <f t="shared" si="17"/>
        <v>-1</v>
      </c>
      <c r="AV9">
        <f t="array" ref="AV9">IFERROR(INDEX($Q$4:$Q$59,SMALL(IF($AG$4:$AG$59=(MAX($AG$4:$AG$59)-1),ROW($AG$4:$AG$59)),ROWS(Q$4:Q9))-3,1),"")</f>
        <v>6</v>
      </c>
      <c r="AW9" t="str">
        <f t="shared" si="18"/>
        <v>C1-21</v>
      </c>
      <c r="AX9">
        <f t="shared" si="18"/>
        <v>55.365000000000002</v>
      </c>
      <c r="AY9" t="str">
        <f t="shared" si="18"/>
        <v>-</v>
      </c>
      <c r="AZ9" t="str">
        <f t="shared" si="18"/>
        <v>-</v>
      </c>
      <c r="BA9" t="str">
        <f t="shared" si="18"/>
        <v>-</v>
      </c>
      <c r="BB9" t="str">
        <f t="shared" si="18"/>
        <v>-</v>
      </c>
      <c r="BC9" t="str">
        <f t="shared" si="18"/>
        <v>-</v>
      </c>
      <c r="BD9" t="str">
        <f t="shared" si="18"/>
        <v>-</v>
      </c>
      <c r="BE9">
        <f t="shared" si="18"/>
        <v>55.365000000000002</v>
      </c>
      <c r="BF9">
        <f t="shared" si="18"/>
        <v>2.317499999999999</v>
      </c>
      <c r="BG9">
        <f t="shared" si="19"/>
        <v>-2</v>
      </c>
      <c r="BI9">
        <f t="array" ref="BI9">IFERROR(INDEX($Q$4:$Q$59,SMALL(IF($AG$4:$AG$59=(MAX($AG$4:$AG$59)-2),ROW($AG$4:$AG$59)),ROWS(Q$4:Q9))-3,1),"")</f>
        <v>55</v>
      </c>
      <c r="BJ9" t="str">
        <f t="shared" si="20"/>
        <v>C1-17</v>
      </c>
      <c r="BK9">
        <f t="shared" si="20"/>
        <v>47.683999999999997</v>
      </c>
      <c r="BL9" t="str">
        <f t="shared" si="20"/>
        <v>C4-1</v>
      </c>
      <c r="BM9">
        <f t="shared" si="20"/>
        <v>11.433</v>
      </c>
      <c r="BN9" t="str">
        <f t="shared" si="20"/>
        <v>-</v>
      </c>
      <c r="BO9" t="str">
        <f t="shared" si="20"/>
        <v>-</v>
      </c>
      <c r="BP9" t="str">
        <f t="shared" si="20"/>
        <v>-</v>
      </c>
      <c r="BQ9" t="str">
        <f t="shared" si="20"/>
        <v>-</v>
      </c>
      <c r="BR9">
        <f t="shared" si="20"/>
        <v>59.116999999999997</v>
      </c>
      <c r="BS9">
        <f t="shared" si="20"/>
        <v>0.44150000000000134</v>
      </c>
      <c r="BT9">
        <f t="shared" si="21"/>
        <v>-3</v>
      </c>
      <c r="BV9" t="str">
        <f t="array" ref="BV9">IFERROR(INDEX($Q$4:$Q$59,SMALL(IF($AG$4:$AG$59&lt;(MAX($AG$4:$AG$59)-2),ROW($AG$4:$AG$59)),ROWS(AG$4:AG9))-3,1),"")</f>
        <v/>
      </c>
      <c r="BW9" t="str">
        <f t="shared" si="22"/>
        <v/>
      </c>
      <c r="BX9" t="str">
        <f t="shared" si="22"/>
        <v/>
      </c>
      <c r="BY9" t="str">
        <f t="shared" si="22"/>
        <v/>
      </c>
      <c r="BZ9" t="str">
        <f t="shared" si="22"/>
        <v/>
      </c>
      <c r="CA9" t="str">
        <f t="shared" si="22"/>
        <v/>
      </c>
      <c r="CB9" t="str">
        <f t="shared" si="22"/>
        <v/>
      </c>
      <c r="CC9" t="str">
        <f t="shared" si="22"/>
        <v/>
      </c>
      <c r="CD9" t="str">
        <f t="shared" si="22"/>
        <v/>
      </c>
      <c r="CE9" t="str">
        <f t="shared" si="22"/>
        <v/>
      </c>
      <c r="CF9" t="str">
        <f t="shared" si="22"/>
        <v/>
      </c>
      <c r="CG9" t="str">
        <f t="shared" si="23"/>
        <v/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0.44549999999999912</v>
      </c>
      <c r="Q10">
        <v>7</v>
      </c>
      <c r="R10" s="6" t="str">
        <f t="shared" si="0"/>
        <v>C1-21</v>
      </c>
      <c r="S10" s="6">
        <f t="shared" si="1"/>
        <v>55.365000000000002</v>
      </c>
      <c r="T10" s="6" t="str">
        <f t="shared" si="2"/>
        <v>-</v>
      </c>
      <c r="U10" s="6" t="str">
        <f>IFERROR(IF(($K$2-S10)&lt;$B$53,VLOOKUP(($K$2-S10),$B$4:$B$53,1,TRUE),$B$62),"-")</f>
        <v>-</v>
      </c>
      <c r="V10" s="6" t="str">
        <f t="shared" si="3"/>
        <v>-</v>
      </c>
      <c r="W10" s="6" t="str">
        <f>IFERROR(IF(($K$2-S10-U10)&lt;$B$53,VLOOKUP(($K$2-S10-U10),$B$4:$B$53,1,TRUE),$B$62),"-")</f>
        <v>-</v>
      </c>
      <c r="X10" s="6" t="str">
        <f t="shared" si="4"/>
        <v>-</v>
      </c>
      <c r="Y10" s="6" t="str">
        <f>IFERROR(IF(($K$2-S10-U10-W10)&lt;$B$53,VLOOKUP(($K$2-S10-U10-W10),$B$4:$B$53,1,TRUE),$B$62),"-")</f>
        <v>-</v>
      </c>
      <c r="Z10" s="7">
        <f t="shared" si="9"/>
        <v>55.365000000000002</v>
      </c>
      <c r="AA10" s="7">
        <f t="shared" si="10"/>
        <v>2.317499999999999</v>
      </c>
      <c r="AB10">
        <f t="shared" si="11"/>
        <v>-5</v>
      </c>
      <c r="AC10" s="7">
        <f t="shared" si="12"/>
        <v>1</v>
      </c>
      <c r="AD10" s="7">
        <f t="shared" si="13"/>
        <v>1</v>
      </c>
      <c r="AE10" s="7">
        <f t="array" ref="AE10">IF(OR(LEFT(R10:Y10,2)="C5",LEFT(R10:Y10,2)="C6",LEFT(R10:Y10,2)="C7"),1,0)</f>
        <v>0</v>
      </c>
      <c r="AF10" s="7">
        <f t="shared" si="14"/>
        <v>0</v>
      </c>
      <c r="AG10" s="7">
        <f t="shared" si="15"/>
        <v>-2</v>
      </c>
      <c r="AI10">
        <f t="array" ref="AI10">IFERROR(INDEX($Q$4:$Q$59,SMALL(IF($AG$4:$AG$59=MAX($AG$4:$AG$59),ROW($AG$4:$AG$59)),ROWS(Q$4:Q10))-3,1),"")</f>
        <v>28</v>
      </c>
      <c r="AJ10" t="str">
        <f t="shared" si="16"/>
        <v>C4-3</v>
      </c>
      <c r="AK10">
        <f t="shared" si="16"/>
        <v>34.307000000000002</v>
      </c>
      <c r="AL10" t="str">
        <f t="shared" si="16"/>
        <v>C1-6</v>
      </c>
      <c r="AM10">
        <f t="shared" si="16"/>
        <v>24.802</v>
      </c>
      <c r="AN10" t="str">
        <f t="shared" si="16"/>
        <v>-</v>
      </c>
      <c r="AO10" t="str">
        <f t="shared" si="16"/>
        <v>-</v>
      </c>
      <c r="AP10" t="str">
        <f t="shared" si="16"/>
        <v>-</v>
      </c>
      <c r="AQ10" t="str">
        <f t="shared" si="16"/>
        <v>-</v>
      </c>
      <c r="AR10">
        <f t="shared" si="16"/>
        <v>59.109000000000002</v>
      </c>
      <c r="AS10">
        <f t="shared" si="16"/>
        <v>0.44549999999999912</v>
      </c>
      <c r="AT10">
        <f t="shared" si="17"/>
        <v>-1</v>
      </c>
      <c r="AV10">
        <f t="array" ref="AV10">IFERROR(INDEX($Q$4:$Q$59,SMALL(IF($AG$4:$AG$59=(MAX($AG$4:$AG$59)-1),ROW($AG$4:$AG$59)),ROWS(Q$4:Q10))-3,1),"")</f>
        <v>7</v>
      </c>
      <c r="AW10" t="str">
        <f t="shared" si="18"/>
        <v>C1-21</v>
      </c>
      <c r="AX10">
        <f t="shared" si="18"/>
        <v>55.365000000000002</v>
      </c>
      <c r="AY10" t="str">
        <f t="shared" si="18"/>
        <v>-</v>
      </c>
      <c r="AZ10" t="str">
        <f t="shared" si="18"/>
        <v>-</v>
      </c>
      <c r="BA10" t="str">
        <f t="shared" si="18"/>
        <v>-</v>
      </c>
      <c r="BB10" t="str">
        <f t="shared" si="18"/>
        <v>-</v>
      </c>
      <c r="BC10" t="str">
        <f t="shared" si="18"/>
        <v>-</v>
      </c>
      <c r="BD10" t="str">
        <f t="shared" si="18"/>
        <v>-</v>
      </c>
      <c r="BE10">
        <f t="shared" si="18"/>
        <v>55.365000000000002</v>
      </c>
      <c r="BF10">
        <f t="shared" si="18"/>
        <v>2.317499999999999</v>
      </c>
      <c r="BG10">
        <f t="shared" si="19"/>
        <v>-2</v>
      </c>
      <c r="BI10">
        <f t="array" ref="BI10">IFERROR(INDEX($Q$4:$Q$59,SMALL(IF($AG$4:$AG$59=(MAX($AG$4:$AG$59)-2),ROW($AG$4:$AG$59)),ROWS(Q$4:Q10))-3,1),"")</f>
        <v>56</v>
      </c>
      <c r="BJ10" t="str">
        <f t="shared" si="20"/>
        <v>C1-17</v>
      </c>
      <c r="BK10">
        <f t="shared" si="20"/>
        <v>47.683999999999997</v>
      </c>
      <c r="BL10" t="str">
        <f t="shared" si="20"/>
        <v>C4-1</v>
      </c>
      <c r="BM10">
        <f t="shared" si="20"/>
        <v>11.433</v>
      </c>
      <c r="BN10" t="str">
        <f t="shared" si="20"/>
        <v>-</v>
      </c>
      <c r="BO10" t="str">
        <f t="shared" si="20"/>
        <v>-</v>
      </c>
      <c r="BP10" t="str">
        <f t="shared" si="20"/>
        <v>-</v>
      </c>
      <c r="BQ10" t="str">
        <f t="shared" si="20"/>
        <v>-</v>
      </c>
      <c r="BR10">
        <f t="shared" si="20"/>
        <v>59.116999999999997</v>
      </c>
      <c r="BS10">
        <f t="shared" si="20"/>
        <v>0.44150000000000134</v>
      </c>
      <c r="BT10">
        <f t="shared" si="21"/>
        <v>-3</v>
      </c>
      <c r="BV10" t="str">
        <f t="array" ref="BV10">IFERROR(INDEX($Q$4:$Q$59,SMALL(IF($AG$4:$AG$59&lt;(MAX($AG$4:$AG$59)-2),ROW($AG$4:$AG$59)),ROWS(AG$4:AG10))-3,1),"")</f>
        <v/>
      </c>
      <c r="BW10" t="str">
        <f t="shared" si="22"/>
        <v/>
      </c>
      <c r="BX10" t="str">
        <f t="shared" si="22"/>
        <v/>
      </c>
      <c r="BY10" t="str">
        <f t="shared" si="22"/>
        <v/>
      </c>
      <c r="BZ10" t="str">
        <f t="shared" si="22"/>
        <v/>
      </c>
      <c r="CA10" t="str">
        <f t="shared" si="22"/>
        <v/>
      </c>
      <c r="CB10" t="str">
        <f t="shared" si="22"/>
        <v/>
      </c>
      <c r="CC10" t="str">
        <f t="shared" si="22"/>
        <v/>
      </c>
      <c r="CD10" t="str">
        <f t="shared" si="22"/>
        <v/>
      </c>
      <c r="CE10" t="str">
        <f t="shared" si="22"/>
        <v/>
      </c>
      <c r="CF10" t="str">
        <f t="shared" si="22"/>
        <v/>
      </c>
      <c r="CG10" t="str">
        <f t="shared" si="23"/>
        <v/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6" t="str">
        <f t="shared" si="0"/>
        <v>C2-10</v>
      </c>
      <c r="S11" s="6">
        <f t="shared" ref="S11:S17" si="24">IF($K$2&lt;($B$53+0.25),VLOOKUP($K$2,$B$4:$B$53,1,TRUE),$B$57)</f>
        <v>57.488999999999997</v>
      </c>
      <c r="T11" s="6" t="str">
        <f t="shared" si="2"/>
        <v>-</v>
      </c>
      <c r="U11" s="6" t="str">
        <f>IFERROR(IF(($K$2-S11)&lt;$B$53,VLOOKUP(($K$2-S11),$B$4:$B$53,1,TRUE),$B$56),"-")</f>
        <v>-</v>
      </c>
      <c r="V11" s="6" t="str">
        <f t="shared" si="3"/>
        <v>-</v>
      </c>
      <c r="W11" s="6" t="str">
        <f>IFERROR(IF(($K$2-S11-U11)&lt;$B$53,VLOOKUP(($K$2-S11-U11),$B$4:$B$53,1,TRUE),$B$56),"-")</f>
        <v>-</v>
      </c>
      <c r="X11" s="6" t="str">
        <f t="shared" si="4"/>
        <v>-</v>
      </c>
      <c r="Y11" s="6" t="str">
        <f>IFERROR(IF(($K$2-S11-U11-W11)&lt;$B$53,VLOOKUP(($K$2-S11-U11-W11),$B$4:$B$53,1,TRUE),$B$56),"-")</f>
        <v>-</v>
      </c>
      <c r="Z11" s="7">
        <f t="shared" si="9"/>
        <v>57.488999999999997</v>
      </c>
      <c r="AA11" s="7">
        <f t="shared" si="10"/>
        <v>1.2555000000000014</v>
      </c>
      <c r="AB11">
        <f t="shared" si="11"/>
        <v>-5</v>
      </c>
      <c r="AC11" s="7">
        <f t="shared" si="12"/>
        <v>1</v>
      </c>
      <c r="AD11" s="7">
        <f t="shared" si="13"/>
        <v>1</v>
      </c>
      <c r="AE11" s="7">
        <f t="array" ref="AE11">IF(OR(LEFT(R11:Y11,2)="C5",LEFT(R11:Y11,2)="C6",LEFT(R11:Y11,2)="C7"),1,0)</f>
        <v>0</v>
      </c>
      <c r="AF11" s="7">
        <f t="shared" si="14"/>
        <v>0</v>
      </c>
      <c r="AG11" s="7">
        <f t="shared" si="15"/>
        <v>-2</v>
      </c>
      <c r="AI11" t="str">
        <f t="array" ref="AI11">IFERROR(INDEX($Q$4:$Q$59,SMALL(IF($AG$4:$AG$59=MAX($AG$4:$AG$59),ROW($AG$4:$AG$59)),ROWS(Q$4:Q11))-3,1),"")</f>
        <v/>
      </c>
      <c r="AJ11" t="str">
        <f t="shared" si="16"/>
        <v/>
      </c>
      <c r="AK11" t="str">
        <f t="shared" si="16"/>
        <v/>
      </c>
      <c r="AL11" t="str">
        <f t="shared" si="16"/>
        <v/>
      </c>
      <c r="AM11" t="str">
        <f t="shared" si="16"/>
        <v/>
      </c>
      <c r="AN11" t="str">
        <f t="shared" si="16"/>
        <v/>
      </c>
      <c r="AO11" t="str">
        <f t="shared" si="16"/>
        <v/>
      </c>
      <c r="AP11" t="str">
        <f t="shared" si="16"/>
        <v/>
      </c>
      <c r="AQ11" t="str">
        <f t="shared" si="16"/>
        <v/>
      </c>
      <c r="AR11" t="str">
        <f t="shared" si="16"/>
        <v/>
      </c>
      <c r="AS11" t="str">
        <f t="shared" si="16"/>
        <v/>
      </c>
      <c r="AT11" t="str">
        <f t="shared" si="17"/>
        <v/>
      </c>
      <c r="AV11">
        <f t="array" ref="AV11">IFERROR(INDEX($Q$4:$Q$59,SMALL(IF($AG$4:$AG$59=(MAX($AG$4:$AG$59)-1),ROW($AG$4:$AG$59)),ROWS(Q$4:Q11))-3,1),"")</f>
        <v>8</v>
      </c>
      <c r="AW11" t="str">
        <f t="shared" si="18"/>
        <v>C2-10</v>
      </c>
      <c r="AX11">
        <f t="shared" si="18"/>
        <v>57.488999999999997</v>
      </c>
      <c r="AY11" t="str">
        <f t="shared" si="18"/>
        <v>-</v>
      </c>
      <c r="AZ11" t="str">
        <f t="shared" si="18"/>
        <v>-</v>
      </c>
      <c r="BA11" t="str">
        <f t="shared" si="18"/>
        <v>-</v>
      </c>
      <c r="BB11" t="str">
        <f t="shared" si="18"/>
        <v>-</v>
      </c>
      <c r="BC11" t="str">
        <f t="shared" si="18"/>
        <v>-</v>
      </c>
      <c r="BD11" t="str">
        <f t="shared" si="18"/>
        <v>-</v>
      </c>
      <c r="BE11">
        <f t="shared" si="18"/>
        <v>57.488999999999997</v>
      </c>
      <c r="BF11">
        <f t="shared" si="18"/>
        <v>1.2555000000000014</v>
      </c>
      <c r="BG11">
        <f t="shared" si="19"/>
        <v>-2</v>
      </c>
      <c r="BI11" t="str">
        <f t="array" ref="BI11">IFERROR(INDEX($Q$4:$Q$59,SMALL(IF($AG$4:$AG$59=(MAX($AG$4:$AG$59)-2),ROW($AG$4:$AG$59)),ROWS(Q$4:Q11))-3,1),"")</f>
        <v/>
      </c>
      <c r="BJ11" t="str">
        <f t="shared" si="20"/>
        <v/>
      </c>
      <c r="BK11" t="str">
        <f t="shared" si="20"/>
        <v/>
      </c>
      <c r="BL11" t="str">
        <f t="shared" si="20"/>
        <v/>
      </c>
      <c r="BM11" t="str">
        <f t="shared" si="20"/>
        <v/>
      </c>
      <c r="BN11" t="str">
        <f t="shared" si="20"/>
        <v/>
      </c>
      <c r="BO11" t="str">
        <f t="shared" si="20"/>
        <v/>
      </c>
      <c r="BP11" t="str">
        <f t="shared" si="20"/>
        <v/>
      </c>
      <c r="BQ11" t="str">
        <f t="shared" si="20"/>
        <v/>
      </c>
      <c r="BR11" t="str">
        <f t="shared" si="20"/>
        <v/>
      </c>
      <c r="BS11" t="str">
        <f t="shared" si="20"/>
        <v/>
      </c>
      <c r="BT11" t="str">
        <f t="shared" si="21"/>
        <v/>
      </c>
      <c r="BV11" t="str">
        <f t="array" ref="BV11">IFERROR(INDEX($Q$4:$Q$59,SMALL(IF($AG$4:$AG$59&lt;(MAX($AG$4:$AG$59)-2),ROW($AG$4:$AG$59)),ROWS(AG$4:AG11))-3,1),"")</f>
        <v/>
      </c>
      <c r="BW11" t="str">
        <f t="shared" si="22"/>
        <v/>
      </c>
      <c r="BX11" t="str">
        <f t="shared" si="22"/>
        <v/>
      </c>
      <c r="BY11" t="str">
        <f t="shared" si="22"/>
        <v/>
      </c>
      <c r="BZ11" t="str">
        <f t="shared" si="22"/>
        <v/>
      </c>
      <c r="CA11" t="str">
        <f t="shared" si="22"/>
        <v/>
      </c>
      <c r="CB11" t="str">
        <f t="shared" si="22"/>
        <v/>
      </c>
      <c r="CC11" t="str">
        <f t="shared" si="22"/>
        <v/>
      </c>
      <c r="CD11" t="str">
        <f t="shared" si="22"/>
        <v/>
      </c>
      <c r="CE11" t="str">
        <f t="shared" si="22"/>
        <v/>
      </c>
      <c r="CF11" t="str">
        <f t="shared" si="22"/>
        <v/>
      </c>
      <c r="CG11" t="str">
        <f t="shared" si="23"/>
        <v/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6" t="str">
        <f t="shared" si="0"/>
        <v>C2-10</v>
      </c>
      <c r="S12" s="6">
        <f t="shared" si="24"/>
        <v>57.488999999999997</v>
      </c>
      <c r="T12" s="6" t="str">
        <f t="shared" si="2"/>
        <v>-</v>
      </c>
      <c r="U12" s="6" t="str">
        <f>IFERROR(IF(($K$2-S12)&lt;$B$53,VLOOKUP(($K$2-S12),$B$4:$B$53,1,TRUE),$B$57),"-")</f>
        <v>-</v>
      </c>
      <c r="V12" s="6" t="str">
        <f t="shared" si="3"/>
        <v>-</v>
      </c>
      <c r="W12" s="6" t="str">
        <f>IFERROR(IF(($K$2-S12-U12)&lt;$B$53,VLOOKUP(($K$2-S12-U12),$B$4:$B$53,1,TRUE),$B$57),"-")</f>
        <v>-</v>
      </c>
      <c r="X12" s="6" t="str">
        <f t="shared" si="4"/>
        <v>-</v>
      </c>
      <c r="Y12" s="6" t="str">
        <f>IFERROR(IF(($K$2-S12-U12-W12)&lt;$B$53,VLOOKUP(($K$2-S12-U12-W12),$B$4:$B$53,1,TRUE),$B$57),"-")</f>
        <v>-</v>
      </c>
      <c r="Z12" s="7">
        <f t="shared" si="9"/>
        <v>57.488999999999997</v>
      </c>
      <c r="AA12" s="7">
        <f t="shared" si="10"/>
        <v>1.2555000000000014</v>
      </c>
      <c r="AB12">
        <f t="shared" si="11"/>
        <v>-5</v>
      </c>
      <c r="AC12" s="7">
        <f t="shared" si="12"/>
        <v>1</v>
      </c>
      <c r="AD12" s="7">
        <f t="shared" si="13"/>
        <v>1</v>
      </c>
      <c r="AE12" s="7">
        <f t="array" ref="AE12">IF(OR(LEFT(R12:Y12,2)="C5",LEFT(R12:Y12,2)="C6",LEFT(R12:Y12,2)="C7"),1,0)</f>
        <v>0</v>
      </c>
      <c r="AF12" s="7">
        <f t="shared" si="14"/>
        <v>0</v>
      </c>
      <c r="AG12" s="7">
        <f t="shared" si="15"/>
        <v>-2</v>
      </c>
      <c r="AI12" t="str">
        <f t="array" ref="AI12">IFERROR(INDEX($Q$4:$Q$59,SMALL(IF($AG$4:$AG$59=MAX($AG$4:$AG$59),ROW($AG$4:$AG$59)),ROWS(Q$4:Q12))-3,1),"")</f>
        <v/>
      </c>
      <c r="AJ12" t="str">
        <f t="shared" si="16"/>
        <v/>
      </c>
      <c r="AK12" t="str">
        <f t="shared" si="16"/>
        <v/>
      </c>
      <c r="AL12" t="str">
        <f t="shared" si="16"/>
        <v/>
      </c>
      <c r="AM12" t="str">
        <f t="shared" si="16"/>
        <v/>
      </c>
      <c r="AN12" t="str">
        <f t="shared" si="16"/>
        <v/>
      </c>
      <c r="AO12" t="str">
        <f t="shared" si="16"/>
        <v/>
      </c>
      <c r="AP12" t="str">
        <f t="shared" si="16"/>
        <v/>
      </c>
      <c r="AQ12" t="str">
        <f t="shared" si="16"/>
        <v/>
      </c>
      <c r="AR12" t="str">
        <f t="shared" si="16"/>
        <v/>
      </c>
      <c r="AS12" t="str">
        <f t="shared" si="16"/>
        <v/>
      </c>
      <c r="AT12" t="str">
        <f t="shared" si="17"/>
        <v/>
      </c>
      <c r="AV12">
        <f t="array" ref="AV12">IFERROR(INDEX($Q$4:$Q$59,SMALL(IF($AG$4:$AG$59=(MAX($AG$4:$AG$59)-1),ROW($AG$4:$AG$59)),ROWS(Q$4:Q12))-3,1),"")</f>
        <v>9</v>
      </c>
      <c r="AW12" t="str">
        <f t="shared" si="18"/>
        <v>C2-10</v>
      </c>
      <c r="AX12">
        <f t="shared" si="18"/>
        <v>57.488999999999997</v>
      </c>
      <c r="AY12" t="str">
        <f t="shared" si="18"/>
        <v>-</v>
      </c>
      <c r="AZ12" t="str">
        <f t="shared" si="18"/>
        <v>-</v>
      </c>
      <c r="BA12" t="str">
        <f t="shared" si="18"/>
        <v>-</v>
      </c>
      <c r="BB12" t="str">
        <f t="shared" si="18"/>
        <v>-</v>
      </c>
      <c r="BC12" t="str">
        <f t="shared" si="18"/>
        <v>-</v>
      </c>
      <c r="BD12" t="str">
        <f t="shared" si="18"/>
        <v>-</v>
      </c>
      <c r="BE12">
        <f t="shared" si="18"/>
        <v>57.488999999999997</v>
      </c>
      <c r="BF12">
        <f t="shared" si="18"/>
        <v>1.2555000000000014</v>
      </c>
      <c r="BG12">
        <f t="shared" si="19"/>
        <v>-2</v>
      </c>
      <c r="BI12" t="str">
        <f t="array" ref="BI12">IFERROR(INDEX($Q$4:$Q$59,SMALL(IF($AG$4:$AG$59=(MAX($AG$4:$AG$59)-2),ROW($AG$4:$AG$59)),ROWS(Q$4:Q12))-3,1),"")</f>
        <v/>
      </c>
      <c r="BJ12" t="str">
        <f t="shared" si="20"/>
        <v/>
      </c>
      <c r="BK12" t="str">
        <f t="shared" si="20"/>
        <v/>
      </c>
      <c r="BL12" t="str">
        <f t="shared" si="20"/>
        <v/>
      </c>
      <c r="BM12" t="str">
        <f t="shared" si="20"/>
        <v/>
      </c>
      <c r="BN12" t="str">
        <f t="shared" si="20"/>
        <v/>
      </c>
      <c r="BO12" t="str">
        <f t="shared" si="20"/>
        <v/>
      </c>
      <c r="BP12" t="str">
        <f t="shared" si="20"/>
        <v/>
      </c>
      <c r="BQ12" t="str">
        <f t="shared" si="20"/>
        <v/>
      </c>
      <c r="BR12" t="str">
        <f t="shared" si="20"/>
        <v/>
      </c>
      <c r="BS12" t="str">
        <f t="shared" si="20"/>
        <v/>
      </c>
      <c r="BT12" t="str">
        <f t="shared" si="21"/>
        <v/>
      </c>
      <c r="BV12" t="str">
        <f t="array" ref="BV12">IFERROR(INDEX($Q$4:$Q$59,SMALL(IF($AG$4:$AG$59&lt;(MAX($AG$4:$AG$59)-2),ROW($AG$4:$AG$59)),ROWS(AG$4:AG12))-3,1),"")</f>
        <v/>
      </c>
      <c r="BW12" t="str">
        <f t="shared" si="22"/>
        <v/>
      </c>
      <c r="BX12" t="str">
        <f t="shared" si="22"/>
        <v/>
      </c>
      <c r="BY12" t="str">
        <f t="shared" si="22"/>
        <v/>
      </c>
      <c r="BZ12" t="str">
        <f t="shared" si="22"/>
        <v/>
      </c>
      <c r="CA12" t="str">
        <f t="shared" si="22"/>
        <v/>
      </c>
      <c r="CB12" t="str">
        <f t="shared" si="22"/>
        <v/>
      </c>
      <c r="CC12" t="str">
        <f t="shared" si="22"/>
        <v/>
      </c>
      <c r="CD12" t="str">
        <f t="shared" si="22"/>
        <v/>
      </c>
      <c r="CE12" t="str">
        <f t="shared" si="22"/>
        <v/>
      </c>
      <c r="CF12" t="str">
        <f t="shared" si="22"/>
        <v/>
      </c>
      <c r="CG12" t="str">
        <f t="shared" si="23"/>
        <v/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6" t="str">
        <f t="shared" si="0"/>
        <v>C2-10</v>
      </c>
      <c r="S13" s="6">
        <f t="shared" si="24"/>
        <v>57.488999999999997</v>
      </c>
      <c r="T13" s="6" t="str">
        <f t="shared" si="2"/>
        <v>-</v>
      </c>
      <c r="U13" s="6" t="str">
        <f>IFERROR(IF(($K$2-S13)&lt;$B$53,VLOOKUP(($K$2-S13),$B$4:$B$53,1,TRUE),$B$58),"-")</f>
        <v>-</v>
      </c>
      <c r="V13" s="6" t="str">
        <f t="shared" si="3"/>
        <v>-</v>
      </c>
      <c r="W13" s="6" t="str">
        <f>IFERROR(IF(($K$2-S13-U13)&lt;$B$53,VLOOKUP(($K$2-S13-U13),$B$4:$B$53,1,TRUE),$B$58),"-")</f>
        <v>-</v>
      </c>
      <c r="X13" s="6" t="str">
        <f t="shared" si="4"/>
        <v>-</v>
      </c>
      <c r="Y13" s="6" t="str">
        <f>IFERROR(IF(($K$2-S13-U13-W13)&lt;$B$53,VLOOKUP(($K$2-S13-U13-W13),$B$4:$B$53,1,TRUE),$B$58),"-")</f>
        <v>-</v>
      </c>
      <c r="Z13" s="7">
        <f t="shared" si="9"/>
        <v>57.488999999999997</v>
      </c>
      <c r="AA13" s="7">
        <f t="shared" si="10"/>
        <v>1.2555000000000014</v>
      </c>
      <c r="AB13">
        <f t="shared" si="11"/>
        <v>-5</v>
      </c>
      <c r="AC13" s="7">
        <f t="shared" si="12"/>
        <v>1</v>
      </c>
      <c r="AD13" s="7">
        <f t="shared" si="13"/>
        <v>1</v>
      </c>
      <c r="AE13" s="7">
        <f t="array" ref="AE13">IF(OR(LEFT(R13:Y13,2)="C5",LEFT(R13:Y13,2)="C6",LEFT(R13:Y13,2)="C7"),1,0)</f>
        <v>0</v>
      </c>
      <c r="AF13" s="7">
        <f t="shared" si="14"/>
        <v>0</v>
      </c>
      <c r="AG13" s="7">
        <f t="shared" si="15"/>
        <v>-2</v>
      </c>
      <c r="AI13" t="str">
        <f t="array" ref="AI13">IFERROR(INDEX($Q$4:$Q$59,SMALL(IF($AG$4:$AG$59=MAX($AG$4:$AG$59),ROW($AG$4:$AG$59)),ROWS(Q$4:Q13))-3,1),"")</f>
        <v/>
      </c>
      <c r="AJ13" t="str">
        <f t="shared" si="16"/>
        <v/>
      </c>
      <c r="AK13" t="str">
        <f t="shared" si="16"/>
        <v/>
      </c>
      <c r="AL13" t="str">
        <f t="shared" si="16"/>
        <v/>
      </c>
      <c r="AM13" t="str">
        <f t="shared" si="16"/>
        <v/>
      </c>
      <c r="AN13" t="str">
        <f t="shared" si="16"/>
        <v/>
      </c>
      <c r="AO13" t="str">
        <f t="shared" si="16"/>
        <v/>
      </c>
      <c r="AP13" t="str">
        <f t="shared" si="16"/>
        <v/>
      </c>
      <c r="AQ13" t="str">
        <f t="shared" si="16"/>
        <v/>
      </c>
      <c r="AR13" t="str">
        <f t="shared" si="16"/>
        <v/>
      </c>
      <c r="AS13" t="str">
        <f t="shared" si="16"/>
        <v/>
      </c>
      <c r="AT13" t="str">
        <f t="shared" si="17"/>
        <v/>
      </c>
      <c r="AV13">
        <f t="array" ref="AV13">IFERROR(INDEX($Q$4:$Q$59,SMALL(IF($AG$4:$AG$59=(MAX($AG$4:$AG$59)-1),ROW($AG$4:$AG$59)),ROWS(Q$4:Q13))-3,1),"")</f>
        <v>10</v>
      </c>
      <c r="AW13" t="str">
        <f t="shared" si="18"/>
        <v>C2-10</v>
      </c>
      <c r="AX13">
        <f t="shared" si="18"/>
        <v>57.488999999999997</v>
      </c>
      <c r="AY13" t="str">
        <f t="shared" si="18"/>
        <v>-</v>
      </c>
      <c r="AZ13" t="str">
        <f t="shared" si="18"/>
        <v>-</v>
      </c>
      <c r="BA13" t="str">
        <f t="shared" si="18"/>
        <v>-</v>
      </c>
      <c r="BB13" t="str">
        <f t="shared" si="18"/>
        <v>-</v>
      </c>
      <c r="BC13" t="str">
        <f t="shared" si="18"/>
        <v>-</v>
      </c>
      <c r="BD13" t="str">
        <f t="shared" si="18"/>
        <v>-</v>
      </c>
      <c r="BE13">
        <f t="shared" si="18"/>
        <v>57.488999999999997</v>
      </c>
      <c r="BF13">
        <f t="shared" si="18"/>
        <v>1.2555000000000014</v>
      </c>
      <c r="BG13">
        <f t="shared" si="19"/>
        <v>-2</v>
      </c>
      <c r="BI13" t="str">
        <f t="array" ref="BI13">IFERROR(INDEX($Q$4:$Q$59,SMALL(IF($AG$4:$AG$59=(MAX($AG$4:$AG$59)-2),ROW($AG$4:$AG$59)),ROWS(Q$4:Q13))-3,1),"")</f>
        <v/>
      </c>
      <c r="BJ13" t="str">
        <f t="shared" si="20"/>
        <v/>
      </c>
      <c r="BK13" t="str">
        <f t="shared" si="20"/>
        <v/>
      </c>
      <c r="BL13" t="str">
        <f t="shared" si="20"/>
        <v/>
      </c>
      <c r="BM13" t="str">
        <f t="shared" si="20"/>
        <v/>
      </c>
      <c r="BN13" t="str">
        <f t="shared" si="20"/>
        <v/>
      </c>
      <c r="BO13" t="str">
        <f t="shared" si="20"/>
        <v/>
      </c>
      <c r="BP13" t="str">
        <f t="shared" si="20"/>
        <v/>
      </c>
      <c r="BQ13" t="str">
        <f t="shared" si="20"/>
        <v/>
      </c>
      <c r="BR13" t="str">
        <f t="shared" si="20"/>
        <v/>
      </c>
      <c r="BS13" t="str">
        <f t="shared" si="20"/>
        <v/>
      </c>
      <c r="BT13" t="str">
        <f t="shared" si="21"/>
        <v/>
      </c>
      <c r="BV13" t="str">
        <f t="array" ref="BV13">IFERROR(INDEX($Q$4:$Q$59,SMALL(IF($AG$4:$AG$59&lt;(MAX($AG$4:$AG$59)-2),ROW($AG$4:$AG$59)),ROWS(AG$4:AG13))-3,1),"")</f>
        <v/>
      </c>
      <c r="BW13" t="str">
        <f t="shared" si="22"/>
        <v/>
      </c>
      <c r="BX13" t="str">
        <f t="shared" si="22"/>
        <v/>
      </c>
      <c r="BY13" t="str">
        <f t="shared" si="22"/>
        <v/>
      </c>
      <c r="BZ13" t="str">
        <f t="shared" si="22"/>
        <v/>
      </c>
      <c r="CA13" t="str">
        <f t="shared" si="22"/>
        <v/>
      </c>
      <c r="CB13" t="str">
        <f t="shared" si="22"/>
        <v/>
      </c>
      <c r="CC13" t="str">
        <f t="shared" si="22"/>
        <v/>
      </c>
      <c r="CD13" t="str">
        <f t="shared" si="22"/>
        <v/>
      </c>
      <c r="CE13" t="str">
        <f t="shared" si="22"/>
        <v/>
      </c>
      <c r="CF13" t="str">
        <f t="shared" si="22"/>
        <v/>
      </c>
      <c r="CG13" t="str">
        <f t="shared" si="23"/>
        <v/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5">M14*$M$8+$M$8</f>
        <v>0.06</v>
      </c>
      <c r="Q14" s="11">
        <v>11</v>
      </c>
      <c r="R14" s="6" t="str">
        <f t="shared" si="0"/>
        <v>C2-10</v>
      </c>
      <c r="S14" s="6">
        <f t="shared" si="24"/>
        <v>57.488999999999997</v>
      </c>
      <c r="T14" s="6" t="str">
        <f t="shared" si="2"/>
        <v>-</v>
      </c>
      <c r="U14" s="6" t="str">
        <f>IFERROR(IF(($K$2-S14)&lt;$B$53,VLOOKUP(($K$2-S14),$B$4:$B$53,1,TRUE),$B$59),"-")</f>
        <v>-</v>
      </c>
      <c r="V14" s="6" t="str">
        <f t="shared" si="3"/>
        <v>-</v>
      </c>
      <c r="W14" s="6" t="str">
        <f>IFERROR(IF(($K$2-S14-U14)&lt;$B$53,VLOOKUP(($K$2-S14-U14),$B$4:$B$53,1,TRUE),$B$59),"-")</f>
        <v>-</v>
      </c>
      <c r="X14" s="6" t="str">
        <f t="shared" si="4"/>
        <v>-</v>
      </c>
      <c r="Y14" s="6" t="str">
        <f>IFERROR(IF(($K$2-S14-U14-W14)&lt;$B$53,VLOOKUP(($K$2-S14-U14-W14),$B$4:$B$53,1,TRUE),$B$59),"-")</f>
        <v>-</v>
      </c>
      <c r="Z14" s="7">
        <f t="shared" si="9"/>
        <v>57.488999999999997</v>
      </c>
      <c r="AA14" s="7">
        <f t="shared" si="10"/>
        <v>1.2555000000000014</v>
      </c>
      <c r="AB14">
        <f t="shared" si="11"/>
        <v>-5</v>
      </c>
      <c r="AC14" s="7">
        <f t="shared" si="12"/>
        <v>1</v>
      </c>
      <c r="AD14" s="7">
        <f t="shared" si="13"/>
        <v>1</v>
      </c>
      <c r="AE14" s="7">
        <f t="array" ref="AE14">IF(OR(LEFT(R14:Y14,2)="C5",LEFT(R14:Y14,2)="C6",LEFT(R14:Y14,2)="C7"),1,0)</f>
        <v>0</v>
      </c>
      <c r="AF14" s="7">
        <f t="shared" si="14"/>
        <v>0</v>
      </c>
      <c r="AG14" s="7">
        <f t="shared" si="15"/>
        <v>-2</v>
      </c>
      <c r="AI14" t="str">
        <f t="array" ref="AI14">IFERROR(INDEX($Q$4:$Q$59,SMALL(IF($AG$4:$AG$59=MAX($AG$4:$AG$59),ROW($AG$4:$AG$59)),ROWS(Q$4:Q14))-3,1),"")</f>
        <v/>
      </c>
      <c r="AJ14" t="str">
        <f t="shared" si="16"/>
        <v/>
      </c>
      <c r="AK14" t="str">
        <f t="shared" si="16"/>
        <v/>
      </c>
      <c r="AL14" t="str">
        <f t="shared" si="16"/>
        <v/>
      </c>
      <c r="AM14" t="str">
        <f t="shared" si="16"/>
        <v/>
      </c>
      <c r="AN14" t="str">
        <f t="shared" si="16"/>
        <v/>
      </c>
      <c r="AO14" t="str">
        <f t="shared" si="16"/>
        <v/>
      </c>
      <c r="AP14" t="str">
        <f t="shared" si="16"/>
        <v/>
      </c>
      <c r="AQ14" t="str">
        <f t="shared" si="16"/>
        <v/>
      </c>
      <c r="AR14" t="str">
        <f t="shared" si="16"/>
        <v/>
      </c>
      <c r="AS14" t="str">
        <f t="shared" si="16"/>
        <v/>
      </c>
      <c r="AT14" t="str">
        <f t="shared" si="17"/>
        <v/>
      </c>
      <c r="AV14">
        <f t="array" ref="AV14">IFERROR(INDEX($Q$4:$Q$59,SMALL(IF($AG$4:$AG$59=(MAX($AG$4:$AG$59)-1),ROW($AG$4:$AG$59)),ROWS(Q$4:Q14))-3,1),"")</f>
        <v>11</v>
      </c>
      <c r="AW14" t="str">
        <f t="shared" si="18"/>
        <v>C2-10</v>
      </c>
      <c r="AX14">
        <f t="shared" si="18"/>
        <v>57.488999999999997</v>
      </c>
      <c r="AY14" t="str">
        <f t="shared" si="18"/>
        <v>-</v>
      </c>
      <c r="AZ14" t="str">
        <f t="shared" si="18"/>
        <v>-</v>
      </c>
      <c r="BA14" t="str">
        <f t="shared" si="18"/>
        <v>-</v>
      </c>
      <c r="BB14" t="str">
        <f t="shared" si="18"/>
        <v>-</v>
      </c>
      <c r="BC14" t="str">
        <f t="shared" si="18"/>
        <v>-</v>
      </c>
      <c r="BD14" t="str">
        <f t="shared" si="18"/>
        <v>-</v>
      </c>
      <c r="BE14">
        <f t="shared" si="18"/>
        <v>57.488999999999997</v>
      </c>
      <c r="BF14">
        <f t="shared" si="18"/>
        <v>1.2555000000000014</v>
      </c>
      <c r="BG14">
        <f t="shared" si="19"/>
        <v>-2</v>
      </c>
      <c r="BI14" t="str">
        <f t="array" ref="BI14">IFERROR(INDEX($Q$4:$Q$59,SMALL(IF($AG$4:$AG$59=(MAX($AG$4:$AG$59)-2),ROW($AG$4:$AG$59)),ROWS(Q$4:Q14))-3,1),"")</f>
        <v/>
      </c>
      <c r="BJ14" t="str">
        <f t="shared" si="20"/>
        <v/>
      </c>
      <c r="BK14" t="str">
        <f t="shared" si="20"/>
        <v/>
      </c>
      <c r="BL14" t="str">
        <f t="shared" si="20"/>
        <v/>
      </c>
      <c r="BM14" t="str">
        <f t="shared" si="20"/>
        <v/>
      </c>
      <c r="BN14" t="str">
        <f t="shared" si="20"/>
        <v/>
      </c>
      <c r="BO14" t="str">
        <f t="shared" si="20"/>
        <v/>
      </c>
      <c r="BP14" t="str">
        <f t="shared" si="20"/>
        <v/>
      </c>
      <c r="BQ14" t="str">
        <f t="shared" si="20"/>
        <v/>
      </c>
      <c r="BR14" t="str">
        <f t="shared" si="20"/>
        <v/>
      </c>
      <c r="BS14" t="str">
        <f t="shared" si="20"/>
        <v/>
      </c>
      <c r="BT14" t="str">
        <f t="shared" si="21"/>
        <v/>
      </c>
      <c r="BV14" t="str">
        <f t="array" ref="BV14">IFERROR(INDEX($Q$4:$Q$59,SMALL(IF($AG$4:$AG$59&lt;(MAX($AG$4:$AG$59)-2),ROW($AG$4:$AG$59)),ROWS(AG$4:AG14))-3,1),"")</f>
        <v/>
      </c>
      <c r="BW14" t="str">
        <f t="shared" si="22"/>
        <v/>
      </c>
      <c r="BX14" t="str">
        <f t="shared" si="22"/>
        <v/>
      </c>
      <c r="BY14" t="str">
        <f t="shared" si="22"/>
        <v/>
      </c>
      <c r="BZ14" t="str">
        <f t="shared" si="22"/>
        <v/>
      </c>
      <c r="CA14" t="str">
        <f t="shared" si="22"/>
        <v/>
      </c>
      <c r="CB14" t="str">
        <f t="shared" si="22"/>
        <v/>
      </c>
      <c r="CC14" t="str">
        <f t="shared" si="22"/>
        <v/>
      </c>
      <c r="CD14" t="str">
        <f t="shared" si="22"/>
        <v/>
      </c>
      <c r="CE14" t="str">
        <f t="shared" si="22"/>
        <v/>
      </c>
      <c r="CF14" t="str">
        <f t="shared" si="22"/>
        <v/>
      </c>
      <c r="CG14" t="str">
        <f t="shared" si="23"/>
        <v/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5"/>
        <v>0.08</v>
      </c>
      <c r="Q15" s="11">
        <v>12</v>
      </c>
      <c r="R15" s="6" t="str">
        <f t="shared" si="0"/>
        <v>C2-10</v>
      </c>
      <c r="S15" s="6">
        <f t="shared" si="24"/>
        <v>57.488999999999997</v>
      </c>
      <c r="T15" s="6" t="str">
        <f t="shared" si="2"/>
        <v>-</v>
      </c>
      <c r="U15" s="6" t="str">
        <f>IFERROR(IF(($K$2-S15)&lt;$B$53,VLOOKUP(($K$2-S15),$B$4:$B$53,1,TRUE),$B$60),"-")</f>
        <v>-</v>
      </c>
      <c r="V15" s="6" t="str">
        <f t="shared" si="3"/>
        <v>-</v>
      </c>
      <c r="W15" s="6" t="str">
        <f>IFERROR(IF(($K$2-S15-U15)&lt;$B$53,VLOOKUP(($K$2-S15-U15),$B$4:$B$53,1,TRUE),$B$60),"-")</f>
        <v>-</v>
      </c>
      <c r="X15" s="6" t="str">
        <f t="shared" si="4"/>
        <v>-</v>
      </c>
      <c r="Y15" s="6" t="str">
        <f>IFERROR(IF(($K$2-S15-U15-W15)&lt;$B$53,VLOOKUP(($K$2-S15-U15-W15),$B$4:$B$53,1,TRUE),$B$60),"-")</f>
        <v>-</v>
      </c>
      <c r="Z15" s="7">
        <f t="shared" si="9"/>
        <v>57.488999999999997</v>
      </c>
      <c r="AA15" s="7">
        <f t="shared" si="10"/>
        <v>1.2555000000000014</v>
      </c>
      <c r="AB15">
        <f t="shared" si="11"/>
        <v>-5</v>
      </c>
      <c r="AC15" s="7">
        <f t="shared" si="12"/>
        <v>1</v>
      </c>
      <c r="AD15" s="7">
        <f t="shared" si="13"/>
        <v>1</v>
      </c>
      <c r="AE15" s="7">
        <f t="array" ref="AE15">IF(OR(LEFT(R15:Y15,2)="C5",LEFT(R15:Y15,2)="C6",LEFT(R15:Y15,2)="C7"),1,0)</f>
        <v>0</v>
      </c>
      <c r="AF15" s="7">
        <f t="shared" si="14"/>
        <v>0</v>
      </c>
      <c r="AG15" s="7">
        <f t="shared" si="15"/>
        <v>-2</v>
      </c>
      <c r="AI15" t="str">
        <f t="array" ref="AI15">IFERROR(INDEX($Q$4:$Q$59,SMALL(IF($AG$4:$AG$59=MAX($AG$4:$AG$59),ROW($AG$4:$AG$59)),ROWS(Q$4:Q15))-3,1),"")</f>
        <v/>
      </c>
      <c r="AJ15" t="str">
        <f t="shared" si="16"/>
        <v/>
      </c>
      <c r="AK15" t="str">
        <f t="shared" si="16"/>
        <v/>
      </c>
      <c r="AL15" t="str">
        <f t="shared" si="16"/>
        <v/>
      </c>
      <c r="AM15" t="str">
        <f t="shared" si="16"/>
        <v/>
      </c>
      <c r="AN15" t="str">
        <f t="shared" si="16"/>
        <v/>
      </c>
      <c r="AO15" t="str">
        <f t="shared" si="16"/>
        <v/>
      </c>
      <c r="AP15" t="str">
        <f t="shared" si="16"/>
        <v/>
      </c>
      <c r="AQ15" t="str">
        <f t="shared" si="16"/>
        <v/>
      </c>
      <c r="AR15" t="str">
        <f t="shared" si="16"/>
        <v/>
      </c>
      <c r="AS15" t="str">
        <f t="shared" si="16"/>
        <v/>
      </c>
      <c r="AT15" t="str">
        <f t="shared" si="17"/>
        <v/>
      </c>
      <c r="AV15">
        <f t="array" ref="AV15">IFERROR(INDEX($Q$4:$Q$59,SMALL(IF($AG$4:$AG$59=(MAX($AG$4:$AG$59)-1),ROW($AG$4:$AG$59)),ROWS(Q$4:Q15))-3,1),"")</f>
        <v>12</v>
      </c>
      <c r="AW15" t="str">
        <f t="shared" si="18"/>
        <v>C2-10</v>
      </c>
      <c r="AX15">
        <f t="shared" si="18"/>
        <v>57.488999999999997</v>
      </c>
      <c r="AY15" t="str">
        <f t="shared" si="18"/>
        <v>-</v>
      </c>
      <c r="AZ15" t="str">
        <f t="shared" si="18"/>
        <v>-</v>
      </c>
      <c r="BA15" t="str">
        <f t="shared" si="18"/>
        <v>-</v>
      </c>
      <c r="BB15" t="str">
        <f t="shared" si="18"/>
        <v>-</v>
      </c>
      <c r="BC15" t="str">
        <f t="shared" si="18"/>
        <v>-</v>
      </c>
      <c r="BD15" t="str">
        <f t="shared" si="18"/>
        <v>-</v>
      </c>
      <c r="BE15">
        <f t="shared" si="18"/>
        <v>57.488999999999997</v>
      </c>
      <c r="BF15">
        <f t="shared" si="18"/>
        <v>1.2555000000000014</v>
      </c>
      <c r="BG15">
        <f t="shared" si="19"/>
        <v>-2</v>
      </c>
      <c r="BI15" t="str">
        <f t="array" ref="BI15">IFERROR(INDEX($Q$4:$Q$59,SMALL(IF($AG$4:$AG$59=(MAX($AG$4:$AG$59)-2),ROW($AG$4:$AG$59)),ROWS(Q$4:Q15))-3,1),"")</f>
        <v/>
      </c>
      <c r="BJ15" t="str">
        <f t="shared" si="20"/>
        <v/>
      </c>
      <c r="BK15" t="str">
        <f t="shared" si="20"/>
        <v/>
      </c>
      <c r="BL15" t="str">
        <f t="shared" si="20"/>
        <v/>
      </c>
      <c r="BM15" t="str">
        <f t="shared" si="20"/>
        <v/>
      </c>
      <c r="BN15" t="str">
        <f t="shared" si="20"/>
        <v/>
      </c>
      <c r="BO15" t="str">
        <f t="shared" si="20"/>
        <v/>
      </c>
      <c r="BP15" t="str">
        <f t="shared" si="20"/>
        <v/>
      </c>
      <c r="BQ15" t="str">
        <f t="shared" si="20"/>
        <v/>
      </c>
      <c r="BR15" t="str">
        <f t="shared" si="20"/>
        <v/>
      </c>
      <c r="BS15" t="str">
        <f t="shared" si="20"/>
        <v/>
      </c>
      <c r="BT15" t="str">
        <f t="shared" si="21"/>
        <v/>
      </c>
      <c r="BV15" t="str">
        <f t="array" ref="BV15">IFERROR(INDEX($Q$4:$Q$59,SMALL(IF($AG$4:$AG$59&lt;(MAX($AG$4:$AG$59)-2),ROW($AG$4:$AG$59)),ROWS(AG$4:AG15))-3,1),"")</f>
        <v/>
      </c>
      <c r="BW15" t="str">
        <f t="shared" si="22"/>
        <v/>
      </c>
      <c r="BX15" t="str">
        <f t="shared" si="22"/>
        <v/>
      </c>
      <c r="BY15" t="str">
        <f t="shared" si="22"/>
        <v/>
      </c>
      <c r="BZ15" t="str">
        <f t="shared" si="22"/>
        <v/>
      </c>
      <c r="CA15" t="str">
        <f t="shared" si="22"/>
        <v/>
      </c>
      <c r="CB15" t="str">
        <f t="shared" si="22"/>
        <v/>
      </c>
      <c r="CC15" t="str">
        <f t="shared" si="22"/>
        <v/>
      </c>
      <c r="CD15" t="str">
        <f t="shared" si="22"/>
        <v/>
      </c>
      <c r="CE15" t="str">
        <f t="shared" si="22"/>
        <v/>
      </c>
      <c r="CF15" t="str">
        <f t="shared" si="22"/>
        <v/>
      </c>
      <c r="CG15" t="str">
        <f t="shared" si="23"/>
        <v/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5"/>
        <v>0.1</v>
      </c>
      <c r="Q16">
        <v>13</v>
      </c>
      <c r="R16" s="6" t="str">
        <f t="shared" si="0"/>
        <v>C2-10</v>
      </c>
      <c r="S16" s="6">
        <f t="shared" si="24"/>
        <v>57.488999999999997</v>
      </c>
      <c r="T16" s="6" t="str">
        <f t="shared" si="2"/>
        <v>-</v>
      </c>
      <c r="U16" s="6" t="str">
        <f>IFERROR(IF(($K$2-S16)&lt;$B$53,VLOOKUP(($K$2-S16),$B$4:$B$53,1,TRUE),$B$61),"-")</f>
        <v>-</v>
      </c>
      <c r="V16" s="6" t="str">
        <f t="shared" si="3"/>
        <v>-</v>
      </c>
      <c r="W16" s="6" t="str">
        <f>IFERROR(IF(($K$2-S16-U16)&lt;$B$53,VLOOKUP(($K$2-S16-U16),$B$4:$B$53,1,TRUE),$B$61),"-")</f>
        <v>-</v>
      </c>
      <c r="X16" s="6" t="str">
        <f t="shared" si="4"/>
        <v>-</v>
      </c>
      <c r="Y16" s="6" t="str">
        <f>IFERROR(IF(($K$2-S16-U16-W16)&lt;$B$53,VLOOKUP(($K$2-S16-U16-W16),$B$4:$B$53,1,TRUE),$B$61),"-")</f>
        <v>-</v>
      </c>
      <c r="Z16" s="7">
        <f t="shared" si="9"/>
        <v>57.488999999999997</v>
      </c>
      <c r="AA16" s="7">
        <f t="shared" si="10"/>
        <v>1.2555000000000014</v>
      </c>
      <c r="AB16">
        <f t="shared" si="11"/>
        <v>-5</v>
      </c>
      <c r="AC16" s="7">
        <f t="shared" si="12"/>
        <v>1</v>
      </c>
      <c r="AD16" s="7">
        <f t="shared" si="13"/>
        <v>1</v>
      </c>
      <c r="AE16" s="7">
        <f t="array" ref="AE16">IF(OR(LEFT(R16:Y16,2)="C5",LEFT(R16:Y16,2)="C6",LEFT(R16:Y16,2)="C7"),1,0)</f>
        <v>0</v>
      </c>
      <c r="AF16" s="7">
        <f t="shared" si="14"/>
        <v>0</v>
      </c>
      <c r="AG16" s="7">
        <f t="shared" si="15"/>
        <v>-2</v>
      </c>
      <c r="AI16" t="str">
        <f t="array" ref="AI16">IFERROR(INDEX($Q$4:$Q$59,SMALL(IF($AG$4:$AG$59=MAX($AG$4:$AG$59),ROW($AG$4:$AG$59)),ROWS(Q$4:Q16))-3,1),"")</f>
        <v/>
      </c>
      <c r="AJ16" t="str">
        <f t="shared" si="16"/>
        <v/>
      </c>
      <c r="AK16" t="str">
        <f t="shared" si="16"/>
        <v/>
      </c>
      <c r="AL16" t="str">
        <f t="shared" si="16"/>
        <v/>
      </c>
      <c r="AM16" t="str">
        <f t="shared" si="16"/>
        <v/>
      </c>
      <c r="AN16" t="str">
        <f t="shared" si="16"/>
        <v/>
      </c>
      <c r="AO16" t="str">
        <f t="shared" si="16"/>
        <v/>
      </c>
      <c r="AP16" t="str">
        <f t="shared" si="16"/>
        <v/>
      </c>
      <c r="AQ16" t="str">
        <f t="shared" si="16"/>
        <v/>
      </c>
      <c r="AR16" t="str">
        <f t="shared" si="16"/>
        <v/>
      </c>
      <c r="AS16" t="str">
        <f t="shared" si="16"/>
        <v/>
      </c>
      <c r="AT16" t="str">
        <f t="shared" si="17"/>
        <v/>
      </c>
      <c r="AV16">
        <f t="array" ref="AV16">IFERROR(INDEX($Q$4:$Q$59,SMALL(IF($AG$4:$AG$59=(MAX($AG$4:$AG$59)-1),ROW($AG$4:$AG$59)),ROWS(Q$4:Q16))-3,1),"")</f>
        <v>13</v>
      </c>
      <c r="AW16" t="str">
        <f t="shared" si="18"/>
        <v>C2-10</v>
      </c>
      <c r="AX16">
        <f t="shared" si="18"/>
        <v>57.488999999999997</v>
      </c>
      <c r="AY16" t="str">
        <f t="shared" si="18"/>
        <v>-</v>
      </c>
      <c r="AZ16" t="str">
        <f t="shared" si="18"/>
        <v>-</v>
      </c>
      <c r="BA16" t="str">
        <f t="shared" si="18"/>
        <v>-</v>
      </c>
      <c r="BB16" t="str">
        <f t="shared" si="18"/>
        <v>-</v>
      </c>
      <c r="BC16" t="str">
        <f t="shared" si="18"/>
        <v>-</v>
      </c>
      <c r="BD16" t="str">
        <f t="shared" si="18"/>
        <v>-</v>
      </c>
      <c r="BE16">
        <f t="shared" si="18"/>
        <v>57.488999999999997</v>
      </c>
      <c r="BF16">
        <f t="shared" si="18"/>
        <v>1.2555000000000014</v>
      </c>
      <c r="BG16">
        <f t="shared" si="19"/>
        <v>-2</v>
      </c>
      <c r="BI16" t="str">
        <f t="array" ref="BI16">IFERROR(INDEX($Q$4:$Q$59,SMALL(IF($AG$4:$AG$59=(MAX($AG$4:$AG$59)-2),ROW($AG$4:$AG$59)),ROWS(Q$4:Q16))-3,1),"")</f>
        <v/>
      </c>
      <c r="BJ16" t="str">
        <f t="shared" si="20"/>
        <v/>
      </c>
      <c r="BK16" t="str">
        <f t="shared" si="20"/>
        <v/>
      </c>
      <c r="BL16" t="str">
        <f t="shared" si="20"/>
        <v/>
      </c>
      <c r="BM16" t="str">
        <f t="shared" si="20"/>
        <v/>
      </c>
      <c r="BN16" t="str">
        <f t="shared" si="20"/>
        <v/>
      </c>
      <c r="BO16" t="str">
        <f t="shared" si="20"/>
        <v/>
      </c>
      <c r="BP16" t="str">
        <f t="shared" si="20"/>
        <v/>
      </c>
      <c r="BQ16" t="str">
        <f t="shared" si="20"/>
        <v/>
      </c>
      <c r="BR16" t="str">
        <f t="shared" si="20"/>
        <v/>
      </c>
      <c r="BS16" t="str">
        <f t="shared" si="20"/>
        <v/>
      </c>
      <c r="BT16" t="str">
        <f t="shared" si="21"/>
        <v/>
      </c>
      <c r="BV16" t="str">
        <f t="array" ref="BV16">IFERROR(INDEX($Q$4:$Q$59,SMALL(IF($AG$4:$AG$59&lt;(MAX($AG$4:$AG$59)-2),ROW($AG$4:$AG$59)),ROWS(AG$4:AG16))-3,1),"")</f>
        <v/>
      </c>
      <c r="BW16" t="str">
        <f t="shared" si="22"/>
        <v/>
      </c>
      <c r="BX16" t="str">
        <f t="shared" si="22"/>
        <v/>
      </c>
      <c r="BY16" t="str">
        <f t="shared" si="22"/>
        <v/>
      </c>
      <c r="BZ16" t="str">
        <f t="shared" si="22"/>
        <v/>
      </c>
      <c r="CA16" t="str">
        <f t="shared" si="22"/>
        <v/>
      </c>
      <c r="CB16" t="str">
        <f t="shared" si="22"/>
        <v/>
      </c>
      <c r="CC16" t="str">
        <f t="shared" si="22"/>
        <v/>
      </c>
      <c r="CD16" t="str">
        <f t="shared" si="22"/>
        <v/>
      </c>
      <c r="CE16" t="str">
        <f t="shared" si="22"/>
        <v/>
      </c>
      <c r="CF16" t="str">
        <f t="shared" si="22"/>
        <v/>
      </c>
      <c r="CG16" t="str">
        <f t="shared" si="23"/>
        <v/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6" t="str">
        <f t="shared" si="0"/>
        <v>C2-10</v>
      </c>
      <c r="S17" s="6">
        <f t="shared" si="24"/>
        <v>57.488999999999997</v>
      </c>
      <c r="T17" s="6" t="str">
        <f t="shared" si="2"/>
        <v>-</v>
      </c>
      <c r="U17" s="6" t="str">
        <f>IFERROR(IF(($K$2-S17)&lt;$B$53,VLOOKUP(($K$2-S17),$B$4:$B$53,1,TRUE),$B$62),"-")</f>
        <v>-</v>
      </c>
      <c r="V17" s="6" t="str">
        <f t="shared" si="3"/>
        <v>-</v>
      </c>
      <c r="W17" s="6" t="str">
        <f>IFERROR(IF(($K$2-S17-U17)&lt;$B$53,VLOOKUP(($K$2-S17-U17),$B$4:$B$53,1,TRUE),$B$62),"-")</f>
        <v>-</v>
      </c>
      <c r="X17" s="6" t="str">
        <f t="shared" si="4"/>
        <v>-</v>
      </c>
      <c r="Y17" s="6" t="str">
        <f>IFERROR(IF(($K$2-S17-U17-W17)&lt;$B$53,VLOOKUP(($K$2-S17-U17-W17),$B$4:$B$53,1,TRUE),$B$62),"-")</f>
        <v>-</v>
      </c>
      <c r="Z17" s="7">
        <f t="shared" si="9"/>
        <v>57.488999999999997</v>
      </c>
      <c r="AA17" s="7">
        <f t="shared" si="10"/>
        <v>1.2555000000000014</v>
      </c>
      <c r="AB17">
        <f t="shared" si="11"/>
        <v>-5</v>
      </c>
      <c r="AC17" s="7">
        <f t="shared" si="12"/>
        <v>1</v>
      </c>
      <c r="AD17" s="7">
        <f t="shared" si="13"/>
        <v>1</v>
      </c>
      <c r="AE17" s="7">
        <f t="array" ref="AE17">IF(OR(LEFT(R17:Y17,2)="C5",LEFT(R17:Y17,2)="C6",LEFT(R17:Y17,2)="C7"),1,0)</f>
        <v>0</v>
      </c>
      <c r="AF17" s="7">
        <f t="shared" si="14"/>
        <v>0</v>
      </c>
      <c r="AG17" s="7">
        <f t="shared" si="15"/>
        <v>-2</v>
      </c>
      <c r="AI17" t="str">
        <f t="array" ref="AI17">IFERROR(INDEX($Q$4:$Q$59,SMALL(IF($AG$4:$AG$59=MAX($AG$4:$AG$59),ROW($AG$4:$AG$59)),ROWS(Q$4:Q17))-3,1),"")</f>
        <v/>
      </c>
      <c r="AJ17" t="str">
        <f t="shared" si="16"/>
        <v/>
      </c>
      <c r="AK17" t="str">
        <f t="shared" si="16"/>
        <v/>
      </c>
      <c r="AL17" t="str">
        <f t="shared" si="16"/>
        <v/>
      </c>
      <c r="AM17" t="str">
        <f t="shared" si="16"/>
        <v/>
      </c>
      <c r="AN17" t="str">
        <f t="shared" si="16"/>
        <v/>
      </c>
      <c r="AO17" t="str">
        <f t="shared" si="16"/>
        <v/>
      </c>
      <c r="AP17" t="str">
        <f t="shared" si="16"/>
        <v/>
      </c>
      <c r="AQ17" t="str">
        <f t="shared" si="16"/>
        <v/>
      </c>
      <c r="AR17" t="str">
        <f t="shared" si="16"/>
        <v/>
      </c>
      <c r="AS17" t="str">
        <f t="shared" si="16"/>
        <v/>
      </c>
      <c r="AT17" t="str">
        <f t="shared" si="17"/>
        <v/>
      </c>
      <c r="AV17">
        <f t="array" ref="AV17">IFERROR(INDEX($Q$4:$Q$59,SMALL(IF($AG$4:$AG$59=(MAX($AG$4:$AG$59)-1),ROW($AG$4:$AG$59)),ROWS(Q$4:Q17))-3,1),"")</f>
        <v>14</v>
      </c>
      <c r="AW17" t="str">
        <f t="shared" si="18"/>
        <v>C2-10</v>
      </c>
      <c r="AX17">
        <f t="shared" si="18"/>
        <v>57.488999999999997</v>
      </c>
      <c r="AY17" t="str">
        <f t="shared" si="18"/>
        <v>-</v>
      </c>
      <c r="AZ17" t="str">
        <f t="shared" si="18"/>
        <v>-</v>
      </c>
      <c r="BA17" t="str">
        <f t="shared" si="18"/>
        <v>-</v>
      </c>
      <c r="BB17" t="str">
        <f t="shared" si="18"/>
        <v>-</v>
      </c>
      <c r="BC17" t="str">
        <f t="shared" si="18"/>
        <v>-</v>
      </c>
      <c r="BD17" t="str">
        <f t="shared" si="18"/>
        <v>-</v>
      </c>
      <c r="BE17">
        <f t="shared" si="18"/>
        <v>57.488999999999997</v>
      </c>
      <c r="BF17">
        <f t="shared" si="18"/>
        <v>1.2555000000000014</v>
      </c>
      <c r="BG17">
        <f t="shared" si="19"/>
        <v>-2</v>
      </c>
      <c r="BI17" t="str">
        <f t="array" ref="BI17">IFERROR(INDEX($Q$4:$Q$59,SMALL(IF($AG$4:$AG$59=(MAX($AG$4:$AG$59)-2),ROW($AG$4:$AG$59)),ROWS(Q$4:Q17))-3,1),"")</f>
        <v/>
      </c>
      <c r="BJ17" t="str">
        <f t="shared" si="20"/>
        <v/>
      </c>
      <c r="BK17" t="str">
        <f t="shared" si="20"/>
        <v/>
      </c>
      <c r="BL17" t="str">
        <f t="shared" si="20"/>
        <v/>
      </c>
      <c r="BM17" t="str">
        <f t="shared" si="20"/>
        <v/>
      </c>
      <c r="BN17" t="str">
        <f t="shared" si="20"/>
        <v/>
      </c>
      <c r="BO17" t="str">
        <f t="shared" si="20"/>
        <v/>
      </c>
      <c r="BP17" t="str">
        <f t="shared" si="20"/>
        <v/>
      </c>
      <c r="BQ17" t="str">
        <f t="shared" si="20"/>
        <v/>
      </c>
      <c r="BR17" t="str">
        <f t="shared" si="20"/>
        <v/>
      </c>
      <c r="BS17" t="str">
        <f t="shared" si="20"/>
        <v/>
      </c>
      <c r="BT17" t="str">
        <f t="shared" si="21"/>
        <v/>
      </c>
      <c r="BV17" t="str">
        <f t="array" ref="BV17">IFERROR(INDEX($Q$4:$Q$59,SMALL(IF($AG$4:$AG$59&lt;(MAX($AG$4:$AG$59)-2),ROW($AG$4:$AG$59)),ROWS(AG$4:AG17))-3,1),"")</f>
        <v/>
      </c>
      <c r="BW17" t="str">
        <f t="shared" si="22"/>
        <v/>
      </c>
      <c r="BX17" t="str">
        <f t="shared" si="22"/>
        <v/>
      </c>
      <c r="BY17" t="str">
        <f t="shared" si="22"/>
        <v/>
      </c>
      <c r="BZ17" t="str">
        <f t="shared" si="22"/>
        <v/>
      </c>
      <c r="CA17" t="str">
        <f t="shared" si="22"/>
        <v/>
      </c>
      <c r="CB17" t="str">
        <f t="shared" si="22"/>
        <v/>
      </c>
      <c r="CC17" t="str">
        <f t="shared" si="22"/>
        <v/>
      </c>
      <c r="CD17" t="str">
        <f t="shared" si="22"/>
        <v/>
      </c>
      <c r="CE17" t="str">
        <f t="shared" si="22"/>
        <v/>
      </c>
      <c r="CF17" t="str">
        <f t="shared" si="22"/>
        <v/>
      </c>
      <c r="CG17" t="str">
        <f t="shared" si="23"/>
        <v/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6" t="str">
        <f t="shared" si="0"/>
        <v>C3-6</v>
      </c>
      <c r="S18" s="6">
        <f t="shared" ref="S18:S24" si="26">IF($K$2&lt;($B$53+0.25),VLOOKUP($K$2,$B$4:$B$53,1,TRUE),$B$58)</f>
        <v>56.438000000000002</v>
      </c>
      <c r="T18" s="6" t="str">
        <f t="shared" si="2"/>
        <v>-</v>
      </c>
      <c r="U18" s="6" t="str">
        <f>IFERROR(IF(($K$2-S18)&lt;$B$53,VLOOKUP(($K$2-S18),$B$4:$B$53,1,TRUE),$B$56),"-")</f>
        <v>-</v>
      </c>
      <c r="V18" s="6" t="str">
        <f t="shared" si="3"/>
        <v>-</v>
      </c>
      <c r="W18" s="6" t="str">
        <f>IFERROR(IF(($K$2-S18-U18)&lt;$B$53,VLOOKUP(($K$2-S18-U18),$B$4:$B$53,1,TRUE),$B$56),"-")</f>
        <v>-</v>
      </c>
      <c r="X18" s="6" t="str">
        <f t="shared" si="4"/>
        <v>-</v>
      </c>
      <c r="Y18" s="6" t="str">
        <f>IFERROR(IF(($K$2-S18-U18-W18)&lt;$B$53,VLOOKUP(($K$2-S18-U18-W18),$B$4:$B$53,1,TRUE),$B$56),"-")</f>
        <v>-</v>
      </c>
      <c r="Z18" s="7">
        <f t="shared" si="9"/>
        <v>56.438000000000002</v>
      </c>
      <c r="AA18" s="7">
        <f t="shared" si="10"/>
        <v>1.7809999999999988</v>
      </c>
      <c r="AB18">
        <f t="shared" si="11"/>
        <v>-5</v>
      </c>
      <c r="AC18" s="7">
        <f t="shared" si="12"/>
        <v>1</v>
      </c>
      <c r="AD18" s="7">
        <f t="shared" si="13"/>
        <v>1</v>
      </c>
      <c r="AE18" s="7">
        <f t="array" ref="AE18">IF(OR(LEFT(R18:Y18,2)="C5",LEFT(R18:Y18,2)="C6",LEFT(R18:Y18,2)="C7"),1,0)</f>
        <v>0</v>
      </c>
      <c r="AF18" s="7">
        <f t="shared" si="14"/>
        <v>0</v>
      </c>
      <c r="AG18" s="7">
        <f t="shared" si="15"/>
        <v>-2</v>
      </c>
      <c r="AI18" t="str">
        <f t="array" ref="AI18">IFERROR(INDEX($Q$4:$Q$59,SMALL(IF($AG$4:$AG$59=MAX($AG$4:$AG$59),ROW($AG$4:$AG$59)),ROWS(Q$4:Q18))-3,1),"")</f>
        <v/>
      </c>
      <c r="AJ18" t="str">
        <f t="shared" si="16"/>
        <v/>
      </c>
      <c r="AK18" t="str">
        <f t="shared" si="16"/>
        <v/>
      </c>
      <c r="AL18" t="str">
        <f t="shared" si="16"/>
        <v/>
      </c>
      <c r="AM18" t="str">
        <f t="shared" si="16"/>
        <v/>
      </c>
      <c r="AN18" t="str">
        <f t="shared" si="16"/>
        <v/>
      </c>
      <c r="AO18" t="str">
        <f t="shared" si="16"/>
        <v/>
      </c>
      <c r="AP18" t="str">
        <f t="shared" si="16"/>
        <v/>
      </c>
      <c r="AQ18" t="str">
        <f t="shared" si="16"/>
        <v/>
      </c>
      <c r="AR18" t="str">
        <f t="shared" si="16"/>
        <v/>
      </c>
      <c r="AS18" t="str">
        <f t="shared" si="16"/>
        <v/>
      </c>
      <c r="AT18" t="str">
        <f t="shared" si="17"/>
        <v/>
      </c>
      <c r="AV18">
        <f t="array" ref="AV18">IFERROR(INDEX($Q$4:$Q$59,SMALL(IF($AG$4:$AG$59=(MAX($AG$4:$AG$59)-1),ROW($AG$4:$AG$59)),ROWS(Q$4:Q18))-3,1),"")</f>
        <v>15</v>
      </c>
      <c r="AW18" t="str">
        <f t="shared" si="18"/>
        <v>C3-6</v>
      </c>
      <c r="AX18">
        <f t="shared" si="18"/>
        <v>56.438000000000002</v>
      </c>
      <c r="AY18" t="str">
        <f t="shared" si="18"/>
        <v>-</v>
      </c>
      <c r="AZ18" t="str">
        <f t="shared" si="18"/>
        <v>-</v>
      </c>
      <c r="BA18" t="str">
        <f t="shared" si="18"/>
        <v>-</v>
      </c>
      <c r="BB18" t="str">
        <f t="shared" si="18"/>
        <v>-</v>
      </c>
      <c r="BC18" t="str">
        <f t="shared" si="18"/>
        <v>-</v>
      </c>
      <c r="BD18" t="str">
        <f t="shared" si="18"/>
        <v>-</v>
      </c>
      <c r="BE18">
        <f t="shared" si="18"/>
        <v>56.438000000000002</v>
      </c>
      <c r="BF18">
        <f t="shared" si="18"/>
        <v>1.7809999999999988</v>
      </c>
      <c r="BG18">
        <f t="shared" si="19"/>
        <v>-2</v>
      </c>
      <c r="BI18" t="str">
        <f t="array" ref="BI18">IFERROR(INDEX($Q$4:$Q$59,SMALL(IF($AG$4:$AG$59=(MAX($AG$4:$AG$59)-2),ROW($AG$4:$AG$59)),ROWS(Q$4:Q18))-3,1),"")</f>
        <v/>
      </c>
      <c r="BJ18" t="str">
        <f t="shared" si="20"/>
        <v/>
      </c>
      <c r="BK18" t="str">
        <f t="shared" si="20"/>
        <v/>
      </c>
      <c r="BL18" t="str">
        <f t="shared" si="20"/>
        <v/>
      </c>
      <c r="BM18" t="str">
        <f t="shared" si="20"/>
        <v/>
      </c>
      <c r="BN18" t="str">
        <f t="shared" si="20"/>
        <v/>
      </c>
      <c r="BO18" t="str">
        <f t="shared" si="20"/>
        <v/>
      </c>
      <c r="BP18" t="str">
        <f t="shared" si="20"/>
        <v/>
      </c>
      <c r="BQ18" t="str">
        <f t="shared" si="20"/>
        <v/>
      </c>
      <c r="BR18" t="str">
        <f t="shared" si="20"/>
        <v/>
      </c>
      <c r="BS18" t="str">
        <f t="shared" si="20"/>
        <v/>
      </c>
      <c r="BT18" t="str">
        <f t="shared" si="21"/>
        <v/>
      </c>
      <c r="BV18" t="str">
        <f t="array" ref="BV18">IFERROR(INDEX($Q$4:$Q$59,SMALL(IF($AG$4:$AG$59&lt;(MAX($AG$4:$AG$59)-2),ROW($AG$4:$AG$59)),ROWS(AG$4:AG18))-3,1),"")</f>
        <v/>
      </c>
      <c r="BW18" t="str">
        <f t="shared" si="22"/>
        <v/>
      </c>
      <c r="BX18" t="str">
        <f t="shared" si="22"/>
        <v/>
      </c>
      <c r="BY18" t="str">
        <f t="shared" si="22"/>
        <v/>
      </c>
      <c r="BZ18" t="str">
        <f t="shared" si="22"/>
        <v/>
      </c>
      <c r="CA18" t="str">
        <f t="shared" si="22"/>
        <v/>
      </c>
      <c r="CB18" t="str">
        <f t="shared" si="22"/>
        <v/>
      </c>
      <c r="CC18" t="str">
        <f t="shared" si="22"/>
        <v/>
      </c>
      <c r="CD18" t="str">
        <f t="shared" si="22"/>
        <v/>
      </c>
      <c r="CE18" t="str">
        <f t="shared" si="22"/>
        <v/>
      </c>
      <c r="CF18" t="str">
        <f t="shared" si="22"/>
        <v/>
      </c>
      <c r="CG18" t="str">
        <f t="shared" si="23"/>
        <v/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6" t="str">
        <f t="shared" si="0"/>
        <v>C3-6</v>
      </c>
      <c r="S19" s="6">
        <f t="shared" si="26"/>
        <v>56.438000000000002</v>
      </c>
      <c r="T19" s="6" t="str">
        <f t="shared" si="2"/>
        <v>-</v>
      </c>
      <c r="U19" s="6" t="str">
        <f>IFERROR(IF(($K$2-S19)&lt;$B$53,VLOOKUP(($K$2-S19),$B$4:$B$53,1,TRUE),$B$57),"-")</f>
        <v>-</v>
      </c>
      <c r="V19" s="6" t="str">
        <f t="shared" si="3"/>
        <v>-</v>
      </c>
      <c r="W19" s="6" t="str">
        <f>IFERROR(IF(($K$2-S19-U19)&lt;$B$53,VLOOKUP(($K$2-S19-U19),$B$4:$B$53,1,TRUE),$B$57),"-")</f>
        <v>-</v>
      </c>
      <c r="X19" s="6" t="str">
        <f t="shared" si="4"/>
        <v>-</v>
      </c>
      <c r="Y19" s="6" t="str">
        <f>IFERROR(IF(($K$2-S19-U19-W19)&lt;$B$53,VLOOKUP(($K$2-S19-U19-W19),$B$4:$B$53,1,TRUE),$B$57),"-")</f>
        <v>-</v>
      </c>
      <c r="Z19" s="7">
        <f t="shared" si="9"/>
        <v>56.438000000000002</v>
      </c>
      <c r="AA19" s="7">
        <f t="shared" si="10"/>
        <v>1.7809999999999988</v>
      </c>
      <c r="AB19">
        <f t="shared" si="11"/>
        <v>-5</v>
      </c>
      <c r="AC19" s="7">
        <f t="shared" si="12"/>
        <v>1</v>
      </c>
      <c r="AD19" s="7">
        <f t="shared" si="13"/>
        <v>1</v>
      </c>
      <c r="AE19" s="7">
        <f t="array" ref="AE19">IF(OR(LEFT(R19:Y19,2)="C5",LEFT(R19:Y19,2)="C6",LEFT(R19:Y19,2)="C7"),1,0)</f>
        <v>0</v>
      </c>
      <c r="AF19" s="7">
        <f t="shared" si="14"/>
        <v>0</v>
      </c>
      <c r="AG19" s="7">
        <f t="shared" si="15"/>
        <v>-2</v>
      </c>
      <c r="AI19" t="str">
        <f t="array" ref="AI19">IFERROR(INDEX($Q$4:$Q$59,SMALL(IF($AG$4:$AG$59=MAX($AG$4:$AG$59),ROW($AG$4:$AG$59)),ROWS(Q$4:Q19))-3,1),"")</f>
        <v/>
      </c>
      <c r="AJ19" t="str">
        <f t="shared" si="16"/>
        <v/>
      </c>
      <c r="AK19" t="str">
        <f t="shared" si="16"/>
        <v/>
      </c>
      <c r="AL19" t="str">
        <f t="shared" si="16"/>
        <v/>
      </c>
      <c r="AM19" t="str">
        <f t="shared" si="16"/>
        <v/>
      </c>
      <c r="AN19" t="str">
        <f t="shared" si="16"/>
        <v/>
      </c>
      <c r="AO19" t="str">
        <f t="shared" si="16"/>
        <v/>
      </c>
      <c r="AP19" t="str">
        <f t="shared" si="16"/>
        <v/>
      </c>
      <c r="AQ19" t="str">
        <f t="shared" si="16"/>
        <v/>
      </c>
      <c r="AR19" t="str">
        <f t="shared" si="16"/>
        <v/>
      </c>
      <c r="AS19" t="str">
        <f t="shared" si="16"/>
        <v/>
      </c>
      <c r="AT19" t="str">
        <f t="shared" si="17"/>
        <v/>
      </c>
      <c r="AV19">
        <f t="array" ref="AV19">IFERROR(INDEX($Q$4:$Q$59,SMALL(IF($AG$4:$AG$59=(MAX($AG$4:$AG$59)-1),ROW($AG$4:$AG$59)),ROWS(Q$4:Q19))-3,1),"")</f>
        <v>16</v>
      </c>
      <c r="AW19" t="str">
        <f t="shared" si="18"/>
        <v>C3-6</v>
      </c>
      <c r="AX19">
        <f t="shared" si="18"/>
        <v>56.438000000000002</v>
      </c>
      <c r="AY19" t="str">
        <f t="shared" si="18"/>
        <v>-</v>
      </c>
      <c r="AZ19" t="str">
        <f t="shared" si="18"/>
        <v>-</v>
      </c>
      <c r="BA19" t="str">
        <f t="shared" si="18"/>
        <v>-</v>
      </c>
      <c r="BB19" t="str">
        <f t="shared" si="18"/>
        <v>-</v>
      </c>
      <c r="BC19" t="str">
        <f t="shared" si="18"/>
        <v>-</v>
      </c>
      <c r="BD19" t="str">
        <f t="shared" si="18"/>
        <v>-</v>
      </c>
      <c r="BE19">
        <f t="shared" si="18"/>
        <v>56.438000000000002</v>
      </c>
      <c r="BF19">
        <f t="shared" si="18"/>
        <v>1.7809999999999988</v>
      </c>
      <c r="BG19">
        <f t="shared" si="19"/>
        <v>-2</v>
      </c>
      <c r="BI19" t="str">
        <f t="array" ref="BI19">IFERROR(INDEX($Q$4:$Q$59,SMALL(IF($AG$4:$AG$59=(MAX($AG$4:$AG$59)-2),ROW($AG$4:$AG$59)),ROWS(Q$4:Q19))-3,1),"")</f>
        <v/>
      </c>
      <c r="BJ19" t="str">
        <f t="shared" si="20"/>
        <v/>
      </c>
      <c r="BK19" t="str">
        <f t="shared" si="20"/>
        <v/>
      </c>
      <c r="BL19" t="str">
        <f t="shared" si="20"/>
        <v/>
      </c>
      <c r="BM19" t="str">
        <f t="shared" si="20"/>
        <v/>
      </c>
      <c r="BN19" t="str">
        <f t="shared" si="20"/>
        <v/>
      </c>
      <c r="BO19" t="str">
        <f t="shared" si="20"/>
        <v/>
      </c>
      <c r="BP19" t="str">
        <f t="shared" si="20"/>
        <v/>
      </c>
      <c r="BQ19" t="str">
        <f t="shared" si="20"/>
        <v/>
      </c>
      <c r="BR19" t="str">
        <f t="shared" si="20"/>
        <v/>
      </c>
      <c r="BS19" t="str">
        <f t="shared" si="20"/>
        <v/>
      </c>
      <c r="BT19" t="str">
        <f t="shared" si="21"/>
        <v/>
      </c>
      <c r="BV19" t="str">
        <f t="array" ref="BV19">IFERROR(INDEX($Q$4:$Q$59,SMALL(IF($AG$4:$AG$59&lt;(MAX($AG$4:$AG$59)-2),ROW($AG$4:$AG$59)),ROWS(AG$4:AG19))-3,1),"")</f>
        <v/>
      </c>
      <c r="BW19" t="str">
        <f t="shared" si="22"/>
        <v/>
      </c>
      <c r="BX19" t="str">
        <f t="shared" si="22"/>
        <v/>
      </c>
      <c r="BY19" t="str">
        <f t="shared" si="22"/>
        <v/>
      </c>
      <c r="BZ19" t="str">
        <f t="shared" si="22"/>
        <v/>
      </c>
      <c r="CA19" t="str">
        <f t="shared" si="22"/>
        <v/>
      </c>
      <c r="CB19" t="str">
        <f t="shared" si="22"/>
        <v/>
      </c>
      <c r="CC19" t="str">
        <f t="shared" si="22"/>
        <v/>
      </c>
      <c r="CD19" t="str">
        <f t="shared" si="22"/>
        <v/>
      </c>
      <c r="CE19" t="str">
        <f t="shared" si="22"/>
        <v/>
      </c>
      <c r="CF19" t="str">
        <f t="shared" si="22"/>
        <v/>
      </c>
      <c r="CG19" t="str">
        <f t="shared" si="23"/>
        <v/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6" t="str">
        <f t="shared" si="0"/>
        <v>C3-6</v>
      </c>
      <c r="S20" s="6">
        <f t="shared" si="26"/>
        <v>56.438000000000002</v>
      </c>
      <c r="T20" s="6" t="str">
        <f t="shared" si="2"/>
        <v>-</v>
      </c>
      <c r="U20" s="6" t="str">
        <f>IFERROR(IF(($K$2-S20)&lt;$B$53,VLOOKUP(($K$2-S20),$B$4:$B$53,1,TRUE),$B$58),"-")</f>
        <v>-</v>
      </c>
      <c r="V20" s="6" t="str">
        <f t="shared" si="3"/>
        <v>-</v>
      </c>
      <c r="W20" s="6" t="str">
        <f>IFERROR(IF(($K$2-S20-U20)&lt;$B$53,VLOOKUP(($K$2-S20-U20),$B$4:$B$53,1,TRUE),$B$58),"-")</f>
        <v>-</v>
      </c>
      <c r="X20" s="6" t="str">
        <f t="shared" si="4"/>
        <v>-</v>
      </c>
      <c r="Y20" s="6" t="str">
        <f>IFERROR(IF(($K$2-S20-U20-W20)&lt;$B$53,VLOOKUP(($K$2-S20-U20-W20),$B$4:$B$53,1,TRUE),$B$58),"-")</f>
        <v>-</v>
      </c>
      <c r="Z20" s="7">
        <f t="shared" si="9"/>
        <v>56.438000000000002</v>
      </c>
      <c r="AA20" s="7">
        <f t="shared" si="10"/>
        <v>1.7809999999999988</v>
      </c>
      <c r="AB20">
        <f t="shared" si="11"/>
        <v>-5</v>
      </c>
      <c r="AC20" s="7">
        <f t="shared" si="12"/>
        <v>1</v>
      </c>
      <c r="AD20" s="7">
        <f t="shared" si="13"/>
        <v>1</v>
      </c>
      <c r="AE20" s="7">
        <f t="array" ref="AE20">IF(OR(LEFT(R20:Y20,2)="C5",LEFT(R20:Y20,2)="C6",LEFT(R20:Y20,2)="C7"),1,0)</f>
        <v>0</v>
      </c>
      <c r="AF20" s="7">
        <f t="shared" si="14"/>
        <v>0</v>
      </c>
      <c r="AG20" s="7">
        <f t="shared" si="15"/>
        <v>-2</v>
      </c>
      <c r="AI20" t="str">
        <f t="array" ref="AI20">IFERROR(INDEX($Q$4:$Q$59,SMALL(IF($AG$4:$AG$59=MAX($AG$4:$AG$59),ROW($AG$4:$AG$59)),ROWS(Q$4:Q20))-3,1),"")</f>
        <v/>
      </c>
      <c r="AJ20" t="str">
        <f t="shared" si="16"/>
        <v/>
      </c>
      <c r="AK20" t="str">
        <f t="shared" si="16"/>
        <v/>
      </c>
      <c r="AL20" t="str">
        <f t="shared" si="16"/>
        <v/>
      </c>
      <c r="AM20" t="str">
        <f t="shared" si="16"/>
        <v/>
      </c>
      <c r="AN20" t="str">
        <f t="shared" si="16"/>
        <v/>
      </c>
      <c r="AO20" t="str">
        <f t="shared" si="16"/>
        <v/>
      </c>
      <c r="AP20" t="str">
        <f t="shared" si="16"/>
        <v/>
      </c>
      <c r="AQ20" t="str">
        <f t="shared" si="16"/>
        <v/>
      </c>
      <c r="AR20" t="str">
        <f t="shared" si="16"/>
        <v/>
      </c>
      <c r="AS20" t="str">
        <f t="shared" si="16"/>
        <v/>
      </c>
      <c r="AT20" t="str">
        <f t="shared" si="17"/>
        <v/>
      </c>
      <c r="AV20">
        <f t="array" ref="AV20">IFERROR(INDEX($Q$4:$Q$59,SMALL(IF($AG$4:$AG$59=(MAX($AG$4:$AG$59)-1),ROW($AG$4:$AG$59)),ROWS(Q$4:Q20))-3,1),"")</f>
        <v>17</v>
      </c>
      <c r="AW20" t="str">
        <f t="shared" si="18"/>
        <v>C3-6</v>
      </c>
      <c r="AX20">
        <f t="shared" si="18"/>
        <v>56.438000000000002</v>
      </c>
      <c r="AY20" t="str">
        <f t="shared" si="18"/>
        <v>-</v>
      </c>
      <c r="AZ20" t="str">
        <f t="shared" si="18"/>
        <v>-</v>
      </c>
      <c r="BA20" t="str">
        <f t="shared" si="18"/>
        <v>-</v>
      </c>
      <c r="BB20" t="str">
        <f t="shared" si="18"/>
        <v>-</v>
      </c>
      <c r="BC20" t="str">
        <f t="shared" si="18"/>
        <v>-</v>
      </c>
      <c r="BD20" t="str">
        <f t="shared" si="18"/>
        <v>-</v>
      </c>
      <c r="BE20">
        <f t="shared" si="18"/>
        <v>56.438000000000002</v>
      </c>
      <c r="BF20">
        <f t="shared" si="18"/>
        <v>1.7809999999999988</v>
      </c>
      <c r="BG20">
        <f t="shared" si="19"/>
        <v>-2</v>
      </c>
      <c r="BI20" t="str">
        <f t="array" ref="BI20">IFERROR(INDEX($Q$4:$Q$59,SMALL(IF($AG$4:$AG$59=(MAX($AG$4:$AG$59)-2),ROW($AG$4:$AG$59)),ROWS(Q$4:Q20))-3,1),"")</f>
        <v/>
      </c>
      <c r="BJ20" t="str">
        <f t="shared" si="20"/>
        <v/>
      </c>
      <c r="BK20" t="str">
        <f t="shared" si="20"/>
        <v/>
      </c>
      <c r="BL20" t="str">
        <f t="shared" si="20"/>
        <v/>
      </c>
      <c r="BM20" t="str">
        <f t="shared" si="20"/>
        <v/>
      </c>
      <c r="BN20" t="str">
        <f t="shared" si="20"/>
        <v/>
      </c>
      <c r="BO20" t="str">
        <f t="shared" si="20"/>
        <v/>
      </c>
      <c r="BP20" t="str">
        <f t="shared" si="20"/>
        <v/>
      </c>
      <c r="BQ20" t="str">
        <f t="shared" si="20"/>
        <v/>
      </c>
      <c r="BR20" t="str">
        <f t="shared" si="20"/>
        <v/>
      </c>
      <c r="BS20" t="str">
        <f t="shared" si="20"/>
        <v/>
      </c>
      <c r="BT20" t="str">
        <f t="shared" si="21"/>
        <v/>
      </c>
      <c r="BV20" t="str">
        <f t="array" ref="BV20">IFERROR(INDEX($Q$4:$Q$59,SMALL(IF($AG$4:$AG$59&lt;(MAX($AG$4:$AG$59)-2),ROW($AG$4:$AG$59)),ROWS(AG$4:AG20))-3,1),"")</f>
        <v/>
      </c>
      <c r="BW20" t="str">
        <f t="shared" si="22"/>
        <v/>
      </c>
      <c r="BX20" t="str">
        <f t="shared" si="22"/>
        <v/>
      </c>
      <c r="BY20" t="str">
        <f t="shared" si="22"/>
        <v/>
      </c>
      <c r="BZ20" t="str">
        <f t="shared" si="22"/>
        <v/>
      </c>
      <c r="CA20" t="str">
        <f t="shared" si="22"/>
        <v/>
      </c>
      <c r="CB20" t="str">
        <f t="shared" si="22"/>
        <v/>
      </c>
      <c r="CC20" t="str">
        <f t="shared" si="22"/>
        <v/>
      </c>
      <c r="CD20" t="str">
        <f t="shared" si="22"/>
        <v/>
      </c>
      <c r="CE20" t="str">
        <f t="shared" si="22"/>
        <v/>
      </c>
      <c r="CF20" t="str">
        <f t="shared" si="22"/>
        <v/>
      </c>
      <c r="CG20" t="str">
        <f t="shared" si="23"/>
        <v/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6" t="str">
        <f t="shared" si="0"/>
        <v>C3-6</v>
      </c>
      <c r="S21" s="6">
        <f t="shared" si="26"/>
        <v>56.438000000000002</v>
      </c>
      <c r="T21" s="6" t="str">
        <f t="shared" si="2"/>
        <v>-</v>
      </c>
      <c r="U21" s="6" t="str">
        <f>IFERROR(IF(($K$2-S21)&lt;$B$53,VLOOKUP(($K$2-S21),$B$4:$B$53,1,TRUE),$B$59),"-")</f>
        <v>-</v>
      </c>
      <c r="V21" s="6" t="str">
        <f t="shared" si="3"/>
        <v>-</v>
      </c>
      <c r="W21" s="6" t="str">
        <f>IFERROR(IF(($K$2-S21-U21)&lt;$B$53,VLOOKUP(($K$2-S21-U21),$B$4:$B$53,1,TRUE),$B$59),"-")</f>
        <v>-</v>
      </c>
      <c r="X21" s="6" t="str">
        <f t="shared" si="4"/>
        <v>-</v>
      </c>
      <c r="Y21" s="6" t="str">
        <f>IFERROR(IF(($K$2-S21-U21-W21)&lt;$B$53,VLOOKUP(($K$2-S21-U21-W21),$B$4:$B$53,1,TRUE),$B$59),"-")</f>
        <v>-</v>
      </c>
      <c r="Z21" s="7">
        <f t="shared" si="9"/>
        <v>56.438000000000002</v>
      </c>
      <c r="AA21" s="7">
        <f t="shared" si="10"/>
        <v>1.7809999999999988</v>
      </c>
      <c r="AB21">
        <f t="shared" si="11"/>
        <v>-5</v>
      </c>
      <c r="AC21" s="7">
        <f t="shared" si="12"/>
        <v>1</v>
      </c>
      <c r="AD21" s="7">
        <f t="shared" si="13"/>
        <v>1</v>
      </c>
      <c r="AE21" s="7">
        <f t="array" ref="AE21">IF(OR(LEFT(R21:Y21,2)="C5",LEFT(R21:Y21,2)="C6",LEFT(R21:Y21,2)="C7"),1,0)</f>
        <v>0</v>
      </c>
      <c r="AF21" s="7">
        <f t="shared" si="14"/>
        <v>0</v>
      </c>
      <c r="AG21" s="7">
        <f t="shared" si="15"/>
        <v>-2</v>
      </c>
      <c r="AI21" t="str">
        <f t="array" ref="AI21">IFERROR(INDEX($Q$4:$Q$59,SMALL(IF($AG$4:$AG$59=MAX($AG$4:$AG$59),ROW($AG$4:$AG$59)),ROWS(Q$4:Q21))-3,1),"")</f>
        <v/>
      </c>
      <c r="AJ21" t="str">
        <f t="shared" si="16"/>
        <v/>
      </c>
      <c r="AK21" t="str">
        <f t="shared" si="16"/>
        <v/>
      </c>
      <c r="AL21" t="str">
        <f t="shared" si="16"/>
        <v/>
      </c>
      <c r="AM21" t="str">
        <f t="shared" si="16"/>
        <v/>
      </c>
      <c r="AN21" t="str">
        <f t="shared" si="16"/>
        <v/>
      </c>
      <c r="AO21" t="str">
        <f t="shared" si="16"/>
        <v/>
      </c>
      <c r="AP21" t="str">
        <f t="shared" si="16"/>
        <v/>
      </c>
      <c r="AQ21" t="str">
        <f t="shared" si="16"/>
        <v/>
      </c>
      <c r="AR21" t="str">
        <f t="shared" si="16"/>
        <v/>
      </c>
      <c r="AS21" t="str">
        <f t="shared" si="16"/>
        <v/>
      </c>
      <c r="AT21" t="str">
        <f t="shared" si="17"/>
        <v/>
      </c>
      <c r="AV21">
        <f t="array" ref="AV21">IFERROR(INDEX($Q$4:$Q$59,SMALL(IF($AG$4:$AG$59=(MAX($AG$4:$AG$59)-1),ROW($AG$4:$AG$59)),ROWS(Q$4:Q21))-3,1),"")</f>
        <v>18</v>
      </c>
      <c r="AW21" t="str">
        <f t="shared" si="18"/>
        <v>C3-6</v>
      </c>
      <c r="AX21">
        <f t="shared" si="18"/>
        <v>56.438000000000002</v>
      </c>
      <c r="AY21" t="str">
        <f t="shared" si="18"/>
        <v>-</v>
      </c>
      <c r="AZ21" t="str">
        <f t="shared" si="18"/>
        <v>-</v>
      </c>
      <c r="BA21" t="str">
        <f t="shared" si="18"/>
        <v>-</v>
      </c>
      <c r="BB21" t="str">
        <f t="shared" si="18"/>
        <v>-</v>
      </c>
      <c r="BC21" t="str">
        <f t="shared" si="18"/>
        <v>-</v>
      </c>
      <c r="BD21" t="str">
        <f t="shared" si="18"/>
        <v>-</v>
      </c>
      <c r="BE21">
        <f t="shared" si="18"/>
        <v>56.438000000000002</v>
      </c>
      <c r="BF21">
        <f t="shared" si="18"/>
        <v>1.7809999999999988</v>
      </c>
      <c r="BG21">
        <f t="shared" si="19"/>
        <v>-2</v>
      </c>
      <c r="BI21" t="str">
        <f t="array" ref="BI21">IFERROR(INDEX($Q$4:$Q$59,SMALL(IF($AG$4:$AG$59=(MAX($AG$4:$AG$59)-2),ROW($AG$4:$AG$59)),ROWS(Q$4:Q21))-3,1),"")</f>
        <v/>
      </c>
      <c r="BJ21" t="str">
        <f t="shared" si="20"/>
        <v/>
      </c>
      <c r="BK21" t="str">
        <f t="shared" si="20"/>
        <v/>
      </c>
      <c r="BL21" t="str">
        <f t="shared" si="20"/>
        <v/>
      </c>
      <c r="BM21" t="str">
        <f t="shared" si="20"/>
        <v/>
      </c>
      <c r="BN21" t="str">
        <f t="shared" si="20"/>
        <v/>
      </c>
      <c r="BO21" t="str">
        <f t="shared" si="20"/>
        <v/>
      </c>
      <c r="BP21" t="str">
        <f t="shared" si="20"/>
        <v/>
      </c>
      <c r="BQ21" t="str">
        <f t="shared" si="20"/>
        <v/>
      </c>
      <c r="BR21" t="str">
        <f t="shared" si="20"/>
        <v/>
      </c>
      <c r="BS21" t="str">
        <f t="shared" si="20"/>
        <v/>
      </c>
      <c r="BT21" t="str">
        <f t="shared" si="21"/>
        <v/>
      </c>
      <c r="BV21" t="str">
        <f t="array" ref="BV21">IFERROR(INDEX($Q$4:$Q$59,SMALL(IF($AG$4:$AG$59&lt;(MAX($AG$4:$AG$59)-2),ROW($AG$4:$AG$59)),ROWS(AG$4:AG21))-3,1),"")</f>
        <v/>
      </c>
      <c r="BW21" t="str">
        <f t="shared" si="22"/>
        <v/>
      </c>
      <c r="BX21" t="str">
        <f t="shared" si="22"/>
        <v/>
      </c>
      <c r="BY21" t="str">
        <f t="shared" si="22"/>
        <v/>
      </c>
      <c r="BZ21" t="str">
        <f t="shared" si="22"/>
        <v/>
      </c>
      <c r="CA21" t="str">
        <f t="shared" si="22"/>
        <v/>
      </c>
      <c r="CB21" t="str">
        <f t="shared" si="22"/>
        <v/>
      </c>
      <c r="CC21" t="str">
        <f t="shared" si="22"/>
        <v/>
      </c>
      <c r="CD21" t="str">
        <f t="shared" si="22"/>
        <v/>
      </c>
      <c r="CE21" t="str">
        <f t="shared" si="22"/>
        <v/>
      </c>
      <c r="CF21" t="str">
        <f t="shared" si="22"/>
        <v/>
      </c>
      <c r="CG21" t="str">
        <f t="shared" si="23"/>
        <v/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6" t="str">
        <f t="shared" si="0"/>
        <v>C3-6</v>
      </c>
      <c r="S22" s="6">
        <f t="shared" si="26"/>
        <v>56.438000000000002</v>
      </c>
      <c r="T22" s="6" t="str">
        <f t="shared" si="2"/>
        <v>-</v>
      </c>
      <c r="U22" s="6" t="str">
        <f>IFERROR(IF(($K$2-S22)&lt;$B$53,VLOOKUP(($K$2-S22),$B$4:$B$53,1,TRUE),$B$60),"-")</f>
        <v>-</v>
      </c>
      <c r="V22" s="6" t="str">
        <f t="shared" si="3"/>
        <v>-</v>
      </c>
      <c r="W22" s="6" t="str">
        <f>IFERROR(IF(($K$2-S22-U22)&lt;$B$53,VLOOKUP(($K$2-S22-U22),$B$4:$B$53,1,TRUE),$B$60),"-")</f>
        <v>-</v>
      </c>
      <c r="X22" s="6" t="str">
        <f t="shared" si="4"/>
        <v>-</v>
      </c>
      <c r="Y22" s="6" t="str">
        <f>IFERROR(IF(($K$2-S22-U22-W22)&lt;$B$53,VLOOKUP(($K$2-S22-U22-W22),$B$4:$B$53,1,TRUE),$B$60),"-")</f>
        <v>-</v>
      </c>
      <c r="Z22" s="7">
        <f t="shared" si="9"/>
        <v>56.438000000000002</v>
      </c>
      <c r="AA22" s="7">
        <f t="shared" si="10"/>
        <v>1.7809999999999988</v>
      </c>
      <c r="AB22">
        <f t="shared" si="11"/>
        <v>-5</v>
      </c>
      <c r="AC22" s="7">
        <f t="shared" si="12"/>
        <v>1</v>
      </c>
      <c r="AD22" s="7">
        <f t="shared" si="13"/>
        <v>1</v>
      </c>
      <c r="AE22" s="7">
        <f t="array" ref="AE22">IF(OR(LEFT(R22:Y22,2)="C5",LEFT(R22:Y22,2)="C6",LEFT(R22:Y22,2)="C7"),1,0)</f>
        <v>0</v>
      </c>
      <c r="AF22" s="7">
        <f t="shared" si="14"/>
        <v>0</v>
      </c>
      <c r="AG22" s="7">
        <f t="shared" si="15"/>
        <v>-2</v>
      </c>
      <c r="AI22" t="str">
        <f t="array" ref="AI22">IFERROR(INDEX($Q$4:$Q$59,SMALL(IF($AG$4:$AG$59=MAX($AG$4:$AG$59),ROW($AG$4:$AG$59)),ROWS(Q$4:Q22))-3,1),"")</f>
        <v/>
      </c>
      <c r="AJ22" t="str">
        <f t="shared" si="16"/>
        <v/>
      </c>
      <c r="AK22" t="str">
        <f t="shared" si="16"/>
        <v/>
      </c>
      <c r="AL22" t="str">
        <f t="shared" si="16"/>
        <v/>
      </c>
      <c r="AM22" t="str">
        <f t="shared" si="16"/>
        <v/>
      </c>
      <c r="AN22" t="str">
        <f t="shared" si="16"/>
        <v/>
      </c>
      <c r="AO22" t="str">
        <f t="shared" si="16"/>
        <v/>
      </c>
      <c r="AP22" t="str">
        <f t="shared" si="16"/>
        <v/>
      </c>
      <c r="AQ22" t="str">
        <f t="shared" si="16"/>
        <v/>
      </c>
      <c r="AR22" t="str">
        <f t="shared" si="16"/>
        <v/>
      </c>
      <c r="AS22" t="str">
        <f t="shared" si="16"/>
        <v/>
      </c>
      <c r="AT22" t="str">
        <f t="shared" si="17"/>
        <v/>
      </c>
      <c r="AV22">
        <f t="array" ref="AV22">IFERROR(INDEX($Q$4:$Q$59,SMALL(IF($AG$4:$AG$59=(MAX($AG$4:$AG$59)-1),ROW($AG$4:$AG$59)),ROWS(Q$4:Q22))-3,1),"")</f>
        <v>19</v>
      </c>
      <c r="AW22" t="str">
        <f t="shared" si="18"/>
        <v>C3-6</v>
      </c>
      <c r="AX22">
        <f t="shared" si="18"/>
        <v>56.438000000000002</v>
      </c>
      <c r="AY22" t="str">
        <f t="shared" si="18"/>
        <v>-</v>
      </c>
      <c r="AZ22" t="str">
        <f t="shared" si="18"/>
        <v>-</v>
      </c>
      <c r="BA22" t="str">
        <f t="shared" si="18"/>
        <v>-</v>
      </c>
      <c r="BB22" t="str">
        <f t="shared" si="18"/>
        <v>-</v>
      </c>
      <c r="BC22" t="str">
        <f t="shared" si="18"/>
        <v>-</v>
      </c>
      <c r="BD22" t="str">
        <f t="shared" si="18"/>
        <v>-</v>
      </c>
      <c r="BE22">
        <f t="shared" si="18"/>
        <v>56.438000000000002</v>
      </c>
      <c r="BF22">
        <f t="shared" si="18"/>
        <v>1.7809999999999988</v>
      </c>
      <c r="BG22">
        <f t="shared" si="19"/>
        <v>-2</v>
      </c>
      <c r="BI22" t="str">
        <f t="array" ref="BI22">IFERROR(INDEX($Q$4:$Q$59,SMALL(IF($AG$4:$AG$59=(MAX($AG$4:$AG$59)-2),ROW($AG$4:$AG$59)),ROWS(Q$4:Q22))-3,1),"")</f>
        <v/>
      </c>
      <c r="BJ22" t="str">
        <f t="shared" si="20"/>
        <v/>
      </c>
      <c r="BK22" t="str">
        <f t="shared" si="20"/>
        <v/>
      </c>
      <c r="BL22" t="str">
        <f t="shared" si="20"/>
        <v/>
      </c>
      <c r="BM22" t="str">
        <f t="shared" si="20"/>
        <v/>
      </c>
      <c r="BN22" t="str">
        <f t="shared" si="20"/>
        <v/>
      </c>
      <c r="BO22" t="str">
        <f t="shared" si="20"/>
        <v/>
      </c>
      <c r="BP22" t="str">
        <f t="shared" si="20"/>
        <v/>
      </c>
      <c r="BQ22" t="str">
        <f t="shared" si="20"/>
        <v/>
      </c>
      <c r="BR22" t="str">
        <f t="shared" si="20"/>
        <v/>
      </c>
      <c r="BS22" t="str">
        <f t="shared" si="20"/>
        <v/>
      </c>
      <c r="BT22" t="str">
        <f t="shared" si="21"/>
        <v/>
      </c>
      <c r="BV22" t="str">
        <f t="array" ref="BV22">IFERROR(INDEX($Q$4:$Q$59,SMALL(IF($AG$4:$AG$59&lt;(MAX($AG$4:$AG$59)-2),ROW($AG$4:$AG$59)),ROWS(AG$4:AG22))-3,1),"")</f>
        <v/>
      </c>
      <c r="BW22" t="str">
        <f t="shared" si="22"/>
        <v/>
      </c>
      <c r="BX22" t="str">
        <f t="shared" si="22"/>
        <v/>
      </c>
      <c r="BY22" t="str">
        <f t="shared" si="22"/>
        <v/>
      </c>
      <c r="BZ22" t="str">
        <f t="shared" si="22"/>
        <v/>
      </c>
      <c r="CA22" t="str">
        <f t="shared" si="22"/>
        <v/>
      </c>
      <c r="CB22" t="str">
        <f t="shared" si="22"/>
        <v/>
      </c>
      <c r="CC22" t="str">
        <f t="shared" si="22"/>
        <v/>
      </c>
      <c r="CD22" t="str">
        <f t="shared" si="22"/>
        <v/>
      </c>
      <c r="CE22" t="str">
        <f t="shared" si="22"/>
        <v/>
      </c>
      <c r="CF22" t="str">
        <f t="shared" si="22"/>
        <v/>
      </c>
      <c r="CG22" t="str">
        <f t="shared" si="23"/>
        <v/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6" t="str">
        <f t="shared" si="0"/>
        <v>C3-6</v>
      </c>
      <c r="S23" s="6">
        <f t="shared" si="26"/>
        <v>56.438000000000002</v>
      </c>
      <c r="T23" s="6" t="str">
        <f t="shared" si="2"/>
        <v>-</v>
      </c>
      <c r="U23" s="6" t="str">
        <f>IFERROR(IF(($K$2-S23)&lt;$B$53,VLOOKUP(($K$2-S23),$B$4:$B$53,1,TRUE),$B$61),"-")</f>
        <v>-</v>
      </c>
      <c r="V23" s="6" t="str">
        <f t="shared" si="3"/>
        <v>-</v>
      </c>
      <c r="W23" s="6" t="str">
        <f>IFERROR(IF(($K$2-S23-U23)&lt;$B$53,VLOOKUP(($K$2-S23-U23),$B$4:$B$53,1,TRUE),$B$61),"-")</f>
        <v>-</v>
      </c>
      <c r="X23" s="6" t="str">
        <f t="shared" si="4"/>
        <v>-</v>
      </c>
      <c r="Y23" s="6" t="str">
        <f>IFERROR(IF(($K$2-S23-U23-W23)&lt;$B$53,VLOOKUP(($K$2-S23-U23-W23),$B$4:$B$53,1,TRUE),$B$61),"-")</f>
        <v>-</v>
      </c>
      <c r="Z23" s="7">
        <f t="shared" si="9"/>
        <v>56.438000000000002</v>
      </c>
      <c r="AA23" s="7">
        <f t="shared" si="10"/>
        <v>1.7809999999999988</v>
      </c>
      <c r="AB23">
        <f t="shared" si="11"/>
        <v>-5</v>
      </c>
      <c r="AC23" s="7">
        <f t="shared" si="12"/>
        <v>1</v>
      </c>
      <c r="AD23" s="7">
        <f t="shared" si="13"/>
        <v>1</v>
      </c>
      <c r="AE23" s="7">
        <f t="array" ref="AE23">IF(OR(LEFT(R23:Y23,2)="C5",LEFT(R23:Y23,2)="C6",LEFT(R23:Y23,2)="C7"),1,0)</f>
        <v>0</v>
      </c>
      <c r="AF23" s="7">
        <f t="shared" si="14"/>
        <v>0</v>
      </c>
      <c r="AG23" s="7">
        <f t="shared" si="15"/>
        <v>-2</v>
      </c>
      <c r="AI23" t="str">
        <f t="array" ref="AI23">IFERROR(INDEX($Q$4:$Q$59,SMALL(IF($AG$4:$AG$59=MAX($AG$4:$AG$59),ROW($AG$4:$AG$59)),ROWS(Q$4:Q23))-3,1),"")</f>
        <v/>
      </c>
      <c r="AJ23" t="str">
        <f t="shared" si="16"/>
        <v/>
      </c>
      <c r="AK23" t="str">
        <f t="shared" si="16"/>
        <v/>
      </c>
      <c r="AL23" t="str">
        <f t="shared" si="16"/>
        <v/>
      </c>
      <c r="AM23" t="str">
        <f t="shared" si="16"/>
        <v/>
      </c>
      <c r="AN23" t="str">
        <f t="shared" si="16"/>
        <v/>
      </c>
      <c r="AO23" t="str">
        <f t="shared" si="16"/>
        <v/>
      </c>
      <c r="AP23" t="str">
        <f t="shared" si="16"/>
        <v/>
      </c>
      <c r="AQ23" t="str">
        <f t="shared" si="16"/>
        <v/>
      </c>
      <c r="AR23" t="str">
        <f t="shared" si="16"/>
        <v/>
      </c>
      <c r="AS23" t="str">
        <f t="shared" si="16"/>
        <v/>
      </c>
      <c r="AT23" t="str">
        <f t="shared" si="17"/>
        <v/>
      </c>
      <c r="AV23">
        <f t="array" ref="AV23">IFERROR(INDEX($Q$4:$Q$59,SMALL(IF($AG$4:$AG$59=(MAX($AG$4:$AG$59)-1),ROW($AG$4:$AG$59)),ROWS(Q$4:Q23))-3,1),"")</f>
        <v>20</v>
      </c>
      <c r="AW23" t="str">
        <f t="shared" si="18"/>
        <v>C3-6</v>
      </c>
      <c r="AX23">
        <f t="shared" si="18"/>
        <v>56.438000000000002</v>
      </c>
      <c r="AY23" t="str">
        <f t="shared" si="18"/>
        <v>-</v>
      </c>
      <c r="AZ23" t="str">
        <f t="shared" si="18"/>
        <v>-</v>
      </c>
      <c r="BA23" t="str">
        <f t="shared" si="18"/>
        <v>-</v>
      </c>
      <c r="BB23" t="str">
        <f t="shared" si="18"/>
        <v>-</v>
      </c>
      <c r="BC23" t="str">
        <f t="shared" si="18"/>
        <v>-</v>
      </c>
      <c r="BD23" t="str">
        <f t="shared" si="18"/>
        <v>-</v>
      </c>
      <c r="BE23">
        <f t="shared" si="18"/>
        <v>56.438000000000002</v>
      </c>
      <c r="BF23">
        <f t="shared" si="18"/>
        <v>1.7809999999999988</v>
      </c>
      <c r="BG23">
        <f t="shared" si="19"/>
        <v>-2</v>
      </c>
      <c r="BI23" t="str">
        <f t="array" ref="BI23">IFERROR(INDEX($Q$4:$Q$59,SMALL(IF($AG$4:$AG$59=(MAX($AG$4:$AG$59)-2),ROW($AG$4:$AG$59)),ROWS(Q$4:Q23))-3,1),"")</f>
        <v/>
      </c>
      <c r="BJ23" t="str">
        <f t="shared" si="20"/>
        <v/>
      </c>
      <c r="BK23" t="str">
        <f t="shared" si="20"/>
        <v/>
      </c>
      <c r="BL23" t="str">
        <f t="shared" si="20"/>
        <v/>
      </c>
      <c r="BM23" t="str">
        <f t="shared" si="20"/>
        <v/>
      </c>
      <c r="BN23" t="str">
        <f t="shared" si="20"/>
        <v/>
      </c>
      <c r="BO23" t="str">
        <f t="shared" si="20"/>
        <v/>
      </c>
      <c r="BP23" t="str">
        <f t="shared" si="20"/>
        <v/>
      </c>
      <c r="BQ23" t="str">
        <f t="shared" si="20"/>
        <v/>
      </c>
      <c r="BR23" t="str">
        <f t="shared" si="20"/>
        <v/>
      </c>
      <c r="BS23" t="str">
        <f t="shared" si="20"/>
        <v/>
      </c>
      <c r="BT23" t="str">
        <f t="shared" si="21"/>
        <v/>
      </c>
      <c r="BV23" t="str">
        <f t="array" ref="BV23">IFERROR(INDEX($Q$4:$Q$59,SMALL(IF($AG$4:$AG$59&lt;(MAX($AG$4:$AG$59)-2),ROW($AG$4:$AG$59)),ROWS(AG$4:AG23))-3,1),"")</f>
        <v/>
      </c>
      <c r="BW23" t="str">
        <f t="shared" si="22"/>
        <v/>
      </c>
      <c r="BX23" t="str">
        <f t="shared" si="22"/>
        <v/>
      </c>
      <c r="BY23" t="str">
        <f t="shared" si="22"/>
        <v/>
      </c>
      <c r="BZ23" t="str">
        <f t="shared" si="22"/>
        <v/>
      </c>
      <c r="CA23" t="str">
        <f t="shared" si="22"/>
        <v/>
      </c>
      <c r="CB23" t="str">
        <f t="shared" si="22"/>
        <v/>
      </c>
      <c r="CC23" t="str">
        <f t="shared" si="22"/>
        <v/>
      </c>
      <c r="CD23" t="str">
        <f t="shared" si="22"/>
        <v/>
      </c>
      <c r="CE23" t="str">
        <f t="shared" si="22"/>
        <v/>
      </c>
      <c r="CF23" t="str">
        <f t="shared" si="22"/>
        <v/>
      </c>
      <c r="CG23" t="str">
        <f t="shared" si="23"/>
        <v/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6" t="str">
        <f t="shared" si="0"/>
        <v>C3-6</v>
      </c>
      <c r="S24" s="6">
        <f t="shared" si="26"/>
        <v>56.438000000000002</v>
      </c>
      <c r="T24" s="6" t="str">
        <f t="shared" si="2"/>
        <v>-</v>
      </c>
      <c r="U24" s="6" t="str">
        <f>IFERROR(IF(($K$2-S24)&lt;$B$53,VLOOKUP(($K$2-S24),$B$4:$B$53,1,TRUE),$B$62),"-")</f>
        <v>-</v>
      </c>
      <c r="V24" s="6" t="str">
        <f t="shared" si="3"/>
        <v>-</v>
      </c>
      <c r="W24" s="6" t="str">
        <f>IFERROR(IF(($K$2-S24-U24)&lt;$B$53,VLOOKUP(($K$2-S24-U24),$B$4:$B$53,1,TRUE),$B$62),"-")</f>
        <v>-</v>
      </c>
      <c r="X24" s="6" t="str">
        <f t="shared" si="4"/>
        <v>-</v>
      </c>
      <c r="Y24" s="6" t="str">
        <f>IFERROR(IF(($K$2-S24-U24-W24)&lt;$B$53,VLOOKUP(($K$2-S24-U24-W24),$B$4:$B$53,1,TRUE),$B$62),"-")</f>
        <v>-</v>
      </c>
      <c r="Z24" s="7">
        <f t="shared" si="9"/>
        <v>56.438000000000002</v>
      </c>
      <c r="AA24" s="7">
        <f t="shared" si="10"/>
        <v>1.7809999999999988</v>
      </c>
      <c r="AB24">
        <f t="shared" si="11"/>
        <v>-5</v>
      </c>
      <c r="AC24" s="7">
        <f t="shared" si="12"/>
        <v>1</v>
      </c>
      <c r="AD24" s="7">
        <f t="shared" si="13"/>
        <v>1</v>
      </c>
      <c r="AE24" s="7">
        <f t="array" ref="AE24">IF(OR(LEFT(R24:Y24,2)="C5",LEFT(R24:Y24,2)="C6",LEFT(R24:Y24,2)="C7"),1,0)</f>
        <v>0</v>
      </c>
      <c r="AF24" s="7">
        <f t="shared" si="14"/>
        <v>0</v>
      </c>
      <c r="AG24" s="7">
        <f t="shared" si="15"/>
        <v>-2</v>
      </c>
      <c r="AI24" t="str">
        <f t="array" ref="AI24">IFERROR(INDEX($Q$4:$Q$59,SMALL(IF($AG$4:$AG$59=MAX($AG$4:$AG$59),ROW($AG$4:$AG$59)),ROWS(Q$4:Q24))-3,1),"")</f>
        <v/>
      </c>
      <c r="AJ24" t="str">
        <f t="shared" si="16"/>
        <v/>
      </c>
      <c r="AK24" t="str">
        <f t="shared" si="16"/>
        <v/>
      </c>
      <c r="AL24" t="str">
        <f t="shared" si="16"/>
        <v/>
      </c>
      <c r="AM24" t="str">
        <f t="shared" si="16"/>
        <v/>
      </c>
      <c r="AN24" t="str">
        <f t="shared" si="16"/>
        <v/>
      </c>
      <c r="AO24" t="str">
        <f t="shared" si="16"/>
        <v/>
      </c>
      <c r="AP24" t="str">
        <f t="shared" si="16"/>
        <v/>
      </c>
      <c r="AQ24" t="str">
        <f t="shared" si="16"/>
        <v/>
      </c>
      <c r="AR24" t="str">
        <f t="shared" si="16"/>
        <v/>
      </c>
      <c r="AS24" t="str">
        <f t="shared" si="16"/>
        <v/>
      </c>
      <c r="AT24" t="str">
        <f t="shared" si="17"/>
        <v/>
      </c>
      <c r="AV24">
        <f t="array" ref="AV24">IFERROR(INDEX($Q$4:$Q$59,SMALL(IF($AG$4:$AG$59=(MAX($AG$4:$AG$59)-1),ROW($AG$4:$AG$59)),ROWS(Q$4:Q24))-3,1),"")</f>
        <v>21</v>
      </c>
      <c r="AW24" t="str">
        <f t="shared" si="18"/>
        <v>C3-6</v>
      </c>
      <c r="AX24">
        <f t="shared" si="18"/>
        <v>56.438000000000002</v>
      </c>
      <c r="AY24" t="str">
        <f t="shared" si="18"/>
        <v>-</v>
      </c>
      <c r="AZ24" t="str">
        <f t="shared" si="18"/>
        <v>-</v>
      </c>
      <c r="BA24" t="str">
        <f t="shared" si="18"/>
        <v>-</v>
      </c>
      <c r="BB24" t="str">
        <f t="shared" si="18"/>
        <v>-</v>
      </c>
      <c r="BC24" t="str">
        <f t="shared" si="18"/>
        <v>-</v>
      </c>
      <c r="BD24" t="str">
        <f t="shared" si="18"/>
        <v>-</v>
      </c>
      <c r="BE24">
        <f t="shared" si="18"/>
        <v>56.438000000000002</v>
      </c>
      <c r="BF24">
        <f t="shared" si="18"/>
        <v>1.7809999999999988</v>
      </c>
      <c r="BG24">
        <f t="shared" si="19"/>
        <v>-2</v>
      </c>
      <c r="BI24" t="str">
        <f t="array" ref="BI24">IFERROR(INDEX($Q$4:$Q$59,SMALL(IF($AG$4:$AG$59=(MAX($AG$4:$AG$59)-2),ROW($AG$4:$AG$59)),ROWS(Q$4:Q24))-3,1),"")</f>
        <v/>
      </c>
      <c r="BJ24" t="str">
        <f t="shared" si="20"/>
        <v/>
      </c>
      <c r="BK24" t="str">
        <f t="shared" si="20"/>
        <v/>
      </c>
      <c r="BL24" t="str">
        <f t="shared" si="20"/>
        <v/>
      </c>
      <c r="BM24" t="str">
        <f t="shared" si="20"/>
        <v/>
      </c>
      <c r="BN24" t="str">
        <f t="shared" si="20"/>
        <v/>
      </c>
      <c r="BO24" t="str">
        <f t="shared" si="20"/>
        <v/>
      </c>
      <c r="BP24" t="str">
        <f t="shared" si="20"/>
        <v/>
      </c>
      <c r="BQ24" t="str">
        <f t="shared" si="20"/>
        <v/>
      </c>
      <c r="BR24" t="str">
        <f t="shared" si="20"/>
        <v/>
      </c>
      <c r="BS24" t="str">
        <f t="shared" si="20"/>
        <v/>
      </c>
      <c r="BT24" t="str">
        <f t="shared" si="21"/>
        <v/>
      </c>
      <c r="BV24" t="str">
        <f t="array" ref="BV24">IFERROR(INDEX($Q$4:$Q$59,SMALL(IF($AG$4:$AG$59&lt;(MAX($AG$4:$AG$59)-2),ROW($AG$4:$AG$59)),ROWS(AG$4:AG24))-3,1),"")</f>
        <v/>
      </c>
      <c r="BW24" t="str">
        <f t="shared" si="22"/>
        <v/>
      </c>
      <c r="BX24" t="str">
        <f t="shared" si="22"/>
        <v/>
      </c>
      <c r="BY24" t="str">
        <f t="shared" si="22"/>
        <v/>
      </c>
      <c r="BZ24" t="str">
        <f t="shared" si="22"/>
        <v/>
      </c>
      <c r="CA24" t="str">
        <f t="shared" si="22"/>
        <v/>
      </c>
      <c r="CB24" t="str">
        <f t="shared" si="22"/>
        <v/>
      </c>
      <c r="CC24" t="str">
        <f t="shared" si="22"/>
        <v/>
      </c>
      <c r="CD24" t="str">
        <f t="shared" si="22"/>
        <v/>
      </c>
      <c r="CE24" t="str">
        <f t="shared" si="22"/>
        <v/>
      </c>
      <c r="CF24" t="str">
        <f t="shared" si="22"/>
        <v/>
      </c>
      <c r="CG24" t="str">
        <f t="shared" si="23"/>
        <v/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6" t="str">
        <f t="shared" si="0"/>
        <v>C4-3</v>
      </c>
      <c r="S25" s="6">
        <f t="shared" ref="S25:S31" si="27">IF($K$2&lt;($B$53+0.25),VLOOKUP($K$2,$B$4:$B$53,1,TRUE),$B$59)</f>
        <v>34.307000000000002</v>
      </c>
      <c r="T25" s="6" t="str">
        <f t="shared" si="2"/>
        <v>C1-6</v>
      </c>
      <c r="U25" s="6">
        <f>IFERROR(IF(($K$2-S25)&lt;$B$53,VLOOKUP(($K$2-S25),$B$4:$B$53,1,TRUE),$B$56),"-")</f>
        <v>24.802</v>
      </c>
      <c r="V25" s="6" t="str">
        <f t="shared" si="3"/>
        <v>-</v>
      </c>
      <c r="W25" s="6" t="str">
        <f>IFERROR(IF(($K$2-S25-U25)&lt;$B$53,VLOOKUP(($K$2-S25-U25),$B$4:$B$53,1,TRUE),$B$56),"-")</f>
        <v>-</v>
      </c>
      <c r="X25" s="6" t="str">
        <f t="shared" si="4"/>
        <v>-</v>
      </c>
      <c r="Y25" s="6" t="str">
        <f>IFERROR(IF(($K$2-S25-U25-W25)&lt;$B$53,VLOOKUP(($K$2-S25-U25-W25),$B$4:$B$53,1,TRUE),$B$56),"-")</f>
        <v>-</v>
      </c>
      <c r="Z25" s="7">
        <f t="shared" ref="Z25:Z38" si="28">SUM(R25:Y25)</f>
        <v>59.109000000000002</v>
      </c>
      <c r="AA25" s="7">
        <f t="shared" si="10"/>
        <v>0.44549999999999912</v>
      </c>
      <c r="AB25">
        <f t="shared" si="11"/>
        <v>-3</v>
      </c>
      <c r="AC25" s="7">
        <f t="shared" si="12"/>
        <v>1</v>
      </c>
      <c r="AD25" s="7">
        <f t="shared" si="13"/>
        <v>0</v>
      </c>
      <c r="AE25" s="7">
        <f t="array" ref="AE25">IF(OR(LEFT(R25:Y25,2)="C5",LEFT(R25:Y25,2)="C6",LEFT(R25:Y25,2)="C7"),1,0)</f>
        <v>0</v>
      </c>
      <c r="AF25" s="7">
        <f t="shared" si="14"/>
        <v>0</v>
      </c>
      <c r="AG25" s="7">
        <f t="shared" si="15"/>
        <v>-1</v>
      </c>
      <c r="AI25" t="str">
        <f t="array" ref="AI25">IFERROR(INDEX($Q$4:$Q$59,SMALL(IF($AG$4:$AG$59=MAX($AG$4:$AG$59),ROW($AG$4:$AG$59)),ROWS(Q$4:Q25))-3,1),"")</f>
        <v/>
      </c>
      <c r="AJ25" t="str">
        <f t="shared" si="16"/>
        <v/>
      </c>
      <c r="AK25" t="str">
        <f t="shared" si="16"/>
        <v/>
      </c>
      <c r="AL25" t="str">
        <f t="shared" si="16"/>
        <v/>
      </c>
      <c r="AM25" t="str">
        <f t="shared" si="16"/>
        <v/>
      </c>
      <c r="AN25" t="str">
        <f t="shared" si="16"/>
        <v/>
      </c>
      <c r="AO25" t="str">
        <f t="shared" si="16"/>
        <v/>
      </c>
      <c r="AP25" t="str">
        <f t="shared" si="16"/>
        <v/>
      </c>
      <c r="AQ25" t="str">
        <f t="shared" si="16"/>
        <v/>
      </c>
      <c r="AR25" t="str">
        <f t="shared" si="16"/>
        <v/>
      </c>
      <c r="AS25" t="str">
        <f t="shared" si="16"/>
        <v/>
      </c>
      <c r="AT25" t="str">
        <f t="shared" si="17"/>
        <v/>
      </c>
      <c r="AV25">
        <f t="array" ref="AV25">IFERROR(INDEX($Q$4:$Q$59,SMALL(IF($AG$4:$AG$59=(MAX($AG$4:$AG$59)-1),ROW($AG$4:$AG$59)),ROWS(Q$4:Q25))-3,1),"")</f>
        <v>29</v>
      </c>
      <c r="AW25" t="str">
        <f t="shared" si="18"/>
        <v>C5-2</v>
      </c>
      <c r="AX25">
        <f t="shared" si="18"/>
        <v>47.9</v>
      </c>
      <c r="AY25" t="str">
        <f t="shared" si="18"/>
        <v>C4-1</v>
      </c>
      <c r="AZ25">
        <f t="shared" si="18"/>
        <v>11.433</v>
      </c>
      <c r="BA25" t="str">
        <f t="shared" si="18"/>
        <v>-</v>
      </c>
      <c r="BB25" t="str">
        <f t="shared" si="18"/>
        <v>-</v>
      </c>
      <c r="BC25" t="str">
        <f t="shared" si="18"/>
        <v>-</v>
      </c>
      <c r="BD25" t="str">
        <f t="shared" si="18"/>
        <v>-</v>
      </c>
      <c r="BE25">
        <f t="shared" si="18"/>
        <v>59.332999999999998</v>
      </c>
      <c r="BF25">
        <f t="shared" si="18"/>
        <v>0.3335000000000008</v>
      </c>
      <c r="BG25">
        <f t="shared" si="19"/>
        <v>-2</v>
      </c>
      <c r="BI25" t="str">
        <f t="array" ref="BI25">IFERROR(INDEX($Q$4:$Q$59,SMALL(IF($AG$4:$AG$59=(MAX($AG$4:$AG$59)-2),ROW($AG$4:$AG$59)),ROWS(Q$4:Q25))-3,1),"")</f>
        <v/>
      </c>
      <c r="BJ25" t="str">
        <f t="shared" si="20"/>
        <v/>
      </c>
      <c r="BK25" t="str">
        <f t="shared" si="20"/>
        <v/>
      </c>
      <c r="BL25" t="str">
        <f t="shared" si="20"/>
        <v/>
      </c>
      <c r="BM25" t="str">
        <f t="shared" si="20"/>
        <v/>
      </c>
      <c r="BN25" t="str">
        <f t="shared" si="20"/>
        <v/>
      </c>
      <c r="BO25" t="str">
        <f t="shared" si="20"/>
        <v/>
      </c>
      <c r="BP25" t="str">
        <f t="shared" si="20"/>
        <v/>
      </c>
      <c r="BQ25" t="str">
        <f t="shared" si="20"/>
        <v/>
      </c>
      <c r="BR25" t="str">
        <f t="shared" si="20"/>
        <v/>
      </c>
      <c r="BS25" t="str">
        <f t="shared" si="20"/>
        <v/>
      </c>
      <c r="BT25" t="str">
        <f t="shared" si="21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2"/>
        <v/>
      </c>
      <c r="BX25" t="str">
        <f t="shared" si="22"/>
        <v/>
      </c>
      <c r="BY25" t="str">
        <f t="shared" si="22"/>
        <v/>
      </c>
      <c r="BZ25" t="str">
        <f t="shared" si="22"/>
        <v/>
      </c>
      <c r="CA25" t="str">
        <f t="shared" si="22"/>
        <v/>
      </c>
      <c r="CB25" t="str">
        <f t="shared" si="22"/>
        <v/>
      </c>
      <c r="CC25" t="str">
        <f t="shared" si="22"/>
        <v/>
      </c>
      <c r="CD25" t="str">
        <f t="shared" si="22"/>
        <v/>
      </c>
      <c r="CE25" t="str">
        <f t="shared" si="22"/>
        <v/>
      </c>
      <c r="CF25" t="str">
        <f t="shared" si="22"/>
        <v/>
      </c>
      <c r="CG25" t="str">
        <f t="shared" si="23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6" t="str">
        <f t="shared" si="0"/>
        <v>C4-3</v>
      </c>
      <c r="S26" s="6">
        <f t="shared" si="27"/>
        <v>34.307000000000002</v>
      </c>
      <c r="T26" s="6" t="str">
        <f t="shared" si="2"/>
        <v>C1-6</v>
      </c>
      <c r="U26" s="6">
        <f>IFERROR(IF(($K$2-S26)&lt;$B$53,VLOOKUP(($K$2-S26),$B$4:$B$53,1,TRUE),$B$57),"-")</f>
        <v>24.802</v>
      </c>
      <c r="V26" s="6" t="str">
        <f t="shared" si="3"/>
        <v>-</v>
      </c>
      <c r="W26" s="6" t="str">
        <f>IFERROR(IF(($K$2-S26-U26)&lt;$B$53,VLOOKUP(($K$2-S26-U26),$B$4:$B$53,1,TRUE),$B$57),"-")</f>
        <v>-</v>
      </c>
      <c r="X26" s="6" t="str">
        <f t="shared" si="4"/>
        <v>-</v>
      </c>
      <c r="Y26" s="6" t="str">
        <f>IFERROR(IF(($K$2-S26-U26-W26)&lt;$B$53,VLOOKUP(($K$2-S26-U26-W26),$B$4:$B$53,1,TRUE),$B$57),"-")</f>
        <v>-</v>
      </c>
      <c r="Z26" s="7">
        <f t="shared" si="28"/>
        <v>59.109000000000002</v>
      </c>
      <c r="AA26" s="7">
        <f t="shared" si="10"/>
        <v>0.44549999999999912</v>
      </c>
      <c r="AB26">
        <f t="shared" si="11"/>
        <v>-3</v>
      </c>
      <c r="AC26" s="7">
        <f t="shared" si="12"/>
        <v>1</v>
      </c>
      <c r="AD26" s="7">
        <f t="shared" si="13"/>
        <v>0</v>
      </c>
      <c r="AE26" s="7">
        <f t="array" ref="AE26">IF(OR(LEFT(R26:Y26,2)="C5",LEFT(R26:Y26,2)="C6",LEFT(R26:Y26,2)="C7"),1,0)</f>
        <v>0</v>
      </c>
      <c r="AF26" s="7">
        <f t="shared" si="14"/>
        <v>0</v>
      </c>
      <c r="AG26" s="7">
        <f t="shared" si="15"/>
        <v>-1</v>
      </c>
      <c r="AI26" t="str">
        <f t="array" ref="AI26">IFERROR(INDEX($Q$4:$Q$59,SMALL(IF($AG$4:$AG$59=MAX($AG$4:$AG$59),ROW($AG$4:$AG$59)),ROWS(Q$4:Q26))-3,1),"")</f>
        <v/>
      </c>
      <c r="AJ26" t="str">
        <f t="shared" si="16"/>
        <v/>
      </c>
      <c r="AK26" t="str">
        <f t="shared" si="16"/>
        <v/>
      </c>
      <c r="AL26" t="str">
        <f t="shared" si="16"/>
        <v/>
      </c>
      <c r="AM26" t="str">
        <f t="shared" si="16"/>
        <v/>
      </c>
      <c r="AN26" t="str">
        <f t="shared" si="16"/>
        <v/>
      </c>
      <c r="AO26" t="str">
        <f t="shared" si="16"/>
        <v/>
      </c>
      <c r="AP26" t="str">
        <f t="shared" si="16"/>
        <v/>
      </c>
      <c r="AQ26" t="str">
        <f t="shared" si="16"/>
        <v/>
      </c>
      <c r="AR26" t="str">
        <f t="shared" si="16"/>
        <v/>
      </c>
      <c r="AS26" t="str">
        <f t="shared" si="16"/>
        <v/>
      </c>
      <c r="AT26" t="str">
        <f t="shared" si="17"/>
        <v/>
      </c>
      <c r="AV26">
        <f t="array" ref="AV26">IFERROR(INDEX($Q$4:$Q$59,SMALL(IF($AG$4:$AG$59=(MAX($AG$4:$AG$59)-1),ROW($AG$4:$AG$59)),ROWS(Q$4:Q26))-3,1),"")</f>
        <v>30</v>
      </c>
      <c r="AW26" t="str">
        <f t="shared" si="18"/>
        <v>C5-2</v>
      </c>
      <c r="AX26">
        <f t="shared" si="18"/>
        <v>47.9</v>
      </c>
      <c r="AY26" t="str">
        <f t="shared" si="18"/>
        <v>C4-1</v>
      </c>
      <c r="AZ26">
        <f t="shared" si="18"/>
        <v>11.433</v>
      </c>
      <c r="BA26" t="str">
        <f t="shared" si="18"/>
        <v>-</v>
      </c>
      <c r="BB26" t="str">
        <f t="shared" si="18"/>
        <v>-</v>
      </c>
      <c r="BC26" t="str">
        <f t="shared" si="18"/>
        <v>-</v>
      </c>
      <c r="BD26" t="str">
        <f t="shared" si="18"/>
        <v>-</v>
      </c>
      <c r="BE26">
        <f t="shared" si="18"/>
        <v>59.332999999999998</v>
      </c>
      <c r="BF26">
        <f t="shared" si="18"/>
        <v>0.3335000000000008</v>
      </c>
      <c r="BG26">
        <f t="shared" si="19"/>
        <v>-2</v>
      </c>
      <c r="BI26" t="str">
        <f t="array" ref="BI26">IFERROR(INDEX($Q$4:$Q$59,SMALL(IF($AG$4:$AG$59=(MAX($AG$4:$AG$59)-2),ROW($AG$4:$AG$59)),ROWS(Q$4:Q26))-3,1),"")</f>
        <v/>
      </c>
      <c r="BJ26" t="str">
        <f t="shared" si="20"/>
        <v/>
      </c>
      <c r="BK26" t="str">
        <f t="shared" si="20"/>
        <v/>
      </c>
      <c r="BL26" t="str">
        <f t="shared" si="20"/>
        <v/>
      </c>
      <c r="BM26" t="str">
        <f t="shared" si="20"/>
        <v/>
      </c>
      <c r="BN26" t="str">
        <f t="shared" si="20"/>
        <v/>
      </c>
      <c r="BO26" t="str">
        <f t="shared" si="20"/>
        <v/>
      </c>
      <c r="BP26" t="str">
        <f t="shared" si="20"/>
        <v/>
      </c>
      <c r="BQ26" t="str">
        <f t="shared" si="20"/>
        <v/>
      </c>
      <c r="BR26" t="str">
        <f t="shared" si="20"/>
        <v/>
      </c>
      <c r="BS26" t="str">
        <f t="shared" si="20"/>
        <v/>
      </c>
      <c r="BT26" t="str">
        <f t="shared" si="21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2"/>
        <v/>
      </c>
      <c r="BX26" t="str">
        <f t="shared" si="22"/>
        <v/>
      </c>
      <c r="BY26" t="str">
        <f t="shared" si="22"/>
        <v/>
      </c>
      <c r="BZ26" t="str">
        <f t="shared" si="22"/>
        <v/>
      </c>
      <c r="CA26" t="str">
        <f t="shared" si="22"/>
        <v/>
      </c>
      <c r="CB26" t="str">
        <f t="shared" si="22"/>
        <v/>
      </c>
      <c r="CC26" t="str">
        <f t="shared" si="22"/>
        <v/>
      </c>
      <c r="CD26" t="str">
        <f t="shared" si="22"/>
        <v/>
      </c>
      <c r="CE26" t="str">
        <f t="shared" si="22"/>
        <v/>
      </c>
      <c r="CF26" t="str">
        <f t="shared" si="22"/>
        <v/>
      </c>
      <c r="CG26" t="str">
        <f t="shared" si="23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6" t="str">
        <f t="shared" si="0"/>
        <v>C4-3</v>
      </c>
      <c r="S27" s="6">
        <f t="shared" si="27"/>
        <v>34.307000000000002</v>
      </c>
      <c r="T27" s="6" t="str">
        <f t="shared" si="2"/>
        <v>C1-6</v>
      </c>
      <c r="U27" s="6">
        <f>IFERROR(IF(($K$2-S27)&lt;$B$53,VLOOKUP(($K$2-S27),$B$4:$B$53,1,TRUE),$B$58),"-")</f>
        <v>24.802</v>
      </c>
      <c r="V27" s="6" t="str">
        <f t="shared" si="3"/>
        <v>-</v>
      </c>
      <c r="W27" s="6" t="str">
        <f>IFERROR(IF(($K$2-S27-U27)&lt;$B$53,VLOOKUP(($K$2-S27-U27),$B$4:$B$53,1,TRUE),$B$58),"-")</f>
        <v>-</v>
      </c>
      <c r="X27" s="6" t="str">
        <f t="shared" si="4"/>
        <v>-</v>
      </c>
      <c r="Y27" s="6" t="str">
        <f>IFERROR(IF(($K$2-S27-U27-W27)&lt;$B$53,VLOOKUP(($K$2-S27-U27-W27),$B$4:$B$53,1,TRUE),$B$58),"-")</f>
        <v>-</v>
      </c>
      <c r="Z27" s="7">
        <f t="shared" si="28"/>
        <v>59.109000000000002</v>
      </c>
      <c r="AA27" s="7">
        <f t="shared" si="10"/>
        <v>0.44549999999999912</v>
      </c>
      <c r="AB27">
        <f t="shared" si="11"/>
        <v>-3</v>
      </c>
      <c r="AC27" s="7">
        <f t="shared" si="12"/>
        <v>1</v>
      </c>
      <c r="AD27" s="7">
        <f t="shared" si="13"/>
        <v>0</v>
      </c>
      <c r="AE27" s="7">
        <f t="array" ref="AE27">IF(OR(LEFT(R27:Y27,2)="C5",LEFT(R27:Y27,2)="C6",LEFT(R27:Y27,2)="C7"),1,0)</f>
        <v>0</v>
      </c>
      <c r="AF27" s="7">
        <f t="shared" si="14"/>
        <v>0</v>
      </c>
      <c r="AG27" s="7">
        <f t="shared" si="15"/>
        <v>-1</v>
      </c>
      <c r="AI27" t="str">
        <f t="array" ref="AI27">IFERROR(INDEX($Q$4:$Q$59,SMALL(IF($AG$4:$AG$59=MAX($AG$4:$AG$59),ROW($AG$4:$AG$59)),ROWS(Q$4:Q27))-3,1),"")</f>
        <v/>
      </c>
      <c r="AJ27" t="str">
        <f t="shared" si="16"/>
        <v/>
      </c>
      <c r="AK27" t="str">
        <f t="shared" si="16"/>
        <v/>
      </c>
      <c r="AL27" t="str">
        <f t="shared" si="16"/>
        <v/>
      </c>
      <c r="AM27" t="str">
        <f t="shared" si="16"/>
        <v/>
      </c>
      <c r="AN27" t="str">
        <f t="shared" si="16"/>
        <v/>
      </c>
      <c r="AO27" t="str">
        <f t="shared" si="16"/>
        <v/>
      </c>
      <c r="AP27" t="str">
        <f t="shared" si="16"/>
        <v/>
      </c>
      <c r="AQ27" t="str">
        <f t="shared" si="16"/>
        <v/>
      </c>
      <c r="AR27" t="str">
        <f t="shared" si="16"/>
        <v/>
      </c>
      <c r="AS27" t="str">
        <f t="shared" si="16"/>
        <v/>
      </c>
      <c r="AT27" t="str">
        <f t="shared" si="17"/>
        <v/>
      </c>
      <c r="AV27">
        <f t="array" ref="AV27">IFERROR(INDEX($Q$4:$Q$59,SMALL(IF($AG$4:$AG$59=(MAX($AG$4:$AG$59)-1),ROW($AG$4:$AG$59)),ROWS(Q$4:Q27))-3,1),"")</f>
        <v>31</v>
      </c>
      <c r="AW27" t="str">
        <f t="shared" si="18"/>
        <v>C5-2</v>
      </c>
      <c r="AX27">
        <f t="shared" si="18"/>
        <v>47.9</v>
      </c>
      <c r="AY27" t="str">
        <f t="shared" si="18"/>
        <v>C4-1</v>
      </c>
      <c r="AZ27">
        <f t="shared" si="18"/>
        <v>11.433</v>
      </c>
      <c r="BA27" t="str">
        <f t="shared" si="18"/>
        <v>-</v>
      </c>
      <c r="BB27" t="str">
        <f t="shared" si="18"/>
        <v>-</v>
      </c>
      <c r="BC27" t="str">
        <f t="shared" si="18"/>
        <v>-</v>
      </c>
      <c r="BD27" t="str">
        <f t="shared" si="18"/>
        <v>-</v>
      </c>
      <c r="BE27">
        <f t="shared" si="18"/>
        <v>59.332999999999998</v>
      </c>
      <c r="BF27">
        <f t="shared" si="18"/>
        <v>0.3335000000000008</v>
      </c>
      <c r="BG27">
        <f t="shared" si="19"/>
        <v>-2</v>
      </c>
      <c r="BI27" t="str">
        <f t="array" ref="BI27">IFERROR(INDEX($Q$4:$Q$59,SMALL(IF($AG$4:$AG$59=(MAX($AG$4:$AG$59)-2),ROW($AG$4:$AG$59)),ROWS(Q$4:Q27))-3,1),"")</f>
        <v/>
      </c>
      <c r="BJ27" t="str">
        <f t="shared" si="20"/>
        <v/>
      </c>
      <c r="BK27" t="str">
        <f t="shared" si="20"/>
        <v/>
      </c>
      <c r="BL27" t="str">
        <f t="shared" si="20"/>
        <v/>
      </c>
      <c r="BM27" t="str">
        <f t="shared" si="20"/>
        <v/>
      </c>
      <c r="BN27" t="str">
        <f t="shared" si="20"/>
        <v/>
      </c>
      <c r="BO27" t="str">
        <f t="shared" si="20"/>
        <v/>
      </c>
      <c r="BP27" t="str">
        <f t="shared" si="20"/>
        <v/>
      </c>
      <c r="BQ27" t="str">
        <f t="shared" si="20"/>
        <v/>
      </c>
      <c r="BR27" t="str">
        <f t="shared" si="20"/>
        <v/>
      </c>
      <c r="BS27" t="str">
        <f t="shared" si="20"/>
        <v/>
      </c>
      <c r="BT27" t="str">
        <f t="shared" si="21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2"/>
        <v/>
      </c>
      <c r="BX27" t="str">
        <f t="shared" si="22"/>
        <v/>
      </c>
      <c r="BY27" t="str">
        <f t="shared" si="22"/>
        <v/>
      </c>
      <c r="BZ27" t="str">
        <f t="shared" si="22"/>
        <v/>
      </c>
      <c r="CA27" t="str">
        <f t="shared" si="22"/>
        <v/>
      </c>
      <c r="CB27" t="str">
        <f t="shared" si="22"/>
        <v/>
      </c>
      <c r="CC27" t="str">
        <f t="shared" si="22"/>
        <v/>
      </c>
      <c r="CD27" t="str">
        <f t="shared" si="22"/>
        <v/>
      </c>
      <c r="CE27" t="str">
        <f t="shared" si="22"/>
        <v/>
      </c>
      <c r="CF27" t="str">
        <f t="shared" si="22"/>
        <v/>
      </c>
      <c r="CG27" t="str">
        <f t="shared" si="23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6" t="str">
        <f t="shared" si="0"/>
        <v>C4-3</v>
      </c>
      <c r="S28" s="6">
        <f t="shared" si="27"/>
        <v>34.307000000000002</v>
      </c>
      <c r="T28" s="6" t="str">
        <f t="shared" si="2"/>
        <v>C1-6</v>
      </c>
      <c r="U28" s="6">
        <f>IFERROR(IF(($K$2-S28)&lt;$B$53,VLOOKUP(($K$2-S28),$B$4:$B$53,1,TRUE),$B$59),"-")</f>
        <v>24.802</v>
      </c>
      <c r="V28" s="6" t="str">
        <f t="shared" si="3"/>
        <v>-</v>
      </c>
      <c r="W28" s="6" t="str">
        <f>IFERROR(IF(($K$2-S28-U28)&lt;$B$53,VLOOKUP(($K$2-S28-U28),$B$4:$B$53,1,TRUE),$B$59),"-")</f>
        <v>-</v>
      </c>
      <c r="X28" s="6" t="str">
        <f t="shared" si="4"/>
        <v>-</v>
      </c>
      <c r="Y28" s="6" t="str">
        <f>IFERROR(IF(($K$2-S28-U28-W28)&lt;$B$53,VLOOKUP(($K$2-S28-U28-W28),$B$4:$B$53,1,TRUE),$B$59),"-")</f>
        <v>-</v>
      </c>
      <c r="Z28" s="7">
        <f t="shared" si="28"/>
        <v>59.109000000000002</v>
      </c>
      <c r="AA28" s="7">
        <f t="shared" si="10"/>
        <v>0.44549999999999912</v>
      </c>
      <c r="AB28">
        <f t="shared" si="11"/>
        <v>-3</v>
      </c>
      <c r="AC28" s="7">
        <f t="shared" si="12"/>
        <v>1</v>
      </c>
      <c r="AD28" s="7">
        <f t="shared" si="13"/>
        <v>0</v>
      </c>
      <c r="AE28" s="7">
        <f t="array" ref="AE28">IF(OR(LEFT(R28:Y28,2)="C5",LEFT(R28:Y28,2)="C6",LEFT(R28:Y28,2)="C7"),1,0)</f>
        <v>0</v>
      </c>
      <c r="AF28" s="7">
        <f t="shared" si="14"/>
        <v>0</v>
      </c>
      <c r="AG28" s="7">
        <f t="shared" si="15"/>
        <v>-1</v>
      </c>
      <c r="AI28" t="str">
        <f t="array" ref="AI28">IFERROR(INDEX($Q$4:$Q$59,SMALL(IF($AG$4:$AG$59=MAX($AG$4:$AG$59),ROW($AG$4:$AG$59)),ROWS(Q$4:Q28))-3,1),"")</f>
        <v/>
      </c>
      <c r="AJ28" t="str">
        <f t="shared" si="16"/>
        <v/>
      </c>
      <c r="AK28" t="str">
        <f t="shared" si="16"/>
        <v/>
      </c>
      <c r="AL28" t="str">
        <f t="shared" si="16"/>
        <v/>
      </c>
      <c r="AM28" t="str">
        <f t="shared" si="16"/>
        <v/>
      </c>
      <c r="AN28" t="str">
        <f t="shared" si="16"/>
        <v/>
      </c>
      <c r="AO28" t="str">
        <f t="shared" si="16"/>
        <v/>
      </c>
      <c r="AP28" t="str">
        <f t="shared" si="16"/>
        <v/>
      </c>
      <c r="AQ28" t="str">
        <f t="shared" si="16"/>
        <v/>
      </c>
      <c r="AR28" t="str">
        <f t="shared" si="16"/>
        <v/>
      </c>
      <c r="AS28" t="str">
        <f t="shared" si="16"/>
        <v/>
      </c>
      <c r="AT28" t="str">
        <f t="shared" si="17"/>
        <v/>
      </c>
      <c r="AV28">
        <f t="array" ref="AV28">IFERROR(INDEX($Q$4:$Q$59,SMALL(IF($AG$4:$AG$59=(MAX($AG$4:$AG$59)-1),ROW($AG$4:$AG$59)),ROWS(Q$4:Q28))-3,1),"")</f>
        <v>32</v>
      </c>
      <c r="AW28" t="str">
        <f t="shared" si="18"/>
        <v>C5-2</v>
      </c>
      <c r="AX28">
        <f t="shared" si="18"/>
        <v>47.9</v>
      </c>
      <c r="AY28" t="str">
        <f t="shared" si="18"/>
        <v>C4-1</v>
      </c>
      <c r="AZ28">
        <f t="shared" si="18"/>
        <v>11.433</v>
      </c>
      <c r="BA28" t="str">
        <f t="shared" si="18"/>
        <v>-</v>
      </c>
      <c r="BB28" t="str">
        <f t="shared" si="18"/>
        <v>-</v>
      </c>
      <c r="BC28" t="str">
        <f t="shared" si="18"/>
        <v>-</v>
      </c>
      <c r="BD28" t="str">
        <f t="shared" si="18"/>
        <v>-</v>
      </c>
      <c r="BE28">
        <f t="shared" si="18"/>
        <v>59.332999999999998</v>
      </c>
      <c r="BF28">
        <f t="shared" si="18"/>
        <v>0.3335000000000008</v>
      </c>
      <c r="BG28">
        <f t="shared" si="19"/>
        <v>-2</v>
      </c>
      <c r="BI28" t="str">
        <f t="array" ref="BI28">IFERROR(INDEX($Q$4:$Q$59,SMALL(IF($AG$4:$AG$59=(MAX($AG$4:$AG$59)-2),ROW($AG$4:$AG$59)),ROWS(Q$4:Q28))-3,1),"")</f>
        <v/>
      </c>
      <c r="BJ28" t="str">
        <f t="shared" si="20"/>
        <v/>
      </c>
      <c r="BK28" t="str">
        <f t="shared" si="20"/>
        <v/>
      </c>
      <c r="BL28" t="str">
        <f t="shared" si="20"/>
        <v/>
      </c>
      <c r="BM28" t="str">
        <f t="shared" si="20"/>
        <v/>
      </c>
      <c r="BN28" t="str">
        <f t="shared" si="20"/>
        <v/>
      </c>
      <c r="BO28" t="str">
        <f t="shared" si="20"/>
        <v/>
      </c>
      <c r="BP28" t="str">
        <f t="shared" si="20"/>
        <v/>
      </c>
      <c r="BQ28" t="str">
        <f t="shared" si="20"/>
        <v/>
      </c>
      <c r="BR28" t="str">
        <f t="shared" si="20"/>
        <v/>
      </c>
      <c r="BS28" t="str">
        <f t="shared" si="20"/>
        <v/>
      </c>
      <c r="BT28" t="str">
        <f t="shared" si="21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2"/>
        <v/>
      </c>
      <c r="BX28" t="str">
        <f t="shared" si="22"/>
        <v/>
      </c>
      <c r="BY28" t="str">
        <f t="shared" si="22"/>
        <v/>
      </c>
      <c r="BZ28" t="str">
        <f t="shared" si="22"/>
        <v/>
      </c>
      <c r="CA28" t="str">
        <f t="shared" si="22"/>
        <v/>
      </c>
      <c r="CB28" t="str">
        <f t="shared" si="22"/>
        <v/>
      </c>
      <c r="CC28" t="str">
        <f t="shared" si="22"/>
        <v/>
      </c>
      <c r="CD28" t="str">
        <f t="shared" si="22"/>
        <v/>
      </c>
      <c r="CE28" t="str">
        <f t="shared" si="22"/>
        <v/>
      </c>
      <c r="CF28" t="str">
        <f t="shared" si="22"/>
        <v/>
      </c>
      <c r="CG28" t="str">
        <f t="shared" si="23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6" t="str">
        <f t="shared" si="0"/>
        <v>C4-3</v>
      </c>
      <c r="S29" s="6">
        <f t="shared" si="27"/>
        <v>34.307000000000002</v>
      </c>
      <c r="T29" s="6" t="str">
        <f t="shared" si="2"/>
        <v>C1-6</v>
      </c>
      <c r="U29" s="6">
        <f>IFERROR(IF(($K$2-S29)&lt;$B$53,VLOOKUP(($K$2-S29),$B$4:$B$53,1,TRUE),$B$60),"-")</f>
        <v>24.802</v>
      </c>
      <c r="V29" s="6" t="str">
        <f t="shared" si="3"/>
        <v>-</v>
      </c>
      <c r="W29" s="6" t="str">
        <f>IFERROR(IF(($K$2-S29-U29)&lt;$B$53,VLOOKUP(($K$2-S29-U29),$B$4:$B$53,1,TRUE),$B$60),"-")</f>
        <v>-</v>
      </c>
      <c r="X29" s="6" t="str">
        <f t="shared" si="4"/>
        <v>-</v>
      </c>
      <c r="Y29" s="6" t="str">
        <f>IFERROR(IF(($K$2-S29-U29-W29)&lt;$B$53,VLOOKUP(($K$2-S29-U29-W29),$B$4:$B$53,1,TRUE),$B$60),"-")</f>
        <v>-</v>
      </c>
      <c r="Z29" s="7">
        <f t="shared" si="28"/>
        <v>59.109000000000002</v>
      </c>
      <c r="AA29" s="7">
        <f t="shared" si="10"/>
        <v>0.44549999999999912</v>
      </c>
      <c r="AB29">
        <f t="shared" si="11"/>
        <v>-3</v>
      </c>
      <c r="AC29" s="7">
        <f t="shared" si="12"/>
        <v>1</v>
      </c>
      <c r="AD29" s="7">
        <f t="shared" si="13"/>
        <v>0</v>
      </c>
      <c r="AE29" s="7">
        <f t="array" ref="AE29">IF(OR(LEFT(R29:Y29,2)="C5",LEFT(R29:Y29,2)="C6",LEFT(R29:Y29,2)="C7"),1,0)</f>
        <v>0</v>
      </c>
      <c r="AF29" s="7">
        <f t="shared" si="14"/>
        <v>0</v>
      </c>
      <c r="AG29" s="7">
        <f t="shared" si="15"/>
        <v>-1</v>
      </c>
      <c r="AI29" t="str">
        <f t="array" ref="AI29">IFERROR(INDEX($Q$4:$Q$59,SMALL(IF($AG$4:$AG$59=MAX($AG$4:$AG$59),ROW($AG$4:$AG$59)),ROWS(Q$4:Q29))-3,1),"")</f>
        <v/>
      </c>
      <c r="AJ29" t="str">
        <f t="shared" si="16"/>
        <v/>
      </c>
      <c r="AK29" t="str">
        <f t="shared" si="16"/>
        <v/>
      </c>
      <c r="AL29" t="str">
        <f t="shared" si="16"/>
        <v/>
      </c>
      <c r="AM29" t="str">
        <f t="shared" si="16"/>
        <v/>
      </c>
      <c r="AN29" t="str">
        <f t="shared" si="16"/>
        <v/>
      </c>
      <c r="AO29" t="str">
        <f t="shared" si="16"/>
        <v/>
      </c>
      <c r="AP29" t="str">
        <f t="shared" si="16"/>
        <v/>
      </c>
      <c r="AQ29" t="str">
        <f t="shared" si="16"/>
        <v/>
      </c>
      <c r="AR29" t="str">
        <f t="shared" si="16"/>
        <v/>
      </c>
      <c r="AS29" t="str">
        <f t="shared" si="16"/>
        <v/>
      </c>
      <c r="AT29" t="str">
        <f t="shared" si="17"/>
        <v/>
      </c>
      <c r="AV29">
        <f t="array" ref="AV29">IFERROR(INDEX($Q$4:$Q$59,SMALL(IF($AG$4:$AG$59=(MAX($AG$4:$AG$59)-1),ROW($AG$4:$AG$59)),ROWS(Q$4:Q29))-3,1),"")</f>
        <v>33</v>
      </c>
      <c r="AW29" t="str">
        <f t="shared" si="18"/>
        <v>C5-2</v>
      </c>
      <c r="AX29">
        <f t="shared" si="18"/>
        <v>47.9</v>
      </c>
      <c r="AY29" t="str">
        <f t="shared" si="18"/>
        <v>C4-1</v>
      </c>
      <c r="AZ29">
        <f t="shared" si="18"/>
        <v>11.433</v>
      </c>
      <c r="BA29" t="str">
        <f t="shared" si="18"/>
        <v>-</v>
      </c>
      <c r="BB29" t="str">
        <f t="shared" si="18"/>
        <v>-</v>
      </c>
      <c r="BC29" t="str">
        <f t="shared" si="18"/>
        <v>-</v>
      </c>
      <c r="BD29" t="str">
        <f t="shared" si="18"/>
        <v>-</v>
      </c>
      <c r="BE29">
        <f t="shared" si="18"/>
        <v>59.332999999999998</v>
      </c>
      <c r="BF29">
        <f t="shared" si="18"/>
        <v>0.3335000000000008</v>
      </c>
      <c r="BG29">
        <f t="shared" si="19"/>
        <v>-2</v>
      </c>
      <c r="BI29" t="str">
        <f t="array" ref="BI29">IFERROR(INDEX($Q$4:$Q$59,SMALL(IF($AG$4:$AG$59=(MAX($AG$4:$AG$59)-2),ROW($AG$4:$AG$59)),ROWS(Q$4:Q29))-3,1),"")</f>
        <v/>
      </c>
      <c r="BJ29" t="str">
        <f t="shared" si="20"/>
        <v/>
      </c>
      <c r="BK29" t="str">
        <f t="shared" si="20"/>
        <v/>
      </c>
      <c r="BL29" t="str">
        <f t="shared" si="20"/>
        <v/>
      </c>
      <c r="BM29" t="str">
        <f t="shared" si="20"/>
        <v/>
      </c>
      <c r="BN29" t="str">
        <f t="shared" si="20"/>
        <v/>
      </c>
      <c r="BO29" t="str">
        <f t="shared" si="20"/>
        <v/>
      </c>
      <c r="BP29" t="str">
        <f t="shared" si="20"/>
        <v/>
      </c>
      <c r="BQ29" t="str">
        <f t="shared" si="20"/>
        <v/>
      </c>
      <c r="BR29" t="str">
        <f t="shared" si="20"/>
        <v/>
      </c>
      <c r="BS29" t="str">
        <f t="shared" si="20"/>
        <v/>
      </c>
      <c r="BT29" t="str">
        <f t="shared" si="21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2"/>
        <v/>
      </c>
      <c r="BX29" t="str">
        <f t="shared" si="22"/>
        <v/>
      </c>
      <c r="BY29" t="str">
        <f t="shared" si="22"/>
        <v/>
      </c>
      <c r="BZ29" t="str">
        <f t="shared" si="22"/>
        <v/>
      </c>
      <c r="CA29" t="str">
        <f t="shared" si="22"/>
        <v/>
      </c>
      <c r="CB29" t="str">
        <f t="shared" si="22"/>
        <v/>
      </c>
      <c r="CC29" t="str">
        <f t="shared" si="22"/>
        <v/>
      </c>
      <c r="CD29" t="str">
        <f t="shared" si="22"/>
        <v/>
      </c>
      <c r="CE29" t="str">
        <f t="shared" si="22"/>
        <v/>
      </c>
      <c r="CF29" t="str">
        <f t="shared" si="22"/>
        <v/>
      </c>
      <c r="CG29" t="str">
        <f t="shared" si="23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6" t="str">
        <f t="shared" si="0"/>
        <v>C4-3</v>
      </c>
      <c r="S30" s="6">
        <f t="shared" si="27"/>
        <v>34.307000000000002</v>
      </c>
      <c r="T30" s="6" t="str">
        <f t="shared" si="2"/>
        <v>C1-6</v>
      </c>
      <c r="U30" s="6">
        <f>IFERROR(IF(($K$2-S30)&lt;$B$53,VLOOKUP(($K$2-S30),$B$4:$B$53,1,TRUE),$B$61),"-")</f>
        <v>24.802</v>
      </c>
      <c r="V30" s="6" t="str">
        <f t="shared" si="3"/>
        <v>-</v>
      </c>
      <c r="W30" s="6" t="str">
        <f>IFERROR(IF(($K$2-S30-U30)&lt;$B$53,VLOOKUP(($K$2-S30-U30),$B$4:$B$53,1,TRUE),$B$61),"-")</f>
        <v>-</v>
      </c>
      <c r="X30" s="6" t="str">
        <f t="shared" si="4"/>
        <v>-</v>
      </c>
      <c r="Y30" s="6" t="str">
        <f>IFERROR(IF(($K$2-S30-U30-W30)&lt;$B$53,VLOOKUP(($K$2-S30-U30-W30),$B$4:$B$53,1,TRUE),$B$61),"-")</f>
        <v>-</v>
      </c>
      <c r="Z30" s="7">
        <f t="shared" si="28"/>
        <v>59.109000000000002</v>
      </c>
      <c r="AA30" s="7">
        <f t="shared" si="10"/>
        <v>0.44549999999999912</v>
      </c>
      <c r="AB30">
        <f t="shared" si="11"/>
        <v>-3</v>
      </c>
      <c r="AC30" s="7">
        <f t="shared" si="12"/>
        <v>1</v>
      </c>
      <c r="AD30" s="7">
        <f t="shared" si="13"/>
        <v>0</v>
      </c>
      <c r="AE30" s="7">
        <f t="array" ref="AE30">IF(OR(LEFT(R30:Y30,2)="C5",LEFT(R30:Y30,2)="C6",LEFT(R30:Y30,2)="C7"),1,0)</f>
        <v>0</v>
      </c>
      <c r="AF30" s="7">
        <f t="shared" si="14"/>
        <v>0</v>
      </c>
      <c r="AG30" s="7">
        <f t="shared" si="15"/>
        <v>-1</v>
      </c>
      <c r="AI30" t="str">
        <f t="array" ref="AI30">IFERROR(INDEX($Q$4:$Q$59,SMALL(IF($AG$4:$AG$59=MAX($AG$4:$AG$59),ROW($AG$4:$AG$59)),ROWS(Q$4:Q30))-3,1),"")</f>
        <v/>
      </c>
      <c r="AJ30" t="str">
        <f t="shared" si="16"/>
        <v/>
      </c>
      <c r="AK30" t="str">
        <f t="shared" si="16"/>
        <v/>
      </c>
      <c r="AL30" t="str">
        <f t="shared" si="16"/>
        <v/>
      </c>
      <c r="AM30" t="str">
        <f t="shared" si="16"/>
        <v/>
      </c>
      <c r="AN30" t="str">
        <f t="shared" si="16"/>
        <v/>
      </c>
      <c r="AO30" t="str">
        <f t="shared" ref="AO30:AS59" si="29">IFERROR(INDEX(W$4:W$59,$AI30,1),"")</f>
        <v/>
      </c>
      <c r="AP30" t="str">
        <f t="shared" si="29"/>
        <v/>
      </c>
      <c r="AQ30" t="str">
        <f t="shared" si="29"/>
        <v/>
      </c>
      <c r="AR30" t="str">
        <f t="shared" si="29"/>
        <v/>
      </c>
      <c r="AS30" t="str">
        <f t="shared" si="29"/>
        <v/>
      </c>
      <c r="AT30" t="str">
        <f t="shared" si="17"/>
        <v/>
      </c>
      <c r="AV30">
        <f t="array" ref="AV30">IFERROR(INDEX($Q$4:$Q$59,SMALL(IF($AG$4:$AG$59=(MAX($AG$4:$AG$59)-1),ROW($AG$4:$AG$59)),ROWS(Q$4:Q30))-3,1),"")</f>
        <v>34</v>
      </c>
      <c r="AW30" t="str">
        <f t="shared" si="18"/>
        <v>C5-2</v>
      </c>
      <c r="AX30">
        <f t="shared" si="18"/>
        <v>47.9</v>
      </c>
      <c r="AY30" t="str">
        <f t="shared" si="18"/>
        <v>C4-1</v>
      </c>
      <c r="AZ30">
        <f t="shared" si="18"/>
        <v>11.433</v>
      </c>
      <c r="BA30" t="str">
        <f t="shared" si="18"/>
        <v>-</v>
      </c>
      <c r="BB30" t="str">
        <f t="shared" ref="BB30:BF59" si="30">IFERROR(INDEX(W$4:W$59,$AV30,1),"")</f>
        <v>-</v>
      </c>
      <c r="BC30" t="str">
        <f t="shared" si="30"/>
        <v>-</v>
      </c>
      <c r="BD30" t="str">
        <f t="shared" si="30"/>
        <v>-</v>
      </c>
      <c r="BE30">
        <f t="shared" si="30"/>
        <v>59.332999999999998</v>
      </c>
      <c r="BF30">
        <f t="shared" si="30"/>
        <v>0.3335000000000008</v>
      </c>
      <c r="BG30">
        <f t="shared" si="19"/>
        <v>-2</v>
      </c>
      <c r="BI30" t="str">
        <f t="array" ref="BI30">IFERROR(INDEX($Q$4:$Q$59,SMALL(IF($AG$4:$AG$59=(MAX($AG$4:$AG$59)-2),ROW($AG$4:$AG$59)),ROWS(Q$4:Q30))-3,1),"")</f>
        <v/>
      </c>
      <c r="BJ30" t="str">
        <f t="shared" si="20"/>
        <v/>
      </c>
      <c r="BK30" t="str">
        <f t="shared" si="20"/>
        <v/>
      </c>
      <c r="BL30" t="str">
        <f t="shared" si="20"/>
        <v/>
      </c>
      <c r="BM30" t="str">
        <f t="shared" si="20"/>
        <v/>
      </c>
      <c r="BN30" t="str">
        <f t="shared" si="20"/>
        <v/>
      </c>
      <c r="BO30" t="str">
        <f t="shared" ref="BO30:BS59" si="31">IFERROR(INDEX(W$4:W$59,$BI30,1),"")</f>
        <v/>
      </c>
      <c r="BP30" t="str">
        <f t="shared" si="31"/>
        <v/>
      </c>
      <c r="BQ30" t="str">
        <f t="shared" si="31"/>
        <v/>
      </c>
      <c r="BR30" t="str">
        <f t="shared" si="31"/>
        <v/>
      </c>
      <c r="BS30" t="str">
        <f t="shared" si="31"/>
        <v/>
      </c>
      <c r="BT30" t="str">
        <f t="shared" si="21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2"/>
        <v/>
      </c>
      <c r="BX30" t="str">
        <f t="shared" si="22"/>
        <v/>
      </c>
      <c r="BY30" t="str">
        <f t="shared" si="22"/>
        <v/>
      </c>
      <c r="BZ30" t="str">
        <f t="shared" si="22"/>
        <v/>
      </c>
      <c r="CA30" t="str">
        <f t="shared" si="22"/>
        <v/>
      </c>
      <c r="CB30" t="str">
        <f t="shared" ref="CB30:CF59" si="32">IFERROR(INDEX(W$4:W$59,$BV30,1),"")</f>
        <v/>
      </c>
      <c r="CC30" t="str">
        <f t="shared" si="32"/>
        <v/>
      </c>
      <c r="CD30" t="str">
        <f t="shared" si="32"/>
        <v/>
      </c>
      <c r="CE30" t="str">
        <f t="shared" si="32"/>
        <v/>
      </c>
      <c r="CF30" t="str">
        <f t="shared" si="32"/>
        <v/>
      </c>
      <c r="CG30" t="str">
        <f t="shared" si="23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6" t="str">
        <f t="shared" si="0"/>
        <v>C4-3</v>
      </c>
      <c r="S31" s="6">
        <f t="shared" si="27"/>
        <v>34.307000000000002</v>
      </c>
      <c r="T31" s="6" t="str">
        <f t="shared" si="2"/>
        <v>C1-6</v>
      </c>
      <c r="U31" s="6">
        <f>IFERROR(IF(($K$2-S31)&lt;$B$53,VLOOKUP(($K$2-S31),$B$4:$B$53,1,TRUE),$B$62),"-")</f>
        <v>24.802</v>
      </c>
      <c r="V31" s="6" t="str">
        <f t="shared" si="3"/>
        <v>-</v>
      </c>
      <c r="W31" s="6" t="str">
        <f>IFERROR(IF(($K$2-S31-U31)&lt;$B$53,VLOOKUP(($K$2-S31-U31),$B$4:$B$53,1,TRUE),$B$62),"-")</f>
        <v>-</v>
      </c>
      <c r="X31" s="6" t="str">
        <f t="shared" si="4"/>
        <v>-</v>
      </c>
      <c r="Y31" s="6" t="str">
        <f>IFERROR(IF(($K$2-S31-U31-W31)&lt;$B$53,VLOOKUP(($K$2-S31-U31-W31),$B$4:$B$53,1,TRUE),$B$62),"-")</f>
        <v>-</v>
      </c>
      <c r="Z31" s="7">
        <f t="shared" si="28"/>
        <v>59.109000000000002</v>
      </c>
      <c r="AA31" s="7">
        <f t="shared" si="10"/>
        <v>0.44549999999999912</v>
      </c>
      <c r="AB31">
        <f t="shared" si="11"/>
        <v>-3</v>
      </c>
      <c r="AC31" s="7">
        <f t="shared" si="12"/>
        <v>1</v>
      </c>
      <c r="AD31" s="7">
        <f t="shared" si="13"/>
        <v>0</v>
      </c>
      <c r="AE31" s="7">
        <f t="array" ref="AE31">IF(OR(LEFT(R31:Y31,2)="C5",LEFT(R31:Y31,2)="C6",LEFT(R31:Y31,2)="C7"),1,0)</f>
        <v>0</v>
      </c>
      <c r="AF31" s="7">
        <f t="shared" si="14"/>
        <v>0</v>
      </c>
      <c r="AG31" s="7">
        <f t="shared" si="15"/>
        <v>-1</v>
      </c>
      <c r="AI31" t="str">
        <f t="array" ref="AI31">IFERROR(INDEX($Q$4:$Q$59,SMALL(IF($AG$4:$AG$59=MAX($AG$4:$AG$59),ROW($AG$4:$AG$59)),ROWS(Q$4:Q31))-3,1),"")</f>
        <v/>
      </c>
      <c r="AJ31" t="str">
        <f t="shared" ref="AJ31:AN59" si="33">IFERROR(INDEX(R$4:R$59,$AI31,1),"")</f>
        <v/>
      </c>
      <c r="AK31" t="str">
        <f t="shared" si="33"/>
        <v/>
      </c>
      <c r="AL31" t="str">
        <f t="shared" si="33"/>
        <v/>
      </c>
      <c r="AM31" t="str">
        <f t="shared" si="33"/>
        <v/>
      </c>
      <c r="AN31" t="str">
        <f t="shared" si="33"/>
        <v/>
      </c>
      <c r="AO31" t="str">
        <f t="shared" si="29"/>
        <v/>
      </c>
      <c r="AP31" t="str">
        <f t="shared" si="29"/>
        <v/>
      </c>
      <c r="AQ31" t="str">
        <f t="shared" si="29"/>
        <v/>
      </c>
      <c r="AR31" t="str">
        <f t="shared" si="29"/>
        <v/>
      </c>
      <c r="AS31" t="str">
        <f t="shared" si="29"/>
        <v/>
      </c>
      <c r="AT31" t="str">
        <f t="shared" si="17"/>
        <v/>
      </c>
      <c r="AV31">
        <f t="array" ref="AV31">IFERROR(INDEX($Q$4:$Q$59,SMALL(IF($AG$4:$AG$59=(MAX($AG$4:$AG$59)-1),ROW($AG$4:$AG$59)),ROWS(Q$4:Q31))-3,1),"")</f>
        <v>35</v>
      </c>
      <c r="AW31" t="str">
        <f t="shared" ref="AW31:BA59" si="34">IFERROR(INDEX(R$4:R$59,$AV31,1),"")</f>
        <v>C5-2</v>
      </c>
      <c r="AX31">
        <f t="shared" si="34"/>
        <v>47.9</v>
      </c>
      <c r="AY31" t="str">
        <f t="shared" si="34"/>
        <v>C4-1</v>
      </c>
      <c r="AZ31">
        <f t="shared" si="34"/>
        <v>11.433</v>
      </c>
      <c r="BA31" t="str">
        <f t="shared" si="34"/>
        <v>-</v>
      </c>
      <c r="BB31" t="str">
        <f t="shared" si="30"/>
        <v>-</v>
      </c>
      <c r="BC31" t="str">
        <f t="shared" si="30"/>
        <v>-</v>
      </c>
      <c r="BD31" t="str">
        <f t="shared" si="30"/>
        <v>-</v>
      </c>
      <c r="BE31">
        <f t="shared" si="30"/>
        <v>59.332999999999998</v>
      </c>
      <c r="BF31">
        <f t="shared" si="30"/>
        <v>0.3335000000000008</v>
      </c>
      <c r="BG31">
        <f t="shared" si="19"/>
        <v>-2</v>
      </c>
      <c r="BI31" t="str">
        <f t="array" ref="BI31">IFERROR(INDEX($Q$4:$Q$59,SMALL(IF($AG$4:$AG$59=(MAX($AG$4:$AG$59)-2),ROW($AG$4:$AG$59)),ROWS(Q$4:Q31))-3,1),"")</f>
        <v/>
      </c>
      <c r="BJ31" t="str">
        <f t="shared" ref="BJ31:BN59" si="35">IFERROR(INDEX(R$4:R$59,$BI31,1),"")</f>
        <v/>
      </c>
      <c r="BK31" t="str">
        <f t="shared" si="35"/>
        <v/>
      </c>
      <c r="BL31" t="str">
        <f t="shared" si="35"/>
        <v/>
      </c>
      <c r="BM31" t="str">
        <f t="shared" si="35"/>
        <v/>
      </c>
      <c r="BN31" t="str">
        <f t="shared" si="35"/>
        <v/>
      </c>
      <c r="BO31" t="str">
        <f t="shared" si="31"/>
        <v/>
      </c>
      <c r="BP31" t="str">
        <f t="shared" si="31"/>
        <v/>
      </c>
      <c r="BQ31" t="str">
        <f t="shared" si="31"/>
        <v/>
      </c>
      <c r="BR31" t="str">
        <f t="shared" si="31"/>
        <v/>
      </c>
      <c r="BS31" t="str">
        <f t="shared" si="31"/>
        <v/>
      </c>
      <c r="BT31" t="str">
        <f t="shared" si="21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ref="BW31:CA59" si="36">IFERROR(INDEX(R$4:R$59,$BV31,1),"")</f>
        <v/>
      </c>
      <c r="BX31" t="str">
        <f t="shared" si="36"/>
        <v/>
      </c>
      <c r="BY31" t="str">
        <f t="shared" si="36"/>
        <v/>
      </c>
      <c r="BZ31" t="str">
        <f t="shared" si="36"/>
        <v/>
      </c>
      <c r="CA31" t="str">
        <f t="shared" si="36"/>
        <v/>
      </c>
      <c r="CB31" t="str">
        <f t="shared" si="32"/>
        <v/>
      </c>
      <c r="CC31" t="str">
        <f t="shared" si="32"/>
        <v/>
      </c>
      <c r="CD31" t="str">
        <f t="shared" si="32"/>
        <v/>
      </c>
      <c r="CE31" t="str">
        <f t="shared" si="32"/>
        <v/>
      </c>
      <c r="CF31" t="str">
        <f t="shared" si="32"/>
        <v/>
      </c>
      <c r="CG31" t="str">
        <f t="shared" si="23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6" t="str">
        <f t="shared" si="0"/>
        <v>C5-2</v>
      </c>
      <c r="S32" s="6">
        <f t="shared" ref="S32:S38" si="37">IF($K$2&lt;($B$53+0.25),VLOOKUP($K$2,$B$4:$B$53,1,TRUE),$B$60)</f>
        <v>47.9</v>
      </c>
      <c r="T32" s="6" t="str">
        <f t="shared" si="2"/>
        <v>C4-1</v>
      </c>
      <c r="U32" s="6">
        <f>IFERROR(IF(($K$2-S32)&lt;$B$53,VLOOKUP(($K$2-S32),$B$4:$B$53,1,TRUE),$B$56),"-")</f>
        <v>11.433</v>
      </c>
      <c r="V32" s="6" t="str">
        <f t="shared" si="3"/>
        <v>-</v>
      </c>
      <c r="W32" s="6" t="str">
        <f>IFERROR(IF(($K$2-S32-U32)&lt;$B$53,VLOOKUP(($K$2-S32-U32),$B$4:$B$53,1,TRUE),$B$56),"-")</f>
        <v>-</v>
      </c>
      <c r="X32" s="6" t="str">
        <f t="shared" si="4"/>
        <v>-</v>
      </c>
      <c r="Y32" s="6" t="str">
        <f>IFERROR(IF(($K$2-S32-U32-W32)&lt;$B$53,VLOOKUP(($K$2-S32-U32-W32),$B$4:$B$53,1,TRUE),$B$56),"-")</f>
        <v>-</v>
      </c>
      <c r="Z32" s="7">
        <f t="shared" si="28"/>
        <v>59.332999999999998</v>
      </c>
      <c r="AA32" s="7">
        <f t="shared" si="10"/>
        <v>0.3335000000000008</v>
      </c>
      <c r="AB32">
        <f t="shared" si="11"/>
        <v>-3</v>
      </c>
      <c r="AC32" s="7">
        <f t="shared" si="12"/>
        <v>-1</v>
      </c>
      <c r="AD32" s="7">
        <f t="shared" si="13"/>
        <v>0</v>
      </c>
      <c r="AE32" s="7">
        <f t="array" ref="AE32">IF(OR(LEFT(R32:Y32,2)="C5",LEFT(R32:Y32,2)="C6",LEFT(R32:Y32,2)="C7"),1,0)</f>
        <v>1</v>
      </c>
      <c r="AF32" s="7">
        <f t="shared" si="14"/>
        <v>0</v>
      </c>
      <c r="AG32" s="7">
        <f t="shared" si="15"/>
        <v>-2</v>
      </c>
      <c r="AI32" t="str">
        <f t="array" ref="AI32">IFERROR(INDEX($Q$4:$Q$59,SMALL(IF($AG$4:$AG$59=MAX($AG$4:$AG$59),ROW($AG$4:$AG$59)),ROWS(Q$4:Q32))-3,1),"")</f>
        <v/>
      </c>
      <c r="AJ32" t="str">
        <f t="shared" si="33"/>
        <v/>
      </c>
      <c r="AK32" t="str">
        <f t="shared" si="33"/>
        <v/>
      </c>
      <c r="AL32" t="str">
        <f t="shared" si="33"/>
        <v/>
      </c>
      <c r="AM32" t="str">
        <f t="shared" si="33"/>
        <v/>
      </c>
      <c r="AN32" t="str">
        <f t="shared" si="33"/>
        <v/>
      </c>
      <c r="AO32" t="str">
        <f t="shared" si="29"/>
        <v/>
      </c>
      <c r="AP32" t="str">
        <f t="shared" si="29"/>
        <v/>
      </c>
      <c r="AQ32" t="str">
        <f t="shared" si="29"/>
        <v/>
      </c>
      <c r="AR32" t="str">
        <f t="shared" si="29"/>
        <v/>
      </c>
      <c r="AS32" t="str">
        <f t="shared" si="29"/>
        <v/>
      </c>
      <c r="AT32" t="str">
        <f t="shared" si="17"/>
        <v/>
      </c>
      <c r="AV32">
        <f t="array" ref="AV32">IFERROR(INDEX($Q$4:$Q$59,SMALL(IF($AG$4:$AG$59=(MAX($AG$4:$AG$59)-1),ROW($AG$4:$AG$59)),ROWS(Q$4:Q32))-3,1),"")</f>
        <v>36</v>
      </c>
      <c r="AW32" t="str">
        <f t="shared" si="34"/>
        <v>C6-2</v>
      </c>
      <c r="AX32">
        <f t="shared" si="34"/>
        <v>47.938000000000002</v>
      </c>
      <c r="AY32" t="str">
        <f t="shared" si="34"/>
        <v>C4-1</v>
      </c>
      <c r="AZ32">
        <f t="shared" si="34"/>
        <v>11.433</v>
      </c>
      <c r="BA32" t="str">
        <f t="shared" si="34"/>
        <v>-</v>
      </c>
      <c r="BB32" t="str">
        <f t="shared" si="30"/>
        <v>-</v>
      </c>
      <c r="BC32" t="str">
        <f t="shared" si="30"/>
        <v>-</v>
      </c>
      <c r="BD32" t="str">
        <f t="shared" si="30"/>
        <v>-</v>
      </c>
      <c r="BE32">
        <f t="shared" si="30"/>
        <v>59.371000000000002</v>
      </c>
      <c r="BF32">
        <f t="shared" si="30"/>
        <v>0.31449999999999889</v>
      </c>
      <c r="BG32">
        <f t="shared" si="19"/>
        <v>-2</v>
      </c>
      <c r="BI32" t="str">
        <f t="array" ref="BI32">IFERROR(INDEX($Q$4:$Q$59,SMALL(IF($AG$4:$AG$59=(MAX($AG$4:$AG$59)-2),ROW($AG$4:$AG$59)),ROWS(Q$4:Q32))-3,1),"")</f>
        <v/>
      </c>
      <c r="BJ32" t="str">
        <f t="shared" si="35"/>
        <v/>
      </c>
      <c r="BK32" t="str">
        <f t="shared" si="35"/>
        <v/>
      </c>
      <c r="BL32" t="str">
        <f t="shared" si="35"/>
        <v/>
      </c>
      <c r="BM32" t="str">
        <f t="shared" si="35"/>
        <v/>
      </c>
      <c r="BN32" t="str">
        <f t="shared" si="35"/>
        <v/>
      </c>
      <c r="BO32" t="str">
        <f t="shared" si="31"/>
        <v/>
      </c>
      <c r="BP32" t="str">
        <f t="shared" si="31"/>
        <v/>
      </c>
      <c r="BQ32" t="str">
        <f t="shared" si="31"/>
        <v/>
      </c>
      <c r="BR32" t="str">
        <f t="shared" si="31"/>
        <v/>
      </c>
      <c r="BS32" t="str">
        <f t="shared" si="31"/>
        <v/>
      </c>
      <c r="BT32" t="str">
        <f t="shared" si="21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36"/>
        <v/>
      </c>
      <c r="BX32" t="str">
        <f t="shared" si="36"/>
        <v/>
      </c>
      <c r="BY32" t="str">
        <f t="shared" si="36"/>
        <v/>
      </c>
      <c r="BZ32" t="str">
        <f t="shared" si="36"/>
        <v/>
      </c>
      <c r="CA32" t="str">
        <f t="shared" si="36"/>
        <v/>
      </c>
      <c r="CB32" t="str">
        <f t="shared" si="32"/>
        <v/>
      </c>
      <c r="CC32" t="str">
        <f t="shared" si="32"/>
        <v/>
      </c>
      <c r="CD32" t="str">
        <f t="shared" si="32"/>
        <v/>
      </c>
      <c r="CE32" t="str">
        <f t="shared" si="32"/>
        <v/>
      </c>
      <c r="CF32" t="str">
        <f t="shared" si="32"/>
        <v/>
      </c>
      <c r="CG32" t="str">
        <f t="shared" si="23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6" t="str">
        <f t="shared" si="0"/>
        <v>C5-2</v>
      </c>
      <c r="S33" s="6">
        <f t="shared" si="37"/>
        <v>47.9</v>
      </c>
      <c r="T33" s="6" t="str">
        <f t="shared" si="2"/>
        <v>C4-1</v>
      </c>
      <c r="U33" s="6">
        <f>IFERROR(IF(($K$2-S33)&lt;$B$53,VLOOKUP(($K$2-S33),$B$4:$B$53,1,TRUE),$B$57),"-")</f>
        <v>11.433</v>
      </c>
      <c r="V33" s="6" t="str">
        <f t="shared" si="3"/>
        <v>-</v>
      </c>
      <c r="W33" s="6" t="str">
        <f>IFERROR(IF(($K$2-S33-U33)&lt;$B$53,VLOOKUP(($K$2-S33-U33),$B$4:$B$53,1,TRUE),$B$57),"-")</f>
        <v>-</v>
      </c>
      <c r="X33" s="6" t="str">
        <f t="shared" si="4"/>
        <v>-</v>
      </c>
      <c r="Y33" s="6" t="str">
        <f>IFERROR(IF(($K$2-S33-U33-W33)&lt;$B$53,VLOOKUP(($K$2-S33-U33-W33),$B$4:$B$53,1,TRUE),$B$57),"-")</f>
        <v>-</v>
      </c>
      <c r="Z33" s="7">
        <f t="shared" si="28"/>
        <v>59.332999999999998</v>
      </c>
      <c r="AA33" s="7">
        <f t="shared" si="10"/>
        <v>0.3335000000000008</v>
      </c>
      <c r="AB33">
        <f t="shared" si="11"/>
        <v>-3</v>
      </c>
      <c r="AC33" s="7">
        <f t="shared" si="12"/>
        <v>-1</v>
      </c>
      <c r="AD33" s="7">
        <f t="shared" si="13"/>
        <v>0</v>
      </c>
      <c r="AE33" s="7">
        <f t="array" ref="AE33">IF(OR(LEFT(R33:Y33,2)="C5",LEFT(R33:Y33,2)="C6",LEFT(R33:Y33,2)="C7"),1,0)</f>
        <v>1</v>
      </c>
      <c r="AF33" s="7">
        <f t="shared" si="14"/>
        <v>0</v>
      </c>
      <c r="AG33" s="7">
        <f t="shared" si="15"/>
        <v>-2</v>
      </c>
      <c r="AI33" t="str">
        <f t="array" ref="AI33">IFERROR(INDEX($Q$4:$Q$59,SMALL(IF($AG$4:$AG$59=MAX($AG$4:$AG$59),ROW($AG$4:$AG$59)),ROWS(Q$4:Q33))-3,1),"")</f>
        <v/>
      </c>
      <c r="AJ33" t="str">
        <f t="shared" si="33"/>
        <v/>
      </c>
      <c r="AK33" t="str">
        <f t="shared" si="33"/>
        <v/>
      </c>
      <c r="AL33" t="str">
        <f t="shared" si="33"/>
        <v/>
      </c>
      <c r="AM33" t="str">
        <f t="shared" si="33"/>
        <v/>
      </c>
      <c r="AN33" t="str">
        <f t="shared" si="33"/>
        <v/>
      </c>
      <c r="AO33" t="str">
        <f t="shared" si="29"/>
        <v/>
      </c>
      <c r="AP33" t="str">
        <f t="shared" si="29"/>
        <v/>
      </c>
      <c r="AQ33" t="str">
        <f t="shared" si="29"/>
        <v/>
      </c>
      <c r="AR33" t="str">
        <f t="shared" si="29"/>
        <v/>
      </c>
      <c r="AS33" t="str">
        <f t="shared" si="29"/>
        <v/>
      </c>
      <c r="AT33" t="str">
        <f t="shared" si="17"/>
        <v/>
      </c>
      <c r="AV33">
        <f t="array" ref="AV33">IFERROR(INDEX($Q$4:$Q$59,SMALL(IF($AG$4:$AG$59=(MAX($AG$4:$AG$59)-1),ROW($AG$4:$AG$59)),ROWS(Q$4:Q33))-3,1),"")</f>
        <v>37</v>
      </c>
      <c r="AW33" t="str">
        <f t="shared" si="34"/>
        <v>C6-2</v>
      </c>
      <c r="AX33">
        <f t="shared" si="34"/>
        <v>47.938000000000002</v>
      </c>
      <c r="AY33" t="str">
        <f t="shared" si="34"/>
        <v>C4-1</v>
      </c>
      <c r="AZ33">
        <f t="shared" si="34"/>
        <v>11.433</v>
      </c>
      <c r="BA33" t="str">
        <f t="shared" si="34"/>
        <v>-</v>
      </c>
      <c r="BB33" t="str">
        <f t="shared" si="30"/>
        <v>-</v>
      </c>
      <c r="BC33" t="str">
        <f t="shared" si="30"/>
        <v>-</v>
      </c>
      <c r="BD33" t="str">
        <f t="shared" si="30"/>
        <v>-</v>
      </c>
      <c r="BE33">
        <f t="shared" si="30"/>
        <v>59.371000000000002</v>
      </c>
      <c r="BF33">
        <f t="shared" si="30"/>
        <v>0.31449999999999889</v>
      </c>
      <c r="BG33">
        <f t="shared" si="19"/>
        <v>-2</v>
      </c>
      <c r="BI33" t="str">
        <f t="array" ref="BI33">IFERROR(INDEX($Q$4:$Q$59,SMALL(IF($AG$4:$AG$59=(MAX($AG$4:$AG$59)-2),ROW($AG$4:$AG$59)),ROWS(Q$4:Q33))-3,1),"")</f>
        <v/>
      </c>
      <c r="BJ33" t="str">
        <f t="shared" si="35"/>
        <v/>
      </c>
      <c r="BK33" t="str">
        <f t="shared" si="35"/>
        <v/>
      </c>
      <c r="BL33" t="str">
        <f t="shared" si="35"/>
        <v/>
      </c>
      <c r="BM33" t="str">
        <f t="shared" si="35"/>
        <v/>
      </c>
      <c r="BN33" t="str">
        <f t="shared" si="35"/>
        <v/>
      </c>
      <c r="BO33" t="str">
        <f t="shared" si="31"/>
        <v/>
      </c>
      <c r="BP33" t="str">
        <f t="shared" si="31"/>
        <v/>
      </c>
      <c r="BQ33" t="str">
        <f t="shared" si="31"/>
        <v/>
      </c>
      <c r="BR33" t="str">
        <f t="shared" si="31"/>
        <v/>
      </c>
      <c r="BS33" t="str">
        <f t="shared" si="31"/>
        <v/>
      </c>
      <c r="BT33" t="str">
        <f t="shared" si="21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36"/>
        <v/>
      </c>
      <c r="BX33" t="str">
        <f t="shared" si="36"/>
        <v/>
      </c>
      <c r="BY33" t="str">
        <f t="shared" si="36"/>
        <v/>
      </c>
      <c r="BZ33" t="str">
        <f t="shared" si="36"/>
        <v/>
      </c>
      <c r="CA33" t="str">
        <f t="shared" si="36"/>
        <v/>
      </c>
      <c r="CB33" t="str">
        <f t="shared" si="32"/>
        <v/>
      </c>
      <c r="CC33" t="str">
        <f t="shared" si="32"/>
        <v/>
      </c>
      <c r="CD33" t="str">
        <f t="shared" si="32"/>
        <v/>
      </c>
      <c r="CE33" t="str">
        <f t="shared" si="32"/>
        <v/>
      </c>
      <c r="CF33" t="str">
        <f t="shared" si="32"/>
        <v/>
      </c>
      <c r="CG33" t="str">
        <f t="shared" si="23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6" t="str">
        <f t="shared" si="0"/>
        <v>C5-2</v>
      </c>
      <c r="S34" s="6">
        <f t="shared" si="37"/>
        <v>47.9</v>
      </c>
      <c r="T34" s="6" t="str">
        <f t="shared" si="2"/>
        <v>C4-1</v>
      </c>
      <c r="U34" s="6">
        <f>IFERROR(IF(($K$2-S34)&lt;$B$53,VLOOKUP(($K$2-S34),$B$4:$B$53,1,TRUE),$B$58),"-")</f>
        <v>11.433</v>
      </c>
      <c r="V34" s="6" t="str">
        <f t="shared" si="3"/>
        <v>-</v>
      </c>
      <c r="W34" s="6" t="str">
        <f>IFERROR(IF(($K$2-S34-U34)&lt;$B$53,VLOOKUP(($K$2-S34-U34),$B$4:$B$53,1,TRUE),$B$58),"-")</f>
        <v>-</v>
      </c>
      <c r="X34" s="6" t="str">
        <f t="shared" si="4"/>
        <v>-</v>
      </c>
      <c r="Y34" s="6" t="str">
        <f>IFERROR(IF(($K$2-S34-U34-W34)&lt;$B$53,VLOOKUP(($K$2-S34-U34-W34),$B$4:$B$53,1,TRUE),$B$58),"-")</f>
        <v>-</v>
      </c>
      <c r="Z34" s="7">
        <f t="shared" si="28"/>
        <v>59.332999999999998</v>
      </c>
      <c r="AA34" s="7">
        <f t="shared" si="10"/>
        <v>0.3335000000000008</v>
      </c>
      <c r="AB34">
        <f t="shared" si="11"/>
        <v>-3</v>
      </c>
      <c r="AC34" s="7">
        <f t="shared" si="12"/>
        <v>-1</v>
      </c>
      <c r="AD34" s="7">
        <f t="shared" si="13"/>
        <v>0</v>
      </c>
      <c r="AE34" s="7">
        <f t="array" ref="AE34">IF(OR(LEFT(R34:Y34,2)="C5",LEFT(R34:Y34,2)="C6",LEFT(R34:Y34,2)="C7"),1,0)</f>
        <v>1</v>
      </c>
      <c r="AF34" s="7">
        <f t="shared" si="14"/>
        <v>0</v>
      </c>
      <c r="AG34" s="7">
        <f t="shared" si="15"/>
        <v>-2</v>
      </c>
      <c r="AI34" t="str">
        <f t="array" ref="AI34">IFERROR(INDEX($Q$4:$Q$59,SMALL(IF($AG$4:$AG$59=MAX($AG$4:$AG$59),ROW($AG$4:$AG$59)),ROWS(Q$4:Q34))-3,1),"")</f>
        <v/>
      </c>
      <c r="AJ34" t="str">
        <f t="shared" si="33"/>
        <v/>
      </c>
      <c r="AK34" t="str">
        <f t="shared" si="33"/>
        <v/>
      </c>
      <c r="AL34" t="str">
        <f t="shared" si="33"/>
        <v/>
      </c>
      <c r="AM34" t="str">
        <f t="shared" si="33"/>
        <v/>
      </c>
      <c r="AN34" t="str">
        <f t="shared" si="33"/>
        <v/>
      </c>
      <c r="AO34" t="str">
        <f t="shared" si="29"/>
        <v/>
      </c>
      <c r="AP34" t="str">
        <f t="shared" si="29"/>
        <v/>
      </c>
      <c r="AQ34" t="str">
        <f t="shared" si="29"/>
        <v/>
      </c>
      <c r="AR34" t="str">
        <f t="shared" si="29"/>
        <v/>
      </c>
      <c r="AS34" t="str">
        <f t="shared" si="29"/>
        <v/>
      </c>
      <c r="AT34" t="str">
        <f t="shared" si="17"/>
        <v/>
      </c>
      <c r="AV34">
        <f t="array" ref="AV34">IFERROR(INDEX($Q$4:$Q$59,SMALL(IF($AG$4:$AG$59=(MAX($AG$4:$AG$59)-1),ROW($AG$4:$AG$59)),ROWS(Q$4:Q34))-3,1),"")</f>
        <v>38</v>
      </c>
      <c r="AW34" t="str">
        <f t="shared" si="34"/>
        <v>C6-2</v>
      </c>
      <c r="AX34">
        <f t="shared" si="34"/>
        <v>47.938000000000002</v>
      </c>
      <c r="AY34" t="str">
        <f t="shared" si="34"/>
        <v>C4-1</v>
      </c>
      <c r="AZ34">
        <f t="shared" si="34"/>
        <v>11.433</v>
      </c>
      <c r="BA34" t="str">
        <f t="shared" si="34"/>
        <v>-</v>
      </c>
      <c r="BB34" t="str">
        <f t="shared" si="30"/>
        <v>-</v>
      </c>
      <c r="BC34" t="str">
        <f t="shared" si="30"/>
        <v>-</v>
      </c>
      <c r="BD34" t="str">
        <f t="shared" si="30"/>
        <v>-</v>
      </c>
      <c r="BE34">
        <f t="shared" si="30"/>
        <v>59.371000000000002</v>
      </c>
      <c r="BF34">
        <f t="shared" si="30"/>
        <v>0.31449999999999889</v>
      </c>
      <c r="BG34">
        <f t="shared" si="19"/>
        <v>-2</v>
      </c>
      <c r="BI34" t="str">
        <f t="array" ref="BI34">IFERROR(INDEX($Q$4:$Q$59,SMALL(IF($AG$4:$AG$59=(MAX($AG$4:$AG$59)-2),ROW($AG$4:$AG$59)),ROWS(Q$4:Q34))-3,1),"")</f>
        <v/>
      </c>
      <c r="BJ34" t="str">
        <f t="shared" si="35"/>
        <v/>
      </c>
      <c r="BK34" t="str">
        <f t="shared" si="35"/>
        <v/>
      </c>
      <c r="BL34" t="str">
        <f t="shared" si="35"/>
        <v/>
      </c>
      <c r="BM34" t="str">
        <f t="shared" si="35"/>
        <v/>
      </c>
      <c r="BN34" t="str">
        <f t="shared" si="35"/>
        <v/>
      </c>
      <c r="BO34" t="str">
        <f t="shared" si="31"/>
        <v/>
      </c>
      <c r="BP34" t="str">
        <f t="shared" si="31"/>
        <v/>
      </c>
      <c r="BQ34" t="str">
        <f t="shared" si="31"/>
        <v/>
      </c>
      <c r="BR34" t="str">
        <f t="shared" si="31"/>
        <v/>
      </c>
      <c r="BS34" t="str">
        <f t="shared" si="31"/>
        <v/>
      </c>
      <c r="BT34" t="str">
        <f t="shared" si="21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36"/>
        <v/>
      </c>
      <c r="BX34" t="str">
        <f t="shared" si="36"/>
        <v/>
      </c>
      <c r="BY34" t="str">
        <f t="shared" si="36"/>
        <v/>
      </c>
      <c r="BZ34" t="str">
        <f t="shared" si="36"/>
        <v/>
      </c>
      <c r="CA34" t="str">
        <f t="shared" si="36"/>
        <v/>
      </c>
      <c r="CB34" t="str">
        <f t="shared" si="32"/>
        <v/>
      </c>
      <c r="CC34" t="str">
        <f t="shared" si="32"/>
        <v/>
      </c>
      <c r="CD34" t="str">
        <f t="shared" si="32"/>
        <v/>
      </c>
      <c r="CE34" t="str">
        <f t="shared" si="32"/>
        <v/>
      </c>
      <c r="CF34" t="str">
        <f t="shared" si="32"/>
        <v/>
      </c>
      <c r="CG34" t="str">
        <f t="shared" si="23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6" t="str">
        <f t="shared" si="0"/>
        <v>C5-2</v>
      </c>
      <c r="S35" s="6">
        <f t="shared" si="37"/>
        <v>47.9</v>
      </c>
      <c r="T35" s="6" t="str">
        <f t="shared" si="2"/>
        <v>C4-1</v>
      </c>
      <c r="U35" s="6">
        <f>IFERROR(IF(($K$2-S35)&lt;$B$53,VLOOKUP(($K$2-S35),$B$4:$B$53,1,TRUE),$B$59),"-")</f>
        <v>11.433</v>
      </c>
      <c r="V35" s="6" t="str">
        <f t="shared" si="3"/>
        <v>-</v>
      </c>
      <c r="W35" s="6" t="str">
        <f>IFERROR(IF(($K$2-S35-U35)&lt;$B$53,VLOOKUP(($K$2-S35-U35),$B$4:$B$53,1,TRUE),$B$59),"-")</f>
        <v>-</v>
      </c>
      <c r="X35" s="6" t="str">
        <f t="shared" si="4"/>
        <v>-</v>
      </c>
      <c r="Y35" s="6" t="str">
        <f>IFERROR(IF(($K$2-S35-U35-W35)&lt;$B$53,VLOOKUP(($K$2-S35-U35-W35),$B$4:$B$53,1,TRUE),$B$59),"-")</f>
        <v>-</v>
      </c>
      <c r="Z35" s="7">
        <f t="shared" si="28"/>
        <v>59.332999999999998</v>
      </c>
      <c r="AA35" s="7">
        <f t="shared" si="10"/>
        <v>0.3335000000000008</v>
      </c>
      <c r="AB35">
        <f t="shared" si="11"/>
        <v>-3</v>
      </c>
      <c r="AC35" s="7">
        <f t="shared" si="12"/>
        <v>-1</v>
      </c>
      <c r="AD35" s="7">
        <f t="shared" si="13"/>
        <v>0</v>
      </c>
      <c r="AE35" s="7">
        <f t="array" ref="AE35">IF(OR(LEFT(R35:Y35,2)="C5",LEFT(R35:Y35,2)="C6",LEFT(R35:Y35,2)="C7"),1,0)</f>
        <v>1</v>
      </c>
      <c r="AF35" s="7">
        <f t="shared" si="14"/>
        <v>0</v>
      </c>
      <c r="AG35" s="7">
        <f t="shared" si="15"/>
        <v>-2</v>
      </c>
      <c r="AI35" t="str">
        <f t="array" ref="AI35">IFERROR(INDEX($Q$4:$Q$59,SMALL(IF($AG$4:$AG$59=MAX($AG$4:$AG$59),ROW($AG$4:$AG$59)),ROWS(Q$4:Q35))-3,1),"")</f>
        <v/>
      </c>
      <c r="AJ35" t="str">
        <f t="shared" si="33"/>
        <v/>
      </c>
      <c r="AK35" t="str">
        <f t="shared" si="33"/>
        <v/>
      </c>
      <c r="AL35" t="str">
        <f t="shared" si="33"/>
        <v/>
      </c>
      <c r="AM35" t="str">
        <f t="shared" si="33"/>
        <v/>
      </c>
      <c r="AN35" t="str">
        <f t="shared" si="33"/>
        <v/>
      </c>
      <c r="AO35" t="str">
        <f t="shared" si="29"/>
        <v/>
      </c>
      <c r="AP35" t="str">
        <f t="shared" si="29"/>
        <v/>
      </c>
      <c r="AQ35" t="str">
        <f t="shared" si="29"/>
        <v/>
      </c>
      <c r="AR35" t="str">
        <f t="shared" si="29"/>
        <v/>
      </c>
      <c r="AS35" t="str">
        <f t="shared" si="29"/>
        <v/>
      </c>
      <c r="AT35" t="str">
        <f t="shared" si="17"/>
        <v/>
      </c>
      <c r="AV35">
        <f t="array" ref="AV35">IFERROR(INDEX($Q$4:$Q$59,SMALL(IF($AG$4:$AG$59=(MAX($AG$4:$AG$59)-1),ROW($AG$4:$AG$59)),ROWS(Q$4:Q35))-3,1),"")</f>
        <v>39</v>
      </c>
      <c r="AW35" t="str">
        <f t="shared" si="34"/>
        <v>C6-2</v>
      </c>
      <c r="AX35">
        <f t="shared" si="34"/>
        <v>47.938000000000002</v>
      </c>
      <c r="AY35" t="str">
        <f t="shared" si="34"/>
        <v>C4-1</v>
      </c>
      <c r="AZ35">
        <f t="shared" si="34"/>
        <v>11.433</v>
      </c>
      <c r="BA35" t="str">
        <f t="shared" si="34"/>
        <v>-</v>
      </c>
      <c r="BB35" t="str">
        <f t="shared" si="30"/>
        <v>-</v>
      </c>
      <c r="BC35" t="str">
        <f t="shared" si="30"/>
        <v>-</v>
      </c>
      <c r="BD35" t="str">
        <f t="shared" si="30"/>
        <v>-</v>
      </c>
      <c r="BE35">
        <f t="shared" si="30"/>
        <v>59.371000000000002</v>
      </c>
      <c r="BF35">
        <f t="shared" si="30"/>
        <v>0.31449999999999889</v>
      </c>
      <c r="BG35">
        <f t="shared" si="19"/>
        <v>-2</v>
      </c>
      <c r="BI35" t="str">
        <f t="array" ref="BI35">IFERROR(INDEX($Q$4:$Q$59,SMALL(IF($AG$4:$AG$59=(MAX($AG$4:$AG$59)-2),ROW($AG$4:$AG$59)),ROWS(Q$4:Q35))-3,1),"")</f>
        <v/>
      </c>
      <c r="BJ35" t="str">
        <f t="shared" si="35"/>
        <v/>
      </c>
      <c r="BK35" t="str">
        <f t="shared" si="35"/>
        <v/>
      </c>
      <c r="BL35" t="str">
        <f t="shared" si="35"/>
        <v/>
      </c>
      <c r="BM35" t="str">
        <f t="shared" si="35"/>
        <v/>
      </c>
      <c r="BN35" t="str">
        <f t="shared" si="35"/>
        <v/>
      </c>
      <c r="BO35" t="str">
        <f t="shared" si="31"/>
        <v/>
      </c>
      <c r="BP35" t="str">
        <f t="shared" si="31"/>
        <v/>
      </c>
      <c r="BQ35" t="str">
        <f t="shared" si="31"/>
        <v/>
      </c>
      <c r="BR35" t="str">
        <f t="shared" si="31"/>
        <v/>
      </c>
      <c r="BS35" t="str">
        <f t="shared" si="31"/>
        <v/>
      </c>
      <c r="BT35" t="str">
        <f t="shared" si="21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36"/>
        <v/>
      </c>
      <c r="BX35" t="str">
        <f t="shared" si="36"/>
        <v/>
      </c>
      <c r="BY35" t="str">
        <f t="shared" si="36"/>
        <v/>
      </c>
      <c r="BZ35" t="str">
        <f t="shared" si="36"/>
        <v/>
      </c>
      <c r="CA35" t="str">
        <f t="shared" si="36"/>
        <v/>
      </c>
      <c r="CB35" t="str">
        <f t="shared" si="32"/>
        <v/>
      </c>
      <c r="CC35" t="str">
        <f t="shared" si="32"/>
        <v/>
      </c>
      <c r="CD35" t="str">
        <f t="shared" si="32"/>
        <v/>
      </c>
      <c r="CE35" t="str">
        <f t="shared" si="32"/>
        <v/>
      </c>
      <c r="CF35" t="str">
        <f t="shared" si="32"/>
        <v/>
      </c>
      <c r="CG35" t="str">
        <f t="shared" si="23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6" t="str">
        <f t="shared" ref="R36:R59" si="38">INDEX($A$4:$A$53,MATCH(S36,$B$4:$B$53,0),1)</f>
        <v>C5-2</v>
      </c>
      <c r="S36" s="6">
        <f t="shared" si="37"/>
        <v>47.9</v>
      </c>
      <c r="T36" s="6" t="str">
        <f t="shared" ref="T36:T52" si="39">IFERROR(INDEX($A$4:$A$53,MATCH(U36,$B$4:$B$53,0),1),"-")</f>
        <v>C4-1</v>
      </c>
      <c r="U36" s="6">
        <f>IFERROR(IF(($K$2-S36)&lt;$B$53,VLOOKUP(($K$2-S36),$B$4:$B$53,1,TRUE),$B$60),"-")</f>
        <v>11.433</v>
      </c>
      <c r="V36" s="6" t="str">
        <f t="shared" ref="V36:V52" si="40">IFERROR(INDEX($A$4:$A$53,MATCH(W36,$B$4:$B$53,0),1),"-")</f>
        <v>-</v>
      </c>
      <c r="W36" s="6" t="str">
        <f>IFERROR(IF(($K$2-S36-U36)&lt;$B$53,VLOOKUP(($K$2-S36-U36),$B$4:$B$53,1,TRUE),$B$60),"-")</f>
        <v>-</v>
      </c>
      <c r="X36" s="6" t="str">
        <f t="shared" ref="X36:X52" si="41">IFERROR(INDEX($A$4:$A$53,MATCH(Y36,$B$4:$B$53,0),1),"-")</f>
        <v>-</v>
      </c>
      <c r="Y36" s="6" t="str">
        <f>IFERROR(IF(($K$2-S36-U36-W36)&lt;$B$53,VLOOKUP(($K$2-S36-U36-W36),$B$4:$B$53,1,TRUE),$B$60),"-")</f>
        <v>-</v>
      </c>
      <c r="Z36" s="7">
        <f t="shared" si="28"/>
        <v>59.332999999999998</v>
      </c>
      <c r="AA36" s="7">
        <f t="shared" si="10"/>
        <v>0.3335000000000008</v>
      </c>
      <c r="AB36">
        <f t="shared" si="11"/>
        <v>-3</v>
      </c>
      <c r="AC36" s="7">
        <f t="shared" si="12"/>
        <v>-1</v>
      </c>
      <c r="AD36" s="7">
        <f t="shared" si="13"/>
        <v>0</v>
      </c>
      <c r="AE36" s="7">
        <f t="array" ref="AE36">IF(OR(LEFT(R36:Y36,2)="C5",LEFT(R36:Y36,2)="C6",LEFT(R36:Y36,2)="C7"),1,0)</f>
        <v>1</v>
      </c>
      <c r="AF36" s="7">
        <f t="shared" si="14"/>
        <v>0</v>
      </c>
      <c r="AG36" s="7">
        <f t="shared" si="15"/>
        <v>-2</v>
      </c>
      <c r="AI36" t="str">
        <f t="array" ref="AI36">IFERROR(INDEX($Q$4:$Q$59,SMALL(IF($AG$4:$AG$59=MAX($AG$4:$AG$59),ROW($AG$4:$AG$59)),ROWS(Q$4:Q36))-3,1),"")</f>
        <v/>
      </c>
      <c r="AJ36" t="str">
        <f t="shared" si="33"/>
        <v/>
      </c>
      <c r="AK36" t="str">
        <f t="shared" si="33"/>
        <v/>
      </c>
      <c r="AL36" t="str">
        <f t="shared" si="33"/>
        <v/>
      </c>
      <c r="AM36" t="str">
        <f t="shared" si="33"/>
        <v/>
      </c>
      <c r="AN36" t="str">
        <f t="shared" si="33"/>
        <v/>
      </c>
      <c r="AO36" t="str">
        <f t="shared" si="29"/>
        <v/>
      </c>
      <c r="AP36" t="str">
        <f t="shared" si="29"/>
        <v/>
      </c>
      <c r="AQ36" t="str">
        <f t="shared" si="29"/>
        <v/>
      </c>
      <c r="AR36" t="str">
        <f t="shared" si="29"/>
        <v/>
      </c>
      <c r="AS36" t="str">
        <f t="shared" si="29"/>
        <v/>
      </c>
      <c r="AT36" t="str">
        <f t="shared" si="17"/>
        <v/>
      </c>
      <c r="AV36">
        <f t="array" ref="AV36">IFERROR(INDEX($Q$4:$Q$59,SMALL(IF($AG$4:$AG$59=(MAX($AG$4:$AG$59)-1),ROW($AG$4:$AG$59)),ROWS(Q$4:Q36))-3,1),"")</f>
        <v>40</v>
      </c>
      <c r="AW36" t="str">
        <f t="shared" si="34"/>
        <v>C6-2</v>
      </c>
      <c r="AX36">
        <f t="shared" si="34"/>
        <v>47.938000000000002</v>
      </c>
      <c r="AY36" t="str">
        <f t="shared" si="34"/>
        <v>C4-1</v>
      </c>
      <c r="AZ36">
        <f t="shared" si="34"/>
        <v>11.433</v>
      </c>
      <c r="BA36" t="str">
        <f t="shared" si="34"/>
        <v>-</v>
      </c>
      <c r="BB36" t="str">
        <f t="shared" si="30"/>
        <v>-</v>
      </c>
      <c r="BC36" t="str">
        <f t="shared" si="30"/>
        <v>-</v>
      </c>
      <c r="BD36" t="str">
        <f t="shared" si="30"/>
        <v>-</v>
      </c>
      <c r="BE36">
        <f t="shared" si="30"/>
        <v>59.371000000000002</v>
      </c>
      <c r="BF36">
        <f t="shared" si="30"/>
        <v>0.31449999999999889</v>
      </c>
      <c r="BG36">
        <f t="shared" si="19"/>
        <v>-2</v>
      </c>
      <c r="BI36" t="str">
        <f t="array" ref="BI36">IFERROR(INDEX($Q$4:$Q$59,SMALL(IF($AG$4:$AG$59=(MAX($AG$4:$AG$59)-2),ROW($AG$4:$AG$59)),ROWS(Q$4:Q36))-3,1),"")</f>
        <v/>
      </c>
      <c r="BJ36" t="str">
        <f t="shared" si="35"/>
        <v/>
      </c>
      <c r="BK36" t="str">
        <f t="shared" si="35"/>
        <v/>
      </c>
      <c r="BL36" t="str">
        <f t="shared" si="35"/>
        <v/>
      </c>
      <c r="BM36" t="str">
        <f t="shared" si="35"/>
        <v/>
      </c>
      <c r="BN36" t="str">
        <f t="shared" si="35"/>
        <v/>
      </c>
      <c r="BO36" t="str">
        <f t="shared" si="31"/>
        <v/>
      </c>
      <c r="BP36" t="str">
        <f t="shared" si="31"/>
        <v/>
      </c>
      <c r="BQ36" t="str">
        <f t="shared" si="31"/>
        <v/>
      </c>
      <c r="BR36" t="str">
        <f t="shared" si="31"/>
        <v/>
      </c>
      <c r="BS36" t="str">
        <f t="shared" si="31"/>
        <v/>
      </c>
      <c r="BT36" t="str">
        <f t="shared" si="21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36"/>
        <v/>
      </c>
      <c r="BX36" t="str">
        <f t="shared" si="36"/>
        <v/>
      </c>
      <c r="BY36" t="str">
        <f t="shared" si="36"/>
        <v/>
      </c>
      <c r="BZ36" t="str">
        <f t="shared" si="36"/>
        <v/>
      </c>
      <c r="CA36" t="str">
        <f t="shared" si="36"/>
        <v/>
      </c>
      <c r="CB36" t="str">
        <f t="shared" si="32"/>
        <v/>
      </c>
      <c r="CC36" t="str">
        <f t="shared" si="32"/>
        <v/>
      </c>
      <c r="CD36" t="str">
        <f t="shared" si="32"/>
        <v/>
      </c>
      <c r="CE36" t="str">
        <f t="shared" si="32"/>
        <v/>
      </c>
      <c r="CF36" t="str">
        <f t="shared" si="32"/>
        <v/>
      </c>
      <c r="CG36" t="str">
        <f t="shared" si="23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6" t="str">
        <f t="shared" si="38"/>
        <v>C5-2</v>
      </c>
      <c r="S37" s="6">
        <f t="shared" si="37"/>
        <v>47.9</v>
      </c>
      <c r="T37" s="6" t="str">
        <f t="shared" si="39"/>
        <v>C4-1</v>
      </c>
      <c r="U37" s="6">
        <f>IFERROR(IF(($K$2-S37)&lt;$B$53,VLOOKUP(($K$2-S37),$B$4:$B$53,1,TRUE),$B$61),"-")</f>
        <v>11.433</v>
      </c>
      <c r="V37" s="6" t="str">
        <f t="shared" si="40"/>
        <v>-</v>
      </c>
      <c r="W37" s="6" t="str">
        <f>IFERROR(IF(($K$2-S37-U37)&lt;$B$53,VLOOKUP(($K$2-S37-U37),$B$4:$B$53,1,TRUE),$B$61),"-")</f>
        <v>-</v>
      </c>
      <c r="X37" s="6" t="str">
        <f t="shared" si="41"/>
        <v>-</v>
      </c>
      <c r="Y37" s="6" t="str">
        <f>IFERROR(IF(($K$2-S37-U37-W37)&lt;$B$53,VLOOKUP(($K$2-S37-U37-W37),$B$4:$B$53,1,TRUE),$B$61),"-")</f>
        <v>-</v>
      </c>
      <c r="Z37" s="7">
        <f t="shared" si="28"/>
        <v>59.332999999999998</v>
      </c>
      <c r="AA37" s="7">
        <f t="shared" si="10"/>
        <v>0.3335000000000008</v>
      </c>
      <c r="AB37">
        <f t="shared" si="11"/>
        <v>-3</v>
      </c>
      <c r="AC37" s="7">
        <f t="shared" si="12"/>
        <v>-1</v>
      </c>
      <c r="AD37" s="7">
        <f t="shared" si="13"/>
        <v>0</v>
      </c>
      <c r="AE37" s="7">
        <f t="array" ref="AE37">IF(OR(LEFT(R37:Y37,2)="C5",LEFT(R37:Y37,2)="C6",LEFT(R37:Y37,2)="C7"),1,0)</f>
        <v>1</v>
      </c>
      <c r="AF37" s="7">
        <f t="shared" si="14"/>
        <v>0</v>
      </c>
      <c r="AG37" s="7">
        <f t="shared" si="15"/>
        <v>-2</v>
      </c>
      <c r="AI37" t="str">
        <f t="array" ref="AI37">IFERROR(INDEX($Q$4:$Q$59,SMALL(IF($AG$4:$AG$59=MAX($AG$4:$AG$59),ROW($AG$4:$AG$59)),ROWS(Q$4:Q37))-3,1),"")</f>
        <v/>
      </c>
      <c r="AJ37" t="str">
        <f t="shared" si="33"/>
        <v/>
      </c>
      <c r="AK37" t="str">
        <f t="shared" si="33"/>
        <v/>
      </c>
      <c r="AL37" t="str">
        <f t="shared" si="33"/>
        <v/>
      </c>
      <c r="AM37" t="str">
        <f t="shared" si="33"/>
        <v/>
      </c>
      <c r="AN37" t="str">
        <f t="shared" si="33"/>
        <v/>
      </c>
      <c r="AO37" t="str">
        <f t="shared" si="29"/>
        <v/>
      </c>
      <c r="AP37" t="str">
        <f t="shared" si="29"/>
        <v/>
      </c>
      <c r="AQ37" t="str">
        <f t="shared" si="29"/>
        <v/>
      </c>
      <c r="AR37" t="str">
        <f t="shared" si="29"/>
        <v/>
      </c>
      <c r="AS37" t="str">
        <f t="shared" si="29"/>
        <v/>
      </c>
      <c r="AT37" t="str">
        <f t="shared" si="17"/>
        <v/>
      </c>
      <c r="AV37">
        <f t="array" ref="AV37">IFERROR(INDEX($Q$4:$Q$59,SMALL(IF($AG$4:$AG$59=(MAX($AG$4:$AG$59)-1),ROW($AG$4:$AG$59)),ROWS(Q$4:Q37))-3,1),"")</f>
        <v>41</v>
      </c>
      <c r="AW37" t="str">
        <f t="shared" si="34"/>
        <v>C6-2</v>
      </c>
      <c r="AX37">
        <f t="shared" si="34"/>
        <v>47.938000000000002</v>
      </c>
      <c r="AY37" t="str">
        <f t="shared" si="34"/>
        <v>C4-1</v>
      </c>
      <c r="AZ37">
        <f t="shared" si="34"/>
        <v>11.433</v>
      </c>
      <c r="BA37" t="str">
        <f t="shared" si="34"/>
        <v>-</v>
      </c>
      <c r="BB37" t="str">
        <f t="shared" si="30"/>
        <v>-</v>
      </c>
      <c r="BC37" t="str">
        <f t="shared" si="30"/>
        <v>-</v>
      </c>
      <c r="BD37" t="str">
        <f t="shared" si="30"/>
        <v>-</v>
      </c>
      <c r="BE37">
        <f t="shared" si="30"/>
        <v>59.371000000000002</v>
      </c>
      <c r="BF37">
        <f t="shared" si="30"/>
        <v>0.31449999999999889</v>
      </c>
      <c r="BG37">
        <f t="shared" si="19"/>
        <v>-2</v>
      </c>
      <c r="BI37" t="str">
        <f t="array" ref="BI37">IFERROR(INDEX($Q$4:$Q$59,SMALL(IF($AG$4:$AG$59=(MAX($AG$4:$AG$59)-2),ROW($AG$4:$AG$59)),ROWS(Q$4:Q37))-3,1),"")</f>
        <v/>
      </c>
      <c r="BJ37" t="str">
        <f t="shared" si="35"/>
        <v/>
      </c>
      <c r="BK37" t="str">
        <f t="shared" si="35"/>
        <v/>
      </c>
      <c r="BL37" t="str">
        <f t="shared" si="35"/>
        <v/>
      </c>
      <c r="BM37" t="str">
        <f t="shared" si="35"/>
        <v/>
      </c>
      <c r="BN37" t="str">
        <f t="shared" si="35"/>
        <v/>
      </c>
      <c r="BO37" t="str">
        <f t="shared" si="31"/>
        <v/>
      </c>
      <c r="BP37" t="str">
        <f t="shared" si="31"/>
        <v/>
      </c>
      <c r="BQ37" t="str">
        <f t="shared" si="31"/>
        <v/>
      </c>
      <c r="BR37" t="str">
        <f t="shared" si="31"/>
        <v/>
      </c>
      <c r="BS37" t="str">
        <f t="shared" si="31"/>
        <v/>
      </c>
      <c r="BT37" t="str">
        <f t="shared" si="21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36"/>
        <v/>
      </c>
      <c r="BX37" t="str">
        <f t="shared" si="36"/>
        <v/>
      </c>
      <c r="BY37" t="str">
        <f t="shared" si="36"/>
        <v/>
      </c>
      <c r="BZ37" t="str">
        <f t="shared" si="36"/>
        <v/>
      </c>
      <c r="CA37" t="str">
        <f t="shared" si="36"/>
        <v/>
      </c>
      <c r="CB37" t="str">
        <f t="shared" si="32"/>
        <v/>
      </c>
      <c r="CC37" t="str">
        <f t="shared" si="32"/>
        <v/>
      </c>
      <c r="CD37" t="str">
        <f t="shared" si="32"/>
        <v/>
      </c>
      <c r="CE37" t="str">
        <f t="shared" si="32"/>
        <v/>
      </c>
      <c r="CF37" t="str">
        <f t="shared" si="32"/>
        <v/>
      </c>
      <c r="CG37" t="str">
        <f t="shared" si="23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6" t="str">
        <f t="shared" si="38"/>
        <v>C5-2</v>
      </c>
      <c r="S38" s="6">
        <f t="shared" si="37"/>
        <v>47.9</v>
      </c>
      <c r="T38" s="6" t="str">
        <f t="shared" si="39"/>
        <v>C4-1</v>
      </c>
      <c r="U38" s="6">
        <f>IFERROR(IF(($K$2-S38)&lt;$B$53,VLOOKUP(($K$2-S38),$B$4:$B$53,1,TRUE),$B$62),"-")</f>
        <v>11.433</v>
      </c>
      <c r="V38" s="6" t="str">
        <f t="shared" si="40"/>
        <v>-</v>
      </c>
      <c r="W38" s="6" t="str">
        <f>IFERROR(IF(($K$2-S38-U38)&lt;$B$53,VLOOKUP(($K$2-S38-U38),$B$4:$B$53,1,TRUE),$B$62),"-")</f>
        <v>-</v>
      </c>
      <c r="X38" s="6" t="str">
        <f t="shared" si="41"/>
        <v>-</v>
      </c>
      <c r="Y38" s="6" t="str">
        <f>IFERROR(IF(($K$2-S38-U38-W38)&lt;$B$53,VLOOKUP(($K$2-S38-U38-W38),$B$4:$B$53,1,TRUE),$B$62),"-")</f>
        <v>-</v>
      </c>
      <c r="Z38" s="7">
        <f t="shared" si="28"/>
        <v>59.332999999999998</v>
      </c>
      <c r="AA38" s="7">
        <f t="shared" si="10"/>
        <v>0.3335000000000008</v>
      </c>
      <c r="AB38">
        <f t="shared" si="11"/>
        <v>-3</v>
      </c>
      <c r="AC38" s="7">
        <f t="shared" si="12"/>
        <v>-1</v>
      </c>
      <c r="AD38" s="7">
        <f t="shared" si="13"/>
        <v>0</v>
      </c>
      <c r="AE38" s="7">
        <f t="array" ref="AE38">IF(OR(LEFT(R38:Y38,2)="C5",LEFT(R38:Y38,2)="C6",LEFT(R38:Y38,2)="C7"),1,0)</f>
        <v>1</v>
      </c>
      <c r="AF38" s="7">
        <f t="shared" si="14"/>
        <v>0</v>
      </c>
      <c r="AG38" s="7">
        <f t="shared" si="15"/>
        <v>-2</v>
      </c>
      <c r="AI38" t="str">
        <f t="array" ref="AI38">IFERROR(INDEX($Q$4:$Q$59,SMALL(IF($AG$4:$AG$59=MAX($AG$4:$AG$59),ROW($AG$4:$AG$59)),ROWS(Q$4:Q38))-3,1),"")</f>
        <v/>
      </c>
      <c r="AJ38" t="str">
        <f t="shared" si="33"/>
        <v/>
      </c>
      <c r="AK38" t="str">
        <f t="shared" si="33"/>
        <v/>
      </c>
      <c r="AL38" t="str">
        <f t="shared" si="33"/>
        <v/>
      </c>
      <c r="AM38" t="str">
        <f t="shared" si="33"/>
        <v/>
      </c>
      <c r="AN38" t="str">
        <f t="shared" si="33"/>
        <v/>
      </c>
      <c r="AO38" t="str">
        <f t="shared" si="29"/>
        <v/>
      </c>
      <c r="AP38" t="str">
        <f t="shared" si="29"/>
        <v/>
      </c>
      <c r="AQ38" t="str">
        <f t="shared" si="29"/>
        <v/>
      </c>
      <c r="AR38" t="str">
        <f t="shared" si="29"/>
        <v/>
      </c>
      <c r="AS38" t="str">
        <f t="shared" si="29"/>
        <v/>
      </c>
      <c r="AT38" t="str">
        <f t="shared" si="17"/>
        <v/>
      </c>
      <c r="AV38">
        <f t="array" ref="AV38">IFERROR(INDEX($Q$4:$Q$59,SMALL(IF($AG$4:$AG$59=(MAX($AG$4:$AG$59)-1),ROW($AG$4:$AG$59)),ROWS(Q$4:Q38))-3,1),"")</f>
        <v>42</v>
      </c>
      <c r="AW38" t="str">
        <f t="shared" si="34"/>
        <v>C6-2</v>
      </c>
      <c r="AX38">
        <f t="shared" si="34"/>
        <v>47.938000000000002</v>
      </c>
      <c r="AY38" t="str">
        <f t="shared" si="34"/>
        <v>C4-1</v>
      </c>
      <c r="AZ38">
        <f t="shared" si="34"/>
        <v>11.433</v>
      </c>
      <c r="BA38" t="str">
        <f t="shared" si="34"/>
        <v>-</v>
      </c>
      <c r="BB38" t="str">
        <f t="shared" si="30"/>
        <v>-</v>
      </c>
      <c r="BC38" t="str">
        <f t="shared" si="30"/>
        <v>-</v>
      </c>
      <c r="BD38" t="str">
        <f t="shared" si="30"/>
        <v>-</v>
      </c>
      <c r="BE38">
        <f t="shared" si="30"/>
        <v>59.371000000000002</v>
      </c>
      <c r="BF38">
        <f t="shared" si="30"/>
        <v>0.31449999999999889</v>
      </c>
      <c r="BG38">
        <f t="shared" si="19"/>
        <v>-2</v>
      </c>
      <c r="BI38" t="str">
        <f t="array" ref="BI38">IFERROR(INDEX($Q$4:$Q$59,SMALL(IF($AG$4:$AG$59=(MAX($AG$4:$AG$59)-2),ROW($AG$4:$AG$59)),ROWS(Q$4:Q38))-3,1),"")</f>
        <v/>
      </c>
      <c r="BJ38" t="str">
        <f t="shared" si="35"/>
        <v/>
      </c>
      <c r="BK38" t="str">
        <f t="shared" si="35"/>
        <v/>
      </c>
      <c r="BL38" t="str">
        <f t="shared" si="35"/>
        <v/>
      </c>
      <c r="BM38" t="str">
        <f t="shared" si="35"/>
        <v/>
      </c>
      <c r="BN38" t="str">
        <f t="shared" si="35"/>
        <v/>
      </c>
      <c r="BO38" t="str">
        <f t="shared" si="31"/>
        <v/>
      </c>
      <c r="BP38" t="str">
        <f t="shared" si="31"/>
        <v/>
      </c>
      <c r="BQ38" t="str">
        <f t="shared" si="31"/>
        <v/>
      </c>
      <c r="BR38" t="str">
        <f t="shared" si="31"/>
        <v/>
      </c>
      <c r="BS38" t="str">
        <f t="shared" si="31"/>
        <v/>
      </c>
      <c r="BT38" t="str">
        <f t="shared" si="21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36"/>
        <v/>
      </c>
      <c r="BX38" t="str">
        <f t="shared" si="36"/>
        <v/>
      </c>
      <c r="BY38" t="str">
        <f t="shared" si="36"/>
        <v/>
      </c>
      <c r="BZ38" t="str">
        <f t="shared" si="36"/>
        <v/>
      </c>
      <c r="CA38" t="str">
        <f t="shared" si="36"/>
        <v/>
      </c>
      <c r="CB38" t="str">
        <f t="shared" si="32"/>
        <v/>
      </c>
      <c r="CC38" t="str">
        <f t="shared" si="32"/>
        <v/>
      </c>
      <c r="CD38" t="str">
        <f t="shared" si="32"/>
        <v/>
      </c>
      <c r="CE38" t="str">
        <f t="shared" si="32"/>
        <v/>
      </c>
      <c r="CF38" t="str">
        <f t="shared" si="32"/>
        <v/>
      </c>
      <c r="CG38" t="str">
        <f t="shared" si="23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6" t="str">
        <f t="shared" si="38"/>
        <v>C6-2</v>
      </c>
      <c r="S39" s="6">
        <f t="shared" ref="S39:S45" si="42">IF($K$2&lt;($B$53+0.25),VLOOKUP($K$2,$B$4:$B$53,1,TRUE),$B$61)</f>
        <v>47.938000000000002</v>
      </c>
      <c r="T39" s="6" t="str">
        <f t="shared" si="39"/>
        <v>C4-1</v>
      </c>
      <c r="U39" s="6">
        <f>IFERROR(IF(($K$2-S39)&lt;$B$53,VLOOKUP(($K$2-S39),$B$4:$B$53,1,TRUE),$B$56),"-")</f>
        <v>11.433</v>
      </c>
      <c r="V39" s="6" t="str">
        <f t="shared" si="40"/>
        <v>-</v>
      </c>
      <c r="W39" s="6" t="str">
        <f>IFERROR(IF(($K$2-S39-U39)&lt;$B$53,VLOOKUP(($K$2-S39-U39),$B$4:$B$53,1,TRUE),$B$56),"-")</f>
        <v>-</v>
      </c>
      <c r="X39" s="6" t="str">
        <f t="shared" si="41"/>
        <v>-</v>
      </c>
      <c r="Y39" s="6" t="str">
        <f>IFERROR(IF(($K$2-S39-U39-W39)&lt;$B$53,VLOOKUP(($K$2-S39-U39-W39),$B$4:$B$53,1,TRUE),$B$56),"-")</f>
        <v>-</v>
      </c>
      <c r="Z39" s="7">
        <f t="shared" ref="Z39:Z45" si="43">SUM(R39:Y39)</f>
        <v>59.371000000000002</v>
      </c>
      <c r="AA39" s="7">
        <f t="shared" si="10"/>
        <v>0.31449999999999889</v>
      </c>
      <c r="AB39">
        <f t="shared" si="11"/>
        <v>-3</v>
      </c>
      <c r="AC39" s="7">
        <f t="shared" si="12"/>
        <v>-1</v>
      </c>
      <c r="AD39" s="7">
        <f t="shared" si="13"/>
        <v>0</v>
      </c>
      <c r="AE39" s="7">
        <f t="array" ref="AE39">IF(OR(LEFT(R39:Y39,2)="C5",LEFT(R39:Y39,2)="C6",LEFT(R39:Y39,2)="C7"),1,0)</f>
        <v>1</v>
      </c>
      <c r="AF39" s="7">
        <f t="shared" si="14"/>
        <v>0</v>
      </c>
      <c r="AG39" s="7">
        <f t="shared" si="15"/>
        <v>-2</v>
      </c>
      <c r="AI39" t="str">
        <f t="array" ref="AI39">IFERROR(INDEX($Q$4:$Q$59,SMALL(IF($AG$4:$AG$59=MAX($AG$4:$AG$59),ROW($AG$4:$AG$59)),ROWS(Q$4:Q39))-3,1),"")</f>
        <v/>
      </c>
      <c r="AJ39" t="str">
        <f t="shared" si="33"/>
        <v/>
      </c>
      <c r="AK39" t="str">
        <f t="shared" si="33"/>
        <v/>
      </c>
      <c r="AL39" t="str">
        <f t="shared" si="33"/>
        <v/>
      </c>
      <c r="AM39" t="str">
        <f t="shared" si="33"/>
        <v/>
      </c>
      <c r="AN39" t="str">
        <f t="shared" si="33"/>
        <v/>
      </c>
      <c r="AO39" t="str">
        <f t="shared" si="29"/>
        <v/>
      </c>
      <c r="AP39" t="str">
        <f t="shared" si="29"/>
        <v/>
      </c>
      <c r="AQ39" t="str">
        <f t="shared" si="29"/>
        <v/>
      </c>
      <c r="AR39" t="str">
        <f t="shared" si="29"/>
        <v/>
      </c>
      <c r="AS39" t="str">
        <f t="shared" si="29"/>
        <v/>
      </c>
      <c r="AT39" t="str">
        <f t="shared" si="17"/>
        <v/>
      </c>
      <c r="AV39">
        <f t="array" ref="AV39">IFERROR(INDEX($Q$4:$Q$59,SMALL(IF($AG$4:$AG$59=(MAX($AG$4:$AG$59)-1),ROW($AG$4:$AG$59)),ROWS(Q$4:Q39))-3,1),"")</f>
        <v>43</v>
      </c>
      <c r="AW39" t="str">
        <f t="shared" si="34"/>
        <v>C7-2</v>
      </c>
      <c r="AX39">
        <f t="shared" si="34"/>
        <v>46.841000000000001</v>
      </c>
      <c r="AY39" t="str">
        <f t="shared" si="34"/>
        <v>C4-1</v>
      </c>
      <c r="AZ39">
        <f t="shared" si="34"/>
        <v>11.433</v>
      </c>
      <c r="BA39" t="str">
        <f t="shared" si="34"/>
        <v>-</v>
      </c>
      <c r="BB39" t="str">
        <f t="shared" si="30"/>
        <v>-</v>
      </c>
      <c r="BC39" t="str">
        <f t="shared" si="30"/>
        <v>-</v>
      </c>
      <c r="BD39" t="str">
        <f t="shared" si="30"/>
        <v>-</v>
      </c>
      <c r="BE39">
        <f t="shared" si="30"/>
        <v>58.274000000000001</v>
      </c>
      <c r="BF39">
        <f t="shared" si="30"/>
        <v>0.86299999999999955</v>
      </c>
      <c r="BG39">
        <f t="shared" si="19"/>
        <v>-2</v>
      </c>
      <c r="BI39" t="str">
        <f t="array" ref="BI39">IFERROR(INDEX($Q$4:$Q$59,SMALL(IF($AG$4:$AG$59=(MAX($AG$4:$AG$59)-2),ROW($AG$4:$AG$59)),ROWS(Q$4:Q39))-3,1),"")</f>
        <v/>
      </c>
      <c r="BJ39" t="str">
        <f t="shared" si="35"/>
        <v/>
      </c>
      <c r="BK39" t="str">
        <f t="shared" si="35"/>
        <v/>
      </c>
      <c r="BL39" t="str">
        <f t="shared" si="35"/>
        <v/>
      </c>
      <c r="BM39" t="str">
        <f t="shared" si="35"/>
        <v/>
      </c>
      <c r="BN39" t="str">
        <f t="shared" si="35"/>
        <v/>
      </c>
      <c r="BO39" t="str">
        <f t="shared" si="31"/>
        <v/>
      </c>
      <c r="BP39" t="str">
        <f t="shared" si="31"/>
        <v/>
      </c>
      <c r="BQ39" t="str">
        <f t="shared" si="31"/>
        <v/>
      </c>
      <c r="BR39" t="str">
        <f t="shared" si="31"/>
        <v/>
      </c>
      <c r="BS39" t="str">
        <f t="shared" si="31"/>
        <v/>
      </c>
      <c r="BT39" t="str">
        <f t="shared" si="21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36"/>
        <v/>
      </c>
      <c r="BX39" t="str">
        <f t="shared" si="36"/>
        <v/>
      </c>
      <c r="BY39" t="str">
        <f t="shared" si="36"/>
        <v/>
      </c>
      <c r="BZ39" t="str">
        <f t="shared" si="36"/>
        <v/>
      </c>
      <c r="CA39" t="str">
        <f t="shared" si="36"/>
        <v/>
      </c>
      <c r="CB39" t="str">
        <f t="shared" si="32"/>
        <v/>
      </c>
      <c r="CC39" t="str">
        <f t="shared" si="32"/>
        <v/>
      </c>
      <c r="CD39" t="str">
        <f t="shared" si="32"/>
        <v/>
      </c>
      <c r="CE39" t="str">
        <f t="shared" si="32"/>
        <v/>
      </c>
      <c r="CF39" t="str">
        <f t="shared" si="32"/>
        <v/>
      </c>
      <c r="CG39" t="str">
        <f t="shared" si="23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6" t="str">
        <f t="shared" si="38"/>
        <v>C6-2</v>
      </c>
      <c r="S40" s="6">
        <f t="shared" si="42"/>
        <v>47.938000000000002</v>
      </c>
      <c r="T40" s="6" t="str">
        <f t="shared" si="39"/>
        <v>C4-1</v>
      </c>
      <c r="U40" s="6">
        <f>IFERROR(IF(($K$2-S40)&lt;$B$53,VLOOKUP(($K$2-S40),$B$4:$B$53,1,TRUE),$B$57),"-")</f>
        <v>11.433</v>
      </c>
      <c r="V40" s="6" t="str">
        <f t="shared" si="40"/>
        <v>-</v>
      </c>
      <c r="W40" s="6" t="str">
        <f>IFERROR(IF(($K$2-S40-U40)&lt;$B$53,VLOOKUP(($K$2-S40-U40),$B$4:$B$53,1,TRUE),$B$57),"-")</f>
        <v>-</v>
      </c>
      <c r="X40" s="6" t="str">
        <f t="shared" si="41"/>
        <v>-</v>
      </c>
      <c r="Y40" s="6" t="str">
        <f>IFERROR(IF(($K$2-S40-U40-W40)&lt;$B$53,VLOOKUP(($K$2-S40-U40-W40),$B$4:$B$53,1,TRUE),$B$57),"-")</f>
        <v>-</v>
      </c>
      <c r="Z40" s="7">
        <f t="shared" si="43"/>
        <v>59.371000000000002</v>
      </c>
      <c r="AA40" s="7">
        <f t="shared" si="10"/>
        <v>0.31449999999999889</v>
      </c>
      <c r="AB40">
        <f t="shared" si="11"/>
        <v>-3</v>
      </c>
      <c r="AC40" s="7">
        <f t="shared" si="12"/>
        <v>-1</v>
      </c>
      <c r="AD40" s="7">
        <f t="shared" si="13"/>
        <v>0</v>
      </c>
      <c r="AE40" s="7">
        <f t="array" ref="AE40">IF(OR(LEFT(R40:Y40,2)="C5",LEFT(R40:Y40,2)="C6",LEFT(R40:Y40,2)="C7"),1,0)</f>
        <v>1</v>
      </c>
      <c r="AF40" s="7">
        <f t="shared" si="14"/>
        <v>0</v>
      </c>
      <c r="AG40" s="7">
        <f t="shared" si="15"/>
        <v>-2</v>
      </c>
      <c r="AI40" t="str">
        <f t="array" ref="AI40">IFERROR(INDEX($Q$4:$Q$59,SMALL(IF($AG$4:$AG$59=MAX($AG$4:$AG$59),ROW($AG$4:$AG$59)),ROWS(Q$4:Q40))-3,1),"")</f>
        <v/>
      </c>
      <c r="AJ40" t="str">
        <f t="shared" si="33"/>
        <v/>
      </c>
      <c r="AK40" t="str">
        <f t="shared" si="33"/>
        <v/>
      </c>
      <c r="AL40" t="str">
        <f t="shared" si="33"/>
        <v/>
      </c>
      <c r="AM40" t="str">
        <f t="shared" si="33"/>
        <v/>
      </c>
      <c r="AN40" t="str">
        <f t="shared" si="33"/>
        <v/>
      </c>
      <c r="AO40" t="str">
        <f t="shared" si="29"/>
        <v/>
      </c>
      <c r="AP40" t="str">
        <f t="shared" si="29"/>
        <v/>
      </c>
      <c r="AQ40" t="str">
        <f t="shared" si="29"/>
        <v/>
      </c>
      <c r="AR40" t="str">
        <f t="shared" si="29"/>
        <v/>
      </c>
      <c r="AS40" t="str">
        <f t="shared" si="29"/>
        <v/>
      </c>
      <c r="AT40" t="str">
        <f t="shared" si="17"/>
        <v/>
      </c>
      <c r="AV40">
        <f t="array" ref="AV40">IFERROR(INDEX($Q$4:$Q$59,SMALL(IF($AG$4:$AG$59=(MAX($AG$4:$AG$59)-1),ROW($AG$4:$AG$59)),ROWS(Q$4:Q40))-3,1),"")</f>
        <v>44</v>
      </c>
      <c r="AW40" t="str">
        <f t="shared" si="34"/>
        <v>C7-2</v>
      </c>
      <c r="AX40">
        <f t="shared" si="34"/>
        <v>46.841000000000001</v>
      </c>
      <c r="AY40" t="str">
        <f t="shared" si="34"/>
        <v>C4-1</v>
      </c>
      <c r="AZ40">
        <f t="shared" si="34"/>
        <v>11.433</v>
      </c>
      <c r="BA40" t="str">
        <f t="shared" si="34"/>
        <v>-</v>
      </c>
      <c r="BB40" t="str">
        <f t="shared" si="30"/>
        <v>-</v>
      </c>
      <c r="BC40" t="str">
        <f t="shared" si="30"/>
        <v>-</v>
      </c>
      <c r="BD40" t="str">
        <f t="shared" si="30"/>
        <v>-</v>
      </c>
      <c r="BE40">
        <f t="shared" si="30"/>
        <v>58.274000000000001</v>
      </c>
      <c r="BF40">
        <f t="shared" si="30"/>
        <v>0.86299999999999955</v>
      </c>
      <c r="BG40">
        <f t="shared" si="19"/>
        <v>-2</v>
      </c>
      <c r="BI40" t="str">
        <f t="array" ref="BI40">IFERROR(INDEX($Q$4:$Q$59,SMALL(IF($AG$4:$AG$59=(MAX($AG$4:$AG$59)-2),ROW($AG$4:$AG$59)),ROWS(Q$4:Q40))-3,1),"")</f>
        <v/>
      </c>
      <c r="BJ40" t="str">
        <f t="shared" si="35"/>
        <v/>
      </c>
      <c r="BK40" t="str">
        <f t="shared" si="35"/>
        <v/>
      </c>
      <c r="BL40" t="str">
        <f t="shared" si="35"/>
        <v/>
      </c>
      <c r="BM40" t="str">
        <f t="shared" si="35"/>
        <v/>
      </c>
      <c r="BN40" t="str">
        <f t="shared" si="35"/>
        <v/>
      </c>
      <c r="BO40" t="str">
        <f t="shared" si="31"/>
        <v/>
      </c>
      <c r="BP40" t="str">
        <f t="shared" si="31"/>
        <v/>
      </c>
      <c r="BQ40" t="str">
        <f t="shared" si="31"/>
        <v/>
      </c>
      <c r="BR40" t="str">
        <f t="shared" si="31"/>
        <v/>
      </c>
      <c r="BS40" t="str">
        <f t="shared" si="31"/>
        <v/>
      </c>
      <c r="BT40" t="str">
        <f t="shared" si="21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36"/>
        <v/>
      </c>
      <c r="BX40" t="str">
        <f t="shared" si="36"/>
        <v/>
      </c>
      <c r="BY40" t="str">
        <f t="shared" si="36"/>
        <v/>
      </c>
      <c r="BZ40" t="str">
        <f t="shared" si="36"/>
        <v/>
      </c>
      <c r="CA40" t="str">
        <f t="shared" si="36"/>
        <v/>
      </c>
      <c r="CB40" t="str">
        <f t="shared" si="32"/>
        <v/>
      </c>
      <c r="CC40" t="str">
        <f t="shared" si="32"/>
        <v/>
      </c>
      <c r="CD40" t="str">
        <f t="shared" si="32"/>
        <v/>
      </c>
      <c r="CE40" t="str">
        <f t="shared" si="32"/>
        <v/>
      </c>
      <c r="CF40" t="str">
        <f t="shared" si="32"/>
        <v/>
      </c>
      <c r="CG40" t="str">
        <f t="shared" si="23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6" t="str">
        <f t="shared" si="38"/>
        <v>C6-2</v>
      </c>
      <c r="S41" s="6">
        <f t="shared" si="42"/>
        <v>47.938000000000002</v>
      </c>
      <c r="T41" s="6" t="str">
        <f t="shared" si="39"/>
        <v>C4-1</v>
      </c>
      <c r="U41" s="6">
        <f>IFERROR(IF(($K$2-S41)&lt;$B$53,VLOOKUP(($K$2-S41),$B$4:$B$53,1,TRUE),$B$58),"-")</f>
        <v>11.433</v>
      </c>
      <c r="V41" s="6" t="str">
        <f t="shared" si="40"/>
        <v>-</v>
      </c>
      <c r="W41" s="6" t="str">
        <f>IFERROR(IF(($K$2-S41-U41)&lt;$B$53,VLOOKUP(($K$2-S41-U41),$B$4:$B$53,1,TRUE),$B$58),"-")</f>
        <v>-</v>
      </c>
      <c r="X41" s="6" t="str">
        <f t="shared" si="41"/>
        <v>-</v>
      </c>
      <c r="Y41" s="6" t="str">
        <f>IFERROR(IF(($K$2-S41-U41-W41)&lt;$B$53,VLOOKUP(($K$2-S41-U41-W41),$B$4:$B$53,1,TRUE),$B$58),"-")</f>
        <v>-</v>
      </c>
      <c r="Z41" s="7">
        <f t="shared" si="43"/>
        <v>59.371000000000002</v>
      </c>
      <c r="AA41" s="7">
        <f t="shared" si="10"/>
        <v>0.31449999999999889</v>
      </c>
      <c r="AB41">
        <f t="shared" si="11"/>
        <v>-3</v>
      </c>
      <c r="AC41" s="7">
        <f t="shared" si="12"/>
        <v>-1</v>
      </c>
      <c r="AD41" s="7">
        <f t="shared" si="13"/>
        <v>0</v>
      </c>
      <c r="AE41" s="7">
        <f t="array" ref="AE41">IF(OR(LEFT(R41:Y41,2)="C5",LEFT(R41:Y41,2)="C6",LEFT(R41:Y41,2)="C7"),1,0)</f>
        <v>1</v>
      </c>
      <c r="AF41" s="7">
        <f t="shared" si="14"/>
        <v>0</v>
      </c>
      <c r="AG41" s="7">
        <f t="shared" si="15"/>
        <v>-2</v>
      </c>
      <c r="AI41" t="str">
        <f t="array" ref="AI41">IFERROR(INDEX($Q$4:$Q$59,SMALL(IF($AG$4:$AG$59=MAX($AG$4:$AG$59),ROW($AG$4:$AG$59)),ROWS(Q$4:Q41))-3,1),"")</f>
        <v/>
      </c>
      <c r="AJ41" t="str">
        <f t="shared" si="33"/>
        <v/>
      </c>
      <c r="AK41" t="str">
        <f t="shared" si="33"/>
        <v/>
      </c>
      <c r="AL41" t="str">
        <f t="shared" si="33"/>
        <v/>
      </c>
      <c r="AM41" t="str">
        <f t="shared" si="33"/>
        <v/>
      </c>
      <c r="AN41" t="str">
        <f t="shared" si="33"/>
        <v/>
      </c>
      <c r="AO41" t="str">
        <f t="shared" si="29"/>
        <v/>
      </c>
      <c r="AP41" t="str">
        <f t="shared" si="29"/>
        <v/>
      </c>
      <c r="AQ41" t="str">
        <f t="shared" si="29"/>
        <v/>
      </c>
      <c r="AR41" t="str">
        <f t="shared" si="29"/>
        <v/>
      </c>
      <c r="AS41" t="str">
        <f t="shared" si="29"/>
        <v/>
      </c>
      <c r="AT41" t="str">
        <f t="shared" si="17"/>
        <v/>
      </c>
      <c r="AV41">
        <f t="array" ref="AV41">IFERROR(INDEX($Q$4:$Q$59,SMALL(IF($AG$4:$AG$59=(MAX($AG$4:$AG$59)-1),ROW($AG$4:$AG$59)),ROWS(Q$4:Q41))-3,1),"")</f>
        <v>45</v>
      </c>
      <c r="AW41" t="str">
        <f t="shared" si="34"/>
        <v>C7-2</v>
      </c>
      <c r="AX41">
        <f t="shared" si="34"/>
        <v>46.841000000000001</v>
      </c>
      <c r="AY41" t="str">
        <f t="shared" si="34"/>
        <v>C4-1</v>
      </c>
      <c r="AZ41">
        <f t="shared" si="34"/>
        <v>11.433</v>
      </c>
      <c r="BA41" t="str">
        <f t="shared" si="34"/>
        <v>-</v>
      </c>
      <c r="BB41" t="str">
        <f t="shared" si="30"/>
        <v>-</v>
      </c>
      <c r="BC41" t="str">
        <f t="shared" si="30"/>
        <v>-</v>
      </c>
      <c r="BD41" t="str">
        <f t="shared" si="30"/>
        <v>-</v>
      </c>
      <c r="BE41">
        <f t="shared" si="30"/>
        <v>58.274000000000001</v>
      </c>
      <c r="BF41">
        <f t="shared" si="30"/>
        <v>0.86299999999999955</v>
      </c>
      <c r="BG41">
        <f t="shared" si="19"/>
        <v>-2</v>
      </c>
      <c r="BI41" t="str">
        <f t="array" ref="BI41">IFERROR(INDEX($Q$4:$Q$59,SMALL(IF($AG$4:$AG$59=(MAX($AG$4:$AG$59)-2),ROW($AG$4:$AG$59)),ROWS(Q$4:Q41))-3,1),"")</f>
        <v/>
      </c>
      <c r="BJ41" t="str">
        <f t="shared" si="35"/>
        <v/>
      </c>
      <c r="BK41" t="str">
        <f t="shared" si="35"/>
        <v/>
      </c>
      <c r="BL41" t="str">
        <f t="shared" si="35"/>
        <v/>
      </c>
      <c r="BM41" t="str">
        <f t="shared" si="35"/>
        <v/>
      </c>
      <c r="BN41" t="str">
        <f t="shared" si="35"/>
        <v/>
      </c>
      <c r="BO41" t="str">
        <f t="shared" si="31"/>
        <v/>
      </c>
      <c r="BP41" t="str">
        <f t="shared" si="31"/>
        <v/>
      </c>
      <c r="BQ41" t="str">
        <f t="shared" si="31"/>
        <v/>
      </c>
      <c r="BR41" t="str">
        <f t="shared" si="31"/>
        <v/>
      </c>
      <c r="BS41" t="str">
        <f t="shared" si="31"/>
        <v/>
      </c>
      <c r="BT41" t="str">
        <f t="shared" si="21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36"/>
        <v/>
      </c>
      <c r="BX41" t="str">
        <f t="shared" si="36"/>
        <v/>
      </c>
      <c r="BY41" t="str">
        <f t="shared" si="36"/>
        <v/>
      </c>
      <c r="BZ41" t="str">
        <f t="shared" si="36"/>
        <v/>
      </c>
      <c r="CA41" t="str">
        <f t="shared" si="36"/>
        <v/>
      </c>
      <c r="CB41" t="str">
        <f t="shared" si="32"/>
        <v/>
      </c>
      <c r="CC41" t="str">
        <f t="shared" si="32"/>
        <v/>
      </c>
      <c r="CD41" t="str">
        <f t="shared" si="32"/>
        <v/>
      </c>
      <c r="CE41" t="str">
        <f t="shared" si="32"/>
        <v/>
      </c>
      <c r="CF41" t="str">
        <f t="shared" si="32"/>
        <v/>
      </c>
      <c r="CG41" t="str">
        <f t="shared" si="23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6" t="str">
        <f t="shared" si="38"/>
        <v>C6-2</v>
      </c>
      <c r="S42" s="6">
        <f t="shared" si="42"/>
        <v>47.938000000000002</v>
      </c>
      <c r="T42" s="6" t="str">
        <f t="shared" si="39"/>
        <v>C4-1</v>
      </c>
      <c r="U42" s="6">
        <f>IFERROR(IF(($K$2-S42)&lt;$B$53,VLOOKUP(($K$2-S42),$B$4:$B$53,1,TRUE),$B$59),"-")</f>
        <v>11.433</v>
      </c>
      <c r="V42" s="6" t="str">
        <f t="shared" si="40"/>
        <v>-</v>
      </c>
      <c r="W42" s="6" t="str">
        <f>IFERROR(IF(($K$2-S42-U42)&lt;$B$53,VLOOKUP(($K$2-S42-U42),$B$4:$B$53,1,TRUE),$B$59),"-")</f>
        <v>-</v>
      </c>
      <c r="X42" s="6" t="str">
        <f t="shared" si="41"/>
        <v>-</v>
      </c>
      <c r="Y42" s="6" t="str">
        <f>IFERROR(IF(($K$2-S42-U42-W42)&lt;$B$53,VLOOKUP(($K$2-S42-U42-W42),$B$4:$B$53,1,TRUE),$B$59),"-")</f>
        <v>-</v>
      </c>
      <c r="Z42" s="7">
        <f t="shared" si="43"/>
        <v>59.371000000000002</v>
      </c>
      <c r="AA42" s="7">
        <f t="shared" si="10"/>
        <v>0.31449999999999889</v>
      </c>
      <c r="AB42">
        <f t="shared" si="11"/>
        <v>-3</v>
      </c>
      <c r="AC42" s="7">
        <f t="shared" si="12"/>
        <v>-1</v>
      </c>
      <c r="AD42" s="7">
        <f t="shared" si="13"/>
        <v>0</v>
      </c>
      <c r="AE42" s="7">
        <f t="array" ref="AE42">IF(OR(LEFT(R42:Y42,2)="C5",LEFT(R42:Y42,2)="C6",LEFT(R42:Y42,2)="C7"),1,0)</f>
        <v>1</v>
      </c>
      <c r="AF42" s="7">
        <f t="shared" si="14"/>
        <v>0</v>
      </c>
      <c r="AG42" s="7">
        <f t="shared" si="15"/>
        <v>-2</v>
      </c>
      <c r="AI42" t="str">
        <f t="array" ref="AI42">IFERROR(INDEX($Q$4:$Q$59,SMALL(IF($AG$4:$AG$59=MAX($AG$4:$AG$59),ROW($AG$4:$AG$59)),ROWS(Q$4:Q42))-3,1),"")</f>
        <v/>
      </c>
      <c r="AJ42" t="str">
        <f t="shared" si="33"/>
        <v/>
      </c>
      <c r="AK42" t="str">
        <f t="shared" si="33"/>
        <v/>
      </c>
      <c r="AL42" t="str">
        <f t="shared" si="33"/>
        <v/>
      </c>
      <c r="AM42" t="str">
        <f t="shared" si="33"/>
        <v/>
      </c>
      <c r="AN42" t="str">
        <f t="shared" si="33"/>
        <v/>
      </c>
      <c r="AO42" t="str">
        <f t="shared" si="29"/>
        <v/>
      </c>
      <c r="AP42" t="str">
        <f t="shared" si="29"/>
        <v/>
      </c>
      <c r="AQ42" t="str">
        <f t="shared" si="29"/>
        <v/>
      </c>
      <c r="AR42" t="str">
        <f t="shared" si="29"/>
        <v/>
      </c>
      <c r="AS42" t="str">
        <f t="shared" si="29"/>
        <v/>
      </c>
      <c r="AT42" t="str">
        <f t="shared" si="17"/>
        <v/>
      </c>
      <c r="AV42">
        <f t="array" ref="AV42">IFERROR(INDEX($Q$4:$Q$59,SMALL(IF($AG$4:$AG$59=(MAX($AG$4:$AG$59)-1),ROW($AG$4:$AG$59)),ROWS(Q$4:Q42))-3,1),"")</f>
        <v>46</v>
      </c>
      <c r="AW42" t="str">
        <f t="shared" si="34"/>
        <v>C7-2</v>
      </c>
      <c r="AX42">
        <f t="shared" si="34"/>
        <v>46.841000000000001</v>
      </c>
      <c r="AY42" t="str">
        <f t="shared" si="34"/>
        <v>C4-1</v>
      </c>
      <c r="AZ42">
        <f t="shared" si="34"/>
        <v>11.433</v>
      </c>
      <c r="BA42" t="str">
        <f t="shared" si="34"/>
        <v>-</v>
      </c>
      <c r="BB42" t="str">
        <f t="shared" si="30"/>
        <v>-</v>
      </c>
      <c r="BC42" t="str">
        <f t="shared" si="30"/>
        <v>-</v>
      </c>
      <c r="BD42" t="str">
        <f t="shared" si="30"/>
        <v>-</v>
      </c>
      <c r="BE42">
        <f t="shared" si="30"/>
        <v>58.274000000000001</v>
      </c>
      <c r="BF42">
        <f t="shared" si="30"/>
        <v>0.86299999999999955</v>
      </c>
      <c r="BG42">
        <f t="shared" si="19"/>
        <v>-2</v>
      </c>
      <c r="BI42" t="str">
        <f t="array" ref="BI42">IFERROR(INDEX($Q$4:$Q$59,SMALL(IF($AG$4:$AG$59=(MAX($AG$4:$AG$59)-2),ROW($AG$4:$AG$59)),ROWS(Q$4:Q42))-3,1),"")</f>
        <v/>
      </c>
      <c r="BJ42" t="str">
        <f t="shared" si="35"/>
        <v/>
      </c>
      <c r="BK42" t="str">
        <f t="shared" si="35"/>
        <v/>
      </c>
      <c r="BL42" t="str">
        <f t="shared" si="35"/>
        <v/>
      </c>
      <c r="BM42" t="str">
        <f t="shared" si="35"/>
        <v/>
      </c>
      <c r="BN42" t="str">
        <f t="shared" si="35"/>
        <v/>
      </c>
      <c r="BO42" t="str">
        <f t="shared" si="31"/>
        <v/>
      </c>
      <c r="BP42" t="str">
        <f t="shared" si="31"/>
        <v/>
      </c>
      <c r="BQ42" t="str">
        <f t="shared" si="31"/>
        <v/>
      </c>
      <c r="BR42" t="str">
        <f t="shared" si="31"/>
        <v/>
      </c>
      <c r="BS42" t="str">
        <f t="shared" si="31"/>
        <v/>
      </c>
      <c r="BT42" t="str">
        <f t="shared" si="21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36"/>
        <v/>
      </c>
      <c r="BX42" t="str">
        <f t="shared" si="36"/>
        <v/>
      </c>
      <c r="BY42" t="str">
        <f t="shared" si="36"/>
        <v/>
      </c>
      <c r="BZ42" t="str">
        <f t="shared" si="36"/>
        <v/>
      </c>
      <c r="CA42" t="str">
        <f t="shared" si="36"/>
        <v/>
      </c>
      <c r="CB42" t="str">
        <f t="shared" si="32"/>
        <v/>
      </c>
      <c r="CC42" t="str">
        <f t="shared" si="32"/>
        <v/>
      </c>
      <c r="CD42" t="str">
        <f t="shared" si="32"/>
        <v/>
      </c>
      <c r="CE42" t="str">
        <f t="shared" si="32"/>
        <v/>
      </c>
      <c r="CF42" t="str">
        <f t="shared" si="32"/>
        <v/>
      </c>
      <c r="CG42" t="str">
        <f t="shared" si="23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6" t="str">
        <f t="shared" si="38"/>
        <v>C6-2</v>
      </c>
      <c r="S43" s="6">
        <f t="shared" si="42"/>
        <v>47.938000000000002</v>
      </c>
      <c r="T43" s="6" t="str">
        <f t="shared" si="39"/>
        <v>C4-1</v>
      </c>
      <c r="U43" s="6">
        <f>IFERROR(IF(($K$2-S43)&lt;$B$53,VLOOKUP(($K$2-S43),$B$4:$B$53,1,TRUE),$B$60),"-")</f>
        <v>11.433</v>
      </c>
      <c r="V43" s="6" t="str">
        <f t="shared" si="40"/>
        <v>-</v>
      </c>
      <c r="W43" s="6" t="str">
        <f>IFERROR(IF(($K$2-S43-U43)&lt;$B$53,VLOOKUP(($K$2-S43-U43),$B$4:$B$53,1,TRUE),$B$60),"-")</f>
        <v>-</v>
      </c>
      <c r="X43" s="6" t="str">
        <f t="shared" si="41"/>
        <v>-</v>
      </c>
      <c r="Y43" s="6" t="str">
        <f>IFERROR(IF(($K$2-S43-U43-W43)&lt;$B$53,VLOOKUP(($K$2-S43-U43-W43),$B$4:$B$53,1,TRUE),$B$60),"-")</f>
        <v>-</v>
      </c>
      <c r="Z43" s="7">
        <f t="shared" si="43"/>
        <v>59.371000000000002</v>
      </c>
      <c r="AA43" s="7">
        <f t="shared" si="10"/>
        <v>0.31449999999999889</v>
      </c>
      <c r="AB43">
        <f t="shared" si="11"/>
        <v>-3</v>
      </c>
      <c r="AC43" s="7">
        <f t="shared" si="12"/>
        <v>-1</v>
      </c>
      <c r="AD43" s="7">
        <f t="shared" si="13"/>
        <v>0</v>
      </c>
      <c r="AE43" s="7">
        <f t="array" ref="AE43">IF(OR(LEFT(R43:Y43,2)="C5",LEFT(R43:Y43,2)="C6",LEFT(R43:Y43,2)="C7"),1,0)</f>
        <v>1</v>
      </c>
      <c r="AF43" s="7">
        <f t="shared" si="14"/>
        <v>0</v>
      </c>
      <c r="AG43" s="7">
        <f t="shared" si="15"/>
        <v>-2</v>
      </c>
      <c r="AI43" t="str">
        <f t="array" ref="AI43">IFERROR(INDEX($Q$4:$Q$59,SMALL(IF($AG$4:$AG$59=MAX($AG$4:$AG$59),ROW($AG$4:$AG$59)),ROWS(Q$4:Q43))-3,1),"")</f>
        <v/>
      </c>
      <c r="AJ43" t="str">
        <f t="shared" si="33"/>
        <v/>
      </c>
      <c r="AK43" t="str">
        <f t="shared" si="33"/>
        <v/>
      </c>
      <c r="AL43" t="str">
        <f t="shared" si="33"/>
        <v/>
      </c>
      <c r="AM43" t="str">
        <f t="shared" si="33"/>
        <v/>
      </c>
      <c r="AN43" t="str">
        <f t="shared" si="33"/>
        <v/>
      </c>
      <c r="AO43" t="str">
        <f t="shared" si="29"/>
        <v/>
      </c>
      <c r="AP43" t="str">
        <f t="shared" si="29"/>
        <v/>
      </c>
      <c r="AQ43" t="str">
        <f t="shared" si="29"/>
        <v/>
      </c>
      <c r="AR43" t="str">
        <f t="shared" si="29"/>
        <v/>
      </c>
      <c r="AS43" t="str">
        <f t="shared" si="29"/>
        <v/>
      </c>
      <c r="AT43" t="str">
        <f t="shared" si="17"/>
        <v/>
      </c>
      <c r="AV43">
        <f t="array" ref="AV43">IFERROR(INDEX($Q$4:$Q$59,SMALL(IF($AG$4:$AG$59=(MAX($AG$4:$AG$59)-1),ROW($AG$4:$AG$59)),ROWS(Q$4:Q43))-3,1),"")</f>
        <v>47</v>
      </c>
      <c r="AW43" t="str">
        <f t="shared" si="34"/>
        <v>C7-2</v>
      </c>
      <c r="AX43">
        <f t="shared" si="34"/>
        <v>46.841000000000001</v>
      </c>
      <c r="AY43" t="str">
        <f t="shared" si="34"/>
        <v>C4-1</v>
      </c>
      <c r="AZ43">
        <f t="shared" si="34"/>
        <v>11.433</v>
      </c>
      <c r="BA43" t="str">
        <f t="shared" si="34"/>
        <v>-</v>
      </c>
      <c r="BB43" t="str">
        <f t="shared" si="30"/>
        <v>-</v>
      </c>
      <c r="BC43" t="str">
        <f t="shared" si="30"/>
        <v>-</v>
      </c>
      <c r="BD43" t="str">
        <f t="shared" si="30"/>
        <v>-</v>
      </c>
      <c r="BE43">
        <f t="shared" si="30"/>
        <v>58.274000000000001</v>
      </c>
      <c r="BF43">
        <f t="shared" si="30"/>
        <v>0.86299999999999955</v>
      </c>
      <c r="BG43">
        <f t="shared" si="19"/>
        <v>-2</v>
      </c>
      <c r="BI43" t="str">
        <f t="array" ref="BI43">IFERROR(INDEX($Q$4:$Q$59,SMALL(IF($AG$4:$AG$59=(MAX($AG$4:$AG$59)-2),ROW($AG$4:$AG$59)),ROWS(Q$4:Q43))-3,1),"")</f>
        <v/>
      </c>
      <c r="BJ43" t="str">
        <f t="shared" si="35"/>
        <v/>
      </c>
      <c r="BK43" t="str">
        <f t="shared" si="35"/>
        <v/>
      </c>
      <c r="BL43" t="str">
        <f t="shared" si="35"/>
        <v/>
      </c>
      <c r="BM43" t="str">
        <f t="shared" si="35"/>
        <v/>
      </c>
      <c r="BN43" t="str">
        <f t="shared" si="35"/>
        <v/>
      </c>
      <c r="BO43" t="str">
        <f t="shared" si="31"/>
        <v/>
      </c>
      <c r="BP43" t="str">
        <f t="shared" si="31"/>
        <v/>
      </c>
      <c r="BQ43" t="str">
        <f t="shared" si="31"/>
        <v/>
      </c>
      <c r="BR43" t="str">
        <f t="shared" si="31"/>
        <v/>
      </c>
      <c r="BS43" t="str">
        <f t="shared" si="31"/>
        <v/>
      </c>
      <c r="BT43" t="str">
        <f t="shared" si="21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36"/>
        <v/>
      </c>
      <c r="BX43" t="str">
        <f t="shared" si="36"/>
        <v/>
      </c>
      <c r="BY43" t="str">
        <f t="shared" si="36"/>
        <v/>
      </c>
      <c r="BZ43" t="str">
        <f t="shared" si="36"/>
        <v/>
      </c>
      <c r="CA43" t="str">
        <f t="shared" si="36"/>
        <v/>
      </c>
      <c r="CB43" t="str">
        <f t="shared" si="32"/>
        <v/>
      </c>
      <c r="CC43" t="str">
        <f t="shared" si="32"/>
        <v/>
      </c>
      <c r="CD43" t="str">
        <f t="shared" si="32"/>
        <v/>
      </c>
      <c r="CE43" t="str">
        <f t="shared" si="32"/>
        <v/>
      </c>
      <c r="CF43" t="str">
        <f t="shared" si="32"/>
        <v/>
      </c>
      <c r="CG43" t="str">
        <f t="shared" si="23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6" t="str">
        <f t="shared" si="38"/>
        <v>C6-2</v>
      </c>
      <c r="S44" s="6">
        <f t="shared" si="42"/>
        <v>47.938000000000002</v>
      </c>
      <c r="T44" s="6" t="str">
        <f t="shared" si="39"/>
        <v>C4-1</v>
      </c>
      <c r="U44" s="6">
        <f>IFERROR(IF(($K$2-S44)&lt;$B$53,VLOOKUP(($K$2-S44),$B$4:$B$53,1,TRUE),$B$61),"-")</f>
        <v>11.433</v>
      </c>
      <c r="V44" s="6" t="str">
        <f t="shared" si="40"/>
        <v>-</v>
      </c>
      <c r="W44" s="6" t="str">
        <f>IFERROR(IF(($K$2-S44-U44)&lt;$B$53,VLOOKUP(($K$2-S44-U44),$B$4:$B$53,1,TRUE),$B$61),"-")</f>
        <v>-</v>
      </c>
      <c r="X44" s="6" t="str">
        <f t="shared" si="41"/>
        <v>-</v>
      </c>
      <c r="Y44" s="6" t="str">
        <f>IFERROR(IF(($K$2-S44-U44-W44)&lt;$B$53,VLOOKUP(($K$2-S44-U44-W44),$B$4:$B$53,1,TRUE),$B$61),"-")</f>
        <v>-</v>
      </c>
      <c r="Z44" s="7">
        <f t="shared" si="43"/>
        <v>59.371000000000002</v>
      </c>
      <c r="AA44" s="7">
        <f t="shared" si="10"/>
        <v>0.31449999999999889</v>
      </c>
      <c r="AB44">
        <f t="shared" si="11"/>
        <v>-3</v>
      </c>
      <c r="AC44" s="7">
        <f t="shared" si="12"/>
        <v>-1</v>
      </c>
      <c r="AD44" s="7">
        <f t="shared" si="13"/>
        <v>0</v>
      </c>
      <c r="AE44" s="7">
        <f t="array" ref="AE44">IF(OR(LEFT(R44:Y44,2)="C5",LEFT(R44:Y44,2)="C6",LEFT(R44:Y44,2)="C7"),1,0)</f>
        <v>1</v>
      </c>
      <c r="AF44" s="7">
        <f t="shared" si="14"/>
        <v>0</v>
      </c>
      <c r="AG44" s="7">
        <f t="shared" si="15"/>
        <v>-2</v>
      </c>
      <c r="AI44" t="str">
        <f t="array" ref="AI44">IFERROR(INDEX($Q$4:$Q$59,SMALL(IF($AG$4:$AG$59=MAX($AG$4:$AG$59),ROW($AG$4:$AG$59)),ROWS(Q$4:Q44))-3,1),"")</f>
        <v/>
      </c>
      <c r="AJ44" t="str">
        <f t="shared" si="33"/>
        <v/>
      </c>
      <c r="AK44" t="str">
        <f t="shared" si="33"/>
        <v/>
      </c>
      <c r="AL44" t="str">
        <f t="shared" si="33"/>
        <v/>
      </c>
      <c r="AM44" t="str">
        <f t="shared" si="33"/>
        <v/>
      </c>
      <c r="AN44" t="str">
        <f t="shared" si="33"/>
        <v/>
      </c>
      <c r="AO44" t="str">
        <f t="shared" si="29"/>
        <v/>
      </c>
      <c r="AP44" t="str">
        <f t="shared" si="29"/>
        <v/>
      </c>
      <c r="AQ44" t="str">
        <f t="shared" si="29"/>
        <v/>
      </c>
      <c r="AR44" t="str">
        <f t="shared" si="29"/>
        <v/>
      </c>
      <c r="AS44" t="str">
        <f t="shared" si="29"/>
        <v/>
      </c>
      <c r="AT44" t="str">
        <f t="shared" si="17"/>
        <v/>
      </c>
      <c r="AV44">
        <f t="array" ref="AV44">IFERROR(INDEX($Q$4:$Q$59,SMALL(IF($AG$4:$AG$59=(MAX($AG$4:$AG$59)-1),ROW($AG$4:$AG$59)),ROWS(Q$4:Q44))-3,1),"")</f>
        <v>48</v>
      </c>
      <c r="AW44" t="str">
        <f t="shared" si="34"/>
        <v>C7-2</v>
      </c>
      <c r="AX44">
        <f t="shared" si="34"/>
        <v>46.841000000000001</v>
      </c>
      <c r="AY44" t="str">
        <f t="shared" si="34"/>
        <v>C4-1</v>
      </c>
      <c r="AZ44">
        <f t="shared" si="34"/>
        <v>11.433</v>
      </c>
      <c r="BA44" t="str">
        <f t="shared" si="34"/>
        <v>-</v>
      </c>
      <c r="BB44" t="str">
        <f t="shared" si="30"/>
        <v>-</v>
      </c>
      <c r="BC44" t="str">
        <f t="shared" si="30"/>
        <v>-</v>
      </c>
      <c r="BD44" t="str">
        <f t="shared" si="30"/>
        <v>-</v>
      </c>
      <c r="BE44">
        <f t="shared" si="30"/>
        <v>58.274000000000001</v>
      </c>
      <c r="BF44">
        <f t="shared" si="30"/>
        <v>0.86299999999999955</v>
      </c>
      <c r="BG44">
        <f t="shared" si="19"/>
        <v>-2</v>
      </c>
      <c r="BI44" t="str">
        <f t="array" ref="BI44">IFERROR(INDEX($Q$4:$Q$59,SMALL(IF($AG$4:$AG$59=(MAX($AG$4:$AG$59)-2),ROW($AG$4:$AG$59)),ROWS(Q$4:Q44))-3,1),"")</f>
        <v/>
      </c>
      <c r="BJ44" t="str">
        <f t="shared" si="35"/>
        <v/>
      </c>
      <c r="BK44" t="str">
        <f t="shared" si="35"/>
        <v/>
      </c>
      <c r="BL44" t="str">
        <f t="shared" si="35"/>
        <v/>
      </c>
      <c r="BM44" t="str">
        <f t="shared" si="35"/>
        <v/>
      </c>
      <c r="BN44" t="str">
        <f t="shared" si="35"/>
        <v/>
      </c>
      <c r="BO44" t="str">
        <f t="shared" si="31"/>
        <v/>
      </c>
      <c r="BP44" t="str">
        <f t="shared" si="31"/>
        <v/>
      </c>
      <c r="BQ44" t="str">
        <f t="shared" si="31"/>
        <v/>
      </c>
      <c r="BR44" t="str">
        <f t="shared" si="31"/>
        <v/>
      </c>
      <c r="BS44" t="str">
        <f t="shared" si="31"/>
        <v/>
      </c>
      <c r="BT44" t="str">
        <f t="shared" si="21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36"/>
        <v/>
      </c>
      <c r="BX44" t="str">
        <f t="shared" si="36"/>
        <v/>
      </c>
      <c r="BY44" t="str">
        <f t="shared" si="36"/>
        <v/>
      </c>
      <c r="BZ44" t="str">
        <f t="shared" si="36"/>
        <v/>
      </c>
      <c r="CA44" t="str">
        <f t="shared" si="36"/>
        <v/>
      </c>
      <c r="CB44" t="str">
        <f t="shared" si="32"/>
        <v/>
      </c>
      <c r="CC44" t="str">
        <f t="shared" si="32"/>
        <v/>
      </c>
      <c r="CD44" t="str">
        <f t="shared" si="32"/>
        <v/>
      </c>
      <c r="CE44" t="str">
        <f t="shared" si="32"/>
        <v/>
      </c>
      <c r="CF44" t="str">
        <f t="shared" si="32"/>
        <v/>
      </c>
      <c r="CG44" t="str">
        <f t="shared" si="23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6" t="str">
        <f t="shared" si="38"/>
        <v>C6-2</v>
      </c>
      <c r="S45" s="6">
        <f t="shared" si="42"/>
        <v>47.938000000000002</v>
      </c>
      <c r="T45" s="6" t="str">
        <f t="shared" si="39"/>
        <v>C4-1</v>
      </c>
      <c r="U45" s="6">
        <f>IFERROR(IF(($K$2-S45)&lt;$B$53,VLOOKUP(($K$2-S45),$B$4:$B$53,1,TRUE),$B$62),"-")</f>
        <v>11.433</v>
      </c>
      <c r="V45" s="6" t="str">
        <f t="shared" si="40"/>
        <v>-</v>
      </c>
      <c r="W45" s="6" t="str">
        <f>IFERROR(IF(($K$2-S45-U45)&lt;$B$53,VLOOKUP(($K$2-S45-U45),$B$4:$B$53,1,TRUE),$B$62),"-")</f>
        <v>-</v>
      </c>
      <c r="X45" s="6" t="str">
        <f t="shared" si="41"/>
        <v>-</v>
      </c>
      <c r="Y45" s="6" t="str">
        <f>IFERROR(IF(($K$2-S45-U45-W45)&lt;$B$53,VLOOKUP(($K$2-S45-U45-W45),$B$4:$B$53,1,TRUE),$B$62),"-")</f>
        <v>-</v>
      </c>
      <c r="Z45" s="7">
        <f t="shared" si="43"/>
        <v>59.371000000000002</v>
      </c>
      <c r="AA45" s="7">
        <f t="shared" si="10"/>
        <v>0.31449999999999889</v>
      </c>
      <c r="AB45">
        <f t="shared" si="11"/>
        <v>-3</v>
      </c>
      <c r="AC45" s="7">
        <f t="shared" si="12"/>
        <v>-1</v>
      </c>
      <c r="AD45" s="7">
        <f t="shared" si="13"/>
        <v>0</v>
      </c>
      <c r="AE45" s="7">
        <f t="array" ref="AE45">IF(OR(LEFT(R45:Y45,2)="C5",LEFT(R45:Y45,2)="C6",LEFT(R45:Y45,2)="C7"),1,0)</f>
        <v>1</v>
      </c>
      <c r="AF45" s="7">
        <f t="shared" si="14"/>
        <v>0</v>
      </c>
      <c r="AG45" s="7">
        <f t="shared" si="15"/>
        <v>-2</v>
      </c>
      <c r="AI45" t="str">
        <f t="array" ref="AI45">IFERROR(INDEX($Q$4:$Q$59,SMALL(IF($AG$4:$AG$59=MAX($AG$4:$AG$59),ROW($AG$4:$AG$59)),ROWS(Q$4:Q45))-3,1),"")</f>
        <v/>
      </c>
      <c r="AJ45" t="str">
        <f t="shared" si="33"/>
        <v/>
      </c>
      <c r="AK45" t="str">
        <f t="shared" si="33"/>
        <v/>
      </c>
      <c r="AL45" t="str">
        <f t="shared" si="33"/>
        <v/>
      </c>
      <c r="AM45" t="str">
        <f t="shared" si="33"/>
        <v/>
      </c>
      <c r="AN45" t="str">
        <f t="shared" si="33"/>
        <v/>
      </c>
      <c r="AO45" t="str">
        <f t="shared" si="29"/>
        <v/>
      </c>
      <c r="AP45" t="str">
        <f t="shared" si="29"/>
        <v/>
      </c>
      <c r="AQ45" t="str">
        <f t="shared" si="29"/>
        <v/>
      </c>
      <c r="AR45" t="str">
        <f t="shared" si="29"/>
        <v/>
      </c>
      <c r="AS45" t="str">
        <f t="shared" si="29"/>
        <v/>
      </c>
      <c r="AT45" t="str">
        <f t="shared" si="17"/>
        <v/>
      </c>
      <c r="AV45">
        <f t="array" ref="AV45">IFERROR(INDEX($Q$4:$Q$59,SMALL(IF($AG$4:$AG$59=(MAX($AG$4:$AG$59)-1),ROW($AG$4:$AG$59)),ROWS(Q$4:Q45))-3,1),"")</f>
        <v>49</v>
      </c>
      <c r="AW45" t="str">
        <f t="shared" si="34"/>
        <v>C7-2</v>
      </c>
      <c r="AX45">
        <f t="shared" si="34"/>
        <v>46.841000000000001</v>
      </c>
      <c r="AY45" t="str">
        <f t="shared" si="34"/>
        <v>C4-1</v>
      </c>
      <c r="AZ45">
        <f t="shared" si="34"/>
        <v>11.433</v>
      </c>
      <c r="BA45" t="str">
        <f t="shared" si="34"/>
        <v>-</v>
      </c>
      <c r="BB45" t="str">
        <f t="shared" si="30"/>
        <v>-</v>
      </c>
      <c r="BC45" t="str">
        <f t="shared" si="30"/>
        <v>-</v>
      </c>
      <c r="BD45" t="str">
        <f t="shared" si="30"/>
        <v>-</v>
      </c>
      <c r="BE45">
        <f t="shared" si="30"/>
        <v>58.274000000000001</v>
      </c>
      <c r="BF45">
        <f t="shared" si="30"/>
        <v>0.86299999999999955</v>
      </c>
      <c r="BG45">
        <f t="shared" si="19"/>
        <v>-2</v>
      </c>
      <c r="BI45" t="str">
        <f t="array" ref="BI45">IFERROR(INDEX($Q$4:$Q$59,SMALL(IF($AG$4:$AG$59=(MAX($AG$4:$AG$59)-2),ROW($AG$4:$AG$59)),ROWS(Q$4:Q45))-3,1),"")</f>
        <v/>
      </c>
      <c r="BJ45" t="str">
        <f t="shared" si="35"/>
        <v/>
      </c>
      <c r="BK45" t="str">
        <f t="shared" si="35"/>
        <v/>
      </c>
      <c r="BL45" t="str">
        <f t="shared" si="35"/>
        <v/>
      </c>
      <c r="BM45" t="str">
        <f t="shared" si="35"/>
        <v/>
      </c>
      <c r="BN45" t="str">
        <f t="shared" si="35"/>
        <v/>
      </c>
      <c r="BO45" t="str">
        <f t="shared" si="31"/>
        <v/>
      </c>
      <c r="BP45" t="str">
        <f t="shared" si="31"/>
        <v/>
      </c>
      <c r="BQ45" t="str">
        <f t="shared" si="31"/>
        <v/>
      </c>
      <c r="BR45" t="str">
        <f t="shared" si="31"/>
        <v/>
      </c>
      <c r="BS45" t="str">
        <f t="shared" si="31"/>
        <v/>
      </c>
      <c r="BT45" t="str">
        <f t="shared" si="21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36"/>
        <v/>
      </c>
      <c r="BX45" t="str">
        <f t="shared" si="36"/>
        <v/>
      </c>
      <c r="BY45" t="str">
        <f t="shared" si="36"/>
        <v/>
      </c>
      <c r="BZ45" t="str">
        <f t="shared" si="36"/>
        <v/>
      </c>
      <c r="CA45" t="str">
        <f t="shared" si="36"/>
        <v/>
      </c>
      <c r="CB45" t="str">
        <f t="shared" si="32"/>
        <v/>
      </c>
      <c r="CC45" t="str">
        <f t="shared" si="32"/>
        <v/>
      </c>
      <c r="CD45" t="str">
        <f t="shared" si="32"/>
        <v/>
      </c>
      <c r="CE45" t="str">
        <f t="shared" si="32"/>
        <v/>
      </c>
      <c r="CF45" t="str">
        <f t="shared" si="32"/>
        <v/>
      </c>
      <c r="CG45" t="str">
        <f t="shared" si="23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6" t="str">
        <f t="shared" si="38"/>
        <v>C7-2</v>
      </c>
      <c r="S46" s="6">
        <f t="shared" ref="S46:S52" si="44">IF($K$2&lt;($B$53+0.25),VLOOKUP($K$2,$B$4:$B$53,1,TRUE),$B$62)</f>
        <v>46.841000000000001</v>
      </c>
      <c r="T46" s="6" t="str">
        <f t="shared" si="39"/>
        <v>C4-1</v>
      </c>
      <c r="U46" s="6">
        <f>IFERROR(IF(($K$2-S46)&lt;$B$53,VLOOKUP(($K$2-S46),$B$4:$B$53,1,TRUE),$B$56),"-")</f>
        <v>11.433</v>
      </c>
      <c r="V46" s="6" t="str">
        <f t="shared" si="40"/>
        <v>-</v>
      </c>
      <c r="W46" s="6" t="str">
        <f>IFERROR(IF(($K$2-S46-U46)&lt;$B$53,VLOOKUP(($K$2-S46-U46),$B$4:$B$53,1,TRUE),$B$56),"-")</f>
        <v>-</v>
      </c>
      <c r="X46" s="6" t="str">
        <f t="shared" si="41"/>
        <v>-</v>
      </c>
      <c r="Y46" s="6" t="str">
        <f>IFERROR(IF(($K$2-S46-U46-W46)&lt;$B$53,VLOOKUP(($K$2-S46-U46-W46),$B$4:$B$53,1,TRUE),$B$56),"-")</f>
        <v>-</v>
      </c>
      <c r="Z46" s="7">
        <f t="shared" ref="Z46:Z52" si="45">SUM(R46:Y46)</f>
        <v>58.274000000000001</v>
      </c>
      <c r="AA46" s="7">
        <f t="shared" si="10"/>
        <v>0.86299999999999955</v>
      </c>
      <c r="AB46">
        <f t="shared" si="11"/>
        <v>-3</v>
      </c>
      <c r="AC46" s="7">
        <f t="shared" si="12"/>
        <v>-1</v>
      </c>
      <c r="AD46" s="7">
        <f t="shared" si="13"/>
        <v>0</v>
      </c>
      <c r="AE46" s="7">
        <f t="array" ref="AE46">IF(OR(LEFT(R46:Y46,2)="C5",LEFT(R46:Y46,2)="C6",LEFT(R46:Y46,2)="C7"),1,0)</f>
        <v>1</v>
      </c>
      <c r="AF46" s="7">
        <f t="shared" si="14"/>
        <v>0</v>
      </c>
      <c r="AG46" s="7">
        <f t="shared" si="15"/>
        <v>-2</v>
      </c>
      <c r="AI46" t="str">
        <f t="array" ref="AI46">IFERROR(INDEX($Q$4:$Q$59,SMALL(IF($AG$4:$AG$59=MAX($AG$4:$AG$59),ROW($AG$4:$AG$59)),ROWS(Q$4:Q46))-3,1),"")</f>
        <v/>
      </c>
      <c r="AJ46" t="str">
        <f t="shared" si="33"/>
        <v/>
      </c>
      <c r="AK46" t="str">
        <f t="shared" si="33"/>
        <v/>
      </c>
      <c r="AL46" t="str">
        <f t="shared" si="33"/>
        <v/>
      </c>
      <c r="AM46" t="str">
        <f t="shared" si="33"/>
        <v/>
      </c>
      <c r="AN46" t="str">
        <f t="shared" si="33"/>
        <v/>
      </c>
      <c r="AO46" t="str">
        <f t="shared" si="29"/>
        <v/>
      </c>
      <c r="AP46" t="str">
        <f t="shared" si="29"/>
        <v/>
      </c>
      <c r="AQ46" t="str">
        <f t="shared" si="29"/>
        <v/>
      </c>
      <c r="AR46" t="str">
        <f t="shared" si="29"/>
        <v/>
      </c>
      <c r="AS46" t="str">
        <f t="shared" si="29"/>
        <v/>
      </c>
      <c r="AT46" t="str">
        <f t="shared" si="17"/>
        <v/>
      </c>
      <c r="AV46" t="str">
        <f t="array" ref="AV46">IFERROR(INDEX($Q$4:$Q$59,SMALL(IF($AG$4:$AG$59=(MAX($AG$4:$AG$59)-1),ROW($AG$4:$AG$59)),ROWS(Q$4:Q46))-3,1),"")</f>
        <v/>
      </c>
      <c r="AW46" t="str">
        <f t="shared" si="34"/>
        <v/>
      </c>
      <c r="AX46" t="str">
        <f t="shared" si="34"/>
        <v/>
      </c>
      <c r="AY46" t="str">
        <f t="shared" si="34"/>
        <v/>
      </c>
      <c r="AZ46" t="str">
        <f t="shared" si="34"/>
        <v/>
      </c>
      <c r="BA46" t="str">
        <f t="shared" si="34"/>
        <v/>
      </c>
      <c r="BB46" t="str">
        <f t="shared" si="30"/>
        <v/>
      </c>
      <c r="BC46" t="str">
        <f t="shared" si="30"/>
        <v/>
      </c>
      <c r="BD46" t="str">
        <f t="shared" si="30"/>
        <v/>
      </c>
      <c r="BE46" t="str">
        <f t="shared" si="30"/>
        <v/>
      </c>
      <c r="BF46" t="str">
        <f t="shared" si="30"/>
        <v/>
      </c>
      <c r="BG46" t="str">
        <f t="shared" si="19"/>
        <v/>
      </c>
      <c r="BI46" t="str">
        <f t="array" ref="BI46">IFERROR(INDEX($Q$4:$Q$59,SMALL(IF($AG$4:$AG$59=(MAX($AG$4:$AG$59)-2),ROW($AG$4:$AG$59)),ROWS(Q$4:Q46))-3,1),"")</f>
        <v/>
      </c>
      <c r="BJ46" t="str">
        <f t="shared" si="35"/>
        <v/>
      </c>
      <c r="BK46" t="str">
        <f t="shared" si="35"/>
        <v/>
      </c>
      <c r="BL46" t="str">
        <f t="shared" si="35"/>
        <v/>
      </c>
      <c r="BM46" t="str">
        <f t="shared" si="35"/>
        <v/>
      </c>
      <c r="BN46" t="str">
        <f t="shared" si="35"/>
        <v/>
      </c>
      <c r="BO46" t="str">
        <f t="shared" si="31"/>
        <v/>
      </c>
      <c r="BP46" t="str">
        <f t="shared" si="31"/>
        <v/>
      </c>
      <c r="BQ46" t="str">
        <f t="shared" si="31"/>
        <v/>
      </c>
      <c r="BR46" t="str">
        <f t="shared" si="31"/>
        <v/>
      </c>
      <c r="BS46" t="str">
        <f t="shared" si="31"/>
        <v/>
      </c>
      <c r="BT46" t="str">
        <f t="shared" si="21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si="36"/>
        <v/>
      </c>
      <c r="BX46" t="str">
        <f t="shared" si="36"/>
        <v/>
      </c>
      <c r="BY46" t="str">
        <f t="shared" si="36"/>
        <v/>
      </c>
      <c r="BZ46" t="str">
        <f t="shared" si="36"/>
        <v/>
      </c>
      <c r="CA46" t="str">
        <f t="shared" si="36"/>
        <v/>
      </c>
      <c r="CB46" t="str">
        <f t="shared" si="32"/>
        <v/>
      </c>
      <c r="CC46" t="str">
        <f t="shared" si="32"/>
        <v/>
      </c>
      <c r="CD46" t="str">
        <f t="shared" si="32"/>
        <v/>
      </c>
      <c r="CE46" t="str">
        <f t="shared" si="32"/>
        <v/>
      </c>
      <c r="CF46" t="str">
        <f t="shared" si="32"/>
        <v/>
      </c>
      <c r="CG46" t="str">
        <f t="shared" si="23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6" t="str">
        <f t="shared" si="38"/>
        <v>C7-2</v>
      </c>
      <c r="S47" s="6">
        <f t="shared" si="44"/>
        <v>46.841000000000001</v>
      </c>
      <c r="T47" s="6" t="str">
        <f t="shared" si="39"/>
        <v>C4-1</v>
      </c>
      <c r="U47" s="6">
        <f>IFERROR(IF(($K$2-S47)&lt;$B$53,VLOOKUP(($K$2-S47),$B$4:$B$53,1,TRUE),$B$57),"-")</f>
        <v>11.433</v>
      </c>
      <c r="V47" s="6" t="str">
        <f t="shared" si="40"/>
        <v>-</v>
      </c>
      <c r="W47" s="6" t="str">
        <f>IFERROR(IF(($K$2-S47-U47)&lt;$B$53,VLOOKUP(($K$2-S47-U47),$B$4:$B$53,1,TRUE),$B$57),"-")</f>
        <v>-</v>
      </c>
      <c r="X47" s="6" t="str">
        <f t="shared" si="41"/>
        <v>-</v>
      </c>
      <c r="Y47" s="6" t="str">
        <f>IFERROR(IF(($K$2-S47-U47-W47)&lt;$B$53,VLOOKUP(($K$2-S47-U47-W47),$B$4:$B$53,1,TRUE),$B$57),"-")</f>
        <v>-</v>
      </c>
      <c r="Z47" s="7">
        <f t="shared" si="45"/>
        <v>58.274000000000001</v>
      </c>
      <c r="AA47" s="7">
        <f t="shared" si="10"/>
        <v>0.86299999999999955</v>
      </c>
      <c r="AB47">
        <f t="shared" si="11"/>
        <v>-3</v>
      </c>
      <c r="AC47" s="7">
        <f t="shared" si="12"/>
        <v>-1</v>
      </c>
      <c r="AD47" s="7">
        <f t="shared" si="13"/>
        <v>0</v>
      </c>
      <c r="AE47" s="7">
        <f t="array" ref="AE47">IF(OR(LEFT(R47:Y47,2)="C5",LEFT(R47:Y47,2)="C6",LEFT(R47:Y47,2)="C7"),1,0)</f>
        <v>1</v>
      </c>
      <c r="AF47" s="7">
        <f t="shared" si="14"/>
        <v>0</v>
      </c>
      <c r="AG47" s="7">
        <f t="shared" si="15"/>
        <v>-2</v>
      </c>
      <c r="AI47" t="str">
        <f t="array" ref="AI47">IFERROR(INDEX($Q$4:$Q$59,SMALL(IF($AG$4:$AG$59=MAX($AG$4:$AG$59),ROW($AG$4:$AG$59)),ROWS(Q$4:Q47))-3,1),"")</f>
        <v/>
      </c>
      <c r="AJ47" t="str">
        <f t="shared" si="33"/>
        <v/>
      </c>
      <c r="AK47" t="str">
        <f t="shared" si="33"/>
        <v/>
      </c>
      <c r="AL47" t="str">
        <f t="shared" si="33"/>
        <v/>
      </c>
      <c r="AM47" t="str">
        <f t="shared" si="33"/>
        <v/>
      </c>
      <c r="AN47" t="str">
        <f t="shared" si="33"/>
        <v/>
      </c>
      <c r="AO47" t="str">
        <f t="shared" si="29"/>
        <v/>
      </c>
      <c r="AP47" t="str">
        <f t="shared" si="29"/>
        <v/>
      </c>
      <c r="AQ47" t="str">
        <f t="shared" si="29"/>
        <v/>
      </c>
      <c r="AR47" t="str">
        <f t="shared" si="29"/>
        <v/>
      </c>
      <c r="AS47" t="str">
        <f t="shared" si="29"/>
        <v/>
      </c>
      <c r="AT47" t="str">
        <f t="shared" si="17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4"/>
        <v/>
      </c>
      <c r="AX47" t="str">
        <f t="shared" si="34"/>
        <v/>
      </c>
      <c r="AY47" t="str">
        <f t="shared" si="34"/>
        <v/>
      </c>
      <c r="AZ47" t="str">
        <f t="shared" si="34"/>
        <v/>
      </c>
      <c r="BA47" t="str">
        <f t="shared" si="34"/>
        <v/>
      </c>
      <c r="BB47" t="str">
        <f t="shared" si="30"/>
        <v/>
      </c>
      <c r="BC47" t="str">
        <f t="shared" si="30"/>
        <v/>
      </c>
      <c r="BD47" t="str">
        <f t="shared" si="30"/>
        <v/>
      </c>
      <c r="BE47" t="str">
        <f t="shared" si="30"/>
        <v/>
      </c>
      <c r="BF47" t="str">
        <f t="shared" si="30"/>
        <v/>
      </c>
      <c r="BG47" t="str">
        <f t="shared" si="19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35"/>
        <v/>
      </c>
      <c r="BK47" t="str">
        <f t="shared" si="35"/>
        <v/>
      </c>
      <c r="BL47" t="str">
        <f t="shared" si="35"/>
        <v/>
      </c>
      <c r="BM47" t="str">
        <f t="shared" si="35"/>
        <v/>
      </c>
      <c r="BN47" t="str">
        <f t="shared" si="35"/>
        <v/>
      </c>
      <c r="BO47" t="str">
        <f t="shared" si="31"/>
        <v/>
      </c>
      <c r="BP47" t="str">
        <f t="shared" si="31"/>
        <v/>
      </c>
      <c r="BQ47" t="str">
        <f t="shared" si="31"/>
        <v/>
      </c>
      <c r="BR47" t="str">
        <f t="shared" si="31"/>
        <v/>
      </c>
      <c r="BS47" t="str">
        <f t="shared" si="31"/>
        <v/>
      </c>
      <c r="BT47" t="str">
        <f t="shared" si="21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36"/>
        <v/>
      </c>
      <c r="BX47" t="str">
        <f t="shared" si="36"/>
        <v/>
      </c>
      <c r="BY47" t="str">
        <f t="shared" si="36"/>
        <v/>
      </c>
      <c r="BZ47" t="str">
        <f t="shared" si="36"/>
        <v/>
      </c>
      <c r="CA47" t="str">
        <f t="shared" si="36"/>
        <v/>
      </c>
      <c r="CB47" t="str">
        <f t="shared" si="32"/>
        <v/>
      </c>
      <c r="CC47" t="str">
        <f t="shared" si="32"/>
        <v/>
      </c>
      <c r="CD47" t="str">
        <f t="shared" si="32"/>
        <v/>
      </c>
      <c r="CE47" t="str">
        <f t="shared" si="32"/>
        <v/>
      </c>
      <c r="CF47" t="str">
        <f t="shared" si="32"/>
        <v/>
      </c>
      <c r="CG47" t="str">
        <f t="shared" si="23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6" t="str">
        <f t="shared" si="38"/>
        <v>C7-2</v>
      </c>
      <c r="S48" s="6">
        <f t="shared" si="44"/>
        <v>46.841000000000001</v>
      </c>
      <c r="T48" s="6" t="str">
        <f t="shared" si="39"/>
        <v>C4-1</v>
      </c>
      <c r="U48" s="6">
        <f>IFERROR(IF(($K$2-S48)&lt;$B$53,VLOOKUP(($K$2-S48),$B$4:$B$53,1,TRUE),$B$58),"-")</f>
        <v>11.433</v>
      </c>
      <c r="V48" s="6" t="str">
        <f t="shared" si="40"/>
        <v>-</v>
      </c>
      <c r="W48" s="6" t="str">
        <f>IFERROR(IF(($K$2-S48-U48)&lt;$B$53,VLOOKUP(($K$2-S48-U48),$B$4:$B$53,1,TRUE),$B$58),"-")</f>
        <v>-</v>
      </c>
      <c r="X48" s="6" t="str">
        <f t="shared" si="41"/>
        <v>-</v>
      </c>
      <c r="Y48" s="6" t="str">
        <f>IFERROR(IF(($K$2-S48-U48-W48)&lt;$B$53,VLOOKUP(($K$2-S48-U48-W48),$B$4:$B$53,1,TRUE),$B$58),"-")</f>
        <v>-</v>
      </c>
      <c r="Z48" s="7">
        <f t="shared" si="45"/>
        <v>58.274000000000001</v>
      </c>
      <c r="AA48" s="7">
        <f t="shared" si="10"/>
        <v>0.86299999999999955</v>
      </c>
      <c r="AB48">
        <f t="shared" si="11"/>
        <v>-3</v>
      </c>
      <c r="AC48" s="7">
        <f t="shared" si="12"/>
        <v>-1</v>
      </c>
      <c r="AD48" s="7">
        <f t="shared" si="13"/>
        <v>0</v>
      </c>
      <c r="AE48" s="7">
        <f t="array" ref="AE48">IF(OR(LEFT(R48:Y48,2)="C5",LEFT(R48:Y48,2)="C6",LEFT(R48:Y48,2)="C7"),1,0)</f>
        <v>1</v>
      </c>
      <c r="AF48" s="7">
        <f t="shared" si="14"/>
        <v>0</v>
      </c>
      <c r="AG48" s="7">
        <f t="shared" si="15"/>
        <v>-2</v>
      </c>
      <c r="AI48" t="str">
        <f t="array" ref="AI48">IFERROR(INDEX($Q$4:$Q$59,SMALL(IF($AG$4:$AG$59=MAX($AG$4:$AG$59),ROW($AG$4:$AG$59)),ROWS(Q$4:Q48))-3,1),"")</f>
        <v/>
      </c>
      <c r="AJ48" t="str">
        <f t="shared" si="33"/>
        <v/>
      </c>
      <c r="AK48" t="str">
        <f t="shared" si="33"/>
        <v/>
      </c>
      <c r="AL48" t="str">
        <f t="shared" si="33"/>
        <v/>
      </c>
      <c r="AM48" t="str">
        <f t="shared" si="33"/>
        <v/>
      </c>
      <c r="AN48" t="str">
        <f t="shared" si="33"/>
        <v/>
      </c>
      <c r="AO48" t="str">
        <f t="shared" si="29"/>
        <v/>
      </c>
      <c r="AP48" t="str">
        <f t="shared" si="29"/>
        <v/>
      </c>
      <c r="AQ48" t="str">
        <f t="shared" si="29"/>
        <v/>
      </c>
      <c r="AR48" t="str">
        <f t="shared" si="29"/>
        <v/>
      </c>
      <c r="AS48" t="str">
        <f t="shared" si="29"/>
        <v/>
      </c>
      <c r="AT48" t="str">
        <f t="shared" si="17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4"/>
        <v/>
      </c>
      <c r="AX48" t="str">
        <f t="shared" si="34"/>
        <v/>
      </c>
      <c r="AY48" t="str">
        <f t="shared" si="34"/>
        <v/>
      </c>
      <c r="AZ48" t="str">
        <f t="shared" si="34"/>
        <v/>
      </c>
      <c r="BA48" t="str">
        <f t="shared" si="34"/>
        <v/>
      </c>
      <c r="BB48" t="str">
        <f t="shared" si="30"/>
        <v/>
      </c>
      <c r="BC48" t="str">
        <f t="shared" si="30"/>
        <v/>
      </c>
      <c r="BD48" t="str">
        <f t="shared" si="30"/>
        <v/>
      </c>
      <c r="BE48" t="str">
        <f t="shared" si="30"/>
        <v/>
      </c>
      <c r="BF48" t="str">
        <f t="shared" si="30"/>
        <v/>
      </c>
      <c r="BG48" t="str">
        <f t="shared" si="19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35"/>
        <v/>
      </c>
      <c r="BK48" t="str">
        <f t="shared" si="35"/>
        <v/>
      </c>
      <c r="BL48" t="str">
        <f t="shared" si="35"/>
        <v/>
      </c>
      <c r="BM48" t="str">
        <f t="shared" si="35"/>
        <v/>
      </c>
      <c r="BN48" t="str">
        <f t="shared" si="35"/>
        <v/>
      </c>
      <c r="BO48" t="str">
        <f t="shared" si="31"/>
        <v/>
      </c>
      <c r="BP48" t="str">
        <f t="shared" si="31"/>
        <v/>
      </c>
      <c r="BQ48" t="str">
        <f t="shared" si="31"/>
        <v/>
      </c>
      <c r="BR48" t="str">
        <f t="shared" si="31"/>
        <v/>
      </c>
      <c r="BS48" t="str">
        <f t="shared" si="31"/>
        <v/>
      </c>
      <c r="BT48" t="str">
        <f t="shared" si="21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36"/>
        <v/>
      </c>
      <c r="BX48" t="str">
        <f t="shared" si="36"/>
        <v/>
      </c>
      <c r="BY48" t="str">
        <f t="shared" si="36"/>
        <v/>
      </c>
      <c r="BZ48" t="str">
        <f t="shared" si="36"/>
        <v/>
      </c>
      <c r="CA48" t="str">
        <f t="shared" si="36"/>
        <v/>
      </c>
      <c r="CB48" t="str">
        <f t="shared" si="32"/>
        <v/>
      </c>
      <c r="CC48" t="str">
        <f t="shared" si="32"/>
        <v/>
      </c>
      <c r="CD48" t="str">
        <f t="shared" si="32"/>
        <v/>
      </c>
      <c r="CE48" t="str">
        <f t="shared" si="32"/>
        <v/>
      </c>
      <c r="CF48" t="str">
        <f t="shared" si="32"/>
        <v/>
      </c>
      <c r="CG48" t="str">
        <f t="shared" si="23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6" t="str">
        <f t="shared" si="38"/>
        <v>C7-2</v>
      </c>
      <c r="S49" s="6">
        <f t="shared" si="44"/>
        <v>46.841000000000001</v>
      </c>
      <c r="T49" s="6" t="str">
        <f t="shared" si="39"/>
        <v>C4-1</v>
      </c>
      <c r="U49" s="6">
        <f>IFERROR(IF(($K$2-S49)&lt;$B$53,VLOOKUP(($K$2-S49),$B$4:$B$53,1,TRUE),$B$59),"-")</f>
        <v>11.433</v>
      </c>
      <c r="V49" s="6" t="str">
        <f t="shared" si="40"/>
        <v>-</v>
      </c>
      <c r="W49" s="6" t="str">
        <f>IFERROR(IF(($K$2-S49-U49)&lt;$B$53,VLOOKUP(($K$2-S49-U49),$B$4:$B$53,1,TRUE),$B$59),"-")</f>
        <v>-</v>
      </c>
      <c r="X49" s="6" t="str">
        <f t="shared" si="41"/>
        <v>-</v>
      </c>
      <c r="Y49" s="6" t="str">
        <f>IFERROR(IF(($K$2-S49-U49-W49)&lt;$B$53,VLOOKUP(($K$2-S49-U49-W49),$B$4:$B$53,1,TRUE),$B$59),"-")</f>
        <v>-</v>
      </c>
      <c r="Z49" s="7">
        <f t="shared" si="45"/>
        <v>58.274000000000001</v>
      </c>
      <c r="AA49" s="7">
        <f t="shared" si="10"/>
        <v>0.86299999999999955</v>
      </c>
      <c r="AB49">
        <f t="shared" si="11"/>
        <v>-3</v>
      </c>
      <c r="AC49" s="7">
        <f t="shared" si="12"/>
        <v>-1</v>
      </c>
      <c r="AD49" s="7">
        <f t="shared" si="13"/>
        <v>0</v>
      </c>
      <c r="AE49" s="7">
        <f t="array" ref="AE49">IF(OR(LEFT(R49:Y49,2)="C5",LEFT(R49:Y49,2)="C6",LEFT(R49:Y49,2)="C7"),1,0)</f>
        <v>1</v>
      </c>
      <c r="AF49" s="7">
        <f t="shared" si="14"/>
        <v>0</v>
      </c>
      <c r="AG49" s="7">
        <f t="shared" si="15"/>
        <v>-2</v>
      </c>
      <c r="AI49" t="str">
        <f t="array" ref="AI49">IFERROR(INDEX($Q$4:$Q$59,SMALL(IF($AG$4:$AG$59=MAX($AG$4:$AG$59),ROW($AG$4:$AG$59)),ROWS(Q$4:Q49))-3,1),"")</f>
        <v/>
      </c>
      <c r="AJ49" t="str">
        <f t="shared" si="33"/>
        <v/>
      </c>
      <c r="AK49" t="str">
        <f t="shared" si="33"/>
        <v/>
      </c>
      <c r="AL49" t="str">
        <f t="shared" si="33"/>
        <v/>
      </c>
      <c r="AM49" t="str">
        <f t="shared" si="33"/>
        <v/>
      </c>
      <c r="AN49" t="str">
        <f t="shared" si="33"/>
        <v/>
      </c>
      <c r="AO49" t="str">
        <f t="shared" si="29"/>
        <v/>
      </c>
      <c r="AP49" t="str">
        <f t="shared" si="29"/>
        <v/>
      </c>
      <c r="AQ49" t="str">
        <f t="shared" si="29"/>
        <v/>
      </c>
      <c r="AR49" t="str">
        <f t="shared" si="29"/>
        <v/>
      </c>
      <c r="AS49" t="str">
        <f t="shared" si="29"/>
        <v/>
      </c>
      <c r="AT49" t="str">
        <f t="shared" si="17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4"/>
        <v/>
      </c>
      <c r="AX49" t="str">
        <f t="shared" si="34"/>
        <v/>
      </c>
      <c r="AY49" t="str">
        <f t="shared" si="34"/>
        <v/>
      </c>
      <c r="AZ49" t="str">
        <f t="shared" si="34"/>
        <v/>
      </c>
      <c r="BA49" t="str">
        <f t="shared" si="34"/>
        <v/>
      </c>
      <c r="BB49" t="str">
        <f t="shared" si="30"/>
        <v/>
      </c>
      <c r="BC49" t="str">
        <f t="shared" si="30"/>
        <v/>
      </c>
      <c r="BD49" t="str">
        <f t="shared" si="30"/>
        <v/>
      </c>
      <c r="BE49" t="str">
        <f t="shared" si="30"/>
        <v/>
      </c>
      <c r="BF49" t="str">
        <f t="shared" si="30"/>
        <v/>
      </c>
      <c r="BG49" t="str">
        <f t="shared" si="19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35"/>
        <v/>
      </c>
      <c r="BK49" t="str">
        <f t="shared" si="35"/>
        <v/>
      </c>
      <c r="BL49" t="str">
        <f t="shared" si="35"/>
        <v/>
      </c>
      <c r="BM49" t="str">
        <f t="shared" si="35"/>
        <v/>
      </c>
      <c r="BN49" t="str">
        <f t="shared" si="35"/>
        <v/>
      </c>
      <c r="BO49" t="str">
        <f t="shared" si="31"/>
        <v/>
      </c>
      <c r="BP49" t="str">
        <f t="shared" si="31"/>
        <v/>
      </c>
      <c r="BQ49" t="str">
        <f t="shared" si="31"/>
        <v/>
      </c>
      <c r="BR49" t="str">
        <f t="shared" si="31"/>
        <v/>
      </c>
      <c r="BS49" t="str">
        <f t="shared" si="31"/>
        <v/>
      </c>
      <c r="BT49" t="str">
        <f t="shared" si="21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36"/>
        <v/>
      </c>
      <c r="BX49" t="str">
        <f t="shared" si="36"/>
        <v/>
      </c>
      <c r="BY49" t="str">
        <f t="shared" si="36"/>
        <v/>
      </c>
      <c r="BZ49" t="str">
        <f t="shared" si="36"/>
        <v/>
      </c>
      <c r="CA49" t="str">
        <f t="shared" si="36"/>
        <v/>
      </c>
      <c r="CB49" t="str">
        <f t="shared" si="32"/>
        <v/>
      </c>
      <c r="CC49" t="str">
        <f t="shared" si="32"/>
        <v/>
      </c>
      <c r="CD49" t="str">
        <f t="shared" si="32"/>
        <v/>
      </c>
      <c r="CE49" t="str">
        <f t="shared" si="32"/>
        <v/>
      </c>
      <c r="CF49" t="str">
        <f t="shared" si="32"/>
        <v/>
      </c>
      <c r="CG49" t="str">
        <f t="shared" si="23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6" t="str">
        <f t="shared" si="38"/>
        <v>C7-2</v>
      </c>
      <c r="S50" s="6">
        <f t="shared" si="44"/>
        <v>46.841000000000001</v>
      </c>
      <c r="T50" s="6" t="str">
        <f t="shared" si="39"/>
        <v>C4-1</v>
      </c>
      <c r="U50" s="6">
        <f>IFERROR(IF(($K$2-S50)&lt;$B$53,VLOOKUP(($K$2-S50),$B$4:$B$53,1,TRUE),$B$60),"-")</f>
        <v>11.433</v>
      </c>
      <c r="V50" s="6" t="str">
        <f t="shared" si="40"/>
        <v>-</v>
      </c>
      <c r="W50" s="6" t="str">
        <f>IFERROR(IF(($K$2-S50-U50)&lt;$B$53,VLOOKUP(($K$2-S50-U50),$B$4:$B$53,1,TRUE),$B$60),"-")</f>
        <v>-</v>
      </c>
      <c r="X50" s="6" t="str">
        <f t="shared" si="41"/>
        <v>-</v>
      </c>
      <c r="Y50" s="6" t="str">
        <f>IFERROR(IF(($K$2-S50-U50-W50)&lt;$B$53,VLOOKUP(($K$2-S50-U50-W50),$B$4:$B$53,1,TRUE),$B$60),"-")</f>
        <v>-</v>
      </c>
      <c r="Z50" s="7">
        <f t="shared" si="45"/>
        <v>58.274000000000001</v>
      </c>
      <c r="AA50" s="7">
        <f t="shared" si="10"/>
        <v>0.86299999999999955</v>
      </c>
      <c r="AB50">
        <f t="shared" si="11"/>
        <v>-3</v>
      </c>
      <c r="AC50" s="7">
        <f t="shared" si="12"/>
        <v>-1</v>
      </c>
      <c r="AD50" s="7">
        <f t="shared" si="13"/>
        <v>0</v>
      </c>
      <c r="AE50" s="7">
        <f t="array" ref="AE50">IF(OR(LEFT(R50:Y50,2)="C5",LEFT(R50:Y50,2)="C6",LEFT(R50:Y50,2)="C7"),1,0)</f>
        <v>1</v>
      </c>
      <c r="AF50" s="7">
        <f t="shared" si="14"/>
        <v>0</v>
      </c>
      <c r="AG50" s="7">
        <f t="shared" si="15"/>
        <v>-2</v>
      </c>
      <c r="AI50" t="str">
        <f t="array" ref="AI50">IFERROR(INDEX($Q$4:$Q$59,SMALL(IF($AG$4:$AG$59=MAX($AG$4:$AG$59),ROW($AG$4:$AG$59)),ROWS(Q$4:Q50))-3,1),"")</f>
        <v/>
      </c>
      <c r="AJ50" t="str">
        <f t="shared" si="33"/>
        <v/>
      </c>
      <c r="AK50" t="str">
        <f t="shared" si="33"/>
        <v/>
      </c>
      <c r="AL50" t="str">
        <f t="shared" si="33"/>
        <v/>
      </c>
      <c r="AM50" t="str">
        <f t="shared" si="33"/>
        <v/>
      </c>
      <c r="AN50" t="str">
        <f t="shared" si="33"/>
        <v/>
      </c>
      <c r="AO50" t="str">
        <f t="shared" si="29"/>
        <v/>
      </c>
      <c r="AP50" t="str">
        <f t="shared" si="29"/>
        <v/>
      </c>
      <c r="AQ50" t="str">
        <f t="shared" si="29"/>
        <v/>
      </c>
      <c r="AR50" t="str">
        <f t="shared" si="29"/>
        <v/>
      </c>
      <c r="AS50" t="str">
        <f t="shared" si="29"/>
        <v/>
      </c>
      <c r="AT50" t="str">
        <f t="shared" si="17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4"/>
        <v/>
      </c>
      <c r="AX50" t="str">
        <f t="shared" si="34"/>
        <v/>
      </c>
      <c r="AY50" t="str">
        <f t="shared" si="34"/>
        <v/>
      </c>
      <c r="AZ50" t="str">
        <f t="shared" si="34"/>
        <v/>
      </c>
      <c r="BA50" t="str">
        <f t="shared" si="34"/>
        <v/>
      </c>
      <c r="BB50" t="str">
        <f t="shared" si="30"/>
        <v/>
      </c>
      <c r="BC50" t="str">
        <f t="shared" si="30"/>
        <v/>
      </c>
      <c r="BD50" t="str">
        <f t="shared" si="30"/>
        <v/>
      </c>
      <c r="BE50" t="str">
        <f t="shared" si="30"/>
        <v/>
      </c>
      <c r="BF50" t="str">
        <f t="shared" si="30"/>
        <v/>
      </c>
      <c r="BG50" t="str">
        <f t="shared" si="19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35"/>
        <v/>
      </c>
      <c r="BK50" t="str">
        <f t="shared" si="35"/>
        <v/>
      </c>
      <c r="BL50" t="str">
        <f t="shared" si="35"/>
        <v/>
      </c>
      <c r="BM50" t="str">
        <f t="shared" si="35"/>
        <v/>
      </c>
      <c r="BN50" t="str">
        <f t="shared" si="35"/>
        <v/>
      </c>
      <c r="BO50" t="str">
        <f t="shared" si="31"/>
        <v/>
      </c>
      <c r="BP50" t="str">
        <f t="shared" si="31"/>
        <v/>
      </c>
      <c r="BQ50" t="str">
        <f t="shared" si="31"/>
        <v/>
      </c>
      <c r="BR50" t="str">
        <f t="shared" si="31"/>
        <v/>
      </c>
      <c r="BS50" t="str">
        <f t="shared" si="31"/>
        <v/>
      </c>
      <c r="BT50" t="str">
        <f t="shared" si="21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36"/>
        <v/>
      </c>
      <c r="BX50" t="str">
        <f t="shared" si="36"/>
        <v/>
      </c>
      <c r="BY50" t="str">
        <f t="shared" si="36"/>
        <v/>
      </c>
      <c r="BZ50" t="str">
        <f t="shared" si="36"/>
        <v/>
      </c>
      <c r="CA50" t="str">
        <f t="shared" si="36"/>
        <v/>
      </c>
      <c r="CB50" t="str">
        <f t="shared" si="32"/>
        <v/>
      </c>
      <c r="CC50" t="str">
        <f t="shared" si="32"/>
        <v/>
      </c>
      <c r="CD50" t="str">
        <f t="shared" si="32"/>
        <v/>
      </c>
      <c r="CE50" t="str">
        <f t="shared" si="32"/>
        <v/>
      </c>
      <c r="CF50" t="str">
        <f t="shared" si="32"/>
        <v/>
      </c>
      <c r="CG50" t="str">
        <f t="shared" si="23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6" t="str">
        <f t="shared" si="38"/>
        <v>C7-2</v>
      </c>
      <c r="S51" s="6">
        <f t="shared" si="44"/>
        <v>46.841000000000001</v>
      </c>
      <c r="T51" s="6" t="str">
        <f t="shared" si="39"/>
        <v>C4-1</v>
      </c>
      <c r="U51" s="6">
        <f>IFERROR(IF(($K$2-S51)&lt;$B$53,VLOOKUP(($K$2-S51),$B$4:$B$53,1,TRUE),$B$61),"-")</f>
        <v>11.433</v>
      </c>
      <c r="V51" s="6" t="str">
        <f t="shared" si="40"/>
        <v>-</v>
      </c>
      <c r="W51" s="6" t="str">
        <f>IFERROR(IF(($K$2-S51-U51)&lt;$B$53,VLOOKUP(($K$2-S51-U51),$B$4:$B$53,1,TRUE),$B$61),"-")</f>
        <v>-</v>
      </c>
      <c r="X51" s="6" t="str">
        <f t="shared" si="41"/>
        <v>-</v>
      </c>
      <c r="Y51" s="6" t="str">
        <f>IFERROR(IF(($K$2-S51-U51-W51)&lt;$B$53,VLOOKUP(($K$2-S51-U51-W51),$B$4:$B$53,1,TRUE),$B$61),"-")</f>
        <v>-</v>
      </c>
      <c r="Z51" s="7">
        <f t="shared" si="45"/>
        <v>58.274000000000001</v>
      </c>
      <c r="AA51" s="7">
        <f t="shared" si="10"/>
        <v>0.86299999999999955</v>
      </c>
      <c r="AB51">
        <f t="shared" si="11"/>
        <v>-3</v>
      </c>
      <c r="AC51" s="7">
        <f t="shared" si="12"/>
        <v>-1</v>
      </c>
      <c r="AD51" s="7">
        <f t="shared" si="13"/>
        <v>0</v>
      </c>
      <c r="AE51" s="7">
        <f t="array" ref="AE51">IF(OR(LEFT(R51:Y51,2)="C5",LEFT(R51:Y51,2)="C6",LEFT(R51:Y51,2)="C7"),1,0)</f>
        <v>1</v>
      </c>
      <c r="AF51" s="7">
        <f t="shared" si="14"/>
        <v>0</v>
      </c>
      <c r="AG51" s="7">
        <f t="shared" si="15"/>
        <v>-2</v>
      </c>
      <c r="AI51" t="str">
        <f t="array" ref="AI51">IFERROR(INDEX($Q$4:$Q$59,SMALL(IF($AG$4:$AG$59=MAX($AG$4:$AG$59),ROW($AG$4:$AG$59)),ROWS(Q$4:Q51))-3,1),"")</f>
        <v/>
      </c>
      <c r="AJ51" t="str">
        <f t="shared" si="33"/>
        <v/>
      </c>
      <c r="AK51" t="str">
        <f t="shared" si="33"/>
        <v/>
      </c>
      <c r="AL51" t="str">
        <f t="shared" si="33"/>
        <v/>
      </c>
      <c r="AM51" t="str">
        <f t="shared" si="33"/>
        <v/>
      </c>
      <c r="AN51" t="str">
        <f t="shared" si="33"/>
        <v/>
      </c>
      <c r="AO51" t="str">
        <f t="shared" si="29"/>
        <v/>
      </c>
      <c r="AP51" t="str">
        <f t="shared" si="29"/>
        <v/>
      </c>
      <c r="AQ51" t="str">
        <f t="shared" si="29"/>
        <v/>
      </c>
      <c r="AR51" t="str">
        <f t="shared" si="29"/>
        <v/>
      </c>
      <c r="AS51" t="str">
        <f t="shared" si="29"/>
        <v/>
      </c>
      <c r="AT51" t="str">
        <f t="shared" si="17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4"/>
        <v/>
      </c>
      <c r="AX51" t="str">
        <f t="shared" si="34"/>
        <v/>
      </c>
      <c r="AY51" t="str">
        <f t="shared" si="34"/>
        <v/>
      </c>
      <c r="AZ51" t="str">
        <f t="shared" si="34"/>
        <v/>
      </c>
      <c r="BA51" t="str">
        <f t="shared" si="34"/>
        <v/>
      </c>
      <c r="BB51" t="str">
        <f t="shared" si="30"/>
        <v/>
      </c>
      <c r="BC51" t="str">
        <f t="shared" si="30"/>
        <v/>
      </c>
      <c r="BD51" t="str">
        <f t="shared" si="30"/>
        <v/>
      </c>
      <c r="BE51" t="str">
        <f t="shared" si="30"/>
        <v/>
      </c>
      <c r="BF51" t="str">
        <f t="shared" si="30"/>
        <v/>
      </c>
      <c r="BG51" t="str">
        <f t="shared" si="19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35"/>
        <v/>
      </c>
      <c r="BK51" t="str">
        <f t="shared" si="35"/>
        <v/>
      </c>
      <c r="BL51" t="str">
        <f t="shared" si="35"/>
        <v/>
      </c>
      <c r="BM51" t="str">
        <f t="shared" si="35"/>
        <v/>
      </c>
      <c r="BN51" t="str">
        <f t="shared" si="35"/>
        <v/>
      </c>
      <c r="BO51" t="str">
        <f t="shared" si="31"/>
        <v/>
      </c>
      <c r="BP51" t="str">
        <f t="shared" si="31"/>
        <v/>
      </c>
      <c r="BQ51" t="str">
        <f t="shared" si="31"/>
        <v/>
      </c>
      <c r="BR51" t="str">
        <f t="shared" si="31"/>
        <v/>
      </c>
      <c r="BS51" t="str">
        <f t="shared" si="31"/>
        <v/>
      </c>
      <c r="BT51" t="str">
        <f t="shared" si="21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36"/>
        <v/>
      </c>
      <c r="BX51" t="str">
        <f t="shared" si="36"/>
        <v/>
      </c>
      <c r="BY51" t="str">
        <f t="shared" si="36"/>
        <v/>
      </c>
      <c r="BZ51" t="str">
        <f t="shared" si="36"/>
        <v/>
      </c>
      <c r="CA51" t="str">
        <f t="shared" si="36"/>
        <v/>
      </c>
      <c r="CB51" t="str">
        <f t="shared" si="32"/>
        <v/>
      </c>
      <c r="CC51" t="str">
        <f t="shared" si="32"/>
        <v/>
      </c>
      <c r="CD51" t="str">
        <f t="shared" si="32"/>
        <v/>
      </c>
      <c r="CE51" t="str">
        <f t="shared" si="32"/>
        <v/>
      </c>
      <c r="CF51" t="str">
        <f t="shared" si="32"/>
        <v/>
      </c>
      <c r="CG51" t="str">
        <f t="shared" si="23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6" t="str">
        <f t="shared" si="38"/>
        <v>C7-2</v>
      </c>
      <c r="S52" s="6">
        <f t="shared" si="44"/>
        <v>46.841000000000001</v>
      </c>
      <c r="T52" s="6" t="str">
        <f t="shared" si="39"/>
        <v>C4-1</v>
      </c>
      <c r="U52" s="6">
        <f>IFERROR(IF(($K$2-S52)&lt;$B$53,VLOOKUP(($K$2-S52),$B$4:$B$53,1,TRUE),$B$62),"-")</f>
        <v>11.433</v>
      </c>
      <c r="V52" s="6" t="str">
        <f t="shared" si="40"/>
        <v>-</v>
      </c>
      <c r="W52" s="6" t="str">
        <f>IFERROR(IF(($K$2-S52-U52)&lt;$B$53,VLOOKUP(($K$2-S52-U52),$B$4:$B$53,1,TRUE),$B$62),"-")</f>
        <v>-</v>
      </c>
      <c r="X52" s="6" t="str">
        <f t="shared" si="41"/>
        <v>-</v>
      </c>
      <c r="Y52" s="6" t="str">
        <f>IFERROR(IF(($K$2-S52-U52-W52)&lt;$B$53,VLOOKUP(($K$2-S52-U52-W52),$B$4:$B$53,1,TRUE),$B$62),"-")</f>
        <v>-</v>
      </c>
      <c r="Z52" s="7">
        <f t="shared" si="45"/>
        <v>58.274000000000001</v>
      </c>
      <c r="AA52" s="7">
        <f t="shared" si="10"/>
        <v>0.86299999999999955</v>
      </c>
      <c r="AB52">
        <f t="shared" si="11"/>
        <v>-3</v>
      </c>
      <c r="AC52" s="7">
        <f t="shared" si="12"/>
        <v>-1</v>
      </c>
      <c r="AD52" s="7">
        <f t="shared" si="13"/>
        <v>0</v>
      </c>
      <c r="AE52" s="7">
        <f t="array" ref="AE52">IF(OR(LEFT(R52:Y52,2)="C5",LEFT(R52:Y52,2)="C6",LEFT(R52:Y52,2)="C7"),1,0)</f>
        <v>1</v>
      </c>
      <c r="AF52" s="7">
        <f t="shared" si="14"/>
        <v>0</v>
      </c>
      <c r="AG52" s="7">
        <f t="shared" si="15"/>
        <v>-2</v>
      </c>
      <c r="AI52" t="str">
        <f t="array" ref="AI52">IFERROR(INDEX($Q$4:$Q$59,SMALL(IF($AG$4:$AG$59=MAX($AG$4:$AG$59),ROW($AG$4:$AG$59)),ROWS(Q$4:Q52))-3,1),"")</f>
        <v/>
      </c>
      <c r="AJ52" t="str">
        <f t="shared" si="33"/>
        <v/>
      </c>
      <c r="AK52" t="str">
        <f t="shared" si="33"/>
        <v/>
      </c>
      <c r="AL52" t="str">
        <f t="shared" si="33"/>
        <v/>
      </c>
      <c r="AM52" t="str">
        <f t="shared" si="33"/>
        <v/>
      </c>
      <c r="AN52" t="str">
        <f t="shared" si="33"/>
        <v/>
      </c>
      <c r="AO52" t="str">
        <f t="shared" si="29"/>
        <v/>
      </c>
      <c r="AP52" t="str">
        <f t="shared" si="29"/>
        <v/>
      </c>
      <c r="AQ52" t="str">
        <f t="shared" si="29"/>
        <v/>
      </c>
      <c r="AR52" t="str">
        <f t="shared" si="29"/>
        <v/>
      </c>
      <c r="AS52" t="str">
        <f t="shared" si="29"/>
        <v/>
      </c>
      <c r="AT52" t="str">
        <f t="shared" si="17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4"/>
        <v/>
      </c>
      <c r="AX52" t="str">
        <f t="shared" si="34"/>
        <v/>
      </c>
      <c r="AY52" t="str">
        <f t="shared" si="34"/>
        <v/>
      </c>
      <c r="AZ52" t="str">
        <f t="shared" si="34"/>
        <v/>
      </c>
      <c r="BA52" t="str">
        <f t="shared" si="34"/>
        <v/>
      </c>
      <c r="BB52" t="str">
        <f t="shared" si="30"/>
        <v/>
      </c>
      <c r="BC52" t="str">
        <f t="shared" si="30"/>
        <v/>
      </c>
      <c r="BD52" t="str">
        <f t="shared" si="30"/>
        <v/>
      </c>
      <c r="BE52" t="str">
        <f t="shared" si="30"/>
        <v/>
      </c>
      <c r="BF52" t="str">
        <f t="shared" si="30"/>
        <v/>
      </c>
      <c r="BG52" t="str">
        <f t="shared" si="19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35"/>
        <v/>
      </c>
      <c r="BK52" t="str">
        <f t="shared" si="35"/>
        <v/>
      </c>
      <c r="BL52" t="str">
        <f t="shared" si="35"/>
        <v/>
      </c>
      <c r="BM52" t="str">
        <f t="shared" si="35"/>
        <v/>
      </c>
      <c r="BN52" t="str">
        <f t="shared" si="35"/>
        <v/>
      </c>
      <c r="BO52" t="str">
        <f t="shared" si="31"/>
        <v/>
      </c>
      <c r="BP52" t="str">
        <f t="shared" si="31"/>
        <v/>
      </c>
      <c r="BQ52" t="str">
        <f t="shared" si="31"/>
        <v/>
      </c>
      <c r="BR52" t="str">
        <f t="shared" si="31"/>
        <v/>
      </c>
      <c r="BS52" t="str">
        <f t="shared" si="31"/>
        <v/>
      </c>
      <c r="BT52" t="str">
        <f t="shared" si="21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36"/>
        <v/>
      </c>
      <c r="BX52" t="str">
        <f t="shared" si="36"/>
        <v/>
      </c>
      <c r="BY52" t="str">
        <f t="shared" si="36"/>
        <v/>
      </c>
      <c r="BZ52" t="str">
        <f t="shared" si="36"/>
        <v/>
      </c>
      <c r="CA52" t="str">
        <f t="shared" si="36"/>
        <v/>
      </c>
      <c r="CB52" t="str">
        <f t="shared" si="32"/>
        <v/>
      </c>
      <c r="CC52" t="str">
        <f t="shared" si="32"/>
        <v/>
      </c>
      <c r="CD52" t="str">
        <f t="shared" si="32"/>
        <v/>
      </c>
      <c r="CE52" t="str">
        <f t="shared" si="32"/>
        <v/>
      </c>
      <c r="CF52" t="str">
        <f t="shared" si="32"/>
        <v/>
      </c>
      <c r="CG52" t="str">
        <f t="shared" si="23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29" t="str">
        <f t="shared" si="38"/>
        <v>C1-17</v>
      </c>
      <c r="S53" s="29">
        <f>IF($K$2&lt;($B$53+0.25),VLOOKUP($K$2,$B$4:$B$53,1,TRUE),$B$37)</f>
        <v>47.683999999999997</v>
      </c>
      <c r="T53" s="29" t="str">
        <f t="shared" ref="T53:T59" si="46">IFERROR(INDEX($A$4:$A$53,MATCH(U53,$B$4:$B$53,0),1),"-")</f>
        <v>C4-1</v>
      </c>
      <c r="U53" s="29">
        <f>IFERROR(IF(($K$2-S53)&lt;$B$53,VLOOKUP(($K$2-S53),$B$4:$B$53,1,TRUE),$B$56),"-")</f>
        <v>11.433</v>
      </c>
      <c r="V53" s="29" t="str">
        <f t="shared" ref="V53:V59" si="47">IFERROR(INDEX($A$4:$A$53,MATCH(W53,$B$4:$B$53,0),1),"-")</f>
        <v>-</v>
      </c>
      <c r="W53" s="29" t="str">
        <f>IFERROR(IF(($K$2-S53-U53)&lt;$B$53,VLOOKUP(($K$2-S53-U53),$B$4:$B$53,1,TRUE),$B$56),"-")</f>
        <v>-</v>
      </c>
      <c r="X53" s="29" t="str">
        <f t="shared" ref="X53:X59" si="48">IFERROR(INDEX($A$4:$A$53,MATCH(Y53,$B$4:$B$53,0),1),"-")</f>
        <v>-</v>
      </c>
      <c r="Y53" s="29" t="str">
        <f>IFERROR(IF(($K$2-S53-U53-W53)&lt;$B$53,VLOOKUP(($K$2-S53-U53-W53),$B$4:$B$53,1,TRUE),$B$56),"-")</f>
        <v>-</v>
      </c>
      <c r="Z53" s="7">
        <f t="shared" ref="Z53:Z59" si="49">SUM(R53:Y53)</f>
        <v>59.116999999999997</v>
      </c>
      <c r="AA53" s="7">
        <f t="shared" ref="AA53:AA59" si="50">($K$2-Z53)/2</f>
        <v>0.44150000000000134</v>
      </c>
      <c r="AB53">
        <f t="shared" si="11"/>
        <v>-3</v>
      </c>
      <c r="AC53" s="7">
        <f t="shared" si="12"/>
        <v>-1</v>
      </c>
      <c r="AD53" s="7">
        <f t="shared" si="13"/>
        <v>0</v>
      </c>
      <c r="AE53" s="7">
        <f t="array" ref="AE53">IF(OR(LEFT(R53:Y53,2)="C5",LEFT(R53:Y53,2)="C6",LEFT(R53:Y53,2)="C7"),1,0)</f>
        <v>0</v>
      </c>
      <c r="AF53" s="7">
        <f t="shared" si="14"/>
        <v>0</v>
      </c>
      <c r="AG53" s="7">
        <f t="shared" si="15"/>
        <v>-3</v>
      </c>
      <c r="AI53" t="str">
        <f t="array" ref="AI53">IFERROR(INDEX($Q$4:$Q$59,SMALL(IF($AG$4:$AG$59=MAX($AG$4:$AG$59),ROW($AG$4:$AG$59)),ROWS(Q$4:Q53))-3,1),"")</f>
        <v/>
      </c>
      <c r="AJ53" t="str">
        <f t="shared" si="33"/>
        <v/>
      </c>
      <c r="AK53" t="str">
        <f t="shared" si="33"/>
        <v/>
      </c>
      <c r="AL53" t="str">
        <f t="shared" si="33"/>
        <v/>
      </c>
      <c r="AM53" t="str">
        <f t="shared" si="33"/>
        <v/>
      </c>
      <c r="AN53" t="str">
        <f t="shared" si="33"/>
        <v/>
      </c>
      <c r="AO53" t="str">
        <f t="shared" si="29"/>
        <v/>
      </c>
      <c r="AP53" t="str">
        <f t="shared" si="29"/>
        <v/>
      </c>
      <c r="AQ53" t="str">
        <f t="shared" si="29"/>
        <v/>
      </c>
      <c r="AR53" t="str">
        <f t="shared" si="29"/>
        <v/>
      </c>
      <c r="AS53" t="str">
        <f t="shared" si="29"/>
        <v/>
      </c>
      <c r="AT53" t="str">
        <f t="shared" si="17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4"/>
        <v/>
      </c>
      <c r="AX53" t="str">
        <f t="shared" si="34"/>
        <v/>
      </c>
      <c r="AY53" t="str">
        <f t="shared" si="34"/>
        <v/>
      </c>
      <c r="AZ53" t="str">
        <f t="shared" si="34"/>
        <v/>
      </c>
      <c r="BA53" t="str">
        <f t="shared" si="34"/>
        <v/>
      </c>
      <c r="BB53" t="str">
        <f t="shared" si="30"/>
        <v/>
      </c>
      <c r="BC53" t="str">
        <f t="shared" si="30"/>
        <v/>
      </c>
      <c r="BD53" t="str">
        <f t="shared" si="30"/>
        <v/>
      </c>
      <c r="BE53" t="str">
        <f t="shared" si="30"/>
        <v/>
      </c>
      <c r="BF53" t="str">
        <f t="shared" si="30"/>
        <v/>
      </c>
      <c r="BG53" t="str">
        <f t="shared" si="19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35"/>
        <v/>
      </c>
      <c r="BK53" t="str">
        <f t="shared" si="35"/>
        <v/>
      </c>
      <c r="BL53" t="str">
        <f t="shared" si="35"/>
        <v/>
      </c>
      <c r="BM53" t="str">
        <f t="shared" si="35"/>
        <v/>
      </c>
      <c r="BN53" t="str">
        <f t="shared" si="35"/>
        <v/>
      </c>
      <c r="BO53" t="str">
        <f t="shared" si="31"/>
        <v/>
      </c>
      <c r="BP53" t="str">
        <f t="shared" si="31"/>
        <v/>
      </c>
      <c r="BQ53" t="str">
        <f t="shared" si="31"/>
        <v/>
      </c>
      <c r="BR53" t="str">
        <f t="shared" si="31"/>
        <v/>
      </c>
      <c r="BS53" t="str">
        <f t="shared" si="31"/>
        <v/>
      </c>
      <c r="BT53" t="str">
        <f t="shared" si="21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36"/>
        <v/>
      </c>
      <c r="BX53" t="str">
        <f t="shared" si="36"/>
        <v/>
      </c>
      <c r="BY53" t="str">
        <f t="shared" si="36"/>
        <v/>
      </c>
      <c r="BZ53" t="str">
        <f t="shared" si="36"/>
        <v/>
      </c>
      <c r="CA53" t="str">
        <f t="shared" si="36"/>
        <v/>
      </c>
      <c r="CB53" t="str">
        <f t="shared" si="32"/>
        <v/>
      </c>
      <c r="CC53" t="str">
        <f t="shared" si="32"/>
        <v/>
      </c>
      <c r="CD53" t="str">
        <f t="shared" si="32"/>
        <v/>
      </c>
      <c r="CE53" t="str">
        <f t="shared" si="32"/>
        <v/>
      </c>
      <c r="CF53" t="str">
        <f t="shared" si="32"/>
        <v/>
      </c>
      <c r="CG53" t="str">
        <f t="shared" si="23"/>
        <v/>
      </c>
    </row>
    <row r="54" spans="1:85" x14ac:dyDescent="0.2">
      <c r="B54" s="16"/>
      <c r="Q54">
        <v>51</v>
      </c>
      <c r="R54" s="29" t="str">
        <f t="shared" si="38"/>
        <v>C1-17</v>
      </c>
      <c r="S54" s="29">
        <f t="shared" ref="S54:S59" si="51">IF($K$2&lt;($B$53+0.25),VLOOKUP($K$2,$B$4:$B$53,1,TRUE),$B$37)</f>
        <v>47.683999999999997</v>
      </c>
      <c r="T54" s="29" t="str">
        <f t="shared" si="46"/>
        <v>C4-1</v>
      </c>
      <c r="U54" s="29">
        <f>IFERROR(IF(($K$2-S54)&lt;$B$53,VLOOKUP(($K$2-S54),$B$4:$B$53,1,TRUE),$B$57),"-")</f>
        <v>11.433</v>
      </c>
      <c r="V54" s="29" t="str">
        <f t="shared" si="47"/>
        <v>-</v>
      </c>
      <c r="W54" s="29" t="str">
        <f>IFERROR(IF(($K$2-S54-U54)&lt;$B$53,VLOOKUP(($K$2-S54-U54),$B$4:$B$53,1,TRUE),$B$57),"-")</f>
        <v>-</v>
      </c>
      <c r="X54" s="29" t="str">
        <f t="shared" si="48"/>
        <v>-</v>
      </c>
      <c r="Y54" s="29" t="str">
        <f>IFERROR(IF(($K$2-S54-U54-W54)&lt;$B$53,VLOOKUP(($K$2-S54-U54-W54),$B$4:$B$53,1,TRUE),$B$57),"-")</f>
        <v>-</v>
      </c>
      <c r="Z54" s="7">
        <f t="shared" si="49"/>
        <v>59.116999999999997</v>
      </c>
      <c r="AA54" s="7">
        <f t="shared" si="50"/>
        <v>0.44150000000000134</v>
      </c>
      <c r="AB54">
        <f t="shared" si="11"/>
        <v>-3</v>
      </c>
      <c r="AC54" s="7">
        <f t="shared" si="12"/>
        <v>-1</v>
      </c>
      <c r="AD54" s="7">
        <f t="shared" si="13"/>
        <v>0</v>
      </c>
      <c r="AE54" s="7">
        <f t="array" ref="AE54">IF(OR(LEFT(R54:Y54,2)="C5",LEFT(R54:Y54,2)="C6",LEFT(R54:Y54,2)="C7"),1,0)</f>
        <v>0</v>
      </c>
      <c r="AF54" s="7">
        <f t="shared" si="14"/>
        <v>0</v>
      </c>
      <c r="AG54" s="7">
        <f t="shared" si="15"/>
        <v>-3</v>
      </c>
      <c r="AI54" t="str">
        <f t="array" ref="AI54">IFERROR(INDEX($Q$4:$Q$59,SMALL(IF($AG$4:$AG$59=MAX($AG$4:$AG$59),ROW($AG$4:$AG$59)),ROWS(Q$4:Q54))-3,1),"")</f>
        <v/>
      </c>
      <c r="AJ54" t="str">
        <f t="shared" si="33"/>
        <v/>
      </c>
      <c r="AK54" t="str">
        <f t="shared" si="33"/>
        <v/>
      </c>
      <c r="AL54" t="str">
        <f t="shared" si="33"/>
        <v/>
      </c>
      <c r="AM54" t="str">
        <f t="shared" si="33"/>
        <v/>
      </c>
      <c r="AN54" t="str">
        <f t="shared" si="33"/>
        <v/>
      </c>
      <c r="AO54" t="str">
        <f t="shared" si="29"/>
        <v/>
      </c>
      <c r="AP54" t="str">
        <f t="shared" si="29"/>
        <v/>
      </c>
      <c r="AQ54" t="str">
        <f t="shared" si="29"/>
        <v/>
      </c>
      <c r="AR54" t="str">
        <f t="shared" si="29"/>
        <v/>
      </c>
      <c r="AS54" t="str">
        <f t="shared" si="29"/>
        <v/>
      </c>
      <c r="AT54" t="str">
        <f t="shared" si="17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4"/>
        <v/>
      </c>
      <c r="AX54" t="str">
        <f t="shared" si="34"/>
        <v/>
      </c>
      <c r="AY54" t="str">
        <f t="shared" si="34"/>
        <v/>
      </c>
      <c r="AZ54" t="str">
        <f t="shared" si="34"/>
        <v/>
      </c>
      <c r="BA54" t="str">
        <f t="shared" si="34"/>
        <v/>
      </c>
      <c r="BB54" t="str">
        <f t="shared" si="30"/>
        <v/>
      </c>
      <c r="BC54" t="str">
        <f t="shared" si="30"/>
        <v/>
      </c>
      <c r="BD54" t="str">
        <f t="shared" si="30"/>
        <v/>
      </c>
      <c r="BE54" t="str">
        <f t="shared" si="30"/>
        <v/>
      </c>
      <c r="BF54" t="str">
        <f t="shared" si="30"/>
        <v/>
      </c>
      <c r="BG54" t="str">
        <f t="shared" si="19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35"/>
        <v/>
      </c>
      <c r="BK54" t="str">
        <f t="shared" si="35"/>
        <v/>
      </c>
      <c r="BL54" t="str">
        <f t="shared" si="35"/>
        <v/>
      </c>
      <c r="BM54" t="str">
        <f t="shared" si="35"/>
        <v/>
      </c>
      <c r="BN54" t="str">
        <f t="shared" si="35"/>
        <v/>
      </c>
      <c r="BO54" t="str">
        <f t="shared" si="31"/>
        <v/>
      </c>
      <c r="BP54" t="str">
        <f t="shared" si="31"/>
        <v/>
      </c>
      <c r="BQ54" t="str">
        <f t="shared" si="31"/>
        <v/>
      </c>
      <c r="BR54" t="str">
        <f t="shared" si="31"/>
        <v/>
      </c>
      <c r="BS54" t="str">
        <f t="shared" si="31"/>
        <v/>
      </c>
      <c r="BT54" t="str">
        <f t="shared" si="21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36"/>
        <v/>
      </c>
      <c r="BX54" t="str">
        <f t="shared" si="36"/>
        <v/>
      </c>
      <c r="BY54" t="str">
        <f t="shared" si="36"/>
        <v/>
      </c>
      <c r="BZ54" t="str">
        <f t="shared" si="36"/>
        <v/>
      </c>
      <c r="CA54" t="str">
        <f t="shared" si="36"/>
        <v/>
      </c>
      <c r="CB54" t="str">
        <f t="shared" si="32"/>
        <v/>
      </c>
      <c r="CC54" t="str">
        <f t="shared" si="32"/>
        <v/>
      </c>
      <c r="CD54" t="str">
        <f t="shared" si="32"/>
        <v/>
      </c>
      <c r="CE54" t="str">
        <f t="shared" si="32"/>
        <v/>
      </c>
      <c r="CF54" t="str">
        <f t="shared" si="32"/>
        <v/>
      </c>
      <c r="CG54" t="str">
        <f t="shared" si="23"/>
        <v/>
      </c>
    </row>
    <row r="55" spans="1:85" x14ac:dyDescent="0.2">
      <c r="B55" s="16"/>
      <c r="Q55">
        <v>52</v>
      </c>
      <c r="R55" s="29" t="str">
        <f t="shared" si="38"/>
        <v>C1-17</v>
      </c>
      <c r="S55" s="29">
        <f t="shared" si="51"/>
        <v>47.683999999999997</v>
      </c>
      <c r="T55" s="29" t="str">
        <f t="shared" si="46"/>
        <v>C4-1</v>
      </c>
      <c r="U55" s="29">
        <f>IFERROR(IF(($K$2-S55)&lt;$B$53,VLOOKUP(($K$2-S55),$B$4:$B$53,1,TRUE),$B$58),"-")</f>
        <v>11.433</v>
      </c>
      <c r="V55" s="29" t="str">
        <f t="shared" si="47"/>
        <v>-</v>
      </c>
      <c r="W55" s="29" t="str">
        <f>IFERROR(IF(($K$2-S55-U55)&lt;$B$53,VLOOKUP(($K$2-S55-U55),$B$4:$B$53,1,TRUE),$B$58),"-")</f>
        <v>-</v>
      </c>
      <c r="X55" s="29" t="str">
        <f t="shared" si="48"/>
        <v>-</v>
      </c>
      <c r="Y55" s="29" t="str">
        <f>IFERROR(IF(($K$2-S55-U55-W55)&lt;$B$53,VLOOKUP(($K$2-S55-U55-W55),$B$4:$B$53,1,TRUE),$B$58),"-")</f>
        <v>-</v>
      </c>
      <c r="Z55" s="7">
        <f t="shared" si="49"/>
        <v>59.116999999999997</v>
      </c>
      <c r="AA55" s="7">
        <f t="shared" si="50"/>
        <v>0.44150000000000134</v>
      </c>
      <c r="AB55">
        <f t="shared" si="11"/>
        <v>-3</v>
      </c>
      <c r="AC55" s="7">
        <f t="shared" si="12"/>
        <v>-1</v>
      </c>
      <c r="AD55" s="7">
        <f t="shared" si="13"/>
        <v>0</v>
      </c>
      <c r="AE55" s="7">
        <f t="array" ref="AE55">IF(OR(LEFT(R55:Y55,2)="C5",LEFT(R55:Y55,2)="C6",LEFT(R55:Y55,2)="C7"),1,0)</f>
        <v>0</v>
      </c>
      <c r="AF55" s="7">
        <f t="shared" si="14"/>
        <v>0</v>
      </c>
      <c r="AG55" s="7">
        <f t="shared" si="15"/>
        <v>-3</v>
      </c>
      <c r="AI55" t="str">
        <f t="array" ref="AI55">IFERROR(INDEX($Q$4:$Q$59,SMALL(IF($AG$4:$AG$59=MAX($AG$4:$AG$59),ROW($AG$4:$AG$59)),ROWS(Q$4:Q55))-3,1),"")</f>
        <v/>
      </c>
      <c r="AJ55" t="str">
        <f t="shared" si="33"/>
        <v/>
      </c>
      <c r="AK55" t="str">
        <f t="shared" si="33"/>
        <v/>
      </c>
      <c r="AL55" t="str">
        <f t="shared" si="33"/>
        <v/>
      </c>
      <c r="AM55" t="str">
        <f t="shared" si="33"/>
        <v/>
      </c>
      <c r="AN55" t="str">
        <f t="shared" si="33"/>
        <v/>
      </c>
      <c r="AO55" t="str">
        <f t="shared" si="29"/>
        <v/>
      </c>
      <c r="AP55" t="str">
        <f t="shared" si="29"/>
        <v/>
      </c>
      <c r="AQ55" t="str">
        <f t="shared" si="29"/>
        <v/>
      </c>
      <c r="AR55" t="str">
        <f t="shared" si="29"/>
        <v/>
      </c>
      <c r="AS55" t="str">
        <f t="shared" si="29"/>
        <v/>
      </c>
      <c r="AT55" t="str">
        <f t="shared" si="17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4"/>
        <v/>
      </c>
      <c r="AX55" t="str">
        <f t="shared" si="34"/>
        <v/>
      </c>
      <c r="AY55" t="str">
        <f t="shared" si="34"/>
        <v/>
      </c>
      <c r="AZ55" t="str">
        <f t="shared" si="34"/>
        <v/>
      </c>
      <c r="BA55" t="str">
        <f t="shared" si="34"/>
        <v/>
      </c>
      <c r="BB55" t="str">
        <f t="shared" si="30"/>
        <v/>
      </c>
      <c r="BC55" t="str">
        <f t="shared" si="30"/>
        <v/>
      </c>
      <c r="BD55" t="str">
        <f t="shared" si="30"/>
        <v/>
      </c>
      <c r="BE55" t="str">
        <f t="shared" si="30"/>
        <v/>
      </c>
      <c r="BF55" t="str">
        <f t="shared" si="30"/>
        <v/>
      </c>
      <c r="BG55" t="str">
        <f t="shared" si="19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35"/>
        <v/>
      </c>
      <c r="BK55" t="str">
        <f t="shared" si="35"/>
        <v/>
      </c>
      <c r="BL55" t="str">
        <f t="shared" si="35"/>
        <v/>
      </c>
      <c r="BM55" t="str">
        <f t="shared" si="35"/>
        <v/>
      </c>
      <c r="BN55" t="str">
        <f t="shared" si="35"/>
        <v/>
      </c>
      <c r="BO55" t="str">
        <f t="shared" si="31"/>
        <v/>
      </c>
      <c r="BP55" t="str">
        <f t="shared" si="31"/>
        <v/>
      </c>
      <c r="BQ55" t="str">
        <f t="shared" si="31"/>
        <v/>
      </c>
      <c r="BR55" t="str">
        <f t="shared" si="31"/>
        <v/>
      </c>
      <c r="BS55" t="str">
        <f t="shared" si="31"/>
        <v/>
      </c>
      <c r="BT55" t="str">
        <f t="shared" si="21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36"/>
        <v/>
      </c>
      <c r="BX55" t="str">
        <f t="shared" si="36"/>
        <v/>
      </c>
      <c r="BY55" t="str">
        <f t="shared" si="36"/>
        <v/>
      </c>
      <c r="BZ55" t="str">
        <f t="shared" si="36"/>
        <v/>
      </c>
      <c r="CA55" t="str">
        <f t="shared" si="36"/>
        <v/>
      </c>
      <c r="CB55" t="str">
        <f t="shared" si="32"/>
        <v/>
      </c>
      <c r="CC55" t="str">
        <f t="shared" si="32"/>
        <v/>
      </c>
      <c r="CD55" t="str">
        <f t="shared" si="32"/>
        <v/>
      </c>
      <c r="CE55" t="str">
        <f t="shared" si="32"/>
        <v/>
      </c>
      <c r="CF55" t="str">
        <f t="shared" si="32"/>
        <v/>
      </c>
      <c r="CG55" t="str">
        <f t="shared" si="23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29" t="str">
        <f t="shared" si="38"/>
        <v>C1-17</v>
      </c>
      <c r="S56" s="29">
        <f t="shared" si="51"/>
        <v>47.683999999999997</v>
      </c>
      <c r="T56" s="29" t="str">
        <f t="shared" si="46"/>
        <v>C4-1</v>
      </c>
      <c r="U56" s="29">
        <f>IFERROR(IF(($K$2-S56)&lt;$B$53,VLOOKUP(($K$2-S56),$B$4:$B$53,1,TRUE),$B$59),"-")</f>
        <v>11.433</v>
      </c>
      <c r="V56" s="29" t="str">
        <f t="shared" si="47"/>
        <v>-</v>
      </c>
      <c r="W56" s="29" t="str">
        <f>IFERROR(IF(($K$2-S56-U56)&lt;$B$53,VLOOKUP(($K$2-S56-U56),$B$4:$B$53,1,TRUE),$B$59),"-")</f>
        <v>-</v>
      </c>
      <c r="X56" s="29" t="str">
        <f t="shared" si="48"/>
        <v>-</v>
      </c>
      <c r="Y56" s="29" t="str">
        <f>IFERROR(IF(($K$2-S56-U56-W56)&lt;$B$53,VLOOKUP(($K$2-S56-U56-W56),$B$4:$B$53,1,TRUE),$B$59),"-")</f>
        <v>-</v>
      </c>
      <c r="Z56" s="7">
        <f t="shared" si="49"/>
        <v>59.116999999999997</v>
      </c>
      <c r="AA56" s="7">
        <f t="shared" si="50"/>
        <v>0.44150000000000134</v>
      </c>
      <c r="AB56">
        <f t="shared" si="11"/>
        <v>-3</v>
      </c>
      <c r="AC56" s="7">
        <f t="shared" si="12"/>
        <v>-1</v>
      </c>
      <c r="AD56" s="7">
        <f t="shared" si="13"/>
        <v>0</v>
      </c>
      <c r="AE56" s="7">
        <f t="array" ref="AE56">IF(OR(LEFT(R56:Y56,2)="C5",LEFT(R56:Y56,2)="C6",LEFT(R56:Y56,2)="C7"),1,0)</f>
        <v>0</v>
      </c>
      <c r="AF56" s="7">
        <f t="shared" si="14"/>
        <v>0</v>
      </c>
      <c r="AG56" s="7">
        <f t="shared" si="15"/>
        <v>-3</v>
      </c>
      <c r="AI56" t="str">
        <f t="array" ref="AI56">IFERROR(INDEX($Q$4:$Q$59,SMALL(IF($AG$4:$AG$59=MAX($AG$4:$AG$59),ROW($AG$4:$AG$59)),ROWS(Q$4:Q56))-3,1),"")</f>
        <v/>
      </c>
      <c r="AJ56" t="str">
        <f t="shared" si="33"/>
        <v/>
      </c>
      <c r="AK56" t="str">
        <f t="shared" si="33"/>
        <v/>
      </c>
      <c r="AL56" t="str">
        <f t="shared" si="33"/>
        <v/>
      </c>
      <c r="AM56" t="str">
        <f t="shared" si="33"/>
        <v/>
      </c>
      <c r="AN56" t="str">
        <f t="shared" si="33"/>
        <v/>
      </c>
      <c r="AO56" t="str">
        <f t="shared" si="29"/>
        <v/>
      </c>
      <c r="AP56" t="str">
        <f t="shared" si="29"/>
        <v/>
      </c>
      <c r="AQ56" t="str">
        <f t="shared" si="29"/>
        <v/>
      </c>
      <c r="AR56" t="str">
        <f t="shared" si="29"/>
        <v/>
      </c>
      <c r="AS56" t="str">
        <f t="shared" si="29"/>
        <v/>
      </c>
      <c r="AT56" t="str">
        <f t="shared" si="17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4"/>
        <v/>
      </c>
      <c r="AX56" t="str">
        <f t="shared" si="34"/>
        <v/>
      </c>
      <c r="AY56" t="str">
        <f t="shared" si="34"/>
        <v/>
      </c>
      <c r="AZ56" t="str">
        <f t="shared" si="34"/>
        <v/>
      </c>
      <c r="BA56" t="str">
        <f t="shared" si="34"/>
        <v/>
      </c>
      <c r="BB56" t="str">
        <f t="shared" si="30"/>
        <v/>
      </c>
      <c r="BC56" t="str">
        <f t="shared" si="30"/>
        <v/>
      </c>
      <c r="BD56" t="str">
        <f t="shared" si="30"/>
        <v/>
      </c>
      <c r="BE56" t="str">
        <f t="shared" si="30"/>
        <v/>
      </c>
      <c r="BF56" t="str">
        <f t="shared" si="30"/>
        <v/>
      </c>
      <c r="BG56" t="str">
        <f t="shared" si="19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35"/>
        <v/>
      </c>
      <c r="BK56" t="str">
        <f t="shared" si="35"/>
        <v/>
      </c>
      <c r="BL56" t="str">
        <f t="shared" si="35"/>
        <v/>
      </c>
      <c r="BM56" t="str">
        <f t="shared" si="35"/>
        <v/>
      </c>
      <c r="BN56" t="str">
        <f t="shared" si="35"/>
        <v/>
      </c>
      <c r="BO56" t="str">
        <f t="shared" si="31"/>
        <v/>
      </c>
      <c r="BP56" t="str">
        <f t="shared" si="31"/>
        <v/>
      </c>
      <c r="BQ56" t="str">
        <f t="shared" si="31"/>
        <v/>
      </c>
      <c r="BR56" t="str">
        <f t="shared" si="31"/>
        <v/>
      </c>
      <c r="BS56" t="str">
        <f t="shared" si="31"/>
        <v/>
      </c>
      <c r="BT56" t="str">
        <f t="shared" si="21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36"/>
        <v/>
      </c>
      <c r="BX56" t="str">
        <f t="shared" si="36"/>
        <v/>
      </c>
      <c r="BY56" t="str">
        <f t="shared" si="36"/>
        <v/>
      </c>
      <c r="BZ56" t="str">
        <f t="shared" si="36"/>
        <v/>
      </c>
      <c r="CA56" t="str">
        <f t="shared" si="36"/>
        <v/>
      </c>
      <c r="CB56" t="str">
        <f t="shared" si="32"/>
        <v/>
      </c>
      <c r="CC56" t="str">
        <f t="shared" si="32"/>
        <v/>
      </c>
      <c r="CD56" t="str">
        <f t="shared" si="32"/>
        <v/>
      </c>
      <c r="CE56" t="str">
        <f t="shared" si="32"/>
        <v/>
      </c>
      <c r="CF56" t="str">
        <f t="shared" si="32"/>
        <v/>
      </c>
      <c r="CG56" t="str">
        <f t="shared" si="23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29" t="str">
        <f t="shared" si="38"/>
        <v>C1-17</v>
      </c>
      <c r="S57" s="29">
        <f t="shared" si="51"/>
        <v>47.683999999999997</v>
      </c>
      <c r="T57" s="29" t="str">
        <f t="shared" si="46"/>
        <v>C4-1</v>
      </c>
      <c r="U57" s="29">
        <f>IFERROR(IF(($K$2-S57)&lt;$B$53,VLOOKUP(($K$2-S57),$B$4:$B$53,1,TRUE),$B$60),"-")</f>
        <v>11.433</v>
      </c>
      <c r="V57" s="29" t="str">
        <f t="shared" si="47"/>
        <v>-</v>
      </c>
      <c r="W57" s="29" t="str">
        <f>IFERROR(IF(($K$2-S57-U57)&lt;$B$53,VLOOKUP(($K$2-S57-U57),$B$4:$B$53,1,TRUE),$B$60),"-")</f>
        <v>-</v>
      </c>
      <c r="X57" s="29" t="str">
        <f t="shared" si="48"/>
        <v>-</v>
      </c>
      <c r="Y57" s="29" t="str">
        <f>IFERROR(IF(($K$2-S57-U57-W57)&lt;$B$53,VLOOKUP(($K$2-S57-U57-W57),$B$4:$B$53,1,TRUE),$B$60),"-")</f>
        <v>-</v>
      </c>
      <c r="Z57" s="7">
        <f t="shared" si="49"/>
        <v>59.116999999999997</v>
      </c>
      <c r="AA57" s="7">
        <f t="shared" si="50"/>
        <v>0.44150000000000134</v>
      </c>
      <c r="AB57">
        <f t="shared" si="11"/>
        <v>-3</v>
      </c>
      <c r="AC57" s="7">
        <f t="shared" si="12"/>
        <v>-1</v>
      </c>
      <c r="AD57" s="7">
        <f t="shared" si="13"/>
        <v>0</v>
      </c>
      <c r="AE57" s="7">
        <f t="array" ref="AE57">IF(OR(LEFT(R57:Y57,2)="C5",LEFT(R57:Y57,2)="C6",LEFT(R57:Y57,2)="C7"),1,0)</f>
        <v>0</v>
      </c>
      <c r="AF57" s="7">
        <f t="shared" si="14"/>
        <v>0</v>
      </c>
      <c r="AG57" s="7">
        <f t="shared" si="15"/>
        <v>-3</v>
      </c>
      <c r="AI57" t="str">
        <f t="array" ref="AI57">IFERROR(INDEX($Q$4:$Q$59,SMALL(IF($AG$4:$AG$59=MAX($AG$4:$AG$59),ROW($AG$4:$AG$59)),ROWS(Q$4:Q57))-3,1),"")</f>
        <v/>
      </c>
      <c r="AJ57" t="str">
        <f t="shared" si="33"/>
        <v/>
      </c>
      <c r="AK57" t="str">
        <f t="shared" si="33"/>
        <v/>
      </c>
      <c r="AL57" t="str">
        <f t="shared" si="33"/>
        <v/>
      </c>
      <c r="AM57" t="str">
        <f t="shared" si="33"/>
        <v/>
      </c>
      <c r="AN57" t="str">
        <f t="shared" si="33"/>
        <v/>
      </c>
      <c r="AO57" t="str">
        <f t="shared" si="29"/>
        <v/>
      </c>
      <c r="AP57" t="str">
        <f t="shared" si="29"/>
        <v/>
      </c>
      <c r="AQ57" t="str">
        <f t="shared" si="29"/>
        <v/>
      </c>
      <c r="AR57" t="str">
        <f t="shared" si="29"/>
        <v/>
      </c>
      <c r="AS57" t="str">
        <f t="shared" si="29"/>
        <v/>
      </c>
      <c r="AT57" t="str">
        <f t="shared" si="17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4"/>
        <v/>
      </c>
      <c r="AX57" t="str">
        <f t="shared" si="34"/>
        <v/>
      </c>
      <c r="AY57" t="str">
        <f t="shared" si="34"/>
        <v/>
      </c>
      <c r="AZ57" t="str">
        <f t="shared" si="34"/>
        <v/>
      </c>
      <c r="BA57" t="str">
        <f t="shared" si="34"/>
        <v/>
      </c>
      <c r="BB57" t="str">
        <f t="shared" si="30"/>
        <v/>
      </c>
      <c r="BC57" t="str">
        <f t="shared" si="30"/>
        <v/>
      </c>
      <c r="BD57" t="str">
        <f t="shared" si="30"/>
        <v/>
      </c>
      <c r="BE57" t="str">
        <f t="shared" si="30"/>
        <v/>
      </c>
      <c r="BF57" t="str">
        <f t="shared" si="30"/>
        <v/>
      </c>
      <c r="BG57" t="str">
        <f t="shared" si="19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35"/>
        <v/>
      </c>
      <c r="BK57" t="str">
        <f t="shared" si="35"/>
        <v/>
      </c>
      <c r="BL57" t="str">
        <f t="shared" si="35"/>
        <v/>
      </c>
      <c r="BM57" t="str">
        <f t="shared" si="35"/>
        <v/>
      </c>
      <c r="BN57" t="str">
        <f t="shared" si="35"/>
        <v/>
      </c>
      <c r="BO57" t="str">
        <f t="shared" si="31"/>
        <v/>
      </c>
      <c r="BP57" t="str">
        <f t="shared" si="31"/>
        <v/>
      </c>
      <c r="BQ57" t="str">
        <f t="shared" si="31"/>
        <v/>
      </c>
      <c r="BR57" t="str">
        <f t="shared" si="31"/>
        <v/>
      </c>
      <c r="BS57" t="str">
        <f t="shared" si="31"/>
        <v/>
      </c>
      <c r="BT57" t="str">
        <f t="shared" si="21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36"/>
        <v/>
      </c>
      <c r="BX57" t="str">
        <f t="shared" si="36"/>
        <v/>
      </c>
      <c r="BY57" t="str">
        <f t="shared" si="36"/>
        <v/>
      </c>
      <c r="BZ57" t="str">
        <f t="shared" si="36"/>
        <v/>
      </c>
      <c r="CA57" t="str">
        <f t="shared" si="36"/>
        <v/>
      </c>
      <c r="CB57" t="str">
        <f t="shared" si="32"/>
        <v/>
      </c>
      <c r="CC57" t="str">
        <f t="shared" si="32"/>
        <v/>
      </c>
      <c r="CD57" t="str">
        <f t="shared" si="32"/>
        <v/>
      </c>
      <c r="CE57" t="str">
        <f t="shared" si="32"/>
        <v/>
      </c>
      <c r="CF57" t="str">
        <f t="shared" si="32"/>
        <v/>
      </c>
      <c r="CG57" t="str">
        <f t="shared" si="23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29" t="str">
        <f t="shared" si="38"/>
        <v>C1-17</v>
      </c>
      <c r="S58" s="29">
        <f t="shared" si="51"/>
        <v>47.683999999999997</v>
      </c>
      <c r="T58" s="29" t="str">
        <f t="shared" si="46"/>
        <v>C4-1</v>
      </c>
      <c r="U58" s="29">
        <f>IFERROR(IF(($K$2-S58)&lt;$B$53,VLOOKUP(($K$2-S58),$B$4:$B$53,1,TRUE),$B$61),"-")</f>
        <v>11.433</v>
      </c>
      <c r="V58" s="29" t="str">
        <f t="shared" si="47"/>
        <v>-</v>
      </c>
      <c r="W58" s="29" t="str">
        <f>IFERROR(IF(($K$2-S58-U58)&lt;$B$53,VLOOKUP(($K$2-S58-U58),$B$4:$B$53,1,TRUE),$B$61),"-")</f>
        <v>-</v>
      </c>
      <c r="X58" s="29" t="str">
        <f t="shared" si="48"/>
        <v>-</v>
      </c>
      <c r="Y58" s="29" t="str">
        <f>IFERROR(IF(($K$2-S58-U58-W58)&lt;$B$53,VLOOKUP(($K$2-S58-U58-W58),$B$4:$B$53,1,TRUE),$B$61),"-")</f>
        <v>-</v>
      </c>
      <c r="Z58" s="7">
        <f t="shared" si="49"/>
        <v>59.116999999999997</v>
      </c>
      <c r="AA58" s="7">
        <f t="shared" si="50"/>
        <v>0.44150000000000134</v>
      </c>
      <c r="AB58">
        <f t="shared" si="11"/>
        <v>-3</v>
      </c>
      <c r="AC58" s="7">
        <f t="shared" si="12"/>
        <v>-1</v>
      </c>
      <c r="AD58" s="7">
        <f t="shared" si="13"/>
        <v>0</v>
      </c>
      <c r="AE58" s="7">
        <f t="array" ref="AE58">IF(OR(LEFT(R58:Y58,2)="C5",LEFT(R58:Y58,2)="C6",LEFT(R58:Y58,2)="C7"),1,0)</f>
        <v>0</v>
      </c>
      <c r="AF58" s="7">
        <f t="shared" si="14"/>
        <v>0</v>
      </c>
      <c r="AG58" s="7">
        <f t="shared" si="15"/>
        <v>-3</v>
      </c>
      <c r="AI58" t="str">
        <f t="array" ref="AI58">IFERROR(INDEX($Q$4:$Q$59,SMALL(IF($AG$4:$AG$59=MAX($AG$4:$AG$59),ROW($AG$4:$AG$59)),ROWS(Q$4:Q58))-3,1),"")</f>
        <v/>
      </c>
      <c r="AJ58" t="str">
        <f t="shared" si="33"/>
        <v/>
      </c>
      <c r="AK58" t="str">
        <f t="shared" si="33"/>
        <v/>
      </c>
      <c r="AL58" t="str">
        <f t="shared" si="33"/>
        <v/>
      </c>
      <c r="AM58" t="str">
        <f t="shared" si="33"/>
        <v/>
      </c>
      <c r="AN58" t="str">
        <f t="shared" si="33"/>
        <v/>
      </c>
      <c r="AO58" t="str">
        <f t="shared" si="29"/>
        <v/>
      </c>
      <c r="AP58" t="str">
        <f t="shared" si="29"/>
        <v/>
      </c>
      <c r="AQ58" t="str">
        <f t="shared" si="29"/>
        <v/>
      </c>
      <c r="AR58" t="str">
        <f t="shared" si="29"/>
        <v/>
      </c>
      <c r="AS58" t="str">
        <f t="shared" si="29"/>
        <v/>
      </c>
      <c r="AT58" t="str">
        <f t="shared" si="17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4"/>
        <v/>
      </c>
      <c r="AX58" t="str">
        <f t="shared" si="34"/>
        <v/>
      </c>
      <c r="AY58" t="str">
        <f t="shared" si="34"/>
        <v/>
      </c>
      <c r="AZ58" t="str">
        <f t="shared" si="34"/>
        <v/>
      </c>
      <c r="BA58" t="str">
        <f t="shared" si="34"/>
        <v/>
      </c>
      <c r="BB58" t="str">
        <f t="shared" si="30"/>
        <v/>
      </c>
      <c r="BC58" t="str">
        <f t="shared" si="30"/>
        <v/>
      </c>
      <c r="BD58" t="str">
        <f t="shared" si="30"/>
        <v/>
      </c>
      <c r="BE58" t="str">
        <f t="shared" si="30"/>
        <v/>
      </c>
      <c r="BF58" t="str">
        <f t="shared" si="30"/>
        <v/>
      </c>
      <c r="BG58" t="str">
        <f t="shared" si="19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35"/>
        <v/>
      </c>
      <c r="BK58" t="str">
        <f t="shared" si="35"/>
        <v/>
      </c>
      <c r="BL58" t="str">
        <f t="shared" si="35"/>
        <v/>
      </c>
      <c r="BM58" t="str">
        <f t="shared" si="35"/>
        <v/>
      </c>
      <c r="BN58" t="str">
        <f t="shared" si="35"/>
        <v/>
      </c>
      <c r="BO58" t="str">
        <f t="shared" si="31"/>
        <v/>
      </c>
      <c r="BP58" t="str">
        <f t="shared" si="31"/>
        <v/>
      </c>
      <c r="BQ58" t="str">
        <f t="shared" si="31"/>
        <v/>
      </c>
      <c r="BR58" t="str">
        <f t="shared" si="31"/>
        <v/>
      </c>
      <c r="BS58" t="str">
        <f t="shared" si="31"/>
        <v/>
      </c>
      <c r="BT58" t="str">
        <f t="shared" si="21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36"/>
        <v/>
      </c>
      <c r="BX58" t="str">
        <f t="shared" si="36"/>
        <v/>
      </c>
      <c r="BY58" t="str">
        <f t="shared" si="36"/>
        <v/>
      </c>
      <c r="BZ58" t="str">
        <f t="shared" si="36"/>
        <v/>
      </c>
      <c r="CA58" t="str">
        <f t="shared" si="36"/>
        <v/>
      </c>
      <c r="CB58" t="str">
        <f t="shared" si="32"/>
        <v/>
      </c>
      <c r="CC58" t="str">
        <f t="shared" si="32"/>
        <v/>
      </c>
      <c r="CD58" t="str">
        <f t="shared" si="32"/>
        <v/>
      </c>
      <c r="CE58" t="str">
        <f t="shared" si="32"/>
        <v/>
      </c>
      <c r="CF58" t="str">
        <f t="shared" si="32"/>
        <v/>
      </c>
      <c r="CG58" t="str">
        <f t="shared" si="23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29" t="str">
        <f t="shared" si="38"/>
        <v>C1-17</v>
      </c>
      <c r="S59" s="29">
        <f t="shared" si="51"/>
        <v>47.683999999999997</v>
      </c>
      <c r="T59" s="29" t="str">
        <f t="shared" si="46"/>
        <v>C4-1</v>
      </c>
      <c r="U59" s="29">
        <f>IFERROR(IF(($K$2-S59)&lt;$B$53,VLOOKUP(($K$2-S59),$B$4:$B$53,1,TRUE),$B$62),"-")</f>
        <v>11.433</v>
      </c>
      <c r="V59" s="29" t="str">
        <f t="shared" si="47"/>
        <v>-</v>
      </c>
      <c r="W59" s="29" t="str">
        <f>IFERROR(IF(($K$2-S59-U59)&lt;$B$53,VLOOKUP(($K$2-S59-U59),$B$4:$B$53,1,TRUE),$B$62),"-")</f>
        <v>-</v>
      </c>
      <c r="X59" s="29" t="str">
        <f t="shared" si="48"/>
        <v>-</v>
      </c>
      <c r="Y59" s="29" t="str">
        <f>IFERROR(IF(($K$2-S59-U59-W59)&lt;$B$53,VLOOKUP(($K$2-S59-U59-W59),$B$4:$B$53,1,TRUE),$B$62),"-")</f>
        <v>-</v>
      </c>
      <c r="Z59" s="7">
        <f t="shared" si="49"/>
        <v>59.116999999999997</v>
      </c>
      <c r="AA59" s="7">
        <f t="shared" si="50"/>
        <v>0.44150000000000134</v>
      </c>
      <c r="AB59">
        <f t="shared" si="11"/>
        <v>-3</v>
      </c>
      <c r="AC59" s="7">
        <f t="shared" si="12"/>
        <v>-1</v>
      </c>
      <c r="AD59" s="7">
        <f t="shared" si="13"/>
        <v>0</v>
      </c>
      <c r="AE59" s="7">
        <f t="array" ref="AE59">IF(OR(LEFT(R59:Y59,2)="C5",LEFT(R59:Y59,2)="C6",LEFT(R59:Y59,2)="C7"),1,0)</f>
        <v>0</v>
      </c>
      <c r="AF59" s="7">
        <f t="shared" si="14"/>
        <v>0</v>
      </c>
      <c r="AG59" s="7">
        <f t="shared" si="15"/>
        <v>-3</v>
      </c>
      <c r="AI59" t="str">
        <f t="array" ref="AI59">IFERROR(INDEX($Q$4:$Q$59,SMALL(IF($AG$4:$AG$59=MAX($AG$4:$AG$59),ROW($AG$4:$AG$59)),ROWS(Q$4:Q59))-3,1),"")</f>
        <v/>
      </c>
      <c r="AJ59" t="str">
        <f t="shared" si="33"/>
        <v/>
      </c>
      <c r="AK59" t="str">
        <f t="shared" si="33"/>
        <v/>
      </c>
      <c r="AL59" t="str">
        <f t="shared" si="33"/>
        <v/>
      </c>
      <c r="AM59" t="str">
        <f t="shared" si="33"/>
        <v/>
      </c>
      <c r="AN59" t="str">
        <f t="shared" si="33"/>
        <v/>
      </c>
      <c r="AO59" t="str">
        <f t="shared" si="29"/>
        <v/>
      </c>
      <c r="AP59" t="str">
        <f t="shared" si="29"/>
        <v/>
      </c>
      <c r="AQ59" t="str">
        <f t="shared" si="29"/>
        <v/>
      </c>
      <c r="AR59" t="str">
        <f t="shared" si="29"/>
        <v/>
      </c>
      <c r="AS59" t="str">
        <f t="shared" si="29"/>
        <v/>
      </c>
      <c r="AT59" t="str">
        <f t="shared" si="17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4"/>
        <v/>
      </c>
      <c r="AX59" t="str">
        <f t="shared" si="34"/>
        <v/>
      </c>
      <c r="AY59" t="str">
        <f t="shared" si="34"/>
        <v/>
      </c>
      <c r="AZ59" t="str">
        <f t="shared" si="34"/>
        <v/>
      </c>
      <c r="BA59" t="str">
        <f t="shared" si="34"/>
        <v/>
      </c>
      <c r="BB59" t="str">
        <f t="shared" si="30"/>
        <v/>
      </c>
      <c r="BC59" t="str">
        <f t="shared" si="30"/>
        <v/>
      </c>
      <c r="BD59" t="str">
        <f t="shared" si="30"/>
        <v/>
      </c>
      <c r="BE59" t="str">
        <f t="shared" si="30"/>
        <v/>
      </c>
      <c r="BF59" t="str">
        <f t="shared" si="30"/>
        <v/>
      </c>
      <c r="BG59" t="str">
        <f t="shared" si="19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35"/>
        <v/>
      </c>
      <c r="BK59" t="str">
        <f t="shared" si="35"/>
        <v/>
      </c>
      <c r="BL59" t="str">
        <f t="shared" si="35"/>
        <v/>
      </c>
      <c r="BM59" t="str">
        <f t="shared" si="35"/>
        <v/>
      </c>
      <c r="BN59" t="str">
        <f t="shared" si="35"/>
        <v/>
      </c>
      <c r="BO59" t="str">
        <f t="shared" si="31"/>
        <v/>
      </c>
      <c r="BP59" t="str">
        <f t="shared" si="31"/>
        <v/>
      </c>
      <c r="BQ59" t="str">
        <f t="shared" si="31"/>
        <v/>
      </c>
      <c r="BR59" t="str">
        <f t="shared" si="31"/>
        <v/>
      </c>
      <c r="BS59" t="str">
        <f t="shared" si="31"/>
        <v/>
      </c>
      <c r="BT59" t="str">
        <f t="shared" si="21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36"/>
        <v/>
      </c>
      <c r="BX59" t="str">
        <f t="shared" si="36"/>
        <v/>
      </c>
      <c r="BY59" t="str">
        <f t="shared" si="36"/>
        <v/>
      </c>
      <c r="BZ59" t="str">
        <f t="shared" si="36"/>
        <v/>
      </c>
      <c r="CA59" t="str">
        <f t="shared" si="36"/>
        <v/>
      </c>
      <c r="CB59" t="str">
        <f t="shared" si="32"/>
        <v/>
      </c>
      <c r="CC59" t="str">
        <f t="shared" si="32"/>
        <v/>
      </c>
      <c r="CD59" t="str">
        <f t="shared" si="32"/>
        <v/>
      </c>
      <c r="CE59" t="str">
        <f t="shared" si="32"/>
        <v/>
      </c>
      <c r="CF59" t="str">
        <f t="shared" si="32"/>
        <v/>
      </c>
      <c r="CG59" t="str">
        <f t="shared" si="23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H4:H7"/>
    <mergeCell ref="R3:S3"/>
    <mergeCell ref="T3:U3"/>
    <mergeCell ref="V3:W3"/>
    <mergeCell ref="X3:Y3"/>
    <mergeCell ref="AJ3:AK3"/>
    <mergeCell ref="AL3:AM3"/>
    <mergeCell ref="AN3:AO3"/>
    <mergeCell ref="AP3:AQ3"/>
    <mergeCell ref="AW3:AX3"/>
    <mergeCell ref="AY3:AZ3"/>
    <mergeCell ref="BA3:BB3"/>
    <mergeCell ref="BC3:BD3"/>
    <mergeCell ref="BJ3:BK3"/>
    <mergeCell ref="BL3:BM3"/>
    <mergeCell ref="CC3:CD3"/>
    <mergeCell ref="BN3:BO3"/>
    <mergeCell ref="BP3:BQ3"/>
    <mergeCell ref="BW3:BX3"/>
    <mergeCell ref="BY3:BZ3"/>
    <mergeCell ref="CA3:CB3"/>
  </mergeCells>
  <conditionalFormatting sqref="R4:Y52 R53:S59">
    <cfRule type="cellIs" dxfId="44" priority="8" operator="lessThan">
      <formula>$M$5</formula>
    </cfRule>
  </conditionalFormatting>
  <conditionalFormatting sqref="AA4:AA52">
    <cfRule type="cellIs" dxfId="43" priority="5" operator="greaterThan">
      <formula>$M$2</formula>
    </cfRule>
    <cfRule type="cellIs" dxfId="42" priority="6" operator="lessThan">
      <formula>$N$2</formula>
    </cfRule>
    <cfRule type="cellIs" dxfId="41" priority="7" operator="between">
      <formula>$N$2</formula>
      <formula>$M$2</formula>
    </cfRule>
  </conditionalFormatting>
  <conditionalFormatting sqref="T53:Y59">
    <cfRule type="cellIs" dxfId="40" priority="4" operator="lessThan">
      <formula>$M$5</formula>
    </cfRule>
  </conditionalFormatting>
  <conditionalFormatting sqref="AA53:AA59">
    <cfRule type="cellIs" dxfId="39" priority="1" operator="greaterThan">
      <formula>$M$2</formula>
    </cfRule>
    <cfRule type="cellIs" dxfId="38" priority="2" operator="lessThan">
      <formula>$N$2</formula>
    </cfRule>
    <cfRule type="cellIs" dxfId="37" priority="3" operator="between">
      <formula>$N$2</formula>
      <formula>$M$2</formula>
    </cfRule>
  </conditionalFormatting>
  <pageMargins left="0.7" right="0.7" top="0.75" bottom="0.75" header="0.3" footer="0.3"/>
  <pageSetup orientation="portrait" r:id="rId1"/>
  <ignoredErrors>
    <ignoredError sqref="B5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59"/>
  <sheetViews>
    <sheetView topLeftCell="M1" zoomScaleNormal="100" workbookViewId="0">
      <selection activeCell="U19" sqref="U19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cartridges!R4</f>
        <v>60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C4-3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34.307000000000002</v>
      </c>
      <c r="M4" t="s">
        <v>84</v>
      </c>
      <c r="Q4">
        <v>1</v>
      </c>
      <c r="R4" s="101" t="str">
        <f t="shared" ref="R4:R19" si="0">INDEX($A$4:$A$13,MATCH(S4,$B$4:$B$13,0),1)</f>
        <v>C4-3</v>
      </c>
      <c r="S4" s="101">
        <f>IF($K$2&lt;($B$13+0.25),VLOOKUP($K$2,$B$4:$B$13,1,TRUE),$B$16)</f>
        <v>34.307000000000002</v>
      </c>
      <c r="T4" s="101" t="str">
        <f t="shared" ref="T4:T19" si="1">IFERROR(INDEX($A$4:$A$13,MATCH(U4,$B$4:$B$13,0),1),"-")</f>
        <v>C6-1</v>
      </c>
      <c r="U4" s="101">
        <f>IFERROR(IF(($K$2-S4)&lt;$B$13,VLOOKUP(($K$2-S4),$B$4:$B$13,1,TRUE),$B$16),"-")</f>
        <v>23.969000000000001</v>
      </c>
      <c r="V4" s="101" t="str">
        <f t="shared" ref="V4:V19" si="2">IFERROR(INDEX($A$4:$A$13,MATCH(W4,$B$4:$B$13,0),1),"-")</f>
        <v>-</v>
      </c>
      <c r="W4" s="101" t="str">
        <f>IFERROR(IF(($K$2-S4-U4)&lt;$B$13,VLOOKUP(($K$2-S4-U4),$B$4:$B$13,1,TRUE),$B$16),"-")</f>
        <v>-</v>
      </c>
      <c r="X4" s="101" t="str">
        <f t="shared" ref="X4:X19" si="3">IFERROR(INDEX($A$4:$A$13,MATCH(Y4,$B$4:$B$13,0),1),"-")</f>
        <v>-</v>
      </c>
      <c r="Y4" s="101" t="str">
        <f>IFERROR(IF(($K$2-S4-U4-W4)&lt;$B$13,VLOOKUP(($K$2-S4-U4-W4),$B$4:$B$13,1,TRUE),$B$16),"-")</f>
        <v>-</v>
      </c>
      <c r="Z4" s="7">
        <f t="shared" ref="Z4:Z11" si="4">SUM(R4:Y4)</f>
        <v>58.276000000000003</v>
      </c>
      <c r="AA4" s="7">
        <f t="shared" ref="AA4:AA19" si="5">($K$2-Z4)/2</f>
        <v>0.86199999999999832</v>
      </c>
      <c r="AB4">
        <f t="shared" ref="AB4:AB19" si="6">IF(AA4&gt;1,$S$1-6,IF(AA4&gt;$M$2,-3,IF(AA4&gt;$N$2,-1,0)))</f>
        <v>-3</v>
      </c>
      <c r="AC4" s="7">
        <f t="shared" ref="AC4:AC19" si="7">IF(MIN(R4:Y4)&lt;$M$5,-1,1)</f>
        <v>1</v>
      </c>
      <c r="AD4" s="7">
        <f t="shared" ref="AD4:AD19" si="8">IF(AND(_xlfn.IFNA(MATCH(S4,$B$16:$B$20,0)&gt;0,FALSE),_xlfn.IFNA(MATCH(U4,$B$16:$B$20,0)&gt;0,FALSE),_xlfn.IFNA(MATCH(W4,$B$16:$B$20,0)&gt;0,FALSE),_xlfn.IFNA(MATCH(Y4,$B$16:$B$20,0)&gt;0,FALSE)),1,0)</f>
        <v>0</v>
      </c>
      <c r="AE4" s="7">
        <f t="array" ref="AE4">IF(OR(LEFT(R4:Y4,2)="C5",LEFT(R4:Y4,2)="C6",LEFT(R4:Y4,2)="C7"),1,0)</f>
        <v>1</v>
      </c>
      <c r="AF4" s="7">
        <f t="shared" ref="AF4:AF19" si="9">IF(AA4&lt;((COUNTIF(R4:Y4,"&gt;0")+1)*$M$8),-10,0)</f>
        <v>0</v>
      </c>
      <c r="AG4" s="7">
        <f t="shared" ref="AG4:AG19" si="10">$S$1+SUM(AB4:AF4)</f>
        <v>0</v>
      </c>
      <c r="AI4">
        <f t="array" ref="AI4">IFERROR(INDEX($Q$4:$Q$59,SMALL(IF($AG$4:$AG$19=MAX($AG$4:$AG$19),ROW($AG$4:$AG$19)),ROWS(Q$4:Q4))-3,1),"")</f>
        <v>1</v>
      </c>
      <c r="AJ4" t="str">
        <f t="shared" ref="AJ4:AJ35" si="11">IFERROR(INDEX(R$4:R$19,$AI4,1),"")</f>
        <v>C4-3</v>
      </c>
      <c r="AK4">
        <f t="shared" ref="AK4:AK35" si="12">IFERROR(INDEX(S$4:S$19,$AI4,1),"")</f>
        <v>34.307000000000002</v>
      </c>
      <c r="AL4" t="str">
        <f t="shared" ref="AL4:AL35" si="13">IFERROR(INDEX(T$4:T$19,$AI4,1),"")</f>
        <v>C6-1</v>
      </c>
      <c r="AM4">
        <f t="shared" ref="AM4:AM35" si="14">IFERROR(INDEX(U$4:U$19,$AI4,1),"")</f>
        <v>23.969000000000001</v>
      </c>
      <c r="AN4" t="str">
        <f t="shared" ref="AN4:AN35" si="15">IFERROR(INDEX(V$4:V$19,$AI4,1),"")</f>
        <v>-</v>
      </c>
      <c r="AO4" t="str">
        <f t="shared" ref="AO4:AO35" si="16">IFERROR(INDEX(W$4:W$19,$AI4,1),"")</f>
        <v>-</v>
      </c>
      <c r="AP4" t="str">
        <f t="shared" ref="AP4:AP35" si="17">IFERROR(INDEX(X$4:X$19,$AI4,1),"")</f>
        <v>-</v>
      </c>
      <c r="AQ4" t="str">
        <f t="shared" ref="AQ4:AQ35" si="18">IFERROR(INDEX(Y$4:Y$19,$AI4,1),"")</f>
        <v>-</v>
      </c>
      <c r="AR4">
        <f t="shared" ref="AR4:AR35" si="19">IFERROR(INDEX(Z$4:Z$19,$AI4,1),"")</f>
        <v>58.276000000000003</v>
      </c>
      <c r="AS4">
        <f t="shared" ref="AS4:AS35" si="20">IFERROR(INDEX(AA$4:AA$19,$AI4,1),"")</f>
        <v>0.86199999999999832</v>
      </c>
      <c r="AT4">
        <f t="shared" ref="AT4:AT35" si="21">IFERROR(INDEX(AG$4:AG$19,$AI4,1),"")</f>
        <v>0</v>
      </c>
      <c r="AV4" t="str">
        <f t="array" ref="AV4">IFERROR(INDEX($Q$4:$Q$59,SMALL(IF($AG$4:$AG$19=(MAX($AG$4:$AG$19)-1),ROW($AG$4:$AG$19)),ROWS(Q$4:Q4))-3,1),"")</f>
        <v/>
      </c>
      <c r="AW4" t="str">
        <f t="shared" ref="AW4:AW35" si="22">IFERROR(INDEX(R$4:R$19,$AV4,1),"")</f>
        <v/>
      </c>
      <c r="AX4" t="str">
        <f t="shared" ref="AX4:AX35" si="23">IFERROR(INDEX(S$4:S$19,$AV4,1),"")</f>
        <v/>
      </c>
      <c r="AY4" t="str">
        <f t="shared" ref="AY4:AY35" si="24">IFERROR(INDEX(T$4:T$19,$AV4,1),"")</f>
        <v/>
      </c>
      <c r="AZ4" t="str">
        <f t="shared" ref="AZ4:AZ35" si="25">IFERROR(INDEX(U$4:U$19,$AV4,1),"")</f>
        <v/>
      </c>
      <c r="BA4" t="str">
        <f t="shared" ref="BA4:BA35" si="26">IFERROR(INDEX(V$4:V$19,$AV4,1),"")</f>
        <v/>
      </c>
      <c r="BB4" t="str">
        <f t="shared" ref="BB4:BB35" si="27">IFERROR(INDEX(W$4:W$19,$AV4,1),"")</f>
        <v/>
      </c>
      <c r="BC4" t="str">
        <f t="shared" ref="BC4:BC35" si="28">IFERROR(INDEX(X$4:X$19,$AV4,1),"")</f>
        <v/>
      </c>
      <c r="BD4" t="str">
        <f t="shared" ref="BD4:BD35" si="29">IFERROR(INDEX(Y$4:Y$19,$AV4,1),"")</f>
        <v/>
      </c>
      <c r="BE4" t="str">
        <f t="shared" ref="BE4:BE35" si="30">IFERROR(INDEX(Z$4:Z$19,$AV4,1),"")</f>
        <v/>
      </c>
      <c r="BF4" t="str">
        <f t="shared" ref="BF4:BF35" si="31">IFERROR(INDEX(AA$4:AA$19,$AV4,1),"")</f>
        <v/>
      </c>
      <c r="BG4" t="str">
        <f t="shared" ref="BG4:BG35" si="32">IFERROR(INDEX(AG$4:AG$19,$AV4,1),"")</f>
        <v/>
      </c>
      <c r="BI4">
        <f t="array" ref="BI4">IFERROR(INDEX($Q$4:$Q$59,SMALL(IF($AG$4:$AG$19=(MAX($AG$4:$AG$19)-2),ROW($AG$4:$AG$19)),ROWS(Q$4:Q4))-3,1),"")</f>
        <v>5</v>
      </c>
      <c r="BJ4" t="str">
        <f t="shared" ref="BJ4:BJ35" si="33">IFERROR(INDEX(R$4:R$19,$BI4,1),"")</f>
        <v>C5-2</v>
      </c>
      <c r="BK4">
        <f t="shared" ref="BK4:BK35" si="34">IFERROR(INDEX(S$4:S$19,$BI4,1),"")</f>
        <v>47.9</v>
      </c>
      <c r="BL4" t="str">
        <f t="shared" ref="BL4:BL35" si="35">IFERROR(INDEX(T$4:T$19,$BI4,1),"")</f>
        <v>C4-1</v>
      </c>
      <c r="BM4">
        <f t="shared" ref="BM4:BM35" si="36">IFERROR(INDEX(U$4:U$19,$BI4,1),"")</f>
        <v>11.433</v>
      </c>
      <c r="BN4" t="str">
        <f t="shared" ref="BN4:BN35" si="37">IFERROR(INDEX(V$4:V$19,$BI4,1),"")</f>
        <v>-</v>
      </c>
      <c r="BO4" t="str">
        <f t="shared" ref="BO4:BO35" si="38">IFERROR(INDEX(W$4:W$19,$BI4,1),"")</f>
        <v>-</v>
      </c>
      <c r="BP4" t="str">
        <f t="shared" ref="BP4:BP35" si="39">IFERROR(INDEX(X$4:X$19,$BI4,1),"")</f>
        <v>-</v>
      </c>
      <c r="BQ4" t="str">
        <f t="shared" ref="BQ4:BQ35" si="40">IFERROR(INDEX(Y$4:Y$19,$BI4,1),"")</f>
        <v>-</v>
      </c>
      <c r="BR4">
        <f t="shared" ref="BR4:BR35" si="41">IFERROR(INDEX(Z$4:Z$19,$BI4,1),"")</f>
        <v>59.332999999999998</v>
      </c>
      <c r="BS4">
        <f t="shared" ref="BS4:BS35" si="42">IFERROR(INDEX(AA$4:AA$19,$BI4,1),"")</f>
        <v>0.3335000000000008</v>
      </c>
      <c r="BT4">
        <f t="shared" ref="BT4:BT35" si="43">IFERROR(INDEX(AG$4:AG$19,$BI4,1),"")</f>
        <v>-2</v>
      </c>
      <c r="BV4" t="str">
        <f t="array" ref="BV4">IFERROR(INDEX($Q$4:$Q$59,SMALL(IF($AG$4:$AG$19&lt;(MAX($AG$4:$AG$19)-2),ROW($AG$4:$AG$19)),ROWS(#REF!))-3,1),"")</f>
        <v/>
      </c>
      <c r="BW4" t="str">
        <f t="shared" ref="BW4:BW35" si="44">IFERROR(INDEX(R$4:R$19,$BV4,1),"")</f>
        <v/>
      </c>
      <c r="BX4" t="str">
        <f t="shared" ref="BX4:BX35" si="45">IFERROR(INDEX(S$4:S$19,$BV4,1),"")</f>
        <v/>
      </c>
      <c r="BY4" t="str">
        <f t="shared" ref="BY4:BY35" si="46">IFERROR(INDEX(T$4:T$19,$BV4,1),"")</f>
        <v/>
      </c>
      <c r="BZ4" t="str">
        <f t="shared" ref="BZ4:BZ35" si="47">IFERROR(INDEX(U$4:U$19,$BV4,1),"")</f>
        <v/>
      </c>
      <c r="CA4" t="str">
        <f t="shared" ref="CA4:CA35" si="48">IFERROR(INDEX(V$4:V$19,$BV4,1),"")</f>
        <v/>
      </c>
      <c r="CB4" t="str">
        <f t="shared" ref="CB4:CB35" si="49">IFERROR(INDEX(W$4:W$19,$BV4,1),"")</f>
        <v/>
      </c>
      <c r="CC4" t="str">
        <f t="shared" ref="CC4:CC35" si="50">IFERROR(INDEX(X$4:X$19,$BV4,1),"")</f>
        <v/>
      </c>
      <c r="CD4" t="str">
        <f t="shared" ref="CD4:CD35" si="51">IFERROR(INDEX(Y$4:Y$19,$BV4,1),"")</f>
        <v/>
      </c>
      <c r="CE4" t="str">
        <f t="shared" ref="CE4:CE35" si="52">IFERROR(INDEX(Z$4:Z$19,$BV4,1),"")</f>
        <v/>
      </c>
      <c r="CF4" t="str">
        <f t="shared" ref="CF4:CF35" si="53">IFERROR(INDEX(AA$4:AA$19,$BV4,1),"")</f>
        <v/>
      </c>
      <c r="CG4" t="str">
        <f t="shared" ref="CG4:CG35" si="54">IFERROR(INDEX(AG$4:AG$19,$BV4,1),"")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03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C6-1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23.969000000000001</v>
      </c>
      <c r="M5" s="8">
        <v>20</v>
      </c>
      <c r="Q5">
        <v>2</v>
      </c>
      <c r="R5" s="101" t="str">
        <f t="shared" si="0"/>
        <v>C4-3</v>
      </c>
      <c r="S5" s="101">
        <f>IF($K$2&lt;($B$13+0.25),VLOOKUP($K$2,$B$4:$B$13,1,TRUE),$B$16)</f>
        <v>34.307000000000002</v>
      </c>
      <c r="T5" s="101" t="str">
        <f t="shared" si="1"/>
        <v>C6-1</v>
      </c>
      <c r="U5" s="101">
        <f>IFERROR(IF(($K$2-S5)&lt;$B$13,VLOOKUP(($K$2-S5),$B$4:$B$13,1,TRUE),$B$17),"-")</f>
        <v>23.969000000000001</v>
      </c>
      <c r="V5" s="101" t="str">
        <f t="shared" si="2"/>
        <v>-</v>
      </c>
      <c r="W5" s="101" t="str">
        <f>IFERROR(IF(($K$2-S5-U5)&lt;$B$13,VLOOKUP(($K$2-S5-U5),$B$4:$B$13,1,TRUE),$B$17),"-")</f>
        <v>-</v>
      </c>
      <c r="X5" s="101" t="str">
        <f t="shared" si="3"/>
        <v>-</v>
      </c>
      <c r="Y5" s="101" t="str">
        <f>IFERROR(IF(($K$2-S5-U5-W5)&lt;$B$13,VLOOKUP(($K$2-S5-U5-W5),$B$4:$B$13,1,TRUE),$B$17),"-")</f>
        <v>-</v>
      </c>
      <c r="Z5" s="7">
        <f t="shared" si="4"/>
        <v>58.276000000000003</v>
      </c>
      <c r="AA5" s="7">
        <f t="shared" si="5"/>
        <v>0.86199999999999832</v>
      </c>
      <c r="AB5">
        <f t="shared" si="6"/>
        <v>-3</v>
      </c>
      <c r="AC5" s="7">
        <f t="shared" si="7"/>
        <v>1</v>
      </c>
      <c r="AD5" s="7">
        <f t="shared" si="8"/>
        <v>0</v>
      </c>
      <c r="AE5" s="7">
        <f t="array" ref="AE5">IF(OR(LEFT(R5:Y5,2)="C5",LEFT(R5:Y5,2)="C6",LEFT(R5:Y5,2)="C7"),1,0)</f>
        <v>1</v>
      </c>
      <c r="AF5" s="7">
        <f t="shared" si="9"/>
        <v>0</v>
      </c>
      <c r="AG5" s="7">
        <f t="shared" si="10"/>
        <v>0</v>
      </c>
      <c r="AI5">
        <f t="array" ref="AI5">IFERROR(INDEX($Q$4:$Q$59,SMALL(IF($AG$4:$AG$19=MAX($AG$4:$AG$19),ROW($AG$4:$AG$19)),ROWS(Q$4:Q5))-3,1),"")</f>
        <v>2</v>
      </c>
      <c r="AJ5" t="str">
        <f t="shared" si="11"/>
        <v>C4-3</v>
      </c>
      <c r="AK5">
        <f t="shared" si="12"/>
        <v>34.307000000000002</v>
      </c>
      <c r="AL5" t="str">
        <f t="shared" si="13"/>
        <v>C6-1</v>
      </c>
      <c r="AM5">
        <f t="shared" si="14"/>
        <v>23.969000000000001</v>
      </c>
      <c r="AN5" t="str">
        <f t="shared" si="15"/>
        <v>-</v>
      </c>
      <c r="AO5" t="str">
        <f t="shared" si="16"/>
        <v>-</v>
      </c>
      <c r="AP5" t="str">
        <f t="shared" si="17"/>
        <v>-</v>
      </c>
      <c r="AQ5" t="str">
        <f t="shared" si="18"/>
        <v>-</v>
      </c>
      <c r="AR5">
        <f t="shared" si="19"/>
        <v>58.276000000000003</v>
      </c>
      <c r="AS5">
        <f t="shared" si="20"/>
        <v>0.86199999999999832</v>
      </c>
      <c r="AT5">
        <f t="shared" si="21"/>
        <v>0</v>
      </c>
      <c r="AV5" t="str">
        <f t="array" ref="AV5">IFERROR(INDEX($Q$4:$Q$59,SMALL(IF($AG$4:$AG$19=(MAX($AG$4:$AG$19)-1),ROW($AG$4:$AG$19)),ROWS(Q$4:Q5))-3,1),"")</f>
        <v/>
      </c>
      <c r="AW5" t="str">
        <f t="shared" si="22"/>
        <v/>
      </c>
      <c r="AX5" t="str">
        <f t="shared" si="23"/>
        <v/>
      </c>
      <c r="AY5" t="str">
        <f t="shared" si="24"/>
        <v/>
      </c>
      <c r="AZ5" t="str">
        <f t="shared" si="25"/>
        <v/>
      </c>
      <c r="BA5" t="str">
        <f t="shared" si="26"/>
        <v/>
      </c>
      <c r="BB5" t="str">
        <f t="shared" si="27"/>
        <v/>
      </c>
      <c r="BC5" t="str">
        <f t="shared" si="28"/>
        <v/>
      </c>
      <c r="BD5" t="str">
        <f t="shared" si="29"/>
        <v/>
      </c>
      <c r="BE5" t="str">
        <f t="shared" si="30"/>
        <v/>
      </c>
      <c r="BF5" t="str">
        <f t="shared" si="31"/>
        <v/>
      </c>
      <c r="BG5" t="str">
        <f t="shared" si="32"/>
        <v/>
      </c>
      <c r="BI5">
        <f t="array" ref="BI5">IFERROR(INDEX($Q$4:$Q$59,SMALL(IF($AG$4:$AG$19=(MAX($AG$4:$AG$19)-2),ROW($AG$4:$AG$19)),ROWS(Q$4:Q5))-3,1),"")</f>
        <v>6</v>
      </c>
      <c r="BJ5" t="str">
        <f t="shared" si="33"/>
        <v>C5-2</v>
      </c>
      <c r="BK5">
        <f t="shared" si="34"/>
        <v>47.9</v>
      </c>
      <c r="BL5" t="str">
        <f t="shared" si="35"/>
        <v>C4-1</v>
      </c>
      <c r="BM5">
        <f t="shared" si="36"/>
        <v>11.433</v>
      </c>
      <c r="BN5" t="str">
        <f t="shared" si="37"/>
        <v>-</v>
      </c>
      <c r="BO5" t="str">
        <f t="shared" si="38"/>
        <v>-</v>
      </c>
      <c r="BP5" t="str">
        <f t="shared" si="39"/>
        <v>-</v>
      </c>
      <c r="BQ5" t="str">
        <f t="shared" si="40"/>
        <v>-</v>
      </c>
      <c r="BR5">
        <f t="shared" si="41"/>
        <v>59.332999999999998</v>
      </c>
      <c r="BS5">
        <f t="shared" si="42"/>
        <v>0.3335000000000008</v>
      </c>
      <c r="BT5">
        <f t="shared" si="43"/>
        <v>-2</v>
      </c>
      <c r="BV5" t="str">
        <f t="array" ref="BV5">IFERROR(INDEX($Q$4:$Q$59,SMALL(IF($AG$4:$AG$19&lt;(MAX($AG$4:$AG$19)-2),ROW($AG$4:$AG$19)),ROWS(#REF!))-3,1),"")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03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101" t="str">
        <f t="shared" si="0"/>
        <v>C4-3</v>
      </c>
      <c r="S6" s="101">
        <f>IF($K$2&lt;($B$13+0.25),VLOOKUP($K$2,$B$4:$B$13,1,TRUE),$B$16)</f>
        <v>34.307000000000002</v>
      </c>
      <c r="T6" s="101" t="str">
        <f t="shared" si="1"/>
        <v>C6-1</v>
      </c>
      <c r="U6" s="101">
        <f>IFERROR(IF(($K$2-S6)&lt;$B$13,VLOOKUP(($K$2-S6),$B$4:$B$13,1,TRUE),$B$18),"-")</f>
        <v>23.969000000000001</v>
      </c>
      <c r="V6" s="101" t="str">
        <f t="shared" si="2"/>
        <v>-</v>
      </c>
      <c r="W6" s="101" t="str">
        <f>IFERROR(IF(($K$2-S6-U6)&lt;$B$13,VLOOKUP(($K$2-S6-U6),$B$4:$B$13,1,TRUE),$B$18),"-")</f>
        <v>-</v>
      </c>
      <c r="X6" s="101" t="str">
        <f t="shared" si="3"/>
        <v>-</v>
      </c>
      <c r="Y6" s="101" t="str">
        <f>IFERROR(IF(($K$2-S6-U6-W6)&lt;$B$13,VLOOKUP(($K$2-S6-U6-W6),$B$4:$B$13,1,TRUE),$B$18),"-")</f>
        <v>-</v>
      </c>
      <c r="Z6" s="7">
        <f t="shared" si="4"/>
        <v>58.276000000000003</v>
      </c>
      <c r="AA6" s="7">
        <f t="shared" si="5"/>
        <v>0.86199999999999832</v>
      </c>
      <c r="AB6">
        <f t="shared" si="6"/>
        <v>-3</v>
      </c>
      <c r="AC6" s="7">
        <f t="shared" si="7"/>
        <v>1</v>
      </c>
      <c r="AD6" s="7">
        <f t="shared" si="8"/>
        <v>0</v>
      </c>
      <c r="AE6" s="7">
        <f t="array" ref="AE6">IF(OR(LEFT(R6:Y6,2)="C5",LEFT(R6:Y6,2)="C6",LEFT(R6:Y6,2)="C7"),1,0)</f>
        <v>1</v>
      </c>
      <c r="AF6" s="7">
        <f t="shared" si="9"/>
        <v>0</v>
      </c>
      <c r="AG6" s="7">
        <f t="shared" si="10"/>
        <v>0</v>
      </c>
      <c r="AI6">
        <f t="array" ref="AI6">IFERROR(INDEX($Q$4:$Q$59,SMALL(IF($AG$4:$AG$19=MAX($AG$4:$AG$19),ROW($AG$4:$AG$19)),ROWS(Q$4:Q6))-3,1),"")</f>
        <v>3</v>
      </c>
      <c r="AJ6" t="str">
        <f t="shared" si="11"/>
        <v>C4-3</v>
      </c>
      <c r="AK6">
        <f t="shared" si="12"/>
        <v>34.307000000000002</v>
      </c>
      <c r="AL6" t="str">
        <f t="shared" si="13"/>
        <v>C6-1</v>
      </c>
      <c r="AM6">
        <f t="shared" si="14"/>
        <v>23.969000000000001</v>
      </c>
      <c r="AN6" t="str">
        <f t="shared" si="15"/>
        <v>-</v>
      </c>
      <c r="AO6" t="str">
        <f t="shared" si="16"/>
        <v>-</v>
      </c>
      <c r="AP6" t="str">
        <f t="shared" si="17"/>
        <v>-</v>
      </c>
      <c r="AQ6" t="str">
        <f t="shared" si="18"/>
        <v>-</v>
      </c>
      <c r="AR6">
        <f t="shared" si="19"/>
        <v>58.276000000000003</v>
      </c>
      <c r="AS6">
        <f t="shared" si="20"/>
        <v>0.86199999999999832</v>
      </c>
      <c r="AT6">
        <f t="shared" si="21"/>
        <v>0</v>
      </c>
      <c r="AV6" t="str">
        <f t="array" ref="AV6">IFERROR(INDEX($Q$4:$Q$59,SMALL(IF($AG$4:$AG$19=(MAX($AG$4:$AG$19)-1),ROW($AG$4:$AG$19)),ROWS(Q$4:Q6))-3,1),"")</f>
        <v/>
      </c>
      <c r="AW6" t="str">
        <f t="shared" si="22"/>
        <v/>
      </c>
      <c r="AX6" t="str">
        <f t="shared" si="23"/>
        <v/>
      </c>
      <c r="AY6" t="str">
        <f t="shared" si="24"/>
        <v/>
      </c>
      <c r="AZ6" t="str">
        <f t="shared" si="25"/>
        <v/>
      </c>
      <c r="BA6" t="str">
        <f t="shared" si="26"/>
        <v/>
      </c>
      <c r="BB6" t="str">
        <f t="shared" si="27"/>
        <v/>
      </c>
      <c r="BC6" t="str">
        <f t="shared" si="28"/>
        <v/>
      </c>
      <c r="BD6" t="str">
        <f t="shared" si="29"/>
        <v/>
      </c>
      <c r="BE6" t="str">
        <f t="shared" si="30"/>
        <v/>
      </c>
      <c r="BF6" t="str">
        <f t="shared" si="31"/>
        <v/>
      </c>
      <c r="BG6" t="str">
        <f t="shared" si="32"/>
        <v/>
      </c>
      <c r="BI6">
        <f t="array" ref="BI6">IFERROR(INDEX($Q$4:$Q$59,SMALL(IF($AG$4:$AG$19=(MAX($AG$4:$AG$19)-2),ROW($AG$4:$AG$19)),ROWS(Q$4:Q6))-3,1),"")</f>
        <v>7</v>
      </c>
      <c r="BJ6" t="str">
        <f t="shared" si="33"/>
        <v>C5-2</v>
      </c>
      <c r="BK6">
        <f t="shared" si="34"/>
        <v>47.9</v>
      </c>
      <c r="BL6" t="str">
        <f t="shared" si="35"/>
        <v>C4-1</v>
      </c>
      <c r="BM6">
        <f t="shared" si="36"/>
        <v>11.433</v>
      </c>
      <c r="BN6" t="str">
        <f t="shared" si="37"/>
        <v>-</v>
      </c>
      <c r="BO6" t="str">
        <f t="shared" si="38"/>
        <v>-</v>
      </c>
      <c r="BP6" t="str">
        <f t="shared" si="39"/>
        <v>-</v>
      </c>
      <c r="BQ6" t="str">
        <f t="shared" si="40"/>
        <v>-</v>
      </c>
      <c r="BR6">
        <f t="shared" si="41"/>
        <v>59.332999999999998</v>
      </c>
      <c r="BS6">
        <f t="shared" si="42"/>
        <v>0.3335000000000008</v>
      </c>
      <c r="BT6">
        <f t="shared" si="43"/>
        <v>-2</v>
      </c>
      <c r="BV6" t="str">
        <f t="array" ref="BV6">IFERROR(INDEX($Q$4:$Q$59,SMALL(IF($AG$4:$AG$19&lt;(MAX($AG$4:$AG$19)-2),ROW($AG$4:$AG$19)),ROWS(#REF!))-3,1),"")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03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101" t="str">
        <f t="shared" si="0"/>
        <v>C4-3</v>
      </c>
      <c r="S7" s="101">
        <f>IF($K$2&lt;($B$13+0.25),VLOOKUP($K$2,$B$4:$B$13,1,TRUE),$B$16)</f>
        <v>34.307000000000002</v>
      </c>
      <c r="T7" s="101" t="str">
        <f t="shared" si="1"/>
        <v>C6-1</v>
      </c>
      <c r="U7" s="101">
        <f>IFERROR(IF(($K$2-S7)&lt;$B$13,VLOOKUP(($K$2-S7),$B$4:$B$13,1,TRUE),$B$19),"-")</f>
        <v>23.969000000000001</v>
      </c>
      <c r="V7" s="101" t="str">
        <f t="shared" si="2"/>
        <v>-</v>
      </c>
      <c r="W7" s="101" t="str">
        <f>IFERROR(IF(($K$2-S7-U7)&lt;$B$13,VLOOKUP(($K$2-S7-U7),$B$4:$B$13,1,TRUE),$B$19),"-")</f>
        <v>-</v>
      </c>
      <c r="X7" s="101" t="str">
        <f t="shared" si="3"/>
        <v>-</v>
      </c>
      <c r="Y7" s="101" t="str">
        <f>IFERROR(IF(($K$2-S7-U7-W7)&lt;$B$13,VLOOKUP(($K$2-S7-U7-W7),$B$4:$B$13,1,TRUE),$B$19),"-")</f>
        <v>-</v>
      </c>
      <c r="Z7" s="7">
        <f t="shared" si="4"/>
        <v>58.276000000000003</v>
      </c>
      <c r="AA7" s="7">
        <f t="shared" si="5"/>
        <v>0.86199999999999832</v>
      </c>
      <c r="AB7">
        <f t="shared" si="6"/>
        <v>-3</v>
      </c>
      <c r="AC7" s="7">
        <f t="shared" si="7"/>
        <v>1</v>
      </c>
      <c r="AD7" s="7">
        <f t="shared" si="8"/>
        <v>0</v>
      </c>
      <c r="AE7" s="7">
        <f t="array" ref="AE7">IF(OR(LEFT(R7:Y7,2)="C5",LEFT(R7:Y7,2)="C6",LEFT(R7:Y7,2)="C7"),1,0)</f>
        <v>1</v>
      </c>
      <c r="AF7" s="7">
        <f t="shared" si="9"/>
        <v>0</v>
      </c>
      <c r="AG7" s="7">
        <f t="shared" si="10"/>
        <v>0</v>
      </c>
      <c r="AI7">
        <f t="array" ref="AI7">IFERROR(INDEX($Q$4:$Q$59,SMALL(IF($AG$4:$AG$19=MAX($AG$4:$AG$19),ROW($AG$4:$AG$19)),ROWS(Q$4:Q7))-3,1),"")</f>
        <v>4</v>
      </c>
      <c r="AJ7" t="str">
        <f t="shared" si="11"/>
        <v>C4-3</v>
      </c>
      <c r="AK7">
        <f t="shared" si="12"/>
        <v>34.307000000000002</v>
      </c>
      <c r="AL7" t="str">
        <f t="shared" si="13"/>
        <v>C6-1</v>
      </c>
      <c r="AM7">
        <f t="shared" si="14"/>
        <v>23.969000000000001</v>
      </c>
      <c r="AN7" t="str">
        <f t="shared" si="15"/>
        <v>-</v>
      </c>
      <c r="AO7" t="str">
        <f t="shared" si="16"/>
        <v>-</v>
      </c>
      <c r="AP7" t="str">
        <f t="shared" si="17"/>
        <v>-</v>
      </c>
      <c r="AQ7" t="str">
        <f t="shared" si="18"/>
        <v>-</v>
      </c>
      <c r="AR7">
        <f t="shared" si="19"/>
        <v>58.276000000000003</v>
      </c>
      <c r="AS7">
        <f t="shared" si="20"/>
        <v>0.86199999999999832</v>
      </c>
      <c r="AT7">
        <f t="shared" si="21"/>
        <v>0</v>
      </c>
      <c r="AV7" t="str">
        <f t="array" ref="AV7">IFERROR(INDEX($Q$4:$Q$59,SMALL(IF($AG$4:$AG$19=(MAX($AG$4:$AG$19)-1),ROW($AG$4:$AG$19)),ROWS(Q$4:Q7))-3,1),"")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>
        <f t="array" ref="BI7">IFERROR(INDEX($Q$4:$Q$59,SMALL(IF($AG$4:$AG$19=(MAX($AG$4:$AG$19)-2),ROW($AG$4:$AG$19)),ROWS(Q$4:Q7))-3,1),"")</f>
        <v>8</v>
      </c>
      <c r="BJ7" t="str">
        <f t="shared" si="33"/>
        <v>C5-2</v>
      </c>
      <c r="BK7">
        <f t="shared" si="34"/>
        <v>47.9</v>
      </c>
      <c r="BL7" t="str">
        <f t="shared" si="35"/>
        <v>C4-1</v>
      </c>
      <c r="BM7">
        <f t="shared" si="36"/>
        <v>11.433</v>
      </c>
      <c r="BN7" t="str">
        <f t="shared" si="37"/>
        <v>-</v>
      </c>
      <c r="BO7" t="str">
        <f t="shared" si="38"/>
        <v>-</v>
      </c>
      <c r="BP7" t="str">
        <f t="shared" si="39"/>
        <v>-</v>
      </c>
      <c r="BQ7" t="str">
        <f t="shared" si="40"/>
        <v>-</v>
      </c>
      <c r="BR7">
        <f t="shared" si="41"/>
        <v>59.332999999999998</v>
      </c>
      <c r="BS7">
        <f t="shared" si="42"/>
        <v>0.3335000000000008</v>
      </c>
      <c r="BT7">
        <f t="shared" si="43"/>
        <v>-2</v>
      </c>
      <c r="BV7" t="str">
        <f t="array" ref="BV7">IFERROR(INDEX($Q$4:$Q$59,SMALL(IF($AG$4:$AG$19&lt;(MAX($AG$4:$AG$19)-2),ROW($AG$4:$AG$19)),ROWS(#REF!))-3,1),"")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v>0.02</v>
      </c>
      <c r="Q8" s="11">
        <v>5</v>
      </c>
      <c r="R8" s="101" t="str">
        <f t="shared" si="0"/>
        <v>C5-2</v>
      </c>
      <c r="S8" s="101">
        <f>IF($K$2&lt;($B$13+0.25),VLOOKUP($K$2,$B$4:$B$13,1,TRUE),$B$17)</f>
        <v>47.9</v>
      </c>
      <c r="T8" s="101" t="str">
        <f t="shared" si="1"/>
        <v>C4-1</v>
      </c>
      <c r="U8" s="101">
        <f>IFERROR(IF(($K$2-S8)&lt;$B$13,VLOOKUP(($K$2-S8),$B$4:$B$13,1,TRUE),$B$16),"-")</f>
        <v>11.433</v>
      </c>
      <c r="V8" s="101" t="str">
        <f t="shared" si="2"/>
        <v>-</v>
      </c>
      <c r="W8" s="101" t="str">
        <f>IFERROR(IF(($K$2-S8-U8)&lt;$B$13,VLOOKUP(($K$2-S8-U8),$B$4:$B$13,1,TRUE),$B$16),"-")</f>
        <v>-</v>
      </c>
      <c r="X8" s="101" t="str">
        <f t="shared" si="3"/>
        <v>-</v>
      </c>
      <c r="Y8" s="101" t="str">
        <f>IFERROR(IF(($K$2-S8-U8-W8)&lt;$B$13,VLOOKUP(($K$2-S8-U8-W8),$B$4:$B$13,1,TRUE),$B$16),"-")</f>
        <v>-</v>
      </c>
      <c r="Z8" s="7">
        <f t="shared" si="4"/>
        <v>59.332999999999998</v>
      </c>
      <c r="AA8" s="7">
        <f t="shared" si="5"/>
        <v>0.3335000000000008</v>
      </c>
      <c r="AB8">
        <f t="shared" si="6"/>
        <v>-3</v>
      </c>
      <c r="AC8" s="7">
        <f t="shared" si="7"/>
        <v>-1</v>
      </c>
      <c r="AD8" s="7">
        <f t="shared" si="8"/>
        <v>0</v>
      </c>
      <c r="AE8" s="7">
        <f t="array" ref="AE8">IF(OR(LEFT(R8:Y8,2)="C5",LEFT(R8:Y8,2)="C6",LEFT(R8:Y8,2)="C7"),1,0)</f>
        <v>1</v>
      </c>
      <c r="AF8" s="7">
        <f t="shared" si="9"/>
        <v>0</v>
      </c>
      <c r="AG8" s="7">
        <f t="shared" si="10"/>
        <v>-2</v>
      </c>
      <c r="AI8" t="str">
        <f t="array" ref="AI8">IFERROR(INDEX($Q$4:$Q$59,SMALL(IF($AG$4:$AG$19=MAX($AG$4:$AG$19),ROW($AG$4:$AG$19)),ROWS(Q$4:Q8))-3,1),"")</f>
        <v/>
      </c>
      <c r="AJ8" t="str">
        <f t="shared" si="11"/>
        <v/>
      </c>
      <c r="AK8" t="str">
        <f t="shared" si="12"/>
        <v/>
      </c>
      <c r="AL8" t="str">
        <f t="shared" si="13"/>
        <v/>
      </c>
      <c r="AM8" t="str">
        <f t="shared" si="14"/>
        <v/>
      </c>
      <c r="AN8" t="str">
        <f t="shared" si="15"/>
        <v/>
      </c>
      <c r="AO8" t="str">
        <f t="shared" si="16"/>
        <v/>
      </c>
      <c r="AP8" t="str">
        <f t="shared" si="17"/>
        <v/>
      </c>
      <c r="AQ8" t="str">
        <f t="shared" si="18"/>
        <v/>
      </c>
      <c r="AR8" t="str">
        <f t="shared" si="19"/>
        <v/>
      </c>
      <c r="AS8" t="str">
        <f t="shared" si="20"/>
        <v/>
      </c>
      <c r="AT8" t="str">
        <f t="shared" si="21"/>
        <v/>
      </c>
      <c r="AV8" t="str">
        <f t="array" ref="AV8">IFERROR(INDEX($Q$4:$Q$59,SMALL(IF($AG$4:$AG$19=(MAX($AG$4:$AG$19)-1),ROW($AG$4:$AG$19)),ROWS(Q$4:Q8))-3,1),"")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>
        <f t="array" ref="BI8">IFERROR(INDEX($Q$4:$Q$59,SMALL(IF($AG$4:$AG$19=(MAX($AG$4:$AG$19)-2),ROW($AG$4:$AG$19)),ROWS(Q$4:Q8))-3,1),"")</f>
        <v>9</v>
      </c>
      <c r="BJ8" t="str">
        <f t="shared" si="33"/>
        <v>C6-2</v>
      </c>
      <c r="BK8">
        <f t="shared" si="34"/>
        <v>47.938000000000002</v>
      </c>
      <c r="BL8" t="str">
        <f t="shared" si="35"/>
        <v>C4-1</v>
      </c>
      <c r="BM8">
        <f t="shared" si="36"/>
        <v>11.433</v>
      </c>
      <c r="BN8" t="str">
        <f t="shared" si="37"/>
        <v>-</v>
      </c>
      <c r="BO8" t="str">
        <f t="shared" si="38"/>
        <v>-</v>
      </c>
      <c r="BP8" t="str">
        <f t="shared" si="39"/>
        <v>-</v>
      </c>
      <c r="BQ8" t="str">
        <f t="shared" si="40"/>
        <v>-</v>
      </c>
      <c r="BR8">
        <f t="shared" si="41"/>
        <v>59.371000000000002</v>
      </c>
      <c r="BS8">
        <f t="shared" si="42"/>
        <v>0.31449999999999889</v>
      </c>
      <c r="BT8">
        <f t="shared" si="43"/>
        <v>-2</v>
      </c>
      <c r="BV8" t="str">
        <f t="array" ref="BV8">IFERROR(INDEX($Q$4:$Q$59,SMALL(IF($AG$4:$AG$19&lt;(MAX($AG$4:$AG$19)-2),ROW($AG$4:$AG$19)),ROWS(#REF!))-3,1),"")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58.276000000000003</v>
      </c>
      <c r="Q9" s="11">
        <v>6</v>
      </c>
      <c r="R9" s="101" t="str">
        <f t="shared" si="0"/>
        <v>C5-2</v>
      </c>
      <c r="S9" s="101">
        <f>IF($K$2&lt;($B$13+0.25),VLOOKUP($K$2,$B$4:$B$13,1,TRUE),$B$17)</f>
        <v>47.9</v>
      </c>
      <c r="T9" s="101" t="str">
        <f t="shared" si="1"/>
        <v>C4-1</v>
      </c>
      <c r="U9" s="101">
        <f>IFERROR(IF(($K$2-S9)&lt;$B$13,VLOOKUP(($K$2-S9),$B$4:$B$13,1,TRUE),$B$17),"-")</f>
        <v>11.433</v>
      </c>
      <c r="V9" s="101" t="str">
        <f t="shared" si="2"/>
        <v>-</v>
      </c>
      <c r="W9" s="101" t="str">
        <f>IFERROR(IF(($K$2-S9-U9)&lt;$B$13,VLOOKUP(($K$2-S9-U9),$B$4:$B$13,1,TRUE),$B$17),"-")</f>
        <v>-</v>
      </c>
      <c r="X9" s="101" t="str">
        <f t="shared" si="3"/>
        <v>-</v>
      </c>
      <c r="Y9" s="101" t="str">
        <f>IFERROR(IF(($K$2-S9-U9-W9)&lt;$B$13,VLOOKUP(($K$2-S9-U9-W9),$B$4:$B$13,1,TRUE),$B$17),"-")</f>
        <v>-</v>
      </c>
      <c r="Z9" s="7">
        <f t="shared" si="4"/>
        <v>59.332999999999998</v>
      </c>
      <c r="AA9" s="7">
        <f t="shared" si="5"/>
        <v>0.3335000000000008</v>
      </c>
      <c r="AB9">
        <f t="shared" si="6"/>
        <v>-3</v>
      </c>
      <c r="AC9" s="7">
        <f t="shared" si="7"/>
        <v>-1</v>
      </c>
      <c r="AD9" s="7">
        <f t="shared" si="8"/>
        <v>0</v>
      </c>
      <c r="AE9" s="7">
        <f t="array" ref="AE9">IF(OR(LEFT(R9:Y9,2)="C5",LEFT(R9:Y9,2)="C6",LEFT(R9:Y9,2)="C7"),1,0)</f>
        <v>1</v>
      </c>
      <c r="AF9" s="7">
        <f t="shared" si="9"/>
        <v>0</v>
      </c>
      <c r="AG9" s="7">
        <f t="shared" si="10"/>
        <v>-2</v>
      </c>
      <c r="AI9" t="str">
        <f t="array" ref="AI9">IFERROR(INDEX($Q$4:$Q$59,SMALL(IF($AG$4:$AG$19=MAX($AG$4:$AG$19),ROW($AG$4:$AG$19)),ROWS(Q$4:Q9))-3,1),"")</f>
        <v/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N9" t="str">
        <f t="shared" si="15"/>
        <v/>
      </c>
      <c r="AO9" t="str">
        <f t="shared" si="16"/>
        <v/>
      </c>
      <c r="AP9" t="str">
        <f t="shared" si="17"/>
        <v/>
      </c>
      <c r="AQ9" t="str">
        <f t="shared" si="18"/>
        <v/>
      </c>
      <c r="AR9" t="str">
        <f t="shared" si="19"/>
        <v/>
      </c>
      <c r="AS9" t="str">
        <f t="shared" si="20"/>
        <v/>
      </c>
      <c r="AT9" t="str">
        <f t="shared" si="21"/>
        <v/>
      </c>
      <c r="AV9" t="str">
        <f t="array" ref="AV9">IFERROR(INDEX($Q$4:$Q$59,SMALL(IF($AG$4:$AG$19=(MAX($AG$4:$AG$19)-1),ROW($AG$4:$AG$19)),ROWS(Q$4:Q9))-3,1),"")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>
        <f t="array" ref="BI9">IFERROR(INDEX($Q$4:$Q$59,SMALL(IF($AG$4:$AG$19=(MAX($AG$4:$AG$19)-2),ROW($AG$4:$AG$19)),ROWS(Q$4:Q9))-3,1),"")</f>
        <v>10</v>
      </c>
      <c r="BJ9" t="str">
        <f t="shared" si="33"/>
        <v>C6-2</v>
      </c>
      <c r="BK9">
        <f t="shared" si="34"/>
        <v>47.938000000000002</v>
      </c>
      <c r="BL9" t="str">
        <f t="shared" si="35"/>
        <v>C4-1</v>
      </c>
      <c r="BM9">
        <f t="shared" si="36"/>
        <v>11.433</v>
      </c>
      <c r="BN9" t="str">
        <f t="shared" si="37"/>
        <v>-</v>
      </c>
      <c r="BO9" t="str">
        <f t="shared" si="38"/>
        <v>-</v>
      </c>
      <c r="BP9" t="str">
        <f t="shared" si="39"/>
        <v>-</v>
      </c>
      <c r="BQ9" t="str">
        <f t="shared" si="40"/>
        <v>-</v>
      </c>
      <c r="BR9">
        <f t="shared" si="41"/>
        <v>59.371000000000002</v>
      </c>
      <c r="BS9">
        <f t="shared" si="42"/>
        <v>0.31449999999999889</v>
      </c>
      <c r="BT9">
        <f t="shared" si="43"/>
        <v>-2</v>
      </c>
      <c r="BV9" t="str">
        <f t="array" ref="BV9">IFERROR(INDEX($Q$4:$Q$59,SMALL(IF($AG$4:$AG$19&lt;(MAX($AG$4:$AG$19)-2),ROW($AG$4:$AG$19)),ROWS(#REF!))-3,1),"")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0.86199999999999832</v>
      </c>
      <c r="Q10">
        <v>7</v>
      </c>
      <c r="R10" s="101" t="str">
        <f t="shared" si="0"/>
        <v>C5-2</v>
      </c>
      <c r="S10" s="101">
        <f>IF($K$2&lt;($B$13+0.25),VLOOKUP($K$2,$B$4:$B$13,1,TRUE),$B$17)</f>
        <v>47.9</v>
      </c>
      <c r="T10" s="101" t="str">
        <f t="shared" si="1"/>
        <v>C4-1</v>
      </c>
      <c r="U10" s="101">
        <f>IFERROR(IF(($K$2-S10)&lt;$B$13,VLOOKUP(($K$2-S10),$B$4:$B$13,1,TRUE),$B$18),"-")</f>
        <v>11.433</v>
      </c>
      <c r="V10" s="101" t="str">
        <f t="shared" si="2"/>
        <v>-</v>
      </c>
      <c r="W10" s="101" t="str">
        <f>IFERROR(IF(($K$2-S10-U10)&lt;$B$13,VLOOKUP(($K$2-S10-U10),$B$4:$B$13,1,TRUE),$B$18),"-")</f>
        <v>-</v>
      </c>
      <c r="X10" s="101" t="str">
        <f t="shared" si="3"/>
        <v>-</v>
      </c>
      <c r="Y10" s="101" t="str">
        <f>IFERROR(IF(($K$2-S10-U10-W10)&lt;$B$13,VLOOKUP(($K$2-S10-U10-W10),$B$4:$B$13,1,TRUE),$B$18),"-")</f>
        <v>-</v>
      </c>
      <c r="Z10" s="7">
        <f t="shared" si="4"/>
        <v>59.332999999999998</v>
      </c>
      <c r="AA10" s="7">
        <f t="shared" si="5"/>
        <v>0.3335000000000008</v>
      </c>
      <c r="AB10">
        <f t="shared" si="6"/>
        <v>-3</v>
      </c>
      <c r="AC10" s="7">
        <f t="shared" si="7"/>
        <v>-1</v>
      </c>
      <c r="AD10" s="7">
        <f t="shared" si="8"/>
        <v>0</v>
      </c>
      <c r="AE10" s="7">
        <f t="array" ref="AE10">IF(OR(LEFT(R10:Y10,2)="C5",LEFT(R10:Y10,2)="C6",LEFT(R10:Y10,2)="C7"),1,0)</f>
        <v>1</v>
      </c>
      <c r="AF10" s="7">
        <f t="shared" si="9"/>
        <v>0</v>
      </c>
      <c r="AG10" s="7">
        <f t="shared" si="10"/>
        <v>-2</v>
      </c>
      <c r="AI10" t="str">
        <f t="array" ref="AI10">IFERROR(INDEX($Q$4:$Q$59,SMALL(IF($AG$4:$AG$19=MAX($AG$4:$AG$19),ROW($AG$4:$AG$19)),ROWS(Q$4:Q10))-3,1),"")</f>
        <v/>
      </c>
      <c r="AJ10" t="str">
        <f t="shared" si="11"/>
        <v/>
      </c>
      <c r="AK10" t="str">
        <f t="shared" si="12"/>
        <v/>
      </c>
      <c r="AL10" t="str">
        <f t="shared" si="13"/>
        <v/>
      </c>
      <c r="AM10" t="str">
        <f t="shared" si="14"/>
        <v/>
      </c>
      <c r="AN10" t="str">
        <f t="shared" si="15"/>
        <v/>
      </c>
      <c r="AO10" t="str">
        <f t="shared" si="16"/>
        <v/>
      </c>
      <c r="AP10" t="str">
        <f t="shared" si="17"/>
        <v/>
      </c>
      <c r="AQ10" t="str">
        <f t="shared" si="18"/>
        <v/>
      </c>
      <c r="AR10" t="str">
        <f t="shared" si="19"/>
        <v/>
      </c>
      <c r="AS10" t="str">
        <f t="shared" si="20"/>
        <v/>
      </c>
      <c r="AT10" t="str">
        <f t="shared" si="21"/>
        <v/>
      </c>
      <c r="AV10" t="str">
        <f t="array" ref="AV10">IFERROR(INDEX($Q$4:$Q$59,SMALL(IF($AG$4:$AG$19=(MAX($AG$4:$AG$19)-1),ROW($AG$4:$AG$19)),ROWS(Q$4:Q10))-3,1),"")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>
        <f t="array" ref="BI10">IFERROR(INDEX($Q$4:$Q$59,SMALL(IF($AG$4:$AG$19=(MAX($AG$4:$AG$19)-2),ROW($AG$4:$AG$19)),ROWS(Q$4:Q10))-3,1),"")</f>
        <v>11</v>
      </c>
      <c r="BJ10" t="str">
        <f t="shared" si="33"/>
        <v>C6-2</v>
      </c>
      <c r="BK10">
        <f t="shared" si="34"/>
        <v>47.938000000000002</v>
      </c>
      <c r="BL10" t="str">
        <f t="shared" si="35"/>
        <v>C4-1</v>
      </c>
      <c r="BM10">
        <f t="shared" si="36"/>
        <v>11.433</v>
      </c>
      <c r="BN10" t="str">
        <f t="shared" si="37"/>
        <v>-</v>
      </c>
      <c r="BO10" t="str">
        <f t="shared" si="38"/>
        <v>-</v>
      </c>
      <c r="BP10" t="str">
        <f t="shared" si="39"/>
        <v>-</v>
      </c>
      <c r="BQ10" t="str">
        <f t="shared" si="40"/>
        <v>-</v>
      </c>
      <c r="BR10">
        <f t="shared" si="41"/>
        <v>59.371000000000002</v>
      </c>
      <c r="BS10">
        <f t="shared" si="42"/>
        <v>0.31449999999999889</v>
      </c>
      <c r="BT10">
        <f t="shared" si="43"/>
        <v>-2</v>
      </c>
      <c r="BV10" t="str">
        <f t="array" ref="BV10">IFERROR(INDEX($Q$4:$Q$59,SMALL(IF($AG$4:$AG$19&lt;(MAX($AG$4:$AG$19)-2),ROW($AG$4:$AG$19)),ROWS(#REF!))-3,1),"")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101" t="str">
        <f t="shared" si="0"/>
        <v>C5-2</v>
      </c>
      <c r="S11" s="101">
        <f>IF($K$2&lt;($B$13+0.25),VLOOKUP($K$2,$B$4:$B$13,1,TRUE),$B$17)</f>
        <v>47.9</v>
      </c>
      <c r="T11" s="101" t="str">
        <f t="shared" si="1"/>
        <v>C4-1</v>
      </c>
      <c r="U11" s="101">
        <f>IFERROR(IF(($K$2-S11)&lt;$B$13,VLOOKUP(($K$2-S11),$B$4:$B$13,1,TRUE),$B$19),"-")</f>
        <v>11.433</v>
      </c>
      <c r="V11" s="101" t="str">
        <f t="shared" si="2"/>
        <v>-</v>
      </c>
      <c r="W11" s="101" t="str">
        <f>IFERROR(IF(($K$2-S11-U11)&lt;$B$13,VLOOKUP(($K$2-S11-U11),$B$4:$B$13,1,TRUE),$B$19),"-")</f>
        <v>-</v>
      </c>
      <c r="X11" s="101" t="str">
        <f t="shared" si="3"/>
        <v>-</v>
      </c>
      <c r="Y11" s="101" t="str">
        <f>IFERROR(IF(($K$2-S11-U11-W11)&lt;$B$13,VLOOKUP(($K$2-S11-U11-W11),$B$4:$B$13,1,TRUE),$B$19),"-")</f>
        <v>-</v>
      </c>
      <c r="Z11" s="7">
        <f t="shared" si="4"/>
        <v>59.332999999999998</v>
      </c>
      <c r="AA11" s="7">
        <f t="shared" si="5"/>
        <v>0.3335000000000008</v>
      </c>
      <c r="AB11">
        <f t="shared" si="6"/>
        <v>-3</v>
      </c>
      <c r="AC11" s="7">
        <f t="shared" si="7"/>
        <v>-1</v>
      </c>
      <c r="AD11" s="7">
        <f t="shared" si="8"/>
        <v>0</v>
      </c>
      <c r="AE11" s="7">
        <f t="array" ref="AE11">IF(OR(LEFT(R11:Y11,2)="C5",LEFT(R11:Y11,2)="C6",LEFT(R11:Y11,2)="C7"),1,0)</f>
        <v>1</v>
      </c>
      <c r="AF11" s="7">
        <f t="shared" si="9"/>
        <v>0</v>
      </c>
      <c r="AG11" s="7">
        <f t="shared" si="10"/>
        <v>-2</v>
      </c>
      <c r="AI11" t="str">
        <f t="array" ref="AI11">IFERROR(INDEX($Q$4:$Q$59,SMALL(IF($AG$4:$AG$19=MAX($AG$4:$AG$19),ROW($AG$4:$AG$19)),ROWS(Q$4:Q11))-3,1),"")</f>
        <v/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N11" t="str">
        <f t="shared" si="15"/>
        <v/>
      </c>
      <c r="AO11" t="str">
        <f t="shared" si="16"/>
        <v/>
      </c>
      <c r="AP11" t="str">
        <f t="shared" si="17"/>
        <v/>
      </c>
      <c r="AQ11" t="str">
        <f t="shared" si="18"/>
        <v/>
      </c>
      <c r="AR11" t="str">
        <f t="shared" si="19"/>
        <v/>
      </c>
      <c r="AS11" t="str">
        <f t="shared" si="20"/>
        <v/>
      </c>
      <c r="AT11" t="str">
        <f t="shared" si="21"/>
        <v/>
      </c>
      <c r="AV11" t="str">
        <f t="array" ref="AV11">IFERROR(INDEX($Q$4:$Q$59,SMALL(IF($AG$4:$AG$19=(MAX($AG$4:$AG$19)-1),ROW($AG$4:$AG$19)),ROWS(Q$4:Q11))-3,1),"")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>
        <f t="array" ref="BI11">IFERROR(INDEX($Q$4:$Q$59,SMALL(IF($AG$4:$AG$19=(MAX($AG$4:$AG$19)-2),ROW($AG$4:$AG$19)),ROWS(Q$4:Q11))-3,1),"")</f>
        <v>12</v>
      </c>
      <c r="BJ11" t="str">
        <f t="shared" si="33"/>
        <v>C6-2</v>
      </c>
      <c r="BK11">
        <f t="shared" si="34"/>
        <v>47.938000000000002</v>
      </c>
      <c r="BL11" t="str">
        <f t="shared" si="35"/>
        <v>C4-1</v>
      </c>
      <c r="BM11">
        <f t="shared" si="36"/>
        <v>11.433</v>
      </c>
      <c r="BN11" t="str">
        <f t="shared" si="37"/>
        <v>-</v>
      </c>
      <c r="BO11" t="str">
        <f t="shared" si="38"/>
        <v>-</v>
      </c>
      <c r="BP11" t="str">
        <f t="shared" si="39"/>
        <v>-</v>
      </c>
      <c r="BQ11" t="str">
        <f t="shared" si="40"/>
        <v>-</v>
      </c>
      <c r="BR11">
        <f t="shared" si="41"/>
        <v>59.371000000000002</v>
      </c>
      <c r="BS11">
        <f t="shared" si="42"/>
        <v>0.31449999999999889</v>
      </c>
      <c r="BT11">
        <f t="shared" si="43"/>
        <v>-2</v>
      </c>
      <c r="BV11" t="str">
        <f t="array" ref="BV11">IFERROR(INDEX($Q$4:$Q$59,SMALL(IF($AG$4:$AG$19&lt;(MAX($AG$4:$AG$19)-2),ROW($AG$4:$AG$19)),ROWS(#REF!))-3,1),"")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101" t="str">
        <f t="shared" si="0"/>
        <v>C6-2</v>
      </c>
      <c r="S12" s="101">
        <f>IF($K$2&lt;($B$13+0.25),VLOOKUP($K$2,$B$4:$B$13,1,TRUE),$B$18)</f>
        <v>47.938000000000002</v>
      </c>
      <c r="T12" s="101" t="str">
        <f t="shared" si="1"/>
        <v>C4-1</v>
      </c>
      <c r="U12" s="101">
        <f>IFERROR(IF(($K$2-S12)&lt;$B$13,VLOOKUP(($K$2-S12),$B$4:$B$13,1,TRUE),$B$16),"-")</f>
        <v>11.433</v>
      </c>
      <c r="V12" s="101" t="str">
        <f t="shared" si="2"/>
        <v>-</v>
      </c>
      <c r="W12" s="101" t="str">
        <f>IFERROR(IF(($K$2-S12-U12)&lt;$B$13,VLOOKUP(($K$2-S12-U12),$B$4:$B$13,1,TRUE),$B$16),"-")</f>
        <v>-</v>
      </c>
      <c r="X12" s="101" t="str">
        <f t="shared" si="3"/>
        <v>-</v>
      </c>
      <c r="Y12" s="101" t="str">
        <f>IFERROR(IF(($K$2-S12-U12-W12)&lt;$B$13,VLOOKUP(($K$2-S12-U12-W12),$B$4:$B$13,1,TRUE),$B$16),"-")</f>
        <v>-</v>
      </c>
      <c r="Z12" s="7">
        <f t="shared" ref="Z12:Z15" si="55">SUM(R12:Y12)</f>
        <v>59.371000000000002</v>
      </c>
      <c r="AA12" s="7">
        <f t="shared" si="5"/>
        <v>0.31449999999999889</v>
      </c>
      <c r="AB12">
        <f t="shared" si="6"/>
        <v>-3</v>
      </c>
      <c r="AC12" s="7">
        <f t="shared" si="7"/>
        <v>-1</v>
      </c>
      <c r="AD12" s="7">
        <f t="shared" si="8"/>
        <v>0</v>
      </c>
      <c r="AE12" s="7">
        <f t="array" ref="AE12">IF(OR(LEFT(R12:Y12,2)="C5",LEFT(R12:Y12,2)="C6",LEFT(R12:Y12,2)="C7"),1,0)</f>
        <v>1</v>
      </c>
      <c r="AF12" s="7">
        <f t="shared" si="9"/>
        <v>0</v>
      </c>
      <c r="AG12" s="7">
        <f t="shared" si="10"/>
        <v>-2</v>
      </c>
      <c r="AI12" t="str">
        <f t="array" ref="AI12">IFERROR(INDEX($Q$4:$Q$59,SMALL(IF($AG$4:$AG$19=MAX($AG$4:$AG$19),ROW($AG$4:$AG$19)),ROWS(Q$4:Q12))-3,1),"")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IFERROR(INDEX($Q$4:$Q$59,SMALL(IF($AG$4:$AG$19=(MAX($AG$4:$AG$19)-1),ROW($AG$4:$AG$19)),ROWS(Q$4:Q12))-3,1),"")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>
        <f t="array" ref="BI12">IFERROR(INDEX($Q$4:$Q$59,SMALL(IF($AG$4:$AG$19=(MAX($AG$4:$AG$19)-2),ROW($AG$4:$AG$19)),ROWS(Q$4:Q12))-3,1),"")</f>
        <v>13</v>
      </c>
      <c r="BJ12" t="str">
        <f t="shared" si="33"/>
        <v>C7-2</v>
      </c>
      <c r="BK12">
        <f t="shared" si="34"/>
        <v>46.841000000000001</v>
      </c>
      <c r="BL12" t="str">
        <f t="shared" si="35"/>
        <v>C4-1</v>
      </c>
      <c r="BM12">
        <f t="shared" si="36"/>
        <v>11.433</v>
      </c>
      <c r="BN12" t="str">
        <f t="shared" si="37"/>
        <v>-</v>
      </c>
      <c r="BO12" t="str">
        <f t="shared" si="38"/>
        <v>-</v>
      </c>
      <c r="BP12" t="str">
        <f t="shared" si="39"/>
        <v>-</v>
      </c>
      <c r="BQ12" t="str">
        <f t="shared" si="40"/>
        <v>-</v>
      </c>
      <c r="BR12">
        <f t="shared" si="41"/>
        <v>58.274000000000001</v>
      </c>
      <c r="BS12">
        <f t="shared" si="42"/>
        <v>0.86299999999999955</v>
      </c>
      <c r="BT12">
        <f t="shared" si="43"/>
        <v>-2</v>
      </c>
      <c r="BV12" t="str">
        <f t="array" ref="BV12">IFERROR(INDEX($Q$4:$Q$59,SMALL(IF($AG$4:$AG$19&lt;(MAX($AG$4:$AG$19)-2),ROW($AG$4:$AG$19)),ROWS(#REF!))-3,1),"")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101" t="str">
        <f t="shared" si="0"/>
        <v>C6-2</v>
      </c>
      <c r="S13" s="101">
        <f>IF($K$2&lt;($B$13+0.25),VLOOKUP($K$2,$B$4:$B$13,1,TRUE),$B$18)</f>
        <v>47.938000000000002</v>
      </c>
      <c r="T13" s="101" t="str">
        <f t="shared" si="1"/>
        <v>C4-1</v>
      </c>
      <c r="U13" s="101">
        <f>IFERROR(IF(($K$2-S13)&lt;$B$13,VLOOKUP(($K$2-S13),$B$4:$B$13,1,TRUE),$B$17),"-")</f>
        <v>11.433</v>
      </c>
      <c r="V13" s="101" t="str">
        <f t="shared" si="2"/>
        <v>-</v>
      </c>
      <c r="W13" s="101" t="str">
        <f>IFERROR(IF(($K$2-S13-U13)&lt;$B$13,VLOOKUP(($K$2-S13-U13),$B$4:$B$13,1,TRUE),$B$17),"-")</f>
        <v>-</v>
      </c>
      <c r="X13" s="101" t="str">
        <f t="shared" si="3"/>
        <v>-</v>
      </c>
      <c r="Y13" s="101" t="str">
        <f>IFERROR(IF(($K$2-S13-U13-W13)&lt;$B$13,VLOOKUP(($K$2-S13-U13-W13),$B$4:$B$13,1,TRUE),$B$17),"-")</f>
        <v>-</v>
      </c>
      <c r="Z13" s="7">
        <f t="shared" si="55"/>
        <v>59.371000000000002</v>
      </c>
      <c r="AA13" s="7">
        <f t="shared" si="5"/>
        <v>0.31449999999999889</v>
      </c>
      <c r="AB13">
        <f t="shared" si="6"/>
        <v>-3</v>
      </c>
      <c r="AC13" s="7">
        <f t="shared" si="7"/>
        <v>-1</v>
      </c>
      <c r="AD13" s="7">
        <f t="shared" si="8"/>
        <v>0</v>
      </c>
      <c r="AE13" s="7">
        <f t="array" ref="AE13">IF(OR(LEFT(R13:Y13,2)="C5",LEFT(R13:Y13,2)="C6",LEFT(R13:Y13,2)="C7"),1,0)</f>
        <v>1</v>
      </c>
      <c r="AF13" s="7">
        <f t="shared" si="9"/>
        <v>0</v>
      </c>
      <c r="AG13" s="7">
        <f t="shared" si="10"/>
        <v>-2</v>
      </c>
      <c r="AI13" t="str">
        <f t="array" ref="AI13">IFERROR(INDEX($Q$4:$Q$59,SMALL(IF($AG$4:$AG$19=MAX($AG$4:$AG$19),ROW($AG$4:$AG$19)),ROWS(Q$4:Q13))-3,1),"")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IFERROR(INDEX($Q$4:$Q$59,SMALL(IF($AG$4:$AG$19=(MAX($AG$4:$AG$19)-1),ROW($AG$4:$AG$19)),ROWS(Q$4:Q13))-3,1),"")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>
        <f t="array" ref="BI13">IFERROR(INDEX($Q$4:$Q$59,SMALL(IF($AG$4:$AG$19=(MAX($AG$4:$AG$19)-2),ROW($AG$4:$AG$19)),ROWS(Q$4:Q13))-3,1),"")</f>
        <v>14</v>
      </c>
      <c r="BJ13" t="str">
        <f t="shared" si="33"/>
        <v>C7-2</v>
      </c>
      <c r="BK13">
        <f t="shared" si="34"/>
        <v>46.841000000000001</v>
      </c>
      <c r="BL13" t="str">
        <f t="shared" si="35"/>
        <v>C4-1</v>
      </c>
      <c r="BM13">
        <f t="shared" si="36"/>
        <v>11.433</v>
      </c>
      <c r="BN13" t="str">
        <f t="shared" si="37"/>
        <v>-</v>
      </c>
      <c r="BO13" t="str">
        <f t="shared" si="38"/>
        <v>-</v>
      </c>
      <c r="BP13" t="str">
        <f t="shared" si="39"/>
        <v>-</v>
      </c>
      <c r="BQ13" t="str">
        <f t="shared" si="40"/>
        <v>-</v>
      </c>
      <c r="BR13">
        <f t="shared" si="41"/>
        <v>58.274000000000001</v>
      </c>
      <c r="BS13">
        <f t="shared" si="42"/>
        <v>0.86299999999999955</v>
      </c>
      <c r="BT13">
        <f t="shared" si="43"/>
        <v>-2</v>
      </c>
      <c r="BV13" t="str">
        <f t="array" ref="BV13">IFERROR(INDEX($Q$4:$Q$59,SMALL(IF($AG$4:$AG$19&lt;(MAX($AG$4:$AG$19)-2),ROW($AG$4:$AG$19)),ROWS(#REF!))-3,1),"")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101" t="str">
        <f t="shared" si="0"/>
        <v>C6-2</v>
      </c>
      <c r="S14" s="101">
        <f>IF($K$2&lt;($B$13+0.25),VLOOKUP($K$2,$B$4:$B$13,1,TRUE),$B$18)</f>
        <v>47.938000000000002</v>
      </c>
      <c r="T14" s="101" t="str">
        <f t="shared" si="1"/>
        <v>C4-1</v>
      </c>
      <c r="U14" s="101">
        <f>IFERROR(IF(($K$2-S14)&lt;$B$13,VLOOKUP(($K$2-S14),$B$4:$B$13,1,TRUE),$B$18),"-")</f>
        <v>11.433</v>
      </c>
      <c r="V14" s="101" t="str">
        <f t="shared" si="2"/>
        <v>-</v>
      </c>
      <c r="W14" s="101" t="str">
        <f>IFERROR(IF(($K$2-S14-U14)&lt;$B$13,VLOOKUP(($K$2-S14-U14),$B$4:$B$13,1,TRUE),$B$18),"-")</f>
        <v>-</v>
      </c>
      <c r="X14" s="101" t="str">
        <f t="shared" si="3"/>
        <v>-</v>
      </c>
      <c r="Y14" s="101" t="str">
        <f>IFERROR(IF(($K$2-S14-U14-W14)&lt;$B$13,VLOOKUP(($K$2-S14-U14-W14),$B$4:$B$13,1,TRUE),$B$18),"-")</f>
        <v>-</v>
      </c>
      <c r="Z14" s="7">
        <f t="shared" si="55"/>
        <v>59.371000000000002</v>
      </c>
      <c r="AA14" s="7">
        <f t="shared" si="5"/>
        <v>0.31449999999999889</v>
      </c>
      <c r="AB14">
        <f t="shared" si="6"/>
        <v>-3</v>
      </c>
      <c r="AC14" s="7">
        <f t="shared" si="7"/>
        <v>-1</v>
      </c>
      <c r="AD14" s="7">
        <f t="shared" si="8"/>
        <v>0</v>
      </c>
      <c r="AE14" s="7">
        <f t="array" ref="AE14">IF(OR(LEFT(R14:Y14,2)="C5",LEFT(R14:Y14,2)="C6",LEFT(R14:Y14,2)="C7"),1,0)</f>
        <v>1</v>
      </c>
      <c r="AF14" s="7">
        <f t="shared" si="9"/>
        <v>0</v>
      </c>
      <c r="AG14" s="7">
        <f t="shared" si="10"/>
        <v>-2</v>
      </c>
      <c r="AI14" t="str">
        <f t="array" ref="AI14">IFERROR(INDEX($Q$4:$Q$59,SMALL(IF($AG$4:$AG$19=MAX($AG$4:$AG$19),ROW($AG$4:$AG$19)),ROWS(Q$4:Q14))-3,1),"")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IFERROR(INDEX($Q$4:$Q$59,SMALL(IF($AG$4:$AG$19=(MAX($AG$4:$AG$19)-1),ROW($AG$4:$AG$19)),ROWS(Q$4:Q14))-3,1),"")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>
        <f t="array" ref="BI14">IFERROR(INDEX($Q$4:$Q$59,SMALL(IF($AG$4:$AG$19=(MAX($AG$4:$AG$19)-2),ROW($AG$4:$AG$19)),ROWS(Q$4:Q14))-3,1),"")</f>
        <v>15</v>
      </c>
      <c r="BJ14" t="str">
        <f t="shared" si="33"/>
        <v>C7-2</v>
      </c>
      <c r="BK14">
        <f t="shared" si="34"/>
        <v>46.841000000000001</v>
      </c>
      <c r="BL14" t="str">
        <f t="shared" si="35"/>
        <v>C4-1</v>
      </c>
      <c r="BM14">
        <f t="shared" si="36"/>
        <v>11.433</v>
      </c>
      <c r="BN14" t="str">
        <f t="shared" si="37"/>
        <v>-</v>
      </c>
      <c r="BO14" t="str">
        <f t="shared" si="38"/>
        <v>-</v>
      </c>
      <c r="BP14" t="str">
        <f t="shared" si="39"/>
        <v>-</v>
      </c>
      <c r="BQ14" t="str">
        <f t="shared" si="40"/>
        <v>-</v>
      </c>
      <c r="BR14">
        <f t="shared" si="41"/>
        <v>58.274000000000001</v>
      </c>
      <c r="BS14">
        <f t="shared" si="42"/>
        <v>0.86299999999999955</v>
      </c>
      <c r="BT14">
        <f t="shared" si="43"/>
        <v>-2</v>
      </c>
      <c r="BV14" t="str">
        <f t="array" ref="BV14">IFERROR(INDEX($Q$4:$Q$59,SMALL(IF($AG$4:$AG$19&lt;(MAX($AG$4:$AG$19)-2),ROW($AG$4:$AG$19)),ROWS(#REF!))-3,1),"")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101" t="str">
        <f t="shared" si="0"/>
        <v>C6-2</v>
      </c>
      <c r="S15" s="101">
        <f>IF($K$2&lt;($B$13+0.25),VLOOKUP($K$2,$B$4:$B$13,1,TRUE),$B$18)</f>
        <v>47.938000000000002</v>
      </c>
      <c r="T15" s="101" t="str">
        <f t="shared" si="1"/>
        <v>C4-1</v>
      </c>
      <c r="U15" s="101">
        <f>IFERROR(IF(($K$2-S15)&lt;$B$13,VLOOKUP(($K$2-S15),$B$4:$B$13,1,TRUE),$B$19),"-")</f>
        <v>11.433</v>
      </c>
      <c r="V15" s="101" t="str">
        <f t="shared" si="2"/>
        <v>-</v>
      </c>
      <c r="W15" s="101" t="str">
        <f>IFERROR(IF(($K$2-S15-U15)&lt;$B$13,VLOOKUP(($K$2-S15-U15),$B$4:$B$13,1,TRUE),$B$19),"-")</f>
        <v>-</v>
      </c>
      <c r="X15" s="101" t="str">
        <f t="shared" si="3"/>
        <v>-</v>
      </c>
      <c r="Y15" s="101" t="str">
        <f>IFERROR(IF(($K$2-S15-U15-W15)&lt;$B$13,VLOOKUP(($K$2-S15-U15-W15),$B$4:$B$13,1,TRUE),$B$19),"-")</f>
        <v>-</v>
      </c>
      <c r="Z15" s="7">
        <f t="shared" si="55"/>
        <v>59.371000000000002</v>
      </c>
      <c r="AA15" s="7">
        <f t="shared" si="5"/>
        <v>0.31449999999999889</v>
      </c>
      <c r="AB15">
        <f t="shared" si="6"/>
        <v>-3</v>
      </c>
      <c r="AC15" s="7">
        <f t="shared" si="7"/>
        <v>-1</v>
      </c>
      <c r="AD15" s="7">
        <f t="shared" si="8"/>
        <v>0</v>
      </c>
      <c r="AE15" s="7">
        <f t="array" ref="AE15">IF(OR(LEFT(R15:Y15,2)="C5",LEFT(R15:Y15,2)="C6",LEFT(R15:Y15,2)="C7"),1,0)</f>
        <v>1</v>
      </c>
      <c r="AF15" s="7">
        <f t="shared" si="9"/>
        <v>0</v>
      </c>
      <c r="AG15" s="7">
        <f t="shared" si="10"/>
        <v>-2</v>
      </c>
      <c r="AI15" t="str">
        <f t="array" ref="AI15">IFERROR(INDEX($Q$4:$Q$59,SMALL(IF($AG$4:$AG$19=MAX($AG$4:$AG$19),ROW($AG$4:$AG$19)),ROWS(Q$4:Q15))-3,1),"")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IFERROR(INDEX($Q$4:$Q$59,SMALL(IF($AG$4:$AG$19=(MAX($AG$4:$AG$19)-1),ROW($AG$4:$AG$19)),ROWS(Q$4:Q15))-3,1),"")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>
        <f t="array" ref="BI15">IFERROR(INDEX($Q$4:$Q$59,SMALL(IF($AG$4:$AG$19=(MAX($AG$4:$AG$19)-2),ROW($AG$4:$AG$19)),ROWS(Q$4:Q15))-3,1),"")</f>
        <v>16</v>
      </c>
      <c r="BJ15" t="str">
        <f t="shared" si="33"/>
        <v>C7-2</v>
      </c>
      <c r="BK15">
        <f t="shared" si="34"/>
        <v>46.841000000000001</v>
      </c>
      <c r="BL15" t="str">
        <f t="shared" si="35"/>
        <v>C4-1</v>
      </c>
      <c r="BM15">
        <f t="shared" si="36"/>
        <v>11.433</v>
      </c>
      <c r="BN15" t="str">
        <f t="shared" si="37"/>
        <v>-</v>
      </c>
      <c r="BO15" t="str">
        <f t="shared" si="38"/>
        <v>-</v>
      </c>
      <c r="BP15" t="str">
        <f t="shared" si="39"/>
        <v>-</v>
      </c>
      <c r="BQ15" t="str">
        <f t="shared" si="40"/>
        <v>-</v>
      </c>
      <c r="BR15">
        <f t="shared" si="41"/>
        <v>58.274000000000001</v>
      </c>
      <c r="BS15">
        <f t="shared" si="42"/>
        <v>0.86299999999999955</v>
      </c>
      <c r="BT15">
        <f t="shared" si="43"/>
        <v>-2</v>
      </c>
      <c r="BV15" t="str">
        <f t="array" ref="BV15">IFERROR(INDEX($Q$4:$Q$59,SMALL(IF($AG$4:$AG$19&lt;(MAX($AG$4:$AG$19)-2),ROW($AG$4:$AG$19)),ROWS(#REF!))-3,1),"")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101" t="str">
        <f t="shared" si="0"/>
        <v>C7-2</v>
      </c>
      <c r="S16" s="101">
        <f>IF($K$2&lt;($B$13+0.25),VLOOKUP($K$2,$B$4:$B$13,1,TRUE),$B$19)</f>
        <v>46.841000000000001</v>
      </c>
      <c r="T16" s="101" t="str">
        <f t="shared" si="1"/>
        <v>C4-1</v>
      </c>
      <c r="U16" s="101">
        <f>IFERROR(IF(($K$2-S16)&lt;$B$13,VLOOKUP(($K$2-S16),$B$4:$B$13,1,TRUE),$B$16),"-")</f>
        <v>11.433</v>
      </c>
      <c r="V16" s="101" t="str">
        <f t="shared" si="2"/>
        <v>-</v>
      </c>
      <c r="W16" s="101" t="str">
        <f>IFERROR(IF(($K$2-S16-U16)&lt;$B$13,VLOOKUP(($K$2-S16-U16),$B$4:$B$13,1,TRUE),$B$16),"-")</f>
        <v>-</v>
      </c>
      <c r="X16" s="101" t="str">
        <f t="shared" si="3"/>
        <v>-</v>
      </c>
      <c r="Y16" s="101" t="str">
        <f>IFERROR(IF(($K$2-S16-U16-W16)&lt;$B$13,VLOOKUP(($K$2-S16-U16-W16),$B$4:$B$13,1,TRUE),$B$16),"-")</f>
        <v>-</v>
      </c>
      <c r="Z16" s="7">
        <f t="shared" ref="Z16:Z19" si="57">SUM(R16:Y16)</f>
        <v>58.274000000000001</v>
      </c>
      <c r="AA16" s="7">
        <f t="shared" si="5"/>
        <v>0.86299999999999955</v>
      </c>
      <c r="AB16">
        <f t="shared" si="6"/>
        <v>-3</v>
      </c>
      <c r="AC16" s="7">
        <f t="shared" si="7"/>
        <v>-1</v>
      </c>
      <c r="AD16" s="7">
        <f t="shared" si="8"/>
        <v>0</v>
      </c>
      <c r="AE16" s="7">
        <f t="array" ref="AE16">IF(OR(LEFT(R16:Y16,2)="C5",LEFT(R16:Y16,2)="C6",LEFT(R16:Y16,2)="C7"),1,0)</f>
        <v>1</v>
      </c>
      <c r="AF16" s="7">
        <f t="shared" si="9"/>
        <v>0</v>
      </c>
      <c r="AG16" s="7">
        <f t="shared" si="10"/>
        <v>-2</v>
      </c>
      <c r="AI16" t="str">
        <f t="array" ref="AI16">IFERROR(INDEX($Q$4:$Q$59,SMALL(IF($AG$4:$AG$19=MAX($AG$4:$AG$19),ROW($AG$4:$AG$19)),ROWS(Q$4:Q16))-3,1),"")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IFERROR(INDEX($Q$4:$Q$59,SMALL(IF($AG$4:$AG$19=(MAX($AG$4:$AG$19)-1),ROW($AG$4:$AG$19)),ROWS(Q$4:Q16))-3,1),"")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IFERROR(INDEX($Q$4:$Q$59,SMALL(IF($AG$4:$AG$19=(MAX($AG$4:$AG$19)-2),ROW($AG$4:$AG$19)),ROWS(Q$4:Q16))-3,1),"")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IFERROR(INDEX($Q$4:$Q$59,SMALL(IF($AG$4:$AG$19&lt;(MAX($AG$4:$AG$19)-2),ROW($AG$4:$AG$19)),ROWS(#REF!))-3,1),"")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101" t="str">
        <f t="shared" si="0"/>
        <v>C7-2</v>
      </c>
      <c r="S17" s="101">
        <f>IF($K$2&lt;($B$13+0.25),VLOOKUP($K$2,$B$4:$B$13,1,TRUE),$B$19)</f>
        <v>46.841000000000001</v>
      </c>
      <c r="T17" s="101" t="str">
        <f t="shared" si="1"/>
        <v>C4-1</v>
      </c>
      <c r="U17" s="101">
        <f>IFERROR(IF(($K$2-S17)&lt;$B$13,VLOOKUP(($K$2-S17),$B$4:$B$13,1,TRUE),$B$17),"-")</f>
        <v>11.433</v>
      </c>
      <c r="V17" s="101" t="str">
        <f t="shared" si="2"/>
        <v>-</v>
      </c>
      <c r="W17" s="101" t="str">
        <f>IFERROR(IF(($K$2-S17-U17)&lt;$B$13,VLOOKUP(($K$2-S17-U17),$B$4:$B$13,1,TRUE),$B$17),"-")</f>
        <v>-</v>
      </c>
      <c r="X17" s="101" t="str">
        <f t="shared" si="3"/>
        <v>-</v>
      </c>
      <c r="Y17" s="101" t="str">
        <f>IFERROR(IF(($K$2-S17-U17-W17)&lt;$B$13,VLOOKUP(($K$2-S17-U17-W17),$B$4:$B$13,1,TRUE),$B$17),"-")</f>
        <v>-</v>
      </c>
      <c r="Z17" s="7">
        <f t="shared" si="57"/>
        <v>58.274000000000001</v>
      </c>
      <c r="AA17" s="7">
        <f t="shared" si="5"/>
        <v>0.86299999999999955</v>
      </c>
      <c r="AB17">
        <f t="shared" si="6"/>
        <v>-3</v>
      </c>
      <c r="AC17" s="7">
        <f t="shared" si="7"/>
        <v>-1</v>
      </c>
      <c r="AD17" s="7">
        <f t="shared" si="8"/>
        <v>0</v>
      </c>
      <c r="AE17" s="7">
        <f t="array" ref="AE17">IF(OR(LEFT(R17:Y17,2)="C5",LEFT(R17:Y17,2)="C6",LEFT(R17:Y17,2)="C7"),1,0)</f>
        <v>1</v>
      </c>
      <c r="AF17" s="7">
        <f t="shared" si="9"/>
        <v>0</v>
      </c>
      <c r="AG17" s="7">
        <f t="shared" si="10"/>
        <v>-2</v>
      </c>
      <c r="AI17" t="str">
        <f t="array" ref="AI17">IFERROR(INDEX($Q$4:$Q$59,SMALL(IF($AG$4:$AG$19=MAX($AG$4:$AG$19),ROW($AG$4:$AG$19)),ROWS(Q$4:Q17))-3,1),"")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IFERROR(INDEX($Q$4:$Q$59,SMALL(IF($AG$4:$AG$19=(MAX($AG$4:$AG$19)-1),ROW($AG$4:$AG$19)),ROWS(Q$4:Q17))-3,1),"")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IFERROR(INDEX($Q$4:$Q$59,SMALL(IF($AG$4:$AG$19=(MAX($AG$4:$AG$19)-2),ROW($AG$4:$AG$19)),ROWS(Q$4:Q17))-3,1),"")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IFERROR(INDEX($Q$4:$Q$59,SMALL(IF($AG$4:$AG$19&lt;(MAX($AG$4:$AG$19)-2),ROW($AG$4:$AG$19)),ROWS(#REF!))-3,1),"")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101" t="str">
        <f t="shared" si="0"/>
        <v>C7-2</v>
      </c>
      <c r="S18" s="101">
        <f>IF($K$2&lt;($B$13+0.25),VLOOKUP($K$2,$B$4:$B$13,1,TRUE),$B$19)</f>
        <v>46.841000000000001</v>
      </c>
      <c r="T18" s="101" t="str">
        <f t="shared" si="1"/>
        <v>C4-1</v>
      </c>
      <c r="U18" s="101">
        <f>IFERROR(IF(($K$2-S18)&lt;$B$13,VLOOKUP(($K$2-S18),$B$4:$B$13,1,TRUE),$B$18),"-")</f>
        <v>11.433</v>
      </c>
      <c r="V18" s="101" t="str">
        <f t="shared" si="2"/>
        <v>-</v>
      </c>
      <c r="W18" s="101" t="str">
        <f>IFERROR(IF(($K$2-S18-U18)&lt;$B$13,VLOOKUP(($K$2-S18-U18),$B$4:$B$13,1,TRUE),$B$18),"-")</f>
        <v>-</v>
      </c>
      <c r="X18" s="101" t="str">
        <f t="shared" si="3"/>
        <v>-</v>
      </c>
      <c r="Y18" s="101" t="str">
        <f>IFERROR(IF(($K$2-S18-U18-W18)&lt;$B$13,VLOOKUP(($K$2-S18-U18-W18),$B$4:$B$13,1,TRUE),$B$18),"-")</f>
        <v>-</v>
      </c>
      <c r="Z18" s="7">
        <f t="shared" si="57"/>
        <v>58.274000000000001</v>
      </c>
      <c r="AA18" s="7">
        <f t="shared" si="5"/>
        <v>0.86299999999999955</v>
      </c>
      <c r="AB18">
        <f t="shared" si="6"/>
        <v>-3</v>
      </c>
      <c r="AC18" s="7">
        <f t="shared" si="7"/>
        <v>-1</v>
      </c>
      <c r="AD18" s="7">
        <f t="shared" si="8"/>
        <v>0</v>
      </c>
      <c r="AE18" s="7">
        <f t="array" ref="AE18">IF(OR(LEFT(R18:Y18,2)="C5",LEFT(R18:Y18,2)="C6",LEFT(R18:Y18,2)="C7"),1,0)</f>
        <v>1</v>
      </c>
      <c r="AF18" s="7">
        <f t="shared" si="9"/>
        <v>0</v>
      </c>
      <c r="AG18" s="7">
        <f t="shared" si="10"/>
        <v>-2</v>
      </c>
      <c r="AI18" t="str">
        <f t="array" ref="AI18">IFERROR(INDEX($Q$4:$Q$59,SMALL(IF($AG$4:$AG$19=MAX($AG$4:$AG$19),ROW($AG$4:$AG$19)),ROWS(Q$4:Q18))-3,1),"")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IFERROR(INDEX($Q$4:$Q$59,SMALL(IF($AG$4:$AG$19=(MAX($AG$4:$AG$19)-1),ROW($AG$4:$AG$19)),ROWS(Q$4:Q18))-3,1),"")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IFERROR(INDEX($Q$4:$Q$59,SMALL(IF($AG$4:$AG$19=(MAX($AG$4:$AG$19)-2),ROW($AG$4:$AG$19)),ROWS(Q$4:Q18))-3,1),"")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IFERROR(INDEX($Q$4:$Q$59,SMALL(IF($AG$4:$AG$19&lt;(MAX($AG$4:$AG$19)-2),ROW($AG$4:$AG$19)),ROWS(#REF!))-3,1),"")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101" t="str">
        <f t="shared" si="0"/>
        <v>C7-2</v>
      </c>
      <c r="S19" s="101">
        <f>IF($K$2&lt;($B$13+0.25),VLOOKUP($K$2,$B$4:$B$13,1,TRUE),$B$19)</f>
        <v>46.841000000000001</v>
      </c>
      <c r="T19" s="101" t="str">
        <f t="shared" si="1"/>
        <v>C4-1</v>
      </c>
      <c r="U19" s="101">
        <f>IFERROR(IF(($K$2-S19)&lt;$B$13,VLOOKUP(($K$2-S19),$B$4:$B$13,1,TRUE),$B$19),"-")</f>
        <v>11.433</v>
      </c>
      <c r="V19" s="101" t="str">
        <f t="shared" si="2"/>
        <v>-</v>
      </c>
      <c r="W19" s="101" t="str">
        <f>IFERROR(IF(($K$2-S19-U19)&lt;$B$13,VLOOKUP(($K$2-S19-U19),$B$4:$B$13,1,TRUE),$B$19),"-")</f>
        <v>-</v>
      </c>
      <c r="X19" s="101" t="str">
        <f t="shared" si="3"/>
        <v>-</v>
      </c>
      <c r="Y19" s="101" t="str">
        <f>IFERROR(IF(($K$2-S19-U19-W19)&lt;$B$13,VLOOKUP(($K$2-S19-U19-W19),$B$4:$B$13,1,TRUE),$B$19),"-")</f>
        <v>-</v>
      </c>
      <c r="Z19" s="7">
        <f t="shared" si="57"/>
        <v>58.274000000000001</v>
      </c>
      <c r="AA19" s="7">
        <f t="shared" si="5"/>
        <v>0.86299999999999955</v>
      </c>
      <c r="AB19">
        <f t="shared" si="6"/>
        <v>-3</v>
      </c>
      <c r="AC19" s="7">
        <f t="shared" si="7"/>
        <v>-1</v>
      </c>
      <c r="AD19" s="7">
        <f t="shared" si="8"/>
        <v>0</v>
      </c>
      <c r="AE19" s="7">
        <f t="array" ref="AE19">IF(OR(LEFT(R19:Y19,2)="C5",LEFT(R19:Y19,2)="C6",LEFT(R19:Y19,2)="C7"),1,0)</f>
        <v>1</v>
      </c>
      <c r="AF19" s="7">
        <f t="shared" si="9"/>
        <v>0</v>
      </c>
      <c r="AG19" s="7">
        <f t="shared" si="10"/>
        <v>-2</v>
      </c>
      <c r="AI19" t="str">
        <f t="array" ref="AI19">IFERROR(INDEX($Q$4:$Q$59,SMALL(IF($AG$4:$AG$19=MAX($AG$4:$AG$19),ROW($AG$4:$AG$19)),ROWS(Q$4:Q19))-3,1),"")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IFERROR(INDEX($Q$4:$Q$59,SMALL(IF($AG$4:$AG$19=(MAX($AG$4:$AG$19)-1),ROW($AG$4:$AG$19)),ROWS(Q$4:Q19))-3,1),"")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IFERROR(INDEX($Q$4:$Q$59,SMALL(IF($AG$4:$AG$19=(MAX($AG$4:$AG$19)-2),ROW($AG$4:$AG$19)),ROWS(Q$4:Q19))-3,1),"")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IFERROR(INDEX($Q$4:$Q$59,SMALL(IF($AG$4:$AG$19&lt;(MAX($AG$4:$AG$19)-2),ROW($AG$4:$AG$19)),ROWS(#REF!))-3,1),"")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AI20" t="str">
        <f t="array" ref="AI20">IFERROR(INDEX($Q$4:$Q$59,SMALL(IF($AG$4:$AG$19=MAX($AG$4:$AG$19),ROW($AG$4:$AG$19)),ROWS(Q$4:Q20))-3,1),"")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IFERROR(INDEX($Q$4:$Q$59,SMALL(IF($AG$4:$AG$19=(MAX($AG$4:$AG$19)-1),ROW($AG$4:$AG$19)),ROWS(Q$4:Q20))-3,1),"")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IFERROR(INDEX($Q$4:$Q$59,SMALL(IF($AG$4:$AG$19=(MAX($AG$4:$AG$19)-2),ROW($AG$4:$AG$19)),ROWS(Q$4:Q20))-3,1),"")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IFERROR(INDEX($Q$4:$Q$59,SMALL(IF($AG$4:$AG$19&lt;(MAX($AG$4:$AG$19)-2),ROW($AG$4:$AG$19)),ROWS(#REF!))-3,1),"")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AI21" t="str">
        <f t="array" ref="AI21">IFERROR(INDEX($Q$4:$Q$59,SMALL(IF($AG$4:$AG$19=MAX($AG$4:$AG$19),ROW($AG$4:$AG$19)),ROWS(Q$4:Q21))-3,1),"")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IFERROR(INDEX($Q$4:$Q$59,SMALL(IF($AG$4:$AG$19=(MAX($AG$4:$AG$19)-1),ROW($AG$4:$AG$19)),ROWS(Q$4:Q21))-3,1),"")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IFERROR(INDEX($Q$4:$Q$59,SMALL(IF($AG$4:$AG$19=(MAX($AG$4:$AG$19)-2),ROW($AG$4:$AG$19)),ROWS(Q$4:Q21))-3,1),"")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IFERROR(INDEX($Q$4:$Q$59,SMALL(IF($AG$4:$AG$19&lt;(MAX($AG$4:$AG$19)-2),ROW($AG$4:$AG$19)),ROWS(#REF!))-3,1),"")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AI22" t="str">
        <f t="array" ref="AI22">IFERROR(INDEX($Q$4:$Q$59,SMALL(IF($AG$4:$AG$19=MAX($AG$4:$AG$19),ROW($AG$4:$AG$19)),ROWS(Q$4:Q22))-3,1),"")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IFERROR(INDEX($Q$4:$Q$59,SMALL(IF($AG$4:$AG$19=(MAX($AG$4:$AG$19)-1),ROW($AG$4:$AG$19)),ROWS(Q$4:Q22))-3,1),"")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IFERROR(INDEX($Q$4:$Q$59,SMALL(IF($AG$4:$AG$19=(MAX($AG$4:$AG$19)-2),ROW($AG$4:$AG$19)),ROWS(Q$4:Q22))-3,1),"")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IFERROR(INDEX($Q$4:$Q$59,SMALL(IF($AG$4:$AG$19&lt;(MAX($AG$4:$AG$19)-2),ROW($AG$4:$AG$19)),ROWS(#REF!))-3,1),"")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AI23" t="str">
        <f t="array" ref="AI23">IFERROR(INDEX($Q$4:$Q$59,SMALL(IF($AG$4:$AG$19=MAX($AG$4:$AG$19),ROW($AG$4:$AG$19)),ROWS(Q$4:Q23))-3,1),"")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IFERROR(INDEX($Q$4:$Q$59,SMALL(IF($AG$4:$AG$19=(MAX($AG$4:$AG$19)-1),ROW($AG$4:$AG$19)),ROWS(Q$4:Q23))-3,1),"")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IFERROR(INDEX($Q$4:$Q$59,SMALL(IF($AG$4:$AG$19=(MAX($AG$4:$AG$19)-2),ROW($AG$4:$AG$19)),ROWS(Q$4:Q23))-3,1),"")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IFERROR(INDEX($Q$4:$Q$59,SMALL(IF($AG$4:$AG$19&lt;(MAX($AG$4:$AG$19)-2),ROW($AG$4:$AG$19)),ROWS(#REF!))-3,1),"")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IFERROR(INDEX($Q$4:$Q$59,SMALL(IF($AG$4:$AG$19=MAX($AG$4:$AG$19),ROW($AG$4:$AG$19)),ROWS(Q$4:Q24))-3,1),"")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IFERROR(INDEX($Q$4:$Q$59,SMALL(IF($AG$4:$AG$19=(MAX($AG$4:$AG$19)-1),ROW($AG$4:$AG$19)),ROWS(Q$4:Q24))-3,1),"")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IFERROR(INDEX($Q$4:$Q$59,SMALL(IF($AG$4:$AG$19=(MAX($AG$4:$AG$19)-2),ROW($AG$4:$AG$19)),ROWS(Q$4:Q24))-3,1),"")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IFERROR(INDEX($Q$4:$Q$59,SMALL(IF($AG$4:$AG$19&lt;(MAX($AG$4:$AG$19)-2),ROW($AG$4:$AG$19)),ROWS(#REF!))-3,1),"")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IFERROR(INDEX($Q$4:$Q$59,SMALL(IF($AG$4:$AG$19=MAX($AG$4:$AG$19),ROW($AG$4:$AG$19)),ROWS(Q$4:Q25))-3,1),"")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IFERROR(INDEX($Q$4:$Q$59,SMALL(IF($AG$4:$AG$19=(MAX($AG$4:$AG$19)-1),ROW($AG$4:$AG$19)),ROWS(Q$4:Q25))-3,1),"")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IFERROR(INDEX($Q$4:$Q$59,SMALL(IF($AG$4:$AG$19=(MAX($AG$4:$AG$19)-2),ROW($AG$4:$AG$19)),ROWS(Q$4:Q25))-3,1),"")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IFERROR(INDEX($Q$4:$Q$59,SMALL(IF($AG$4:$AG$19&lt;(MAX($AG$4:$AG$19)-2),ROW($AG$4:$AG$19)),ROWS(#REF!))-3,1),"")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IFERROR(INDEX($Q$4:$Q$59,SMALL(IF($AG$4:$AG$19=MAX($AG$4:$AG$19),ROW($AG$4:$AG$19)),ROWS(Q$4:Q26))-3,1),"")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IFERROR(INDEX($Q$4:$Q$59,SMALL(IF($AG$4:$AG$19=(MAX($AG$4:$AG$19)-1),ROW($AG$4:$AG$19)),ROWS(Q$4:Q26))-3,1),"")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IFERROR(INDEX($Q$4:$Q$59,SMALL(IF($AG$4:$AG$19=(MAX($AG$4:$AG$19)-2),ROW($AG$4:$AG$19)),ROWS(Q$4:Q26))-3,1),"")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IFERROR(INDEX($Q$4:$Q$59,SMALL(IF($AG$4:$AG$19&lt;(MAX($AG$4:$AG$19)-2),ROW($AG$4:$AG$19)),ROWS(#REF!))-3,1),"")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IFERROR(INDEX($Q$4:$Q$59,SMALL(IF($AG$4:$AG$19=MAX($AG$4:$AG$19),ROW($AG$4:$AG$19)),ROWS(Q$4:Q27))-3,1),"")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IFERROR(INDEX($Q$4:$Q$59,SMALL(IF($AG$4:$AG$19=(MAX($AG$4:$AG$19)-1),ROW($AG$4:$AG$19)),ROWS(Q$4:Q27))-3,1),"")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IFERROR(INDEX($Q$4:$Q$59,SMALL(IF($AG$4:$AG$19=(MAX($AG$4:$AG$19)-2),ROW($AG$4:$AG$19)),ROWS(Q$4:Q27))-3,1),"")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IFERROR(INDEX($Q$4:$Q$59,SMALL(IF($AG$4:$AG$19&lt;(MAX($AG$4:$AG$19)-2),ROW($AG$4:$AG$19)),ROWS(#REF!))-3,1),"")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IFERROR(INDEX($Q$4:$Q$59,SMALL(IF($AG$4:$AG$19=MAX($AG$4:$AG$19),ROW($AG$4:$AG$19)),ROWS(Q$4:Q28))-3,1),"")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IFERROR(INDEX($Q$4:$Q$59,SMALL(IF($AG$4:$AG$19=(MAX($AG$4:$AG$19)-1),ROW($AG$4:$AG$19)),ROWS(Q$4:Q28))-3,1),"")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IFERROR(INDEX($Q$4:$Q$59,SMALL(IF($AG$4:$AG$19=(MAX($AG$4:$AG$19)-2),ROW($AG$4:$AG$19)),ROWS(Q$4:Q28))-3,1),"")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 t="str">
        <f t="array" ref="BV28">IFERROR(INDEX($Q$4:$Q$59,SMALL(IF($AG$4:$AG$19&lt;(MAX($AG$4:$AG$19)-2),ROW($AG$4:$AG$19)),ROWS(AG$4:AG4))-3,1),"")</f>
        <v/>
      </c>
      <c r="BW28" t="str">
        <f t="shared" si="44"/>
        <v/>
      </c>
      <c r="BX28" t="str">
        <f t="shared" si="45"/>
        <v/>
      </c>
      <c r="BY28" t="str">
        <f t="shared" si="46"/>
        <v/>
      </c>
      <c r="BZ28" t="str">
        <f t="shared" si="47"/>
        <v/>
      </c>
      <c r="CA28" t="str">
        <f t="shared" si="48"/>
        <v/>
      </c>
      <c r="CB28" t="str">
        <f t="shared" si="49"/>
        <v/>
      </c>
      <c r="CC28" t="str">
        <f t="shared" si="50"/>
        <v/>
      </c>
      <c r="CD28" t="str">
        <f t="shared" si="51"/>
        <v/>
      </c>
      <c r="CE28" t="str">
        <f t="shared" si="52"/>
        <v/>
      </c>
      <c r="CF28" t="str">
        <f t="shared" si="53"/>
        <v/>
      </c>
      <c r="CG28" t="str">
        <f t="shared" si="54"/>
        <v/>
      </c>
    </row>
    <row r="29" spans="1:85" x14ac:dyDescent="0.2">
      <c r="Q29">
        <v>26</v>
      </c>
      <c r="AI29" t="str">
        <f t="array" ref="AI29">IFERROR(INDEX($Q$4:$Q$59,SMALL(IF($AG$4:$AG$19=MAX($AG$4:$AG$19),ROW($AG$4:$AG$19)),ROWS(Q$4:Q29))-3,1),"")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IFERROR(INDEX($Q$4:$Q$59,SMALL(IF($AG$4:$AG$19=(MAX($AG$4:$AG$19)-1),ROW($AG$4:$AG$19)),ROWS(Q$4:Q29))-3,1),"")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IFERROR(INDEX($Q$4:$Q$59,SMALL(IF($AG$4:$AG$19=(MAX($AG$4:$AG$19)-2),ROW($AG$4:$AG$19)),ROWS(Q$4:Q29))-3,1),"")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IFERROR(INDEX($Q$4:$Q$59,SMALL(IF($AG$4:$AG$19&lt;(MAX($AG$4:$AG$19)-2),ROW($AG$4:$AG$19)),ROWS(AG$4:AG5))-3,1),"")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IFERROR(INDEX($Q$4:$Q$59,SMALL(IF($AG$4:$AG$19=MAX($AG$4:$AG$19),ROW($AG$4:$AG$19)),ROWS(Q$4:Q30))-3,1),"")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IFERROR(INDEX($Q$4:$Q$59,SMALL(IF($AG$4:$AG$19=(MAX($AG$4:$AG$19)-1),ROW($AG$4:$AG$19)),ROWS(Q$4:Q30))-3,1),"")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IFERROR(INDEX($Q$4:$Q$59,SMALL(IF($AG$4:$AG$19=(MAX($AG$4:$AG$19)-2),ROW($AG$4:$AG$19)),ROWS(Q$4:Q30))-3,1),"")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IFERROR(INDEX($Q$4:$Q$59,SMALL(IF($AG$4:$AG$19&lt;(MAX($AG$4:$AG$19)-2),ROW($AG$4:$AG$19)),ROWS(AG$4:AG6))-3,1),"")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IFERROR(INDEX($Q$4:$Q$59,SMALL(IF($AG$4:$AG$19=MAX($AG$4:$AG$19),ROW($AG$4:$AG$19)),ROWS(Q$4:Q31))-3,1),"")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IFERROR(INDEX($Q$4:$Q$59,SMALL(IF($AG$4:$AG$19=(MAX($AG$4:$AG$19)-1),ROW($AG$4:$AG$19)),ROWS(Q$4:Q31))-3,1),"")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IFERROR(INDEX($Q$4:$Q$59,SMALL(IF($AG$4:$AG$19=(MAX($AG$4:$AG$19)-2),ROW($AG$4:$AG$19)),ROWS(Q$4:Q31))-3,1),"")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IFERROR(INDEX($Q$4:$Q$59,SMALL(IF($AG$4:$AG$19&lt;(MAX($AG$4:$AG$19)-2),ROW($AG$4:$AG$19)),ROWS(AG$4:AG7))-3,1),"")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IFERROR(INDEX($Q$4:$Q$59,SMALL(IF($AG$4:$AG$19=MAX($AG$4:$AG$19),ROW($AG$4:$AG$19)),ROWS(Q$4:Q32))-3,1),"")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IFERROR(INDEX($Q$4:$Q$59,SMALL(IF($AG$4:$AG$19=(MAX($AG$4:$AG$19)-1),ROW($AG$4:$AG$19)),ROWS(Q$4:Q32))-3,1),"")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IFERROR(INDEX($Q$4:$Q$59,SMALL(IF($AG$4:$AG$19=(MAX($AG$4:$AG$19)-2),ROW($AG$4:$AG$19)),ROWS(Q$4:Q32))-3,1),"")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IFERROR(INDEX($Q$4:$Q$59,SMALL(IF($AG$4:$AG$19&lt;(MAX($AG$4:$AG$19)-2),ROW($AG$4:$AG$19)),ROWS(AG$4:AG7))-3,1),"")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IFERROR(INDEX($Q$4:$Q$59,SMALL(IF($AG$4:$AG$19=MAX($AG$4:$AG$19),ROW($AG$4:$AG$19)),ROWS(Q$4:Q33))-3,1),"")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IFERROR(INDEX($Q$4:$Q$59,SMALL(IF($AG$4:$AG$19=(MAX($AG$4:$AG$19)-1),ROW($AG$4:$AG$19)),ROWS(Q$4:Q33))-3,1),"")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IFERROR(INDEX($Q$4:$Q$59,SMALL(IF($AG$4:$AG$19=(MAX($AG$4:$AG$19)-2),ROW($AG$4:$AG$19)),ROWS(Q$4:Q33))-3,1),"")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IFERROR(INDEX($Q$4:$Q$59,SMALL(IF($AG$4:$AG$19&lt;(MAX($AG$4:$AG$19)-2),ROW($AG$4:$AG$19)),ROWS(AG$4:AG7))-3,1),"")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IFERROR(INDEX($Q$4:$Q$59,SMALL(IF($AG$4:$AG$19=MAX($AG$4:$AG$19),ROW($AG$4:$AG$19)),ROWS(Q$4:Q34))-3,1),"")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IFERROR(INDEX($Q$4:$Q$59,SMALL(IF($AG$4:$AG$19=(MAX($AG$4:$AG$19)-1),ROW($AG$4:$AG$19)),ROWS(Q$4:Q34))-3,1),"")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IFERROR(INDEX($Q$4:$Q$59,SMALL(IF($AG$4:$AG$19=(MAX($AG$4:$AG$19)-2),ROW($AG$4:$AG$19)),ROWS(Q$4:Q34))-3,1),"")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IFERROR(INDEX($Q$4:$Q$59,SMALL(IF($AG$4:$AG$19&lt;(MAX($AG$4:$AG$19)-2),ROW($AG$4:$AG$19)),ROWS(AG$4:AG7))-3,1),"")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IFERROR(INDEX($Q$4:$Q$59,SMALL(IF($AG$4:$AG$19=MAX($AG$4:$AG$19),ROW($AG$4:$AG$19)),ROWS(Q$4:Q35))-3,1),"")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IFERROR(INDEX($Q$4:$Q$59,SMALL(IF($AG$4:$AG$19=(MAX($AG$4:$AG$19)-1),ROW($AG$4:$AG$19)),ROWS(Q$4:Q35))-3,1),"")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IFERROR(INDEX($Q$4:$Q$59,SMALL(IF($AG$4:$AG$19=(MAX($AG$4:$AG$19)-2),ROW($AG$4:$AG$19)),ROWS(Q$4:Q35))-3,1),"")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IFERROR(INDEX($Q$4:$Q$59,SMALL(IF($AG$4:$AG$19&lt;(MAX($AG$4:$AG$19)-2),ROW($AG$4:$AG$19)),ROWS(AG$4:AG8))-3,1),"")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IFERROR(INDEX($Q$4:$Q$59,SMALL(IF($AG$4:$AG$19=MAX($AG$4:$AG$19),ROW($AG$4:$AG$19)),ROWS(Q$4:Q36))-3,1),"")</f>
        <v/>
      </c>
      <c r="AJ36" t="str">
        <f t="shared" ref="AJ36:AJ59" si="58">IFERROR(INDEX(R$4:R$19,$AI36,1),"")</f>
        <v/>
      </c>
      <c r="AK36" t="str">
        <f t="shared" ref="AK36:AK59" si="59">IFERROR(INDEX(S$4:S$19,$AI36,1),"")</f>
        <v/>
      </c>
      <c r="AL36" t="str">
        <f t="shared" ref="AL36:AL59" si="60">IFERROR(INDEX(T$4:T$19,$AI36,1),"")</f>
        <v/>
      </c>
      <c r="AM36" t="str">
        <f t="shared" ref="AM36:AM59" si="61">IFERROR(INDEX(U$4:U$19,$AI36,1),"")</f>
        <v/>
      </c>
      <c r="AN36" t="str">
        <f t="shared" ref="AN36:AN59" si="62">IFERROR(INDEX(V$4:V$19,$AI36,1),"")</f>
        <v/>
      </c>
      <c r="AO36" t="str">
        <f t="shared" ref="AO36:AO59" si="63">IFERROR(INDEX(W$4:W$19,$AI36,1),"")</f>
        <v/>
      </c>
      <c r="AP36" t="str">
        <f t="shared" ref="AP36:AP59" si="64">IFERROR(INDEX(X$4:X$19,$AI36,1),"")</f>
        <v/>
      </c>
      <c r="AQ36" t="str">
        <f t="shared" ref="AQ36:AQ59" si="65">IFERROR(INDEX(Y$4:Y$19,$AI36,1),"")</f>
        <v/>
      </c>
      <c r="AR36" t="str">
        <f t="shared" ref="AR36:AR59" si="66">IFERROR(INDEX(Z$4:Z$19,$AI36,1),"")</f>
        <v/>
      </c>
      <c r="AS36" t="str">
        <f t="shared" ref="AS36:AS59" si="67">IFERROR(INDEX(AA$4:AA$19,$AI36,1),"")</f>
        <v/>
      </c>
      <c r="AT36" t="str">
        <f t="shared" ref="AT36:AT59" si="68">IFERROR(INDEX(AG$4:AG$19,$AI36,1),"")</f>
        <v/>
      </c>
      <c r="AV36" t="str">
        <f t="array" ref="AV36">IFERROR(INDEX($Q$4:$Q$59,SMALL(IF($AG$4:$AG$19=(MAX($AG$4:$AG$19)-1),ROW($AG$4:$AG$19)),ROWS(Q$4:Q36))-3,1),"")</f>
        <v/>
      </c>
      <c r="AW36" t="str">
        <f t="shared" ref="AW36:AW59" si="69">IFERROR(INDEX(R$4:R$19,$AV36,1),"")</f>
        <v/>
      </c>
      <c r="AX36" t="str">
        <f t="shared" ref="AX36:AX59" si="70">IFERROR(INDEX(S$4:S$19,$AV36,1),"")</f>
        <v/>
      </c>
      <c r="AY36" t="str">
        <f t="shared" ref="AY36:AY59" si="71">IFERROR(INDEX(T$4:T$19,$AV36,1),"")</f>
        <v/>
      </c>
      <c r="AZ36" t="str">
        <f t="shared" ref="AZ36:AZ59" si="72">IFERROR(INDEX(U$4:U$19,$AV36,1),"")</f>
        <v/>
      </c>
      <c r="BA36" t="str">
        <f t="shared" ref="BA36:BA59" si="73">IFERROR(INDEX(V$4:V$19,$AV36,1),"")</f>
        <v/>
      </c>
      <c r="BB36" t="str">
        <f t="shared" ref="BB36:BB59" si="74">IFERROR(INDEX(W$4:W$19,$AV36,1),"")</f>
        <v/>
      </c>
      <c r="BC36" t="str">
        <f t="shared" ref="BC36:BC59" si="75">IFERROR(INDEX(X$4:X$19,$AV36,1),"")</f>
        <v/>
      </c>
      <c r="BD36" t="str">
        <f t="shared" ref="BD36:BD59" si="76">IFERROR(INDEX(Y$4:Y$19,$AV36,1),"")</f>
        <v/>
      </c>
      <c r="BE36" t="str">
        <f t="shared" ref="BE36:BE59" si="77">IFERROR(INDEX(Z$4:Z$19,$AV36,1),"")</f>
        <v/>
      </c>
      <c r="BF36" t="str">
        <f t="shared" ref="BF36:BF59" si="78">IFERROR(INDEX(AA$4:AA$19,$AV36,1),"")</f>
        <v/>
      </c>
      <c r="BG36" t="str">
        <f t="shared" ref="BG36:BG59" si="79">IFERROR(INDEX(AG$4:AG$19,$AV36,1),"")</f>
        <v/>
      </c>
      <c r="BI36" t="str">
        <f t="array" ref="BI36">IFERROR(INDEX($Q$4:$Q$59,SMALL(IF($AG$4:$AG$19=(MAX($AG$4:$AG$19)-2),ROW($AG$4:$AG$19)),ROWS(Q$4:Q36))-3,1),"")</f>
        <v/>
      </c>
      <c r="BJ36" t="str">
        <f t="shared" ref="BJ36:BJ59" si="80">IFERROR(INDEX(R$4:R$19,$BI36,1),"")</f>
        <v/>
      </c>
      <c r="BK36" t="str">
        <f t="shared" ref="BK36:BK59" si="81">IFERROR(INDEX(S$4:S$19,$BI36,1),"")</f>
        <v/>
      </c>
      <c r="BL36" t="str">
        <f t="shared" ref="BL36:BL59" si="82">IFERROR(INDEX(T$4:T$19,$BI36,1),"")</f>
        <v/>
      </c>
      <c r="BM36" t="str">
        <f t="shared" ref="BM36:BM59" si="83">IFERROR(INDEX(U$4:U$19,$BI36,1),"")</f>
        <v/>
      </c>
      <c r="BN36" t="str">
        <f t="shared" ref="BN36:BN59" si="84">IFERROR(INDEX(V$4:V$19,$BI36,1),"")</f>
        <v/>
      </c>
      <c r="BO36" t="str">
        <f t="shared" ref="BO36:BO59" si="85">IFERROR(INDEX(W$4:W$19,$BI36,1),"")</f>
        <v/>
      </c>
      <c r="BP36" t="str">
        <f t="shared" ref="BP36:BP59" si="86">IFERROR(INDEX(X$4:X$19,$BI36,1),"")</f>
        <v/>
      </c>
      <c r="BQ36" t="str">
        <f t="shared" ref="BQ36:BQ59" si="87">IFERROR(INDEX(Y$4:Y$19,$BI36,1),"")</f>
        <v/>
      </c>
      <c r="BR36" t="str">
        <f t="shared" ref="BR36:BR59" si="88">IFERROR(INDEX(Z$4:Z$19,$BI36,1),"")</f>
        <v/>
      </c>
      <c r="BS36" t="str">
        <f t="shared" ref="BS36:BS59" si="89">IFERROR(INDEX(AA$4:AA$19,$BI36,1),"")</f>
        <v/>
      </c>
      <c r="BT36" t="str">
        <f t="shared" ref="BT36:BT59" si="90">IFERROR(INDEX(AG$4:AG$19,$BI36,1),"")</f>
        <v/>
      </c>
      <c r="BV36" t="str">
        <f t="array" ref="BV36">IFERROR(INDEX($Q$4:$Q$59,SMALL(IF($AG$4:$AG$19&lt;(MAX($AG$4:$AG$19)-2),ROW($AG$4:$AG$19)),ROWS(AG$4:AG9))-3,1),"")</f>
        <v/>
      </c>
      <c r="BW36" t="str">
        <f t="shared" ref="BW36:BW59" si="91">IFERROR(INDEX(R$4:R$19,$BV36,1),"")</f>
        <v/>
      </c>
      <c r="BX36" t="str">
        <f t="shared" ref="BX36:BX59" si="92">IFERROR(INDEX(S$4:S$19,$BV36,1),"")</f>
        <v/>
      </c>
      <c r="BY36" t="str">
        <f t="shared" ref="BY36:BY59" si="93">IFERROR(INDEX(T$4:T$19,$BV36,1),"")</f>
        <v/>
      </c>
      <c r="BZ36" t="str">
        <f t="shared" ref="BZ36:BZ59" si="94">IFERROR(INDEX(U$4:U$19,$BV36,1),"")</f>
        <v/>
      </c>
      <c r="CA36" t="str">
        <f t="shared" ref="CA36:CA59" si="95">IFERROR(INDEX(V$4:V$19,$BV36,1),"")</f>
        <v/>
      </c>
      <c r="CB36" t="str">
        <f t="shared" ref="CB36:CB59" si="96">IFERROR(INDEX(W$4:W$19,$BV36,1),"")</f>
        <v/>
      </c>
      <c r="CC36" t="str">
        <f t="shared" ref="CC36:CC59" si="97">IFERROR(INDEX(X$4:X$19,$BV36,1),"")</f>
        <v/>
      </c>
      <c r="CD36" t="str">
        <f t="shared" ref="CD36:CD59" si="98">IFERROR(INDEX(Y$4:Y$19,$BV36,1),"")</f>
        <v/>
      </c>
      <c r="CE36" t="str">
        <f t="shared" ref="CE36:CE59" si="99">IFERROR(INDEX(Z$4:Z$19,$BV36,1),"")</f>
        <v/>
      </c>
      <c r="CF36" t="str">
        <f t="shared" ref="CF36:CF59" si="100">IFERROR(INDEX(AA$4:AA$19,$BV36,1),"")</f>
        <v/>
      </c>
      <c r="CG36" t="str">
        <f t="shared" ref="CG36:CG59" si="101">IFERROR(INDEX(AG$4:AG$19,$BV36,1),"")</f>
        <v/>
      </c>
    </row>
    <row r="37" spans="17:85" x14ac:dyDescent="0.2">
      <c r="Q37" s="7">
        <v>34</v>
      </c>
      <c r="AI37" t="str">
        <f t="array" ref="AI37">IFERROR(INDEX($Q$4:$Q$59,SMALL(IF($AG$4:$AG$19=MAX($AG$4:$AG$19),ROW($AG$4:$AG$19)),ROWS(Q$4:Q37))-3,1),"")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IFERROR(INDEX($Q$4:$Q$59,SMALL(IF($AG$4:$AG$19=(MAX($AG$4:$AG$19)-1),ROW($AG$4:$AG$19)),ROWS(Q$4:Q37))-3,1),"")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IFERROR(INDEX($Q$4:$Q$59,SMALL(IF($AG$4:$AG$19=(MAX($AG$4:$AG$19)-2),ROW($AG$4:$AG$19)),ROWS(Q$4:Q37))-3,1),"")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IFERROR(INDEX($Q$4:$Q$59,SMALL(IF($AG$4:$AG$19&lt;(MAX($AG$4:$AG$19)-2),ROW($AG$4:$AG$19)),ROWS(AG$4:AG10))-3,1),"")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IFERROR(INDEX($Q$4:$Q$59,SMALL(IF($AG$4:$AG$19=MAX($AG$4:$AG$19),ROW($AG$4:$AG$19)),ROWS(Q$4:Q38))-3,1),"")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IFERROR(INDEX($Q$4:$Q$59,SMALL(IF($AG$4:$AG$19=(MAX($AG$4:$AG$19)-1),ROW($AG$4:$AG$19)),ROWS(Q$4:Q38))-3,1),"")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IFERROR(INDEX($Q$4:$Q$59,SMALL(IF($AG$4:$AG$19=(MAX($AG$4:$AG$19)-2),ROW($AG$4:$AG$19)),ROWS(Q$4:Q38))-3,1),"")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IFERROR(INDEX($Q$4:$Q$59,SMALL(IF($AG$4:$AG$19&lt;(MAX($AG$4:$AG$19)-2),ROW($AG$4:$AG$19)),ROWS(AG$4:AG11))-3,1),"")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IFERROR(INDEX($Q$4:$Q$59,SMALL(IF($AG$4:$AG$19=MAX($AG$4:$AG$19),ROW($AG$4:$AG$19)),ROWS(Q$4:Q39))-3,1),"")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IFERROR(INDEX($Q$4:$Q$59,SMALL(IF($AG$4:$AG$19=(MAX($AG$4:$AG$19)-1),ROW($AG$4:$AG$19)),ROWS(Q$4:Q39))-3,1),"")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IFERROR(INDEX($Q$4:$Q$59,SMALL(IF($AG$4:$AG$19=(MAX($AG$4:$AG$19)-2),ROW($AG$4:$AG$19)),ROWS(Q$4:Q39))-3,1),"")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IFERROR(INDEX($Q$4:$Q$59,SMALL(IF($AG$4:$AG$19&lt;(MAX($AG$4:$AG$19)-2),ROW($AG$4:$AG$19)),ROWS(AG$4:AG11))-3,1),"")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IFERROR(INDEX($Q$4:$Q$59,SMALL(IF($AG$4:$AG$19=MAX($AG$4:$AG$19),ROW($AG$4:$AG$19)),ROWS(Q$4:Q40))-3,1),"")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IFERROR(INDEX($Q$4:$Q$59,SMALL(IF($AG$4:$AG$19=(MAX($AG$4:$AG$19)-1),ROW($AG$4:$AG$19)),ROWS(Q$4:Q40))-3,1),"")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IFERROR(INDEX($Q$4:$Q$59,SMALL(IF($AG$4:$AG$19=(MAX($AG$4:$AG$19)-2),ROW($AG$4:$AG$19)),ROWS(Q$4:Q40))-3,1),"")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IFERROR(INDEX($Q$4:$Q$59,SMALL(IF($AG$4:$AG$19&lt;(MAX($AG$4:$AG$19)-2),ROW($AG$4:$AG$19)),ROWS(AG$4:AG11))-3,1),"")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IFERROR(INDEX($Q$4:$Q$59,SMALL(IF($AG$4:$AG$19=MAX($AG$4:$AG$19),ROW($AG$4:$AG$19)),ROWS(Q$4:Q41))-3,1),"")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IFERROR(INDEX($Q$4:$Q$59,SMALL(IF($AG$4:$AG$19=(MAX($AG$4:$AG$19)-1),ROW($AG$4:$AG$19)),ROWS(Q$4:Q41))-3,1),"")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IFERROR(INDEX($Q$4:$Q$59,SMALL(IF($AG$4:$AG$19=(MAX($AG$4:$AG$19)-2),ROW($AG$4:$AG$19)),ROWS(Q$4:Q41))-3,1),"")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IFERROR(INDEX($Q$4:$Q$59,SMALL(IF($AG$4:$AG$19&lt;(MAX($AG$4:$AG$19)-2),ROW($AG$4:$AG$19)),ROWS(AG$4:AG11))-3,1),"")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IFERROR(INDEX($Q$4:$Q$59,SMALL(IF($AG$4:$AG$19=MAX($AG$4:$AG$19),ROW($AG$4:$AG$19)),ROWS(Q$4:Q42))-3,1),"")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IFERROR(INDEX($Q$4:$Q$59,SMALL(IF($AG$4:$AG$19=(MAX($AG$4:$AG$19)-1),ROW($AG$4:$AG$19)),ROWS(Q$4:Q42))-3,1),"")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IFERROR(INDEX($Q$4:$Q$59,SMALL(IF($AG$4:$AG$19=(MAX($AG$4:$AG$19)-2),ROW($AG$4:$AG$19)),ROWS(Q$4:Q42))-3,1),"")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IFERROR(INDEX($Q$4:$Q$59,SMALL(IF($AG$4:$AG$19&lt;(MAX($AG$4:$AG$19)-2),ROW($AG$4:$AG$19)),ROWS(AG$4:AG12))-3,1),"")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IFERROR(INDEX($Q$4:$Q$59,SMALL(IF($AG$4:$AG$19=MAX($AG$4:$AG$19),ROW($AG$4:$AG$19)),ROWS(Q$4:Q43))-3,1),"")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IFERROR(INDEX($Q$4:$Q$59,SMALL(IF($AG$4:$AG$19=(MAX($AG$4:$AG$19)-1),ROW($AG$4:$AG$19)),ROWS(Q$4:Q43))-3,1),"")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IFERROR(INDEX($Q$4:$Q$59,SMALL(IF($AG$4:$AG$19=(MAX($AG$4:$AG$19)-2),ROW($AG$4:$AG$19)),ROWS(Q$4:Q43))-3,1),"")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IFERROR(INDEX($Q$4:$Q$59,SMALL(IF($AG$4:$AG$19&lt;(MAX($AG$4:$AG$19)-2),ROW($AG$4:$AG$19)),ROWS(AG$4:AG13))-3,1),"")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IFERROR(INDEX($Q$4:$Q$59,SMALL(IF($AG$4:$AG$19=MAX($AG$4:$AG$19),ROW($AG$4:$AG$19)),ROWS(Q$4:Q44))-3,1),"")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IFERROR(INDEX($Q$4:$Q$59,SMALL(IF($AG$4:$AG$19=(MAX($AG$4:$AG$19)-1),ROW($AG$4:$AG$19)),ROWS(Q$4:Q44))-3,1),"")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IFERROR(INDEX($Q$4:$Q$59,SMALL(IF($AG$4:$AG$19=(MAX($AG$4:$AG$19)-2),ROW($AG$4:$AG$19)),ROWS(Q$4:Q44))-3,1),"")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IFERROR(INDEX($Q$4:$Q$59,SMALL(IF($AG$4:$AG$19&lt;(MAX($AG$4:$AG$19)-2),ROW($AG$4:$AG$19)),ROWS(AG$4:AG14))-3,1),"")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IFERROR(INDEX($Q$4:$Q$59,SMALL(IF($AG$4:$AG$19=MAX($AG$4:$AG$19),ROW($AG$4:$AG$19)),ROWS(Q$4:Q45))-3,1),"")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IFERROR(INDEX($Q$4:$Q$59,SMALL(IF($AG$4:$AG$19=(MAX($AG$4:$AG$19)-1),ROW($AG$4:$AG$19)),ROWS(Q$4:Q45))-3,1),"")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IFERROR(INDEX($Q$4:$Q$59,SMALL(IF($AG$4:$AG$19=(MAX($AG$4:$AG$19)-2),ROW($AG$4:$AG$19)),ROWS(Q$4:Q45))-3,1),"")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IFERROR(INDEX($Q$4:$Q$59,SMALL(IF($AG$4:$AG$19&lt;(MAX($AG$4:$AG$19)-2),ROW($AG$4:$AG$19)),ROWS(AG$4:AG15))-3,1),"")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IFERROR(INDEX($Q$4:$Q$59,SMALL(IF($AG$4:$AG$19=MAX($AG$4:$AG$19),ROW($AG$4:$AG$19)),ROWS(Q$4:Q46))-3,1),"")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IFERROR(INDEX($Q$4:$Q$59,SMALL(IF($AG$4:$AG$19=(MAX($AG$4:$AG$19)-1),ROW($AG$4:$AG$19)),ROWS(Q$4:Q46))-3,1),"")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IFERROR(INDEX($Q$4:$Q$59,SMALL(IF($AG$4:$AG$19=(MAX($AG$4:$AG$19)-2),ROW($AG$4:$AG$19)),ROWS(Q$4:Q46))-3,1),"")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IFERROR(INDEX($Q$4:$Q$59,SMALL(IF($AG$4:$AG$19&lt;(MAX($AG$4:$AG$19)-2),ROW($AG$4:$AG$19)),ROWS(AG$4:AG15))-3,1),"")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IFERROR(INDEX($Q$4:$Q$59,SMALL(IF($AG$4:$AG$19=MAX($AG$4:$AG$19),ROW($AG$4:$AG$19)),ROWS(Q$4:Q47))-3,1),"")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IFERROR(INDEX($Q$4:$Q$59,SMALL(IF($AG$4:$AG$19=(MAX($AG$4:$AG$19)-1),ROW($AG$4:$AG$19)),ROWS(Q$4:Q47))-3,1),"")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IFERROR(INDEX($Q$4:$Q$59,SMALL(IF($AG$4:$AG$19=(MAX($AG$4:$AG$19)-2),ROW($AG$4:$AG$19)),ROWS(Q$4:Q47))-3,1),"")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IFERROR(INDEX($Q$4:$Q$59,SMALL(IF($AG$4:$AG$19&lt;(MAX($AG$4:$AG$19)-2),ROW($AG$4:$AG$19)),ROWS(AG$4:AG15))-3,1),"")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IFERROR(INDEX($Q$4:$Q$59,SMALL(IF($AG$4:$AG$19=MAX($AG$4:$AG$19),ROW($AG$4:$AG$19)),ROWS(Q$4:Q48))-3,1),"")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IFERROR(INDEX($Q$4:$Q$59,SMALL(IF($AG$4:$AG$19=(MAX($AG$4:$AG$19)-1),ROW($AG$4:$AG$19)),ROWS(Q$4:Q48))-3,1),"")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IFERROR(INDEX($Q$4:$Q$59,SMALL(IF($AG$4:$AG$19=(MAX($AG$4:$AG$19)-2),ROW($AG$4:$AG$19)),ROWS(Q$4:Q48))-3,1),"")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IFERROR(INDEX($Q$4:$Q$59,SMALL(IF($AG$4:$AG$19&lt;(MAX($AG$4:$AG$19)-2),ROW($AG$4:$AG$19)),ROWS(AG$4:AG15))-3,1),"")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IFERROR(INDEX($Q$4:$Q$59,SMALL(IF($AG$4:$AG$19=MAX($AG$4:$AG$19),ROW($AG$4:$AG$19)),ROWS(Q$4:Q49))-3,1),"")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IFERROR(INDEX($Q$4:$Q$59,SMALL(IF($AG$4:$AG$19=(MAX($AG$4:$AG$19)-1),ROW($AG$4:$AG$19)),ROWS(Q$4:Q49))-3,1),"")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IFERROR(INDEX($Q$4:$Q$59,SMALL(IF($AG$4:$AG$19=(MAX($AG$4:$AG$19)-2),ROW($AG$4:$AG$19)),ROWS(Q$4:Q49))-3,1),"")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IFERROR(INDEX($Q$4:$Q$59,SMALL(IF($AG$4:$AG$19&lt;(MAX($AG$4:$AG$19)-2),ROW($AG$4:$AG$19)),ROWS(AG$4:AG16))-3,1),"")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IFERROR(INDEX($Q$4:$Q$59,SMALL(IF($AG$4:$AG$19=MAX($AG$4:$AG$19),ROW($AG$4:$AG$19)),ROWS(Q$4:Q50))-3,1),"")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IFERROR(INDEX($Q$4:$Q$59,SMALL(IF($AG$4:$AG$19=(MAX($AG$4:$AG$19)-1),ROW($AG$4:$AG$19)),ROWS(Q$4:Q50))-3,1),"")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IFERROR(INDEX($Q$4:$Q$59,SMALL(IF($AG$4:$AG$19=(MAX($AG$4:$AG$19)-2),ROW($AG$4:$AG$19)),ROWS(Q$4:Q50))-3,1),"")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IFERROR(INDEX($Q$4:$Q$59,SMALL(IF($AG$4:$AG$19&lt;(MAX($AG$4:$AG$19)-2),ROW($AG$4:$AG$19)),ROWS(AG$4:AG17))-3,1),"")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IFERROR(INDEX($Q$4:$Q$59,SMALL(IF($AG$4:$AG$19=MAX($AG$4:$AG$19),ROW($AG$4:$AG$19)),ROWS(Q$4:Q51))-3,1),"")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IFERROR(INDEX($Q$4:$Q$59,SMALL(IF($AG$4:$AG$19=(MAX($AG$4:$AG$19)-1),ROW($AG$4:$AG$19)),ROWS(Q$4:Q51))-3,1),"")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IFERROR(INDEX($Q$4:$Q$59,SMALL(IF($AG$4:$AG$19=(MAX($AG$4:$AG$19)-2),ROW($AG$4:$AG$19)),ROWS(Q$4:Q51))-3,1),"")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IFERROR(INDEX($Q$4:$Q$59,SMALL(IF($AG$4:$AG$19&lt;(MAX($AG$4:$AG$19)-2),ROW($AG$4:$AG$19)),ROWS(AG$4:AG18))-3,1),"")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IFERROR(INDEX($Q$4:$Q$59,SMALL(IF($AG$4:$AG$19=MAX($AG$4:$AG$19),ROW($AG$4:$AG$19)),ROWS(Q$4:Q52))-3,1),"")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IFERROR(INDEX($Q$4:$Q$59,SMALL(IF($AG$4:$AG$19=(MAX($AG$4:$AG$19)-1),ROW($AG$4:$AG$19)),ROWS(Q$4:Q52))-3,1),"")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IFERROR(INDEX($Q$4:$Q$59,SMALL(IF($AG$4:$AG$19=(MAX($AG$4:$AG$19)-2),ROW($AG$4:$AG$19)),ROWS(Q$4:Q52))-3,1),"")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IFERROR(INDEX($Q$4:$Q$59,SMALL(IF($AG$4:$AG$19&lt;(MAX($AG$4:$AG$19)-2),ROW($AG$4:$AG$19)),ROWS(AG$4:AG19))-3,1),"")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IFERROR(INDEX($Q$4:$Q$59,SMALL(IF($AG$4:$AG$19=MAX($AG$4:$AG$19),ROW($AG$4:$AG$19)),ROWS(Q$4:Q53))-3,1),"")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IFERROR(INDEX($Q$4:$Q$59,SMALL(IF($AG$4:$AG$19=(MAX($AG$4:$AG$19)-1),ROW($AG$4:$AG$19)),ROWS(Q$4:Q53))-3,1),"")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IFERROR(INDEX($Q$4:$Q$59,SMALL(IF($AG$4:$AG$19=(MAX($AG$4:$AG$19)-2),ROW($AG$4:$AG$19)),ROWS(Q$4:Q53))-3,1),"")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IFERROR(INDEX($Q$4:$Q$59,SMALL(IF($AG$4:$AG$19&lt;(MAX($AG$4:$AG$19)-2),ROW($AG$4:$AG$19)),ROWS(AG$4:AG19))-3,1),"")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IFERROR(INDEX($Q$4:$Q$59,SMALL(IF($AG$4:$AG$19=MAX($AG$4:$AG$19),ROW($AG$4:$AG$19)),ROWS(Q$4:Q54))-3,1),"")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IFERROR(INDEX($Q$4:$Q$59,SMALL(IF($AG$4:$AG$19=(MAX($AG$4:$AG$19)-1),ROW($AG$4:$AG$19)),ROWS(Q$4:Q54))-3,1),"")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IFERROR(INDEX($Q$4:$Q$59,SMALL(IF($AG$4:$AG$19=(MAX($AG$4:$AG$19)-2),ROW($AG$4:$AG$19)),ROWS(Q$4:Q54))-3,1),"")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IFERROR(INDEX($Q$4:$Q$59,SMALL(IF($AG$4:$AG$19&lt;(MAX($AG$4:$AG$19)-2),ROW($AG$4:$AG$19)),ROWS(AG$4:AG19))-3,1),"")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IFERROR(INDEX($Q$4:$Q$59,SMALL(IF($AG$4:$AG$19=MAX($AG$4:$AG$19),ROW($AG$4:$AG$19)),ROWS(Q$4:Q55))-3,1),"")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IFERROR(INDEX($Q$4:$Q$59,SMALL(IF($AG$4:$AG$19=(MAX($AG$4:$AG$19)-1),ROW($AG$4:$AG$19)),ROWS(Q$4:Q55))-3,1),"")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IFERROR(INDEX($Q$4:$Q$59,SMALL(IF($AG$4:$AG$19=(MAX($AG$4:$AG$19)-2),ROW($AG$4:$AG$19)),ROWS(Q$4:Q55))-3,1),"")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IFERROR(INDEX($Q$4:$Q$59,SMALL(IF($AG$4:$AG$19&lt;(MAX($AG$4:$AG$19)-2),ROW($AG$4:$AG$19)),ROWS(AG$4:AG19))-3,1),"")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IFERROR(INDEX($Q$4:$Q$59,SMALL(IF($AG$4:$AG$19=MAX($AG$4:$AG$19),ROW($AG$4:$AG$19)),ROWS(Q$4:Q56))-3,1),"")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IFERROR(INDEX($Q$4:$Q$59,SMALL(IF($AG$4:$AG$19=(MAX($AG$4:$AG$19)-1),ROW($AG$4:$AG$19)),ROWS(Q$4:Q56))-3,1),"")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IFERROR(INDEX($Q$4:$Q$59,SMALL(IF($AG$4:$AG$19=(MAX($AG$4:$AG$19)-2),ROW($AG$4:$AG$19)),ROWS(Q$4:Q56))-3,1),"")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IFERROR(INDEX($Q$4:$Q$59,SMALL(IF($AG$4:$AG$19&lt;(MAX($AG$4:$AG$19)-2),ROW($AG$4:$AG$19)),ROWS(AG$4:AG19))-3,1),"")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IFERROR(INDEX($Q$4:$Q$59,SMALL(IF($AG$4:$AG$19=MAX($AG$4:$AG$19),ROW($AG$4:$AG$19)),ROWS(Q$4:Q57))-3,1),"")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IFERROR(INDEX($Q$4:$Q$59,SMALL(IF($AG$4:$AG$19=(MAX($AG$4:$AG$19)-1),ROW($AG$4:$AG$19)),ROWS(Q$4:Q57))-3,1),"")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IFERROR(INDEX($Q$4:$Q$59,SMALL(IF($AG$4:$AG$19=(MAX($AG$4:$AG$19)-2),ROW($AG$4:$AG$19)),ROWS(Q$4:Q57))-3,1),"")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IFERROR(INDEX($Q$4:$Q$59,SMALL(IF($AG$4:$AG$19&lt;(MAX($AG$4:$AG$19)-2),ROW($AG$4:$AG$19)),ROWS(AG$4:AG19))-3,1),"")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IFERROR(INDEX($Q$4:$Q$59,SMALL(IF($AG$4:$AG$19=MAX($AG$4:$AG$19),ROW($AG$4:$AG$19)),ROWS(Q$4:Q58))-3,1),"")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IFERROR(INDEX($Q$4:$Q$59,SMALL(IF($AG$4:$AG$19=(MAX($AG$4:$AG$19)-1),ROW($AG$4:$AG$19)),ROWS(Q$4:Q58))-3,1),"")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IFERROR(INDEX($Q$4:$Q$59,SMALL(IF($AG$4:$AG$19=(MAX($AG$4:$AG$19)-2),ROW($AG$4:$AG$19)),ROWS(Q$4:Q58))-3,1),"")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IFERROR(INDEX($Q$4:$Q$59,SMALL(IF($AG$4:$AG$19&lt;(MAX($AG$4:$AG$19)-2),ROW($AG$4:$AG$19)),ROWS(AG$4:AG19))-3,1),"")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IFERROR(INDEX($Q$4:$Q$59,SMALL(IF($AG$4:$AG$19=MAX($AG$4:$AG$19),ROW($AG$4:$AG$19)),ROWS(Q$4:Q59))-3,1),"")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IFERROR(INDEX($Q$4:$Q$59,SMALL(IF($AG$4:$AG$19=(MAX($AG$4:$AG$19)-1),ROW($AG$4:$AG$19)),ROWS(Q$4:Q59))-3,1),"")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IFERROR(INDEX($Q$4:$Q$59,SMALL(IF($AG$4:$AG$19=(MAX($AG$4:$AG$19)-2),ROW($AG$4:$AG$19)),ROWS(Q$4:Q59))-3,1),"")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IFERROR(INDEX($Q$4:$Q$59,SMALL(IF($AG$4:$AG$19&lt;(MAX($AG$4:$AG$19)-2),ROW($AG$4:$AG$19)),ROWS(AG$4:AG19))-3,1),"")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19">
    <cfRule type="cellIs" dxfId="36" priority="8" operator="lessThan">
      <formula>$M$5</formula>
    </cfRule>
  </conditionalFormatting>
  <conditionalFormatting sqref="AA4:AA19">
    <cfRule type="cellIs" dxfId="35" priority="5" operator="greaterThan">
      <formula>$M$2</formula>
    </cfRule>
    <cfRule type="cellIs" dxfId="34" priority="6" operator="lessThan">
      <formula>$N$2</formula>
    </cfRule>
    <cfRule type="cellIs" dxfId="33" priority="7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63"/>
  <sheetViews>
    <sheetView zoomScaleNormal="100" workbookViewId="0">
      <selection activeCell="J4" sqref="J4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C1-17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47.683999999999997</v>
      </c>
      <c r="M4" t="s">
        <v>84</v>
      </c>
      <c r="Q4">
        <v>1</v>
      </c>
      <c r="R4" s="6" t="str">
        <f t="shared" ref="R4:R59" si="0">INDEX($A$4:$A$53,MATCH(S4,$B$4:$B$53,0),1)</f>
        <v>C1-21</v>
      </c>
      <c r="S4" s="6">
        <f t="shared" ref="S4:S10" si="1">IF($K$2&lt;($B$53+0.25),VLOOKUP($K$2,$B$4:$B$53,1,TRUE),$B$56)</f>
        <v>55.365000000000002</v>
      </c>
      <c r="T4" s="6" t="str">
        <f t="shared" ref="T4:T59" si="2">IFERROR(INDEX($A$4:$A$53,MATCH(U4,$B$4:$B$53,0),1),"-")</f>
        <v>C2-2</v>
      </c>
      <c r="U4" s="6">
        <f>IFERROR(IF(($K$2-S4)&lt;$B$53,VLOOKUP(($K$2-S4),$B$4:$B$53,1,TRUE),$B$56),"-")</f>
        <v>27.792999999999999</v>
      </c>
      <c r="V4" s="6" t="str">
        <f t="shared" ref="V4:V59" si="3">IFERROR(INDEX($A$4:$A$53,MATCH(W4,$B$4:$B$53,0),1),"-")</f>
        <v>-</v>
      </c>
      <c r="W4" s="6" t="str">
        <f>IFERROR(IF(($K$2-S4-U4)&lt;$B$53,VLOOKUP(($K$2-S4-U4),$B$4:$B$53,1,TRUE),$B$56),"-")</f>
        <v>-</v>
      </c>
      <c r="X4" s="6" t="str">
        <f t="shared" ref="X4:X59" si="4">IFERROR(INDEX($A$4:$A$53,MATCH(Y4,$B$4:$B$53,0),1),"-")</f>
        <v>-</v>
      </c>
      <c r="Y4" s="6" t="str">
        <f>IFERROR(IF(($K$2-S4-U4-W4)&lt;$B$53,VLOOKUP(($K$2-S4-U4-W4),$B$4:$B$53,1,TRUE),$B$56),"-")</f>
        <v>-</v>
      </c>
      <c r="Z4" s="7">
        <f>SUM(R4:Y4)</f>
        <v>83.158000000000001</v>
      </c>
      <c r="AA4" s="7">
        <f>($K$2-Z4)</f>
        <v>0.84199999999999875</v>
      </c>
      <c r="AB4">
        <f>IF(AA4&gt;1,$S$1-6,IF(AA4&gt;$M$2,-3,IF(AA4&gt;$N$2,-1,0)))</f>
        <v>-3</v>
      </c>
      <c r="AC4" s="7">
        <f>IF(MIN(R4:Y4)&lt;$M$5,-1,1)</f>
        <v>1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>
        <f t="array" ref="AE4">IF(OR(LEFT(R4:Y4,2)="C5",LEFT(R4:Y4,2)="C6",LEFT(R4:Y4,2)="C7"),1,0)</f>
        <v>0</v>
      </c>
      <c r="AF4" s="7">
        <f>IF(AA4&lt;((COUNTIF(R4:Y4,"&gt;0")+1)*$M$8),-10,0)</f>
        <v>0</v>
      </c>
      <c r="AG4" s="7">
        <f>$S$1+SUM(AB4:AF4)</f>
        <v>-1</v>
      </c>
      <c r="AI4">
        <f t="array" ref="AI4">IFERROR(INDEX($Q$4:$Q$59,SMALL(IF($AG$4:$AG$59=MAX($AG$4:$AG$59),ROW($AG$4:$AG$59)),ROWS(Q$4:Q4))-3,1),"")</f>
        <v>22</v>
      </c>
      <c r="AJ4" t="str">
        <f t="shared" ref="AJ4:AS4" si="5">IFERROR(INDEX(R$4:R$59,$AI4,1),"")</f>
        <v>C4-3</v>
      </c>
      <c r="AK4">
        <f t="shared" si="5"/>
        <v>34.307000000000002</v>
      </c>
      <c r="AL4" t="str">
        <f t="shared" si="5"/>
        <v>C1-18</v>
      </c>
      <c r="AM4">
        <f t="shared" si="5"/>
        <v>49.603999999999999</v>
      </c>
      <c r="AN4" t="str">
        <f t="shared" si="5"/>
        <v>-</v>
      </c>
      <c r="AO4" t="str">
        <f t="shared" si="5"/>
        <v>-</v>
      </c>
      <c r="AP4" t="str">
        <f t="shared" si="5"/>
        <v>-</v>
      </c>
      <c r="AQ4" t="str">
        <f t="shared" si="5"/>
        <v>-</v>
      </c>
      <c r="AR4">
        <f t="shared" si="5"/>
        <v>83.911000000000001</v>
      </c>
      <c r="AS4">
        <f t="shared" si="5"/>
        <v>8.8999999999998636E-2</v>
      </c>
      <c r="AT4">
        <f>IFERROR(INDEX(AG$4:AG$59,$AI4,1),"")</f>
        <v>2</v>
      </c>
      <c r="AV4" t="str">
        <f t="array" ref="AV4">IFERROR(INDEX($Q$4:$Q$59,SMALL(IF($AG$4:$AG$59=(MAX($AG$4:$AG$59)-1),ROW($AG$4:$AG$59)),ROWS(Q$4:Q4))-3,1),"")</f>
        <v/>
      </c>
      <c r="AW4" t="str">
        <f t="shared" ref="AW4:BF4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>
        <f t="array" ref="BI4">IFERROR(INDEX($Q$4:$Q$59,SMALL(IF($AG$4:$AG$59=(MAX($AG$4:$AG$59)-2),ROW($AG$4:$AG$59)),ROWS(Q$4:Q4))-3,1),"")</f>
        <v>29</v>
      </c>
      <c r="BJ4" t="str">
        <f t="shared" ref="BJ4:BS4" si="7">IFERROR(INDEX(R$4:R$59,$BI4,1),"")</f>
        <v>C5-2</v>
      </c>
      <c r="BK4">
        <f t="shared" si="7"/>
        <v>47.9</v>
      </c>
      <c r="BL4" t="str">
        <f t="shared" si="7"/>
        <v>C7-1</v>
      </c>
      <c r="BM4">
        <f t="shared" si="7"/>
        <v>35.396999999999998</v>
      </c>
      <c r="BN4" t="str">
        <f t="shared" si="7"/>
        <v>-</v>
      </c>
      <c r="BO4" t="str">
        <f t="shared" si="7"/>
        <v>-</v>
      </c>
      <c r="BP4" t="str">
        <f t="shared" si="7"/>
        <v>-</v>
      </c>
      <c r="BQ4" t="str">
        <f t="shared" si="7"/>
        <v>-</v>
      </c>
      <c r="BR4">
        <f t="shared" si="7"/>
        <v>83.296999999999997</v>
      </c>
      <c r="BS4">
        <f t="shared" si="7"/>
        <v>0.70300000000000296</v>
      </c>
      <c r="BT4">
        <f>IFERROR(INDEX(AG$4:AG$59,$BI4,1),"")</f>
        <v>0</v>
      </c>
      <c r="BV4">
        <f t="array" ref="BV4">IFERROR(INDEX($Q$4:$Q$59,SMALL(IF($AG$4:$AG$59&lt;(MAX($AG$4:$AG$59)-2),ROW($AG$4:$AG$59)),ROWS(AG$4:AG4))-3,1),"")</f>
        <v>1</v>
      </c>
      <c r="BW4" t="str">
        <f t="shared" ref="BW4:CF4" si="8">IFERROR(INDEX(R$4:R$59,$BV4,1),"")</f>
        <v>C1-21</v>
      </c>
      <c r="BX4">
        <f t="shared" si="8"/>
        <v>55.365000000000002</v>
      </c>
      <c r="BY4" t="str">
        <f t="shared" si="8"/>
        <v>C2-2</v>
      </c>
      <c r="BZ4">
        <f t="shared" si="8"/>
        <v>27.792999999999999</v>
      </c>
      <c r="CA4" t="str">
        <f t="shared" si="8"/>
        <v>-</v>
      </c>
      <c r="CB4" t="str">
        <f t="shared" si="8"/>
        <v>-</v>
      </c>
      <c r="CC4" t="str">
        <f t="shared" si="8"/>
        <v>-</v>
      </c>
      <c r="CD4" t="str">
        <f t="shared" si="8"/>
        <v>-</v>
      </c>
      <c r="CE4">
        <f t="shared" si="8"/>
        <v>83.158000000000001</v>
      </c>
      <c r="CF4">
        <f t="shared" si="8"/>
        <v>0.84199999999999875</v>
      </c>
      <c r="CG4">
        <f>IFERROR(INDEX(AG$4:AG$59,$BV4,1),"")</f>
        <v>-1</v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4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C1-11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36.243000000000002</v>
      </c>
      <c r="M5" s="8">
        <v>20</v>
      </c>
      <c r="Q5">
        <v>2</v>
      </c>
      <c r="R5" s="6" t="str">
        <f t="shared" si="0"/>
        <v>C1-21</v>
      </c>
      <c r="S5" s="6">
        <f t="shared" si="1"/>
        <v>55.365000000000002</v>
      </c>
      <c r="T5" s="6" t="str">
        <f t="shared" si="2"/>
        <v>C2-2</v>
      </c>
      <c r="U5" s="6">
        <f>IFERROR(IF(($K$2-S5)&lt;$B$53,VLOOKUP(($K$2-S5),$B$4:$B$53,1,TRUE),$B$57),"-")</f>
        <v>27.792999999999999</v>
      </c>
      <c r="V5" s="6" t="str">
        <f t="shared" si="3"/>
        <v>-</v>
      </c>
      <c r="W5" s="6" t="str">
        <f>IFERROR(IF(($K$2-S5-U5)&lt;$B$53,VLOOKUP(($K$2-S5-U5),$B$4:$B$53,1,TRUE),$B$57),"-")</f>
        <v>-</v>
      </c>
      <c r="X5" s="6" t="str">
        <f t="shared" si="4"/>
        <v>-</v>
      </c>
      <c r="Y5" s="6" t="str">
        <f>IFERROR(IF(($K$2-S5-U5-W5)&lt;$B$53,VLOOKUP(($K$2-S5-U5-W5),$B$4:$B$53,1,TRUE),$B$57),"-")</f>
        <v>-</v>
      </c>
      <c r="Z5" s="7">
        <f t="shared" ref="Z5:Z24" si="9">SUM(R5:Y5)</f>
        <v>83.158000000000001</v>
      </c>
      <c r="AA5" s="7">
        <f t="shared" ref="AA5:AA59" si="10">($K$2-Z5)</f>
        <v>0.84199999999999875</v>
      </c>
      <c r="AB5">
        <f t="shared" ref="AB5:AB59" si="11">IF(AA5&gt;1,$S$1-6,IF(AA5&gt;$M$2,-3,IF(AA5&gt;$N$2,-1,0)))</f>
        <v>-3</v>
      </c>
      <c r="AC5" s="7">
        <f t="shared" ref="AC5:AC59" si="12">IF(MIN(R5:Y5)&lt;$M$5,-1,1)</f>
        <v>1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>
        <f t="array" ref="AE5">IF(OR(LEFT(R5:Y5,2)="C5",LEFT(R5:Y5,2)="C6",LEFT(R5:Y5,2)="C7"),1,0)</f>
        <v>0</v>
      </c>
      <c r="AF5" s="7">
        <f t="shared" ref="AF5:AF59" si="14">IF(AA5&lt;((COUNTIF(R5:Y5,"&gt;0")+1)*$M$8),-10,0)</f>
        <v>0</v>
      </c>
      <c r="AG5" s="7">
        <f t="shared" ref="AG5:AG59" si="15">$S$1+SUM(AB5:AF5)</f>
        <v>-1</v>
      </c>
      <c r="AI5">
        <f t="array" ref="AI5">IFERROR(INDEX($Q$4:$Q$59,SMALL(IF($AG$4:$AG$59=MAX($AG$4:$AG$59),ROW($AG$4:$AG$59)),ROWS(Q$4:Q5))-3,1),"")</f>
        <v>23</v>
      </c>
      <c r="AJ5" t="str">
        <f t="shared" ref="AJ5:AS30" si="16">IFERROR(INDEX(R$4:R$59,$AI5,1),"")</f>
        <v>C4-3</v>
      </c>
      <c r="AK5">
        <f t="shared" si="16"/>
        <v>34.307000000000002</v>
      </c>
      <c r="AL5" t="str">
        <f t="shared" si="16"/>
        <v>C1-18</v>
      </c>
      <c r="AM5">
        <f t="shared" si="16"/>
        <v>49.603999999999999</v>
      </c>
      <c r="AN5" t="str">
        <f t="shared" si="16"/>
        <v>-</v>
      </c>
      <c r="AO5" t="str">
        <f t="shared" si="16"/>
        <v>-</v>
      </c>
      <c r="AP5" t="str">
        <f t="shared" si="16"/>
        <v>-</v>
      </c>
      <c r="AQ5" t="str">
        <f t="shared" si="16"/>
        <v>-</v>
      </c>
      <c r="AR5">
        <f t="shared" si="16"/>
        <v>83.911000000000001</v>
      </c>
      <c r="AS5">
        <f t="shared" si="16"/>
        <v>8.8999999999998636E-2</v>
      </c>
      <c r="AT5">
        <f t="shared" ref="AT5:AT59" si="17">IFERROR(INDEX(AG$4:AG$59,$AI5,1),"")</f>
        <v>2</v>
      </c>
      <c r="AV5" t="str">
        <f t="array" ref="AV5">IFERROR(INDEX($Q$4:$Q$59,SMALL(IF($AG$4:$AG$59=(MAX($AG$4:$AG$59)-1),ROW($AG$4:$AG$59)),ROWS(Q$4:Q5))-3,1),"")</f>
        <v/>
      </c>
      <c r="AW5" t="str">
        <f t="shared" ref="AW5:BF30" si="18">IFERROR(INDEX(R$4:R$59,$AV5,1),"")</f>
        <v/>
      </c>
      <c r="AX5" t="str">
        <f t="shared" si="18"/>
        <v/>
      </c>
      <c r="AY5" t="str">
        <f t="shared" si="18"/>
        <v/>
      </c>
      <c r="AZ5" t="str">
        <f t="shared" si="18"/>
        <v/>
      </c>
      <c r="BA5" t="str">
        <f t="shared" si="18"/>
        <v/>
      </c>
      <c r="BB5" t="str">
        <f t="shared" si="18"/>
        <v/>
      </c>
      <c r="BC5" t="str">
        <f t="shared" si="18"/>
        <v/>
      </c>
      <c r="BD5" t="str">
        <f t="shared" si="18"/>
        <v/>
      </c>
      <c r="BE5" t="str">
        <f t="shared" si="18"/>
        <v/>
      </c>
      <c r="BF5" t="str">
        <f t="shared" si="18"/>
        <v/>
      </c>
      <c r="BG5" t="str">
        <f t="shared" ref="BG5:BG59" si="19">IFERROR(INDEX(AG$4:AG$59,$AV5,1),"")</f>
        <v/>
      </c>
      <c r="BI5">
        <f t="array" ref="BI5">IFERROR(INDEX($Q$4:$Q$59,SMALL(IF($AG$4:$AG$59=(MAX($AG$4:$AG$59)-2),ROW($AG$4:$AG$59)),ROWS(Q$4:Q5))-3,1),"")</f>
        <v>30</v>
      </c>
      <c r="BJ5" t="str">
        <f t="shared" ref="BJ5:BS30" si="20">IFERROR(INDEX(R$4:R$59,$BI5,1),"")</f>
        <v>C5-2</v>
      </c>
      <c r="BK5">
        <f t="shared" si="20"/>
        <v>47.9</v>
      </c>
      <c r="BL5" t="str">
        <f t="shared" si="20"/>
        <v>C7-1</v>
      </c>
      <c r="BM5">
        <f t="shared" si="20"/>
        <v>35.396999999999998</v>
      </c>
      <c r="BN5" t="str">
        <f t="shared" si="20"/>
        <v>-</v>
      </c>
      <c r="BO5" t="str">
        <f t="shared" si="20"/>
        <v>-</v>
      </c>
      <c r="BP5" t="str">
        <f t="shared" si="20"/>
        <v>-</v>
      </c>
      <c r="BQ5" t="str">
        <f t="shared" si="20"/>
        <v>-</v>
      </c>
      <c r="BR5">
        <f t="shared" si="20"/>
        <v>83.296999999999997</v>
      </c>
      <c r="BS5">
        <f t="shared" si="20"/>
        <v>0.70300000000000296</v>
      </c>
      <c r="BT5">
        <f t="shared" ref="BT5:BT59" si="21">IFERROR(INDEX(AG$4:AG$59,$BI5,1),"")</f>
        <v>0</v>
      </c>
      <c r="BV5">
        <f t="array" ref="BV5">IFERROR(INDEX($Q$4:$Q$59,SMALL(IF($AG$4:$AG$59&lt;(MAX($AG$4:$AG$59)-2),ROW($AG$4:$AG$59)),ROWS(AG$4:AG5))-3,1),"")</f>
        <v>2</v>
      </c>
      <c r="BW5" t="str">
        <f t="shared" ref="BW5:CF30" si="22">IFERROR(INDEX(R$4:R$59,$BV5,1),"")</f>
        <v>C1-21</v>
      </c>
      <c r="BX5">
        <f t="shared" si="22"/>
        <v>55.365000000000002</v>
      </c>
      <c r="BY5" t="str">
        <f t="shared" si="22"/>
        <v>C2-2</v>
      </c>
      <c r="BZ5">
        <f t="shared" si="22"/>
        <v>27.792999999999999</v>
      </c>
      <c r="CA5" t="str">
        <f t="shared" si="22"/>
        <v>-</v>
      </c>
      <c r="CB5" t="str">
        <f t="shared" si="22"/>
        <v>-</v>
      </c>
      <c r="CC5" t="str">
        <f t="shared" si="22"/>
        <v>-</v>
      </c>
      <c r="CD5" t="str">
        <f t="shared" si="22"/>
        <v>-</v>
      </c>
      <c r="CE5">
        <f t="shared" si="22"/>
        <v>83.158000000000001</v>
      </c>
      <c r="CF5">
        <f t="shared" si="22"/>
        <v>0.84199999999999875</v>
      </c>
      <c r="CG5">
        <f t="shared" ref="CG5:CG59" si="23">IFERROR(INDEX(AG$4:AG$59,$BV5,1),"")</f>
        <v>-1</v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4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6" t="str">
        <f t="shared" si="0"/>
        <v>C1-21</v>
      </c>
      <c r="S6" s="6">
        <f t="shared" si="1"/>
        <v>55.365000000000002</v>
      </c>
      <c r="T6" s="6" t="str">
        <f t="shared" si="2"/>
        <v>C2-2</v>
      </c>
      <c r="U6" s="6">
        <f>IFERROR(IF(($K$2-S6)&lt;$B$53,VLOOKUP(($K$2-S6),$B$4:$B$53,1,TRUE),$B$58),"-")</f>
        <v>27.792999999999999</v>
      </c>
      <c r="V6" s="6" t="str">
        <f t="shared" si="3"/>
        <v>-</v>
      </c>
      <c r="W6" s="6" t="str">
        <f>IFERROR(IF(($K$2-S6-U6)&lt;$B$53,VLOOKUP(($K$2-S6-U6),$B$4:$B$53,1,TRUE),$B$58),"-")</f>
        <v>-</v>
      </c>
      <c r="X6" s="6" t="str">
        <f t="shared" si="4"/>
        <v>-</v>
      </c>
      <c r="Y6" s="6" t="str">
        <f>IFERROR(IF(($K$2-S6-U6-W6)&lt;$B$53,VLOOKUP(($K$2-S6-U6-W6),$B$4:$B$53,1,TRUE),$B$58),"-")</f>
        <v>-</v>
      </c>
      <c r="Z6" s="7">
        <f t="shared" si="9"/>
        <v>83.158000000000001</v>
      </c>
      <c r="AA6" s="7">
        <f t="shared" si="10"/>
        <v>0.84199999999999875</v>
      </c>
      <c r="AB6">
        <f t="shared" si="11"/>
        <v>-3</v>
      </c>
      <c r="AC6" s="7">
        <f t="shared" si="12"/>
        <v>1</v>
      </c>
      <c r="AD6" s="7">
        <f t="shared" si="13"/>
        <v>0</v>
      </c>
      <c r="AE6" s="7">
        <f t="array" ref="AE6">IF(OR(LEFT(R6:Y6,2)="C5",LEFT(R6:Y6,2)="C6",LEFT(R6:Y6,2)="C7"),1,0)</f>
        <v>0</v>
      </c>
      <c r="AF6" s="7">
        <f t="shared" si="14"/>
        <v>0</v>
      </c>
      <c r="AG6" s="7">
        <f t="shared" si="15"/>
        <v>-1</v>
      </c>
      <c r="AI6">
        <f t="array" ref="AI6">IFERROR(INDEX($Q$4:$Q$59,SMALL(IF($AG$4:$AG$59=MAX($AG$4:$AG$59),ROW($AG$4:$AG$59)),ROWS(Q$4:Q6))-3,1),"")</f>
        <v>24</v>
      </c>
      <c r="AJ6" t="str">
        <f t="shared" si="16"/>
        <v>C4-3</v>
      </c>
      <c r="AK6">
        <f t="shared" si="16"/>
        <v>34.307000000000002</v>
      </c>
      <c r="AL6" t="str">
        <f t="shared" si="16"/>
        <v>C1-18</v>
      </c>
      <c r="AM6">
        <f t="shared" si="16"/>
        <v>49.603999999999999</v>
      </c>
      <c r="AN6" t="str">
        <f t="shared" si="16"/>
        <v>-</v>
      </c>
      <c r="AO6" t="str">
        <f t="shared" si="16"/>
        <v>-</v>
      </c>
      <c r="AP6" t="str">
        <f t="shared" si="16"/>
        <v>-</v>
      </c>
      <c r="AQ6" t="str">
        <f t="shared" si="16"/>
        <v>-</v>
      </c>
      <c r="AR6">
        <f t="shared" si="16"/>
        <v>83.911000000000001</v>
      </c>
      <c r="AS6">
        <f t="shared" si="16"/>
        <v>8.8999999999998636E-2</v>
      </c>
      <c r="AT6">
        <f t="shared" si="17"/>
        <v>2</v>
      </c>
      <c r="AV6" t="str">
        <f t="array" ref="AV6">IFERROR(INDEX($Q$4:$Q$59,SMALL(IF($AG$4:$AG$59=(MAX($AG$4:$AG$59)-1),ROW($AG$4:$AG$59)),ROWS(Q$4:Q6))-3,1),"")</f>
        <v/>
      </c>
      <c r="AW6" t="str">
        <f t="shared" si="18"/>
        <v/>
      </c>
      <c r="AX6" t="str">
        <f t="shared" si="18"/>
        <v/>
      </c>
      <c r="AY6" t="str">
        <f t="shared" si="18"/>
        <v/>
      </c>
      <c r="AZ6" t="str">
        <f t="shared" si="18"/>
        <v/>
      </c>
      <c r="BA6" t="str">
        <f t="shared" si="18"/>
        <v/>
      </c>
      <c r="BB6" t="str">
        <f t="shared" si="18"/>
        <v/>
      </c>
      <c r="BC6" t="str">
        <f t="shared" si="18"/>
        <v/>
      </c>
      <c r="BD6" t="str">
        <f t="shared" si="18"/>
        <v/>
      </c>
      <c r="BE6" t="str">
        <f t="shared" si="18"/>
        <v/>
      </c>
      <c r="BF6" t="str">
        <f t="shared" si="18"/>
        <v/>
      </c>
      <c r="BG6" t="str">
        <f t="shared" si="19"/>
        <v/>
      </c>
      <c r="BI6">
        <f t="array" ref="BI6">IFERROR(INDEX($Q$4:$Q$59,SMALL(IF($AG$4:$AG$59=(MAX($AG$4:$AG$59)-2),ROW($AG$4:$AG$59)),ROWS(Q$4:Q6))-3,1),"")</f>
        <v>31</v>
      </c>
      <c r="BJ6" t="str">
        <f t="shared" si="20"/>
        <v>C5-2</v>
      </c>
      <c r="BK6">
        <f t="shared" si="20"/>
        <v>47.9</v>
      </c>
      <c r="BL6" t="str">
        <f t="shared" si="20"/>
        <v>C7-1</v>
      </c>
      <c r="BM6">
        <f t="shared" si="20"/>
        <v>35.396999999999998</v>
      </c>
      <c r="BN6" t="str">
        <f t="shared" si="20"/>
        <v>-</v>
      </c>
      <c r="BO6" t="str">
        <f t="shared" si="20"/>
        <v>-</v>
      </c>
      <c r="BP6" t="str">
        <f t="shared" si="20"/>
        <v>-</v>
      </c>
      <c r="BQ6" t="str">
        <f t="shared" si="20"/>
        <v>-</v>
      </c>
      <c r="BR6">
        <f t="shared" si="20"/>
        <v>83.296999999999997</v>
      </c>
      <c r="BS6">
        <f t="shared" si="20"/>
        <v>0.70300000000000296</v>
      </c>
      <c r="BT6">
        <f t="shared" si="21"/>
        <v>0</v>
      </c>
      <c r="BV6">
        <f t="array" ref="BV6">IFERROR(INDEX($Q$4:$Q$59,SMALL(IF($AG$4:$AG$59&lt;(MAX($AG$4:$AG$59)-2),ROW($AG$4:$AG$59)),ROWS(AG$4:AG6))-3,1),"")</f>
        <v>3</v>
      </c>
      <c r="BW6" t="str">
        <f t="shared" si="22"/>
        <v>C1-21</v>
      </c>
      <c r="BX6">
        <f t="shared" si="22"/>
        <v>55.365000000000002</v>
      </c>
      <c r="BY6" t="str">
        <f t="shared" si="22"/>
        <v>C2-2</v>
      </c>
      <c r="BZ6">
        <f t="shared" si="22"/>
        <v>27.792999999999999</v>
      </c>
      <c r="CA6" t="str">
        <f t="shared" si="22"/>
        <v>-</v>
      </c>
      <c r="CB6" t="str">
        <f t="shared" si="22"/>
        <v>-</v>
      </c>
      <c r="CC6" t="str">
        <f t="shared" si="22"/>
        <v>-</v>
      </c>
      <c r="CD6" t="str">
        <f t="shared" si="22"/>
        <v>-</v>
      </c>
      <c r="CE6">
        <f t="shared" si="22"/>
        <v>83.158000000000001</v>
      </c>
      <c r="CF6">
        <f t="shared" si="22"/>
        <v>0.84199999999999875</v>
      </c>
      <c r="CG6">
        <f t="shared" si="23"/>
        <v>-1</v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4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6" t="str">
        <f t="shared" si="0"/>
        <v>C1-21</v>
      </c>
      <c r="S7" s="6">
        <f t="shared" si="1"/>
        <v>55.365000000000002</v>
      </c>
      <c r="T7" s="6" t="str">
        <f t="shared" si="2"/>
        <v>C2-2</v>
      </c>
      <c r="U7" s="6">
        <f>IFERROR(IF(($K$2-S7)&lt;$B$53,VLOOKUP(($K$2-S7),$B$4:$B$53,1,TRUE),$B$59),"-")</f>
        <v>27.792999999999999</v>
      </c>
      <c r="V7" s="6" t="str">
        <f t="shared" si="3"/>
        <v>-</v>
      </c>
      <c r="W7" s="6" t="str">
        <f>IFERROR(IF(($K$2-S7-U7)&lt;$B$53,VLOOKUP(($K$2-S7-U7),$B$4:$B$53,1,TRUE),$B$59),"-")</f>
        <v>-</v>
      </c>
      <c r="X7" s="6" t="str">
        <f t="shared" si="4"/>
        <v>-</v>
      </c>
      <c r="Y7" s="6" t="str">
        <f>IFERROR(IF(($K$2-S7-U7-W7)&lt;$B$53,VLOOKUP(($K$2-S7-U7-W7),$B$4:$B$53,1,TRUE),$B$59),"-")</f>
        <v>-</v>
      </c>
      <c r="Z7" s="7">
        <f t="shared" si="9"/>
        <v>83.158000000000001</v>
      </c>
      <c r="AA7" s="7">
        <f t="shared" si="10"/>
        <v>0.84199999999999875</v>
      </c>
      <c r="AB7">
        <f t="shared" si="11"/>
        <v>-3</v>
      </c>
      <c r="AC7" s="7">
        <f t="shared" si="12"/>
        <v>1</v>
      </c>
      <c r="AD7" s="7">
        <f t="shared" si="13"/>
        <v>0</v>
      </c>
      <c r="AE7" s="7">
        <f t="array" ref="AE7">IF(OR(LEFT(R7:Y7,2)="C5",LEFT(R7:Y7,2)="C6",LEFT(R7:Y7,2)="C7"),1,0)</f>
        <v>0</v>
      </c>
      <c r="AF7" s="7">
        <f t="shared" si="14"/>
        <v>0</v>
      </c>
      <c r="AG7" s="7">
        <f t="shared" si="15"/>
        <v>-1</v>
      </c>
      <c r="AI7">
        <f t="array" ref="AI7">IFERROR(INDEX($Q$4:$Q$59,SMALL(IF($AG$4:$AG$59=MAX($AG$4:$AG$59),ROW($AG$4:$AG$59)),ROWS(Q$4:Q7))-3,1),"")</f>
        <v>25</v>
      </c>
      <c r="AJ7" t="str">
        <f t="shared" si="16"/>
        <v>C4-3</v>
      </c>
      <c r="AK7">
        <f t="shared" si="16"/>
        <v>34.307000000000002</v>
      </c>
      <c r="AL7" t="str">
        <f t="shared" si="16"/>
        <v>C1-18</v>
      </c>
      <c r="AM7">
        <f t="shared" si="16"/>
        <v>49.603999999999999</v>
      </c>
      <c r="AN7" t="str">
        <f t="shared" si="16"/>
        <v>-</v>
      </c>
      <c r="AO7" t="str">
        <f t="shared" si="16"/>
        <v>-</v>
      </c>
      <c r="AP7" t="str">
        <f t="shared" si="16"/>
        <v>-</v>
      </c>
      <c r="AQ7" t="str">
        <f t="shared" si="16"/>
        <v>-</v>
      </c>
      <c r="AR7">
        <f t="shared" si="16"/>
        <v>83.911000000000001</v>
      </c>
      <c r="AS7">
        <f t="shared" si="16"/>
        <v>8.8999999999998636E-2</v>
      </c>
      <c r="AT7">
        <f t="shared" si="17"/>
        <v>2</v>
      </c>
      <c r="AV7" t="str">
        <f t="array" ref="AV7">IFERROR(INDEX($Q$4:$Q$59,SMALL(IF($AG$4:$AG$59=(MAX($AG$4:$AG$59)-1),ROW($AG$4:$AG$59)),ROWS(Q$4:Q7))-3,1),"")</f>
        <v/>
      </c>
      <c r="AW7" t="str">
        <f t="shared" si="18"/>
        <v/>
      </c>
      <c r="AX7" t="str">
        <f t="shared" si="18"/>
        <v/>
      </c>
      <c r="AY7" t="str">
        <f t="shared" si="18"/>
        <v/>
      </c>
      <c r="AZ7" t="str">
        <f t="shared" si="18"/>
        <v/>
      </c>
      <c r="BA7" t="str">
        <f t="shared" si="18"/>
        <v/>
      </c>
      <c r="BB7" t="str">
        <f t="shared" si="18"/>
        <v/>
      </c>
      <c r="BC7" t="str">
        <f t="shared" si="18"/>
        <v/>
      </c>
      <c r="BD7" t="str">
        <f t="shared" si="18"/>
        <v/>
      </c>
      <c r="BE7" t="str">
        <f t="shared" si="18"/>
        <v/>
      </c>
      <c r="BF7" t="str">
        <f t="shared" si="18"/>
        <v/>
      </c>
      <c r="BG7" t="str">
        <f t="shared" si="19"/>
        <v/>
      </c>
      <c r="BI7">
        <f t="array" ref="BI7">IFERROR(INDEX($Q$4:$Q$59,SMALL(IF($AG$4:$AG$59=(MAX($AG$4:$AG$59)-2),ROW($AG$4:$AG$59)),ROWS(Q$4:Q7))-3,1),"")</f>
        <v>32</v>
      </c>
      <c r="BJ7" t="str">
        <f t="shared" si="20"/>
        <v>C5-2</v>
      </c>
      <c r="BK7">
        <f t="shared" si="20"/>
        <v>47.9</v>
      </c>
      <c r="BL7" t="str">
        <f t="shared" si="20"/>
        <v>C7-1</v>
      </c>
      <c r="BM7">
        <f t="shared" si="20"/>
        <v>35.396999999999998</v>
      </c>
      <c r="BN7" t="str">
        <f t="shared" si="20"/>
        <v>-</v>
      </c>
      <c r="BO7" t="str">
        <f t="shared" si="20"/>
        <v>-</v>
      </c>
      <c r="BP7" t="str">
        <f t="shared" si="20"/>
        <v>-</v>
      </c>
      <c r="BQ7" t="str">
        <f t="shared" si="20"/>
        <v>-</v>
      </c>
      <c r="BR7">
        <f t="shared" si="20"/>
        <v>83.296999999999997</v>
      </c>
      <c r="BS7">
        <f t="shared" si="20"/>
        <v>0.70300000000000296</v>
      </c>
      <c r="BT7">
        <f t="shared" si="21"/>
        <v>0</v>
      </c>
      <c r="BV7">
        <f t="array" ref="BV7">IFERROR(INDEX($Q$4:$Q$59,SMALL(IF($AG$4:$AG$59&lt;(MAX($AG$4:$AG$59)-2),ROW($AG$4:$AG$59)),ROWS(AG$4:AG7))-3,1),"")</f>
        <v>4</v>
      </c>
      <c r="BW7" t="str">
        <f t="shared" si="22"/>
        <v>C1-21</v>
      </c>
      <c r="BX7">
        <f t="shared" si="22"/>
        <v>55.365000000000002</v>
      </c>
      <c r="BY7" t="str">
        <f t="shared" si="22"/>
        <v>C2-2</v>
      </c>
      <c r="BZ7">
        <f t="shared" si="22"/>
        <v>27.792999999999999</v>
      </c>
      <c r="CA7" t="str">
        <f t="shared" si="22"/>
        <v>-</v>
      </c>
      <c r="CB7" t="str">
        <f t="shared" si="22"/>
        <v>-</v>
      </c>
      <c r="CC7" t="str">
        <f t="shared" si="22"/>
        <v>-</v>
      </c>
      <c r="CD7" t="str">
        <f t="shared" si="22"/>
        <v>-</v>
      </c>
      <c r="CE7">
        <f t="shared" si="22"/>
        <v>83.158000000000001</v>
      </c>
      <c r="CF7">
        <f t="shared" si="22"/>
        <v>0.84199999999999875</v>
      </c>
      <c r="CG7">
        <f t="shared" si="23"/>
        <v>-1</v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f>'calculating+sorting'!M8</f>
        <v>0.02</v>
      </c>
      <c r="Q8" s="11">
        <v>5</v>
      </c>
      <c r="R8" s="6" t="str">
        <f t="shared" si="0"/>
        <v>C1-21</v>
      </c>
      <c r="S8" s="6">
        <f t="shared" si="1"/>
        <v>55.365000000000002</v>
      </c>
      <c r="T8" s="6" t="str">
        <f t="shared" si="2"/>
        <v>C2-2</v>
      </c>
      <c r="U8" s="6">
        <f>IFERROR(IF(($K$2-S8)&lt;$B$53,VLOOKUP(($K$2-S8),$B$4:$B$53,1,TRUE),$B$60),"-")</f>
        <v>27.792999999999999</v>
      </c>
      <c r="V8" s="6" t="str">
        <f t="shared" si="3"/>
        <v>-</v>
      </c>
      <c r="W8" s="6" t="str">
        <f>IFERROR(IF(($K$2-S8-U8)&lt;$B$53,VLOOKUP(($K$2-S8-U8),$B$4:$B$53,1,TRUE),$B$60),"-")</f>
        <v>-</v>
      </c>
      <c r="X8" s="6" t="str">
        <f t="shared" si="4"/>
        <v>-</v>
      </c>
      <c r="Y8" s="6" t="str">
        <f>IFERROR(IF(($K$2-S8-U8-W8)&lt;$B$53,VLOOKUP(($K$2-S8-U8-W8),$B$4:$B$53,1,TRUE),$B$60),"-")</f>
        <v>-</v>
      </c>
      <c r="Z8" s="7">
        <f t="shared" si="9"/>
        <v>83.158000000000001</v>
      </c>
      <c r="AA8" s="7">
        <f t="shared" si="10"/>
        <v>0.84199999999999875</v>
      </c>
      <c r="AB8">
        <f t="shared" si="11"/>
        <v>-3</v>
      </c>
      <c r="AC8" s="7">
        <f t="shared" si="12"/>
        <v>1</v>
      </c>
      <c r="AD8" s="7">
        <f t="shared" si="13"/>
        <v>0</v>
      </c>
      <c r="AE8" s="7">
        <f t="array" ref="AE8">IF(OR(LEFT(R8:Y8,2)="C5",LEFT(R8:Y8,2)="C6",LEFT(R8:Y8,2)="C7"),1,0)</f>
        <v>0</v>
      </c>
      <c r="AF8" s="7">
        <f t="shared" si="14"/>
        <v>0</v>
      </c>
      <c r="AG8" s="7">
        <f t="shared" si="15"/>
        <v>-1</v>
      </c>
      <c r="AI8">
        <f t="array" ref="AI8">IFERROR(INDEX($Q$4:$Q$59,SMALL(IF($AG$4:$AG$59=MAX($AG$4:$AG$59),ROW($AG$4:$AG$59)),ROWS(Q$4:Q8))-3,1),"")</f>
        <v>26</v>
      </c>
      <c r="AJ8" t="str">
        <f t="shared" si="16"/>
        <v>C4-3</v>
      </c>
      <c r="AK8">
        <f t="shared" si="16"/>
        <v>34.307000000000002</v>
      </c>
      <c r="AL8" t="str">
        <f t="shared" si="16"/>
        <v>C1-18</v>
      </c>
      <c r="AM8">
        <f t="shared" si="16"/>
        <v>49.603999999999999</v>
      </c>
      <c r="AN8" t="str">
        <f t="shared" si="16"/>
        <v>-</v>
      </c>
      <c r="AO8" t="str">
        <f t="shared" si="16"/>
        <v>-</v>
      </c>
      <c r="AP8" t="str">
        <f t="shared" si="16"/>
        <v>-</v>
      </c>
      <c r="AQ8" t="str">
        <f t="shared" si="16"/>
        <v>-</v>
      </c>
      <c r="AR8">
        <f t="shared" si="16"/>
        <v>83.911000000000001</v>
      </c>
      <c r="AS8">
        <f t="shared" si="16"/>
        <v>8.8999999999998636E-2</v>
      </c>
      <c r="AT8">
        <f t="shared" si="17"/>
        <v>2</v>
      </c>
      <c r="AV8" t="str">
        <f t="array" ref="AV8">IFERROR(INDEX($Q$4:$Q$59,SMALL(IF($AG$4:$AG$59=(MAX($AG$4:$AG$59)-1),ROW($AG$4:$AG$59)),ROWS(Q$4:Q8))-3,1),"")</f>
        <v/>
      </c>
      <c r="AW8" t="str">
        <f t="shared" si="18"/>
        <v/>
      </c>
      <c r="AX8" t="str">
        <f t="shared" si="18"/>
        <v/>
      </c>
      <c r="AY8" t="str">
        <f t="shared" si="18"/>
        <v/>
      </c>
      <c r="AZ8" t="str">
        <f t="shared" si="18"/>
        <v/>
      </c>
      <c r="BA8" t="str">
        <f t="shared" si="18"/>
        <v/>
      </c>
      <c r="BB8" t="str">
        <f t="shared" si="18"/>
        <v/>
      </c>
      <c r="BC8" t="str">
        <f t="shared" si="18"/>
        <v/>
      </c>
      <c r="BD8" t="str">
        <f t="shared" si="18"/>
        <v/>
      </c>
      <c r="BE8" t="str">
        <f t="shared" si="18"/>
        <v/>
      </c>
      <c r="BF8" t="str">
        <f t="shared" si="18"/>
        <v/>
      </c>
      <c r="BG8" t="str">
        <f t="shared" si="19"/>
        <v/>
      </c>
      <c r="BI8">
        <f t="array" ref="BI8">IFERROR(INDEX($Q$4:$Q$59,SMALL(IF($AG$4:$AG$59=(MAX($AG$4:$AG$59)-2),ROW($AG$4:$AG$59)),ROWS(Q$4:Q8))-3,1),"")</f>
        <v>33</v>
      </c>
      <c r="BJ8" t="str">
        <f t="shared" si="20"/>
        <v>C5-2</v>
      </c>
      <c r="BK8">
        <f t="shared" si="20"/>
        <v>47.9</v>
      </c>
      <c r="BL8" t="str">
        <f t="shared" si="20"/>
        <v>C7-1</v>
      </c>
      <c r="BM8">
        <f t="shared" si="20"/>
        <v>35.396999999999998</v>
      </c>
      <c r="BN8" t="str">
        <f t="shared" si="20"/>
        <v>-</v>
      </c>
      <c r="BO8" t="str">
        <f t="shared" si="20"/>
        <v>-</v>
      </c>
      <c r="BP8" t="str">
        <f t="shared" si="20"/>
        <v>-</v>
      </c>
      <c r="BQ8" t="str">
        <f t="shared" si="20"/>
        <v>-</v>
      </c>
      <c r="BR8">
        <f t="shared" si="20"/>
        <v>83.296999999999997</v>
      </c>
      <c r="BS8">
        <f t="shared" si="20"/>
        <v>0.70300000000000296</v>
      </c>
      <c r="BT8">
        <f t="shared" si="21"/>
        <v>0</v>
      </c>
      <c r="BV8">
        <f t="array" ref="BV8">IFERROR(INDEX($Q$4:$Q$59,SMALL(IF($AG$4:$AG$59&lt;(MAX($AG$4:$AG$59)-2),ROW($AG$4:$AG$59)),ROWS(AG$4:AG8))-3,1),"")</f>
        <v>5</v>
      </c>
      <c r="BW8" t="str">
        <f t="shared" si="22"/>
        <v>C1-21</v>
      </c>
      <c r="BX8">
        <f t="shared" si="22"/>
        <v>55.365000000000002</v>
      </c>
      <c r="BY8" t="str">
        <f t="shared" si="22"/>
        <v>C2-2</v>
      </c>
      <c r="BZ8">
        <f t="shared" si="22"/>
        <v>27.792999999999999</v>
      </c>
      <c r="CA8" t="str">
        <f t="shared" si="22"/>
        <v>-</v>
      </c>
      <c r="CB8" t="str">
        <f t="shared" si="22"/>
        <v>-</v>
      </c>
      <c r="CC8" t="str">
        <f t="shared" si="22"/>
        <v>-</v>
      </c>
      <c r="CD8" t="str">
        <f t="shared" si="22"/>
        <v>-</v>
      </c>
      <c r="CE8">
        <f t="shared" si="22"/>
        <v>83.158000000000001</v>
      </c>
      <c r="CF8">
        <f t="shared" si="22"/>
        <v>0.84199999999999875</v>
      </c>
      <c r="CG8">
        <f t="shared" si="23"/>
        <v>-1</v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83.926999999999992</v>
      </c>
      <c r="Q9" s="11">
        <v>6</v>
      </c>
      <c r="R9" s="6" t="str">
        <f t="shared" si="0"/>
        <v>C1-21</v>
      </c>
      <c r="S9" s="6">
        <f t="shared" si="1"/>
        <v>55.365000000000002</v>
      </c>
      <c r="T9" s="6" t="str">
        <f t="shared" si="2"/>
        <v>C2-2</v>
      </c>
      <c r="U9" s="6">
        <f>IFERROR(IF(($K$2-S9)&lt;$B$53,VLOOKUP(($K$2-S9),$B$4:$B$53,1,TRUE),$B$61),"-")</f>
        <v>27.792999999999999</v>
      </c>
      <c r="V9" s="6" t="str">
        <f t="shared" si="3"/>
        <v>-</v>
      </c>
      <c r="W9" s="6" t="str">
        <f>IFERROR(IF(($K$2-S9-U9)&lt;$B$53,VLOOKUP(($K$2-S9-U9),$B$4:$B$53,1,TRUE),$B$61),"-")</f>
        <v>-</v>
      </c>
      <c r="X9" s="6" t="str">
        <f t="shared" si="4"/>
        <v>-</v>
      </c>
      <c r="Y9" s="6" t="str">
        <f>IFERROR(IF(($K$2-S9-U9-W9)&lt;$B$53,VLOOKUP(($K$2-S9-U9-W9),$B$4:$B$53,1,TRUE),$B$61),"-")</f>
        <v>-</v>
      </c>
      <c r="Z9" s="7">
        <f t="shared" si="9"/>
        <v>83.158000000000001</v>
      </c>
      <c r="AA9" s="7">
        <f t="shared" si="10"/>
        <v>0.84199999999999875</v>
      </c>
      <c r="AB9">
        <f t="shared" si="11"/>
        <v>-3</v>
      </c>
      <c r="AC9" s="7">
        <f t="shared" si="12"/>
        <v>1</v>
      </c>
      <c r="AD9" s="7">
        <f t="shared" si="13"/>
        <v>0</v>
      </c>
      <c r="AE9" s="7">
        <f t="array" ref="AE9">IF(OR(LEFT(R9:Y9,2)="C5",LEFT(R9:Y9,2)="C6",LEFT(R9:Y9,2)="C7"),1,0)</f>
        <v>0</v>
      </c>
      <c r="AF9" s="7">
        <f t="shared" si="14"/>
        <v>0</v>
      </c>
      <c r="AG9" s="7">
        <f t="shared" si="15"/>
        <v>-1</v>
      </c>
      <c r="AI9">
        <f t="array" ref="AI9">IFERROR(INDEX($Q$4:$Q$59,SMALL(IF($AG$4:$AG$59=MAX($AG$4:$AG$59),ROW($AG$4:$AG$59)),ROWS(Q$4:Q9))-3,1),"")</f>
        <v>27</v>
      </c>
      <c r="AJ9" t="str">
        <f t="shared" si="16"/>
        <v>C4-3</v>
      </c>
      <c r="AK9">
        <f t="shared" si="16"/>
        <v>34.307000000000002</v>
      </c>
      <c r="AL9" t="str">
        <f t="shared" si="16"/>
        <v>C1-18</v>
      </c>
      <c r="AM9">
        <f t="shared" si="16"/>
        <v>49.603999999999999</v>
      </c>
      <c r="AN9" t="str">
        <f t="shared" si="16"/>
        <v>-</v>
      </c>
      <c r="AO9" t="str">
        <f t="shared" si="16"/>
        <v>-</v>
      </c>
      <c r="AP9" t="str">
        <f t="shared" si="16"/>
        <v>-</v>
      </c>
      <c r="AQ9" t="str">
        <f t="shared" si="16"/>
        <v>-</v>
      </c>
      <c r="AR9">
        <f t="shared" si="16"/>
        <v>83.911000000000001</v>
      </c>
      <c r="AS9">
        <f t="shared" si="16"/>
        <v>8.8999999999998636E-2</v>
      </c>
      <c r="AT9">
        <f t="shared" si="17"/>
        <v>2</v>
      </c>
      <c r="AV9" t="str">
        <f t="array" ref="AV9">IFERROR(INDEX($Q$4:$Q$59,SMALL(IF($AG$4:$AG$59=(MAX($AG$4:$AG$59)-1),ROW($AG$4:$AG$59)),ROWS(Q$4:Q9))-3,1),"")</f>
        <v/>
      </c>
      <c r="AW9" t="str">
        <f t="shared" si="18"/>
        <v/>
      </c>
      <c r="AX9" t="str">
        <f t="shared" si="18"/>
        <v/>
      </c>
      <c r="AY9" t="str">
        <f t="shared" si="18"/>
        <v/>
      </c>
      <c r="AZ9" t="str">
        <f t="shared" si="18"/>
        <v/>
      </c>
      <c r="BA9" t="str">
        <f t="shared" si="18"/>
        <v/>
      </c>
      <c r="BB9" t="str">
        <f t="shared" si="18"/>
        <v/>
      </c>
      <c r="BC9" t="str">
        <f t="shared" si="18"/>
        <v/>
      </c>
      <c r="BD9" t="str">
        <f t="shared" si="18"/>
        <v/>
      </c>
      <c r="BE9" t="str">
        <f t="shared" si="18"/>
        <v/>
      </c>
      <c r="BF9" t="str">
        <f t="shared" si="18"/>
        <v/>
      </c>
      <c r="BG9" t="str">
        <f t="shared" si="19"/>
        <v/>
      </c>
      <c r="BI9">
        <f t="array" ref="BI9">IFERROR(INDEX($Q$4:$Q$59,SMALL(IF($AG$4:$AG$59=(MAX($AG$4:$AG$59)-2),ROW($AG$4:$AG$59)),ROWS(Q$4:Q9))-3,1),"")</f>
        <v>34</v>
      </c>
      <c r="BJ9" t="str">
        <f t="shared" si="20"/>
        <v>C5-2</v>
      </c>
      <c r="BK9">
        <f t="shared" si="20"/>
        <v>47.9</v>
      </c>
      <c r="BL9" t="str">
        <f t="shared" si="20"/>
        <v>C7-1</v>
      </c>
      <c r="BM9">
        <f t="shared" si="20"/>
        <v>35.396999999999998</v>
      </c>
      <c r="BN9" t="str">
        <f t="shared" si="20"/>
        <v>-</v>
      </c>
      <c r="BO9" t="str">
        <f t="shared" si="20"/>
        <v>-</v>
      </c>
      <c r="BP9" t="str">
        <f t="shared" si="20"/>
        <v>-</v>
      </c>
      <c r="BQ9" t="str">
        <f t="shared" si="20"/>
        <v>-</v>
      </c>
      <c r="BR9">
        <f t="shared" si="20"/>
        <v>83.296999999999997</v>
      </c>
      <c r="BS9">
        <f t="shared" si="20"/>
        <v>0.70300000000000296</v>
      </c>
      <c r="BT9">
        <f t="shared" si="21"/>
        <v>0</v>
      </c>
      <c r="BV9">
        <f t="array" ref="BV9">IFERROR(INDEX($Q$4:$Q$59,SMALL(IF($AG$4:$AG$59&lt;(MAX($AG$4:$AG$59)-2),ROW($AG$4:$AG$59)),ROWS(AG$4:AG9))-3,1),"")</f>
        <v>6</v>
      </c>
      <c r="BW9" t="str">
        <f t="shared" si="22"/>
        <v>C1-21</v>
      </c>
      <c r="BX9">
        <f t="shared" si="22"/>
        <v>55.365000000000002</v>
      </c>
      <c r="BY9" t="str">
        <f t="shared" si="22"/>
        <v>C2-2</v>
      </c>
      <c r="BZ9">
        <f t="shared" si="22"/>
        <v>27.792999999999999</v>
      </c>
      <c r="CA9" t="str">
        <f t="shared" si="22"/>
        <v>-</v>
      </c>
      <c r="CB9" t="str">
        <f t="shared" si="22"/>
        <v>-</v>
      </c>
      <c r="CC9" t="str">
        <f t="shared" si="22"/>
        <v>-</v>
      </c>
      <c r="CD9" t="str">
        <f t="shared" si="22"/>
        <v>-</v>
      </c>
      <c r="CE9">
        <f t="shared" si="22"/>
        <v>83.158000000000001</v>
      </c>
      <c r="CF9">
        <f t="shared" si="22"/>
        <v>0.84199999999999875</v>
      </c>
      <c r="CG9">
        <f t="shared" si="23"/>
        <v>-1</v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7.3000000000007503E-2</v>
      </c>
      <c r="Q10">
        <v>7</v>
      </c>
      <c r="R10" s="6" t="str">
        <f t="shared" si="0"/>
        <v>C1-21</v>
      </c>
      <c r="S10" s="6">
        <f t="shared" si="1"/>
        <v>55.365000000000002</v>
      </c>
      <c r="T10" s="6" t="str">
        <f t="shared" si="2"/>
        <v>C2-2</v>
      </c>
      <c r="U10" s="6">
        <f>IFERROR(IF(($K$2-S10)&lt;$B$53,VLOOKUP(($K$2-S10),$B$4:$B$53,1,TRUE),$B$62),"-")</f>
        <v>27.792999999999999</v>
      </c>
      <c r="V10" s="6" t="str">
        <f t="shared" si="3"/>
        <v>-</v>
      </c>
      <c r="W10" s="6" t="str">
        <f>IFERROR(IF(($K$2-S10-U10)&lt;$B$53,VLOOKUP(($K$2-S10-U10),$B$4:$B$53,1,TRUE),$B$62),"-")</f>
        <v>-</v>
      </c>
      <c r="X10" s="6" t="str">
        <f t="shared" si="4"/>
        <v>-</v>
      </c>
      <c r="Y10" s="6" t="str">
        <f>IFERROR(IF(($K$2-S10-U10-W10)&lt;$B$53,VLOOKUP(($K$2-S10-U10-W10),$B$4:$B$53,1,TRUE),$B$62),"-")</f>
        <v>-</v>
      </c>
      <c r="Z10" s="7">
        <f t="shared" si="9"/>
        <v>83.158000000000001</v>
      </c>
      <c r="AA10" s="7">
        <f t="shared" si="10"/>
        <v>0.84199999999999875</v>
      </c>
      <c r="AB10">
        <f t="shared" si="11"/>
        <v>-3</v>
      </c>
      <c r="AC10" s="7">
        <f t="shared" si="12"/>
        <v>1</v>
      </c>
      <c r="AD10" s="7">
        <f t="shared" si="13"/>
        <v>0</v>
      </c>
      <c r="AE10" s="7">
        <f t="array" ref="AE10">IF(OR(LEFT(R10:Y10,2)="C5",LEFT(R10:Y10,2)="C6",LEFT(R10:Y10,2)="C7"),1,0)</f>
        <v>0</v>
      </c>
      <c r="AF10" s="7">
        <f t="shared" si="14"/>
        <v>0</v>
      </c>
      <c r="AG10" s="7">
        <f t="shared" si="15"/>
        <v>-1</v>
      </c>
      <c r="AI10">
        <f t="array" ref="AI10">IFERROR(INDEX($Q$4:$Q$59,SMALL(IF($AG$4:$AG$59=MAX($AG$4:$AG$59),ROW($AG$4:$AG$59)),ROWS(Q$4:Q10))-3,1),"")</f>
        <v>28</v>
      </c>
      <c r="AJ10" t="str">
        <f t="shared" si="16"/>
        <v>C4-3</v>
      </c>
      <c r="AK10">
        <f t="shared" si="16"/>
        <v>34.307000000000002</v>
      </c>
      <c r="AL10" t="str">
        <f t="shared" si="16"/>
        <v>C1-18</v>
      </c>
      <c r="AM10">
        <f t="shared" si="16"/>
        <v>49.603999999999999</v>
      </c>
      <c r="AN10" t="str">
        <f t="shared" si="16"/>
        <v>-</v>
      </c>
      <c r="AO10" t="str">
        <f t="shared" si="16"/>
        <v>-</v>
      </c>
      <c r="AP10" t="str">
        <f t="shared" si="16"/>
        <v>-</v>
      </c>
      <c r="AQ10" t="str">
        <f t="shared" si="16"/>
        <v>-</v>
      </c>
      <c r="AR10">
        <f t="shared" si="16"/>
        <v>83.911000000000001</v>
      </c>
      <c r="AS10">
        <f t="shared" si="16"/>
        <v>8.8999999999998636E-2</v>
      </c>
      <c r="AT10">
        <f t="shared" si="17"/>
        <v>2</v>
      </c>
      <c r="AV10" t="str">
        <f t="array" ref="AV10">IFERROR(INDEX($Q$4:$Q$59,SMALL(IF($AG$4:$AG$59=(MAX($AG$4:$AG$59)-1),ROW($AG$4:$AG$59)),ROWS(Q$4:Q10))-3,1),"")</f>
        <v/>
      </c>
      <c r="AW10" t="str">
        <f t="shared" si="18"/>
        <v/>
      </c>
      <c r="AX10" t="str">
        <f t="shared" si="18"/>
        <v/>
      </c>
      <c r="AY10" t="str">
        <f t="shared" si="18"/>
        <v/>
      </c>
      <c r="AZ10" t="str">
        <f t="shared" si="18"/>
        <v/>
      </c>
      <c r="BA10" t="str">
        <f t="shared" si="18"/>
        <v/>
      </c>
      <c r="BB10" t="str">
        <f t="shared" si="18"/>
        <v/>
      </c>
      <c r="BC10" t="str">
        <f t="shared" si="18"/>
        <v/>
      </c>
      <c r="BD10" t="str">
        <f t="shared" si="18"/>
        <v/>
      </c>
      <c r="BE10" t="str">
        <f t="shared" si="18"/>
        <v/>
      </c>
      <c r="BF10" t="str">
        <f t="shared" si="18"/>
        <v/>
      </c>
      <c r="BG10" t="str">
        <f t="shared" si="19"/>
        <v/>
      </c>
      <c r="BI10">
        <f t="array" ref="BI10">IFERROR(INDEX($Q$4:$Q$59,SMALL(IF($AG$4:$AG$59=(MAX($AG$4:$AG$59)-2),ROW($AG$4:$AG$59)),ROWS(Q$4:Q10))-3,1),"")</f>
        <v>35</v>
      </c>
      <c r="BJ10" t="str">
        <f t="shared" si="20"/>
        <v>C5-2</v>
      </c>
      <c r="BK10">
        <f t="shared" si="20"/>
        <v>47.9</v>
      </c>
      <c r="BL10" t="str">
        <f t="shared" si="20"/>
        <v>C7-1</v>
      </c>
      <c r="BM10">
        <f t="shared" si="20"/>
        <v>35.396999999999998</v>
      </c>
      <c r="BN10" t="str">
        <f t="shared" si="20"/>
        <v>-</v>
      </c>
      <c r="BO10" t="str">
        <f t="shared" si="20"/>
        <v>-</v>
      </c>
      <c r="BP10" t="str">
        <f t="shared" si="20"/>
        <v>-</v>
      </c>
      <c r="BQ10" t="str">
        <f t="shared" si="20"/>
        <v>-</v>
      </c>
      <c r="BR10">
        <f t="shared" si="20"/>
        <v>83.296999999999997</v>
      </c>
      <c r="BS10">
        <f t="shared" si="20"/>
        <v>0.70300000000000296</v>
      </c>
      <c r="BT10">
        <f t="shared" si="21"/>
        <v>0</v>
      </c>
      <c r="BV10">
        <f t="array" ref="BV10">IFERROR(INDEX($Q$4:$Q$59,SMALL(IF($AG$4:$AG$59&lt;(MAX($AG$4:$AG$59)-2),ROW($AG$4:$AG$59)),ROWS(AG$4:AG10))-3,1),"")</f>
        <v>7</v>
      </c>
      <c r="BW10" t="str">
        <f t="shared" si="22"/>
        <v>C1-21</v>
      </c>
      <c r="BX10">
        <f t="shared" si="22"/>
        <v>55.365000000000002</v>
      </c>
      <c r="BY10" t="str">
        <f t="shared" si="22"/>
        <v>C2-2</v>
      </c>
      <c r="BZ10">
        <f t="shared" si="22"/>
        <v>27.792999999999999</v>
      </c>
      <c r="CA10" t="str">
        <f t="shared" si="22"/>
        <v>-</v>
      </c>
      <c r="CB10" t="str">
        <f t="shared" si="22"/>
        <v>-</v>
      </c>
      <c r="CC10" t="str">
        <f t="shared" si="22"/>
        <v>-</v>
      </c>
      <c r="CD10" t="str">
        <f t="shared" si="22"/>
        <v>-</v>
      </c>
      <c r="CE10">
        <f t="shared" si="22"/>
        <v>83.158000000000001</v>
      </c>
      <c r="CF10">
        <f t="shared" si="22"/>
        <v>0.84199999999999875</v>
      </c>
      <c r="CG10">
        <f t="shared" si="23"/>
        <v>-1</v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6" t="str">
        <f t="shared" si="0"/>
        <v>C2-10</v>
      </c>
      <c r="S11" s="6">
        <f t="shared" ref="S11:S17" si="24">IF($K$2&lt;($B$53+0.25),VLOOKUP($K$2,$B$4:$B$53,1,TRUE),$B$57)</f>
        <v>57.488999999999997</v>
      </c>
      <c r="T11" s="6" t="str">
        <f t="shared" si="2"/>
        <v>C2-1</v>
      </c>
      <c r="U11" s="6">
        <f>IFERROR(IF(($K$2-S11)&lt;$B$53,VLOOKUP(($K$2-S11),$B$4:$B$53,1,TRUE),$B$56),"-")</f>
        <v>25.873000000000001</v>
      </c>
      <c r="V11" s="6" t="str">
        <f t="shared" si="3"/>
        <v>-</v>
      </c>
      <c r="W11" s="6" t="str">
        <f>IFERROR(IF(($K$2-S11-U11)&lt;$B$53,VLOOKUP(($K$2-S11-U11),$B$4:$B$53,1,TRUE),$B$56),"-")</f>
        <v>-</v>
      </c>
      <c r="X11" s="6" t="str">
        <f t="shared" si="4"/>
        <v>-</v>
      </c>
      <c r="Y11" s="6" t="str">
        <f>IFERROR(IF(($K$2-S11-U11-W11)&lt;$B$53,VLOOKUP(($K$2-S11-U11-W11),$B$4:$B$53,1,TRUE),$B$56),"-")</f>
        <v>-</v>
      </c>
      <c r="Z11" s="7">
        <f t="shared" si="9"/>
        <v>83.361999999999995</v>
      </c>
      <c r="AA11" s="7">
        <f t="shared" si="10"/>
        <v>0.63800000000000523</v>
      </c>
      <c r="AB11">
        <f t="shared" si="11"/>
        <v>-3</v>
      </c>
      <c r="AC11" s="7">
        <f t="shared" si="12"/>
        <v>1</v>
      </c>
      <c r="AD11" s="7">
        <f t="shared" si="13"/>
        <v>0</v>
      </c>
      <c r="AE11" s="7">
        <f t="array" ref="AE11">IF(OR(LEFT(R11:Y11,2)="C5",LEFT(R11:Y11,2)="C6",LEFT(R11:Y11,2)="C7"),1,0)</f>
        <v>0</v>
      </c>
      <c r="AF11" s="7">
        <f t="shared" si="14"/>
        <v>0</v>
      </c>
      <c r="AG11" s="7">
        <f t="shared" si="15"/>
        <v>-1</v>
      </c>
      <c r="AI11">
        <f t="array" ref="AI11">IFERROR(INDEX($Q$4:$Q$59,SMALL(IF($AG$4:$AG$59=MAX($AG$4:$AG$59),ROW($AG$4:$AG$59)),ROWS(Q$4:Q11))-3,1),"")</f>
        <v>50</v>
      </c>
      <c r="AJ11" t="str">
        <f t="shared" si="16"/>
        <v>C1-17</v>
      </c>
      <c r="AK11">
        <f t="shared" si="16"/>
        <v>47.683999999999997</v>
      </c>
      <c r="AL11" t="str">
        <f t="shared" si="16"/>
        <v>C1-11</v>
      </c>
      <c r="AM11">
        <f t="shared" si="16"/>
        <v>36.243000000000002</v>
      </c>
      <c r="AN11" t="str">
        <f t="shared" si="16"/>
        <v>-</v>
      </c>
      <c r="AO11" t="str">
        <f t="shared" si="16"/>
        <v>-</v>
      </c>
      <c r="AP11" t="str">
        <f t="shared" si="16"/>
        <v>-</v>
      </c>
      <c r="AQ11" t="str">
        <f t="shared" si="16"/>
        <v>-</v>
      </c>
      <c r="AR11">
        <f t="shared" si="16"/>
        <v>83.926999999999992</v>
      </c>
      <c r="AS11">
        <f t="shared" si="16"/>
        <v>7.3000000000007503E-2</v>
      </c>
      <c r="AT11">
        <f t="shared" si="17"/>
        <v>2</v>
      </c>
      <c r="AV11" t="str">
        <f t="array" ref="AV11">IFERROR(INDEX($Q$4:$Q$59,SMALL(IF($AG$4:$AG$59=(MAX($AG$4:$AG$59)-1),ROW($AG$4:$AG$59)),ROWS(Q$4:Q11))-3,1),"")</f>
        <v/>
      </c>
      <c r="AW11" t="str">
        <f t="shared" si="18"/>
        <v/>
      </c>
      <c r="AX11" t="str">
        <f t="shared" si="18"/>
        <v/>
      </c>
      <c r="AY11" t="str">
        <f t="shared" si="18"/>
        <v/>
      </c>
      <c r="AZ11" t="str">
        <f t="shared" si="18"/>
        <v/>
      </c>
      <c r="BA11" t="str">
        <f t="shared" si="18"/>
        <v/>
      </c>
      <c r="BB11" t="str">
        <f t="shared" si="18"/>
        <v/>
      </c>
      <c r="BC11" t="str">
        <f t="shared" si="18"/>
        <v/>
      </c>
      <c r="BD11" t="str">
        <f t="shared" si="18"/>
        <v/>
      </c>
      <c r="BE11" t="str">
        <f t="shared" si="18"/>
        <v/>
      </c>
      <c r="BF11" t="str">
        <f t="shared" si="18"/>
        <v/>
      </c>
      <c r="BG11" t="str">
        <f t="shared" si="19"/>
        <v/>
      </c>
      <c r="BI11">
        <f t="array" ref="BI11">IFERROR(INDEX($Q$4:$Q$59,SMALL(IF($AG$4:$AG$59=(MAX($AG$4:$AG$59)-2),ROW($AG$4:$AG$59)),ROWS(Q$4:Q11))-3,1),"")</f>
        <v>36</v>
      </c>
      <c r="BJ11" t="str">
        <f t="shared" si="20"/>
        <v>C6-2</v>
      </c>
      <c r="BK11">
        <f t="shared" si="20"/>
        <v>47.938000000000002</v>
      </c>
      <c r="BL11" t="str">
        <f t="shared" si="20"/>
        <v>C7-1</v>
      </c>
      <c r="BM11">
        <f t="shared" si="20"/>
        <v>35.396999999999998</v>
      </c>
      <c r="BN11" t="str">
        <f t="shared" si="20"/>
        <v>-</v>
      </c>
      <c r="BO11" t="str">
        <f t="shared" si="20"/>
        <v>-</v>
      </c>
      <c r="BP11" t="str">
        <f t="shared" si="20"/>
        <v>-</v>
      </c>
      <c r="BQ11" t="str">
        <f t="shared" si="20"/>
        <v>-</v>
      </c>
      <c r="BR11">
        <f t="shared" si="20"/>
        <v>83.335000000000008</v>
      </c>
      <c r="BS11">
        <f t="shared" si="20"/>
        <v>0.66499999999999204</v>
      </c>
      <c r="BT11">
        <f t="shared" si="21"/>
        <v>0</v>
      </c>
      <c r="BV11">
        <f t="array" ref="BV11">IFERROR(INDEX($Q$4:$Q$59,SMALL(IF($AG$4:$AG$59&lt;(MAX($AG$4:$AG$59)-2),ROW($AG$4:$AG$59)),ROWS(AG$4:AG11))-3,1),"")</f>
        <v>8</v>
      </c>
      <c r="BW11" t="str">
        <f t="shared" si="22"/>
        <v>C2-10</v>
      </c>
      <c r="BX11">
        <f t="shared" si="22"/>
        <v>57.488999999999997</v>
      </c>
      <c r="BY11" t="str">
        <f t="shared" si="22"/>
        <v>C2-1</v>
      </c>
      <c r="BZ11">
        <f t="shared" si="22"/>
        <v>25.873000000000001</v>
      </c>
      <c r="CA11" t="str">
        <f t="shared" si="22"/>
        <v>-</v>
      </c>
      <c r="CB11" t="str">
        <f t="shared" si="22"/>
        <v>-</v>
      </c>
      <c r="CC11" t="str">
        <f t="shared" si="22"/>
        <v>-</v>
      </c>
      <c r="CD11" t="str">
        <f t="shared" si="22"/>
        <v>-</v>
      </c>
      <c r="CE11">
        <f t="shared" si="22"/>
        <v>83.361999999999995</v>
      </c>
      <c r="CF11">
        <f t="shared" si="22"/>
        <v>0.63800000000000523</v>
      </c>
      <c r="CG11">
        <f t="shared" si="23"/>
        <v>-1</v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6" t="str">
        <f t="shared" si="0"/>
        <v>C2-10</v>
      </c>
      <c r="S12" s="6">
        <f t="shared" si="24"/>
        <v>57.488999999999997</v>
      </c>
      <c r="T12" s="6" t="str">
        <f t="shared" si="2"/>
        <v>C2-1</v>
      </c>
      <c r="U12" s="6">
        <f>IFERROR(IF(($K$2-S12)&lt;$B$53,VLOOKUP(($K$2-S12),$B$4:$B$53,1,TRUE),$B$57),"-")</f>
        <v>25.873000000000001</v>
      </c>
      <c r="V12" s="6" t="str">
        <f t="shared" si="3"/>
        <v>-</v>
      </c>
      <c r="W12" s="6" t="str">
        <f>IFERROR(IF(($K$2-S12-U12)&lt;$B$53,VLOOKUP(($K$2-S12-U12),$B$4:$B$53,1,TRUE),$B$57),"-")</f>
        <v>-</v>
      </c>
      <c r="X12" s="6" t="str">
        <f t="shared" si="4"/>
        <v>-</v>
      </c>
      <c r="Y12" s="6" t="str">
        <f>IFERROR(IF(($K$2-S12-U12-W12)&lt;$B$53,VLOOKUP(($K$2-S12-U12-W12),$B$4:$B$53,1,TRUE),$B$57),"-")</f>
        <v>-</v>
      </c>
      <c r="Z12" s="7">
        <f t="shared" si="9"/>
        <v>83.361999999999995</v>
      </c>
      <c r="AA12" s="7">
        <f t="shared" si="10"/>
        <v>0.63800000000000523</v>
      </c>
      <c r="AB12">
        <f t="shared" si="11"/>
        <v>-3</v>
      </c>
      <c r="AC12" s="7">
        <f t="shared" si="12"/>
        <v>1</v>
      </c>
      <c r="AD12" s="7">
        <f t="shared" si="13"/>
        <v>0</v>
      </c>
      <c r="AE12" s="7">
        <f t="array" ref="AE12">IF(OR(LEFT(R12:Y12,2)="C5",LEFT(R12:Y12,2)="C6",LEFT(R12:Y12,2)="C7"),1,0)</f>
        <v>0</v>
      </c>
      <c r="AF12" s="7">
        <f t="shared" si="14"/>
        <v>0</v>
      </c>
      <c r="AG12" s="7">
        <f t="shared" si="15"/>
        <v>-1</v>
      </c>
      <c r="AI12">
        <f t="array" ref="AI12">IFERROR(INDEX($Q$4:$Q$59,SMALL(IF($AG$4:$AG$59=MAX($AG$4:$AG$59),ROW($AG$4:$AG$59)),ROWS(Q$4:Q12))-3,1),"")</f>
        <v>51</v>
      </c>
      <c r="AJ12" t="str">
        <f t="shared" si="16"/>
        <v>C1-17</v>
      </c>
      <c r="AK12">
        <f t="shared" si="16"/>
        <v>47.683999999999997</v>
      </c>
      <c r="AL12" t="str">
        <f t="shared" si="16"/>
        <v>C1-11</v>
      </c>
      <c r="AM12">
        <f t="shared" si="16"/>
        <v>36.243000000000002</v>
      </c>
      <c r="AN12" t="str">
        <f t="shared" si="16"/>
        <v>-</v>
      </c>
      <c r="AO12" t="str">
        <f t="shared" si="16"/>
        <v>-</v>
      </c>
      <c r="AP12" t="str">
        <f t="shared" si="16"/>
        <v>-</v>
      </c>
      <c r="AQ12" t="str">
        <f t="shared" si="16"/>
        <v>-</v>
      </c>
      <c r="AR12">
        <f t="shared" si="16"/>
        <v>83.926999999999992</v>
      </c>
      <c r="AS12">
        <f t="shared" si="16"/>
        <v>7.3000000000007503E-2</v>
      </c>
      <c r="AT12">
        <f t="shared" si="17"/>
        <v>2</v>
      </c>
      <c r="AV12" t="str">
        <f t="array" ref="AV12">IFERROR(INDEX($Q$4:$Q$59,SMALL(IF($AG$4:$AG$59=(MAX($AG$4:$AG$59)-1),ROW($AG$4:$AG$59)),ROWS(Q$4:Q12))-3,1),"")</f>
        <v/>
      </c>
      <c r="AW12" t="str">
        <f t="shared" si="18"/>
        <v/>
      </c>
      <c r="AX12" t="str">
        <f t="shared" si="18"/>
        <v/>
      </c>
      <c r="AY12" t="str">
        <f t="shared" si="18"/>
        <v/>
      </c>
      <c r="AZ12" t="str">
        <f t="shared" si="18"/>
        <v/>
      </c>
      <c r="BA12" t="str">
        <f t="shared" si="18"/>
        <v/>
      </c>
      <c r="BB12" t="str">
        <f t="shared" si="18"/>
        <v/>
      </c>
      <c r="BC12" t="str">
        <f t="shared" si="18"/>
        <v/>
      </c>
      <c r="BD12" t="str">
        <f t="shared" si="18"/>
        <v/>
      </c>
      <c r="BE12" t="str">
        <f t="shared" si="18"/>
        <v/>
      </c>
      <c r="BF12" t="str">
        <f t="shared" si="18"/>
        <v/>
      </c>
      <c r="BG12" t="str">
        <f t="shared" si="19"/>
        <v/>
      </c>
      <c r="BI12">
        <f t="array" ref="BI12">IFERROR(INDEX($Q$4:$Q$59,SMALL(IF($AG$4:$AG$59=(MAX($AG$4:$AG$59)-2),ROW($AG$4:$AG$59)),ROWS(Q$4:Q12))-3,1),"")</f>
        <v>37</v>
      </c>
      <c r="BJ12" t="str">
        <f t="shared" si="20"/>
        <v>C6-2</v>
      </c>
      <c r="BK12">
        <f t="shared" si="20"/>
        <v>47.938000000000002</v>
      </c>
      <c r="BL12" t="str">
        <f t="shared" si="20"/>
        <v>C7-1</v>
      </c>
      <c r="BM12">
        <f t="shared" si="20"/>
        <v>35.396999999999998</v>
      </c>
      <c r="BN12" t="str">
        <f t="shared" si="20"/>
        <v>-</v>
      </c>
      <c r="BO12" t="str">
        <f t="shared" si="20"/>
        <v>-</v>
      </c>
      <c r="BP12" t="str">
        <f t="shared" si="20"/>
        <v>-</v>
      </c>
      <c r="BQ12" t="str">
        <f t="shared" si="20"/>
        <v>-</v>
      </c>
      <c r="BR12">
        <f t="shared" si="20"/>
        <v>83.335000000000008</v>
      </c>
      <c r="BS12">
        <f t="shared" si="20"/>
        <v>0.66499999999999204</v>
      </c>
      <c r="BT12">
        <f t="shared" si="21"/>
        <v>0</v>
      </c>
      <c r="BV12">
        <f t="array" ref="BV12">IFERROR(INDEX($Q$4:$Q$59,SMALL(IF($AG$4:$AG$59&lt;(MAX($AG$4:$AG$59)-2),ROW($AG$4:$AG$59)),ROWS(AG$4:AG12))-3,1),"")</f>
        <v>9</v>
      </c>
      <c r="BW12" t="str">
        <f t="shared" si="22"/>
        <v>C2-10</v>
      </c>
      <c r="BX12">
        <f t="shared" si="22"/>
        <v>57.488999999999997</v>
      </c>
      <c r="BY12" t="str">
        <f t="shared" si="22"/>
        <v>C2-1</v>
      </c>
      <c r="BZ12">
        <f t="shared" si="22"/>
        <v>25.873000000000001</v>
      </c>
      <c r="CA12" t="str">
        <f t="shared" si="22"/>
        <v>-</v>
      </c>
      <c r="CB12" t="str">
        <f t="shared" si="22"/>
        <v>-</v>
      </c>
      <c r="CC12" t="str">
        <f t="shared" si="22"/>
        <v>-</v>
      </c>
      <c r="CD12" t="str">
        <f t="shared" si="22"/>
        <v>-</v>
      </c>
      <c r="CE12">
        <f t="shared" si="22"/>
        <v>83.361999999999995</v>
      </c>
      <c r="CF12">
        <f t="shared" si="22"/>
        <v>0.63800000000000523</v>
      </c>
      <c r="CG12">
        <f t="shared" si="23"/>
        <v>-1</v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6" t="str">
        <f t="shared" si="0"/>
        <v>C2-10</v>
      </c>
      <c r="S13" s="6">
        <f t="shared" si="24"/>
        <v>57.488999999999997</v>
      </c>
      <c r="T13" s="6" t="str">
        <f t="shared" si="2"/>
        <v>C2-1</v>
      </c>
      <c r="U13" s="6">
        <f>IFERROR(IF(($K$2-S13)&lt;$B$53,VLOOKUP(($K$2-S13),$B$4:$B$53,1,TRUE),$B$58),"-")</f>
        <v>25.873000000000001</v>
      </c>
      <c r="V13" s="6" t="str">
        <f t="shared" si="3"/>
        <v>-</v>
      </c>
      <c r="W13" s="6" t="str">
        <f>IFERROR(IF(($K$2-S13-U13)&lt;$B$53,VLOOKUP(($K$2-S13-U13),$B$4:$B$53,1,TRUE),$B$58),"-")</f>
        <v>-</v>
      </c>
      <c r="X13" s="6" t="str">
        <f t="shared" si="4"/>
        <v>-</v>
      </c>
      <c r="Y13" s="6" t="str">
        <f>IFERROR(IF(($K$2-S13-U13-W13)&lt;$B$53,VLOOKUP(($K$2-S13-U13-W13),$B$4:$B$53,1,TRUE),$B$58),"-")</f>
        <v>-</v>
      </c>
      <c r="Z13" s="7">
        <f t="shared" si="9"/>
        <v>83.361999999999995</v>
      </c>
      <c r="AA13" s="7">
        <f t="shared" si="10"/>
        <v>0.63800000000000523</v>
      </c>
      <c r="AB13">
        <f t="shared" si="11"/>
        <v>-3</v>
      </c>
      <c r="AC13" s="7">
        <f t="shared" si="12"/>
        <v>1</v>
      </c>
      <c r="AD13" s="7">
        <f t="shared" si="13"/>
        <v>0</v>
      </c>
      <c r="AE13" s="7">
        <f t="array" ref="AE13">IF(OR(LEFT(R13:Y13,2)="C5",LEFT(R13:Y13,2)="C6",LEFT(R13:Y13,2)="C7"),1,0)</f>
        <v>0</v>
      </c>
      <c r="AF13" s="7">
        <f t="shared" si="14"/>
        <v>0</v>
      </c>
      <c r="AG13" s="7">
        <f t="shared" si="15"/>
        <v>-1</v>
      </c>
      <c r="AI13">
        <f t="array" ref="AI13">IFERROR(INDEX($Q$4:$Q$59,SMALL(IF($AG$4:$AG$59=MAX($AG$4:$AG$59),ROW($AG$4:$AG$59)),ROWS(Q$4:Q13))-3,1),"")</f>
        <v>52</v>
      </c>
      <c r="AJ13" t="str">
        <f t="shared" si="16"/>
        <v>C1-17</v>
      </c>
      <c r="AK13">
        <f t="shared" si="16"/>
        <v>47.683999999999997</v>
      </c>
      <c r="AL13" t="str">
        <f t="shared" si="16"/>
        <v>C1-11</v>
      </c>
      <c r="AM13">
        <f t="shared" si="16"/>
        <v>36.243000000000002</v>
      </c>
      <c r="AN13" t="str">
        <f t="shared" si="16"/>
        <v>-</v>
      </c>
      <c r="AO13" t="str">
        <f t="shared" si="16"/>
        <v>-</v>
      </c>
      <c r="AP13" t="str">
        <f t="shared" si="16"/>
        <v>-</v>
      </c>
      <c r="AQ13" t="str">
        <f t="shared" si="16"/>
        <v>-</v>
      </c>
      <c r="AR13">
        <f t="shared" si="16"/>
        <v>83.926999999999992</v>
      </c>
      <c r="AS13">
        <f t="shared" si="16"/>
        <v>7.3000000000007503E-2</v>
      </c>
      <c r="AT13">
        <f t="shared" si="17"/>
        <v>2</v>
      </c>
      <c r="AV13" t="str">
        <f t="array" ref="AV13">IFERROR(INDEX($Q$4:$Q$59,SMALL(IF($AG$4:$AG$59=(MAX($AG$4:$AG$59)-1),ROW($AG$4:$AG$59)),ROWS(Q$4:Q13))-3,1),"")</f>
        <v/>
      </c>
      <c r="AW13" t="str">
        <f t="shared" si="18"/>
        <v/>
      </c>
      <c r="AX13" t="str">
        <f t="shared" si="18"/>
        <v/>
      </c>
      <c r="AY13" t="str">
        <f t="shared" si="18"/>
        <v/>
      </c>
      <c r="AZ13" t="str">
        <f t="shared" si="18"/>
        <v/>
      </c>
      <c r="BA13" t="str">
        <f t="shared" si="18"/>
        <v/>
      </c>
      <c r="BB13" t="str">
        <f t="shared" si="18"/>
        <v/>
      </c>
      <c r="BC13" t="str">
        <f t="shared" si="18"/>
        <v/>
      </c>
      <c r="BD13" t="str">
        <f t="shared" si="18"/>
        <v/>
      </c>
      <c r="BE13" t="str">
        <f t="shared" si="18"/>
        <v/>
      </c>
      <c r="BF13" t="str">
        <f t="shared" si="18"/>
        <v/>
      </c>
      <c r="BG13" t="str">
        <f t="shared" si="19"/>
        <v/>
      </c>
      <c r="BI13">
        <f t="array" ref="BI13">IFERROR(INDEX($Q$4:$Q$59,SMALL(IF($AG$4:$AG$59=(MAX($AG$4:$AG$59)-2),ROW($AG$4:$AG$59)),ROWS(Q$4:Q13))-3,1),"")</f>
        <v>38</v>
      </c>
      <c r="BJ13" t="str">
        <f t="shared" si="20"/>
        <v>C6-2</v>
      </c>
      <c r="BK13">
        <f t="shared" si="20"/>
        <v>47.938000000000002</v>
      </c>
      <c r="BL13" t="str">
        <f t="shared" si="20"/>
        <v>C7-1</v>
      </c>
      <c r="BM13">
        <f t="shared" si="20"/>
        <v>35.396999999999998</v>
      </c>
      <c r="BN13" t="str">
        <f t="shared" si="20"/>
        <v>-</v>
      </c>
      <c r="BO13" t="str">
        <f t="shared" si="20"/>
        <v>-</v>
      </c>
      <c r="BP13" t="str">
        <f t="shared" si="20"/>
        <v>-</v>
      </c>
      <c r="BQ13" t="str">
        <f t="shared" si="20"/>
        <v>-</v>
      </c>
      <c r="BR13">
        <f t="shared" si="20"/>
        <v>83.335000000000008</v>
      </c>
      <c r="BS13">
        <f t="shared" si="20"/>
        <v>0.66499999999999204</v>
      </c>
      <c r="BT13">
        <f t="shared" si="21"/>
        <v>0</v>
      </c>
      <c r="BV13">
        <f t="array" ref="BV13">IFERROR(INDEX($Q$4:$Q$59,SMALL(IF($AG$4:$AG$59&lt;(MAX($AG$4:$AG$59)-2),ROW($AG$4:$AG$59)),ROWS(AG$4:AG13))-3,1),"")</f>
        <v>10</v>
      </c>
      <c r="BW13" t="str">
        <f t="shared" si="22"/>
        <v>C2-10</v>
      </c>
      <c r="BX13">
        <f t="shared" si="22"/>
        <v>57.488999999999997</v>
      </c>
      <c r="BY13" t="str">
        <f t="shared" si="22"/>
        <v>C2-1</v>
      </c>
      <c r="BZ13">
        <f t="shared" si="22"/>
        <v>25.873000000000001</v>
      </c>
      <c r="CA13" t="str">
        <f t="shared" si="22"/>
        <v>-</v>
      </c>
      <c r="CB13" t="str">
        <f t="shared" si="22"/>
        <v>-</v>
      </c>
      <c r="CC13" t="str">
        <f t="shared" si="22"/>
        <v>-</v>
      </c>
      <c r="CD13" t="str">
        <f t="shared" si="22"/>
        <v>-</v>
      </c>
      <c r="CE13">
        <f t="shared" si="22"/>
        <v>83.361999999999995</v>
      </c>
      <c r="CF13">
        <f t="shared" si="22"/>
        <v>0.63800000000000523</v>
      </c>
      <c r="CG13">
        <f t="shared" si="23"/>
        <v>-1</v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5">M14*$M$8+$M$8</f>
        <v>0.06</v>
      </c>
      <c r="Q14" s="11">
        <v>11</v>
      </c>
      <c r="R14" s="6" t="str">
        <f t="shared" si="0"/>
        <v>C2-10</v>
      </c>
      <c r="S14" s="6">
        <f t="shared" si="24"/>
        <v>57.488999999999997</v>
      </c>
      <c r="T14" s="6" t="str">
        <f t="shared" si="2"/>
        <v>C2-1</v>
      </c>
      <c r="U14" s="6">
        <f>IFERROR(IF(($K$2-S14)&lt;$B$53,VLOOKUP(($K$2-S14),$B$4:$B$53,1,TRUE),$B$59),"-")</f>
        <v>25.873000000000001</v>
      </c>
      <c r="V14" s="6" t="str">
        <f t="shared" si="3"/>
        <v>-</v>
      </c>
      <c r="W14" s="6" t="str">
        <f>IFERROR(IF(($K$2-S14-U14)&lt;$B$53,VLOOKUP(($K$2-S14-U14),$B$4:$B$53,1,TRUE),$B$59),"-")</f>
        <v>-</v>
      </c>
      <c r="X14" s="6" t="str">
        <f t="shared" si="4"/>
        <v>-</v>
      </c>
      <c r="Y14" s="6" t="str">
        <f>IFERROR(IF(($K$2-S14-U14-W14)&lt;$B$53,VLOOKUP(($K$2-S14-U14-W14),$B$4:$B$53,1,TRUE),$B$59),"-")</f>
        <v>-</v>
      </c>
      <c r="Z14" s="7">
        <f t="shared" si="9"/>
        <v>83.361999999999995</v>
      </c>
      <c r="AA14" s="7">
        <f t="shared" si="10"/>
        <v>0.63800000000000523</v>
      </c>
      <c r="AB14">
        <f t="shared" si="11"/>
        <v>-3</v>
      </c>
      <c r="AC14" s="7">
        <f t="shared" si="12"/>
        <v>1</v>
      </c>
      <c r="AD14" s="7">
        <f t="shared" si="13"/>
        <v>0</v>
      </c>
      <c r="AE14" s="7">
        <f t="array" ref="AE14">IF(OR(LEFT(R14:Y14,2)="C5",LEFT(R14:Y14,2)="C6",LEFT(R14:Y14,2)="C7"),1,0)</f>
        <v>0</v>
      </c>
      <c r="AF14" s="7">
        <f t="shared" si="14"/>
        <v>0</v>
      </c>
      <c r="AG14" s="7">
        <f t="shared" si="15"/>
        <v>-1</v>
      </c>
      <c r="AI14">
        <f t="array" ref="AI14">IFERROR(INDEX($Q$4:$Q$59,SMALL(IF($AG$4:$AG$59=MAX($AG$4:$AG$59),ROW($AG$4:$AG$59)),ROWS(Q$4:Q14))-3,1),"")</f>
        <v>53</v>
      </c>
      <c r="AJ14" t="str">
        <f t="shared" si="16"/>
        <v>C1-17</v>
      </c>
      <c r="AK14">
        <f t="shared" si="16"/>
        <v>47.683999999999997</v>
      </c>
      <c r="AL14" t="str">
        <f t="shared" si="16"/>
        <v>C1-11</v>
      </c>
      <c r="AM14">
        <f t="shared" si="16"/>
        <v>36.243000000000002</v>
      </c>
      <c r="AN14" t="str">
        <f t="shared" si="16"/>
        <v>-</v>
      </c>
      <c r="AO14" t="str">
        <f t="shared" si="16"/>
        <v>-</v>
      </c>
      <c r="AP14" t="str">
        <f t="shared" si="16"/>
        <v>-</v>
      </c>
      <c r="AQ14" t="str">
        <f t="shared" si="16"/>
        <v>-</v>
      </c>
      <c r="AR14">
        <f t="shared" si="16"/>
        <v>83.926999999999992</v>
      </c>
      <c r="AS14">
        <f t="shared" si="16"/>
        <v>7.3000000000007503E-2</v>
      </c>
      <c r="AT14">
        <f t="shared" si="17"/>
        <v>2</v>
      </c>
      <c r="AV14" t="str">
        <f t="array" ref="AV14">IFERROR(INDEX($Q$4:$Q$59,SMALL(IF($AG$4:$AG$59=(MAX($AG$4:$AG$59)-1),ROW($AG$4:$AG$59)),ROWS(Q$4:Q14))-3,1),"")</f>
        <v/>
      </c>
      <c r="AW14" t="str">
        <f t="shared" si="18"/>
        <v/>
      </c>
      <c r="AX14" t="str">
        <f t="shared" si="18"/>
        <v/>
      </c>
      <c r="AY14" t="str">
        <f t="shared" si="18"/>
        <v/>
      </c>
      <c r="AZ14" t="str">
        <f t="shared" si="18"/>
        <v/>
      </c>
      <c r="BA14" t="str">
        <f t="shared" si="18"/>
        <v/>
      </c>
      <c r="BB14" t="str">
        <f t="shared" si="18"/>
        <v/>
      </c>
      <c r="BC14" t="str">
        <f t="shared" si="18"/>
        <v/>
      </c>
      <c r="BD14" t="str">
        <f t="shared" si="18"/>
        <v/>
      </c>
      <c r="BE14" t="str">
        <f t="shared" si="18"/>
        <v/>
      </c>
      <c r="BF14" t="str">
        <f t="shared" si="18"/>
        <v/>
      </c>
      <c r="BG14" t="str">
        <f t="shared" si="19"/>
        <v/>
      </c>
      <c r="BI14">
        <f t="array" ref="BI14">IFERROR(INDEX($Q$4:$Q$59,SMALL(IF($AG$4:$AG$59=(MAX($AG$4:$AG$59)-2),ROW($AG$4:$AG$59)),ROWS(Q$4:Q14))-3,1),"")</f>
        <v>39</v>
      </c>
      <c r="BJ14" t="str">
        <f t="shared" si="20"/>
        <v>C6-2</v>
      </c>
      <c r="BK14">
        <f t="shared" si="20"/>
        <v>47.938000000000002</v>
      </c>
      <c r="BL14" t="str">
        <f t="shared" si="20"/>
        <v>C7-1</v>
      </c>
      <c r="BM14">
        <f t="shared" si="20"/>
        <v>35.396999999999998</v>
      </c>
      <c r="BN14" t="str">
        <f t="shared" si="20"/>
        <v>-</v>
      </c>
      <c r="BO14" t="str">
        <f t="shared" si="20"/>
        <v>-</v>
      </c>
      <c r="BP14" t="str">
        <f t="shared" si="20"/>
        <v>-</v>
      </c>
      <c r="BQ14" t="str">
        <f t="shared" si="20"/>
        <v>-</v>
      </c>
      <c r="BR14">
        <f t="shared" si="20"/>
        <v>83.335000000000008</v>
      </c>
      <c r="BS14">
        <f t="shared" si="20"/>
        <v>0.66499999999999204</v>
      </c>
      <c r="BT14">
        <f t="shared" si="21"/>
        <v>0</v>
      </c>
      <c r="BV14">
        <f t="array" ref="BV14">IFERROR(INDEX($Q$4:$Q$59,SMALL(IF($AG$4:$AG$59&lt;(MAX($AG$4:$AG$59)-2),ROW($AG$4:$AG$59)),ROWS(AG$4:AG14))-3,1),"")</f>
        <v>11</v>
      </c>
      <c r="BW14" t="str">
        <f t="shared" si="22"/>
        <v>C2-10</v>
      </c>
      <c r="BX14">
        <f t="shared" si="22"/>
        <v>57.488999999999997</v>
      </c>
      <c r="BY14" t="str">
        <f t="shared" si="22"/>
        <v>C2-1</v>
      </c>
      <c r="BZ14">
        <f t="shared" si="22"/>
        <v>25.873000000000001</v>
      </c>
      <c r="CA14" t="str">
        <f t="shared" si="22"/>
        <v>-</v>
      </c>
      <c r="CB14" t="str">
        <f t="shared" si="22"/>
        <v>-</v>
      </c>
      <c r="CC14" t="str">
        <f t="shared" si="22"/>
        <v>-</v>
      </c>
      <c r="CD14" t="str">
        <f t="shared" si="22"/>
        <v>-</v>
      </c>
      <c r="CE14">
        <f t="shared" si="22"/>
        <v>83.361999999999995</v>
      </c>
      <c r="CF14">
        <f t="shared" si="22"/>
        <v>0.63800000000000523</v>
      </c>
      <c r="CG14">
        <f t="shared" si="23"/>
        <v>-1</v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5"/>
        <v>0.08</v>
      </c>
      <c r="Q15" s="11">
        <v>12</v>
      </c>
      <c r="R15" s="6" t="str">
        <f t="shared" si="0"/>
        <v>C2-10</v>
      </c>
      <c r="S15" s="6">
        <f t="shared" si="24"/>
        <v>57.488999999999997</v>
      </c>
      <c r="T15" s="6" t="str">
        <f t="shared" si="2"/>
        <v>C2-1</v>
      </c>
      <c r="U15" s="6">
        <f>IFERROR(IF(($K$2-S15)&lt;$B$53,VLOOKUP(($K$2-S15),$B$4:$B$53,1,TRUE),$B$60),"-")</f>
        <v>25.873000000000001</v>
      </c>
      <c r="V15" s="6" t="str">
        <f t="shared" si="3"/>
        <v>-</v>
      </c>
      <c r="W15" s="6" t="str">
        <f>IFERROR(IF(($K$2-S15-U15)&lt;$B$53,VLOOKUP(($K$2-S15-U15),$B$4:$B$53,1,TRUE),$B$60),"-")</f>
        <v>-</v>
      </c>
      <c r="X15" s="6" t="str">
        <f t="shared" si="4"/>
        <v>-</v>
      </c>
      <c r="Y15" s="6" t="str">
        <f>IFERROR(IF(($K$2-S15-U15-W15)&lt;$B$53,VLOOKUP(($K$2-S15-U15-W15),$B$4:$B$53,1,TRUE),$B$60),"-")</f>
        <v>-</v>
      </c>
      <c r="Z15" s="7">
        <f t="shared" si="9"/>
        <v>83.361999999999995</v>
      </c>
      <c r="AA15" s="7">
        <f t="shared" si="10"/>
        <v>0.63800000000000523</v>
      </c>
      <c r="AB15">
        <f t="shared" si="11"/>
        <v>-3</v>
      </c>
      <c r="AC15" s="7">
        <f t="shared" si="12"/>
        <v>1</v>
      </c>
      <c r="AD15" s="7">
        <f t="shared" si="13"/>
        <v>0</v>
      </c>
      <c r="AE15" s="7">
        <f t="array" ref="AE15">IF(OR(LEFT(R15:Y15,2)="C5",LEFT(R15:Y15,2)="C6",LEFT(R15:Y15,2)="C7"),1,0)</f>
        <v>0</v>
      </c>
      <c r="AF15" s="7">
        <f t="shared" si="14"/>
        <v>0</v>
      </c>
      <c r="AG15" s="7">
        <f t="shared" si="15"/>
        <v>-1</v>
      </c>
      <c r="AI15">
        <f t="array" ref="AI15">IFERROR(INDEX($Q$4:$Q$59,SMALL(IF($AG$4:$AG$59=MAX($AG$4:$AG$59),ROW($AG$4:$AG$59)),ROWS(Q$4:Q15))-3,1),"")</f>
        <v>54</v>
      </c>
      <c r="AJ15" t="str">
        <f t="shared" si="16"/>
        <v>C1-17</v>
      </c>
      <c r="AK15">
        <f t="shared" si="16"/>
        <v>47.683999999999997</v>
      </c>
      <c r="AL15" t="str">
        <f t="shared" si="16"/>
        <v>C1-11</v>
      </c>
      <c r="AM15">
        <f t="shared" si="16"/>
        <v>36.243000000000002</v>
      </c>
      <c r="AN15" t="str">
        <f t="shared" si="16"/>
        <v>-</v>
      </c>
      <c r="AO15" t="str">
        <f t="shared" si="16"/>
        <v>-</v>
      </c>
      <c r="AP15" t="str">
        <f t="shared" si="16"/>
        <v>-</v>
      </c>
      <c r="AQ15" t="str">
        <f t="shared" si="16"/>
        <v>-</v>
      </c>
      <c r="AR15">
        <f t="shared" si="16"/>
        <v>83.926999999999992</v>
      </c>
      <c r="AS15">
        <f t="shared" si="16"/>
        <v>7.3000000000007503E-2</v>
      </c>
      <c r="AT15">
        <f t="shared" si="17"/>
        <v>2</v>
      </c>
      <c r="AV15" t="str">
        <f t="array" ref="AV15">IFERROR(INDEX($Q$4:$Q$59,SMALL(IF($AG$4:$AG$59=(MAX($AG$4:$AG$59)-1),ROW($AG$4:$AG$59)),ROWS(Q$4:Q15))-3,1),"")</f>
        <v/>
      </c>
      <c r="AW15" t="str">
        <f t="shared" si="18"/>
        <v/>
      </c>
      <c r="AX15" t="str">
        <f t="shared" si="18"/>
        <v/>
      </c>
      <c r="AY15" t="str">
        <f t="shared" si="18"/>
        <v/>
      </c>
      <c r="AZ15" t="str">
        <f t="shared" si="18"/>
        <v/>
      </c>
      <c r="BA15" t="str">
        <f t="shared" si="18"/>
        <v/>
      </c>
      <c r="BB15" t="str">
        <f t="shared" si="18"/>
        <v/>
      </c>
      <c r="BC15" t="str">
        <f t="shared" si="18"/>
        <v/>
      </c>
      <c r="BD15" t="str">
        <f t="shared" si="18"/>
        <v/>
      </c>
      <c r="BE15" t="str">
        <f t="shared" si="18"/>
        <v/>
      </c>
      <c r="BF15" t="str">
        <f t="shared" si="18"/>
        <v/>
      </c>
      <c r="BG15" t="str">
        <f t="shared" si="19"/>
        <v/>
      </c>
      <c r="BI15">
        <f t="array" ref="BI15">IFERROR(INDEX($Q$4:$Q$59,SMALL(IF($AG$4:$AG$59=(MAX($AG$4:$AG$59)-2),ROW($AG$4:$AG$59)),ROWS(Q$4:Q15))-3,1),"")</f>
        <v>40</v>
      </c>
      <c r="BJ15" t="str">
        <f t="shared" si="20"/>
        <v>C6-2</v>
      </c>
      <c r="BK15">
        <f t="shared" si="20"/>
        <v>47.938000000000002</v>
      </c>
      <c r="BL15" t="str">
        <f t="shared" si="20"/>
        <v>C7-1</v>
      </c>
      <c r="BM15">
        <f t="shared" si="20"/>
        <v>35.396999999999998</v>
      </c>
      <c r="BN15" t="str">
        <f t="shared" si="20"/>
        <v>-</v>
      </c>
      <c r="BO15" t="str">
        <f t="shared" si="20"/>
        <v>-</v>
      </c>
      <c r="BP15" t="str">
        <f t="shared" si="20"/>
        <v>-</v>
      </c>
      <c r="BQ15" t="str">
        <f t="shared" si="20"/>
        <v>-</v>
      </c>
      <c r="BR15">
        <f t="shared" si="20"/>
        <v>83.335000000000008</v>
      </c>
      <c r="BS15">
        <f t="shared" si="20"/>
        <v>0.66499999999999204</v>
      </c>
      <c r="BT15">
        <f t="shared" si="21"/>
        <v>0</v>
      </c>
      <c r="BV15">
        <f t="array" ref="BV15">IFERROR(INDEX($Q$4:$Q$59,SMALL(IF($AG$4:$AG$59&lt;(MAX($AG$4:$AG$59)-2),ROW($AG$4:$AG$59)),ROWS(AG$4:AG15))-3,1),"")</f>
        <v>12</v>
      </c>
      <c r="BW15" t="str">
        <f t="shared" si="22"/>
        <v>C2-10</v>
      </c>
      <c r="BX15">
        <f t="shared" si="22"/>
        <v>57.488999999999997</v>
      </c>
      <c r="BY15" t="str">
        <f t="shared" si="22"/>
        <v>C2-1</v>
      </c>
      <c r="BZ15">
        <f t="shared" si="22"/>
        <v>25.873000000000001</v>
      </c>
      <c r="CA15" t="str">
        <f t="shared" si="22"/>
        <v>-</v>
      </c>
      <c r="CB15" t="str">
        <f t="shared" si="22"/>
        <v>-</v>
      </c>
      <c r="CC15" t="str">
        <f t="shared" si="22"/>
        <v>-</v>
      </c>
      <c r="CD15" t="str">
        <f t="shared" si="22"/>
        <v>-</v>
      </c>
      <c r="CE15">
        <f t="shared" si="22"/>
        <v>83.361999999999995</v>
      </c>
      <c r="CF15">
        <f t="shared" si="22"/>
        <v>0.63800000000000523</v>
      </c>
      <c r="CG15">
        <f t="shared" si="23"/>
        <v>-1</v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5"/>
        <v>0.1</v>
      </c>
      <c r="Q16">
        <v>13</v>
      </c>
      <c r="R16" s="6" t="str">
        <f t="shared" si="0"/>
        <v>C2-10</v>
      </c>
      <c r="S16" s="6">
        <f t="shared" si="24"/>
        <v>57.488999999999997</v>
      </c>
      <c r="T16" s="6" t="str">
        <f t="shared" si="2"/>
        <v>C2-1</v>
      </c>
      <c r="U16" s="6">
        <f>IFERROR(IF(($K$2-S16)&lt;$B$53,VLOOKUP(($K$2-S16),$B$4:$B$53,1,TRUE),$B$61),"-")</f>
        <v>25.873000000000001</v>
      </c>
      <c r="V16" s="6" t="str">
        <f t="shared" si="3"/>
        <v>-</v>
      </c>
      <c r="W16" s="6" t="str">
        <f>IFERROR(IF(($K$2-S16-U16)&lt;$B$53,VLOOKUP(($K$2-S16-U16),$B$4:$B$53,1,TRUE),$B$61),"-")</f>
        <v>-</v>
      </c>
      <c r="X16" s="6" t="str">
        <f t="shared" si="4"/>
        <v>-</v>
      </c>
      <c r="Y16" s="6" t="str">
        <f>IFERROR(IF(($K$2-S16-U16-W16)&lt;$B$53,VLOOKUP(($K$2-S16-U16-W16),$B$4:$B$53,1,TRUE),$B$61),"-")</f>
        <v>-</v>
      </c>
      <c r="Z16" s="7">
        <f t="shared" si="9"/>
        <v>83.361999999999995</v>
      </c>
      <c r="AA16" s="7">
        <f t="shared" si="10"/>
        <v>0.63800000000000523</v>
      </c>
      <c r="AB16">
        <f t="shared" si="11"/>
        <v>-3</v>
      </c>
      <c r="AC16" s="7">
        <f t="shared" si="12"/>
        <v>1</v>
      </c>
      <c r="AD16" s="7">
        <f t="shared" si="13"/>
        <v>0</v>
      </c>
      <c r="AE16" s="7">
        <f t="array" ref="AE16">IF(OR(LEFT(R16:Y16,2)="C5",LEFT(R16:Y16,2)="C6",LEFT(R16:Y16,2)="C7"),1,0)</f>
        <v>0</v>
      </c>
      <c r="AF16" s="7">
        <f t="shared" si="14"/>
        <v>0</v>
      </c>
      <c r="AG16" s="7">
        <f t="shared" si="15"/>
        <v>-1</v>
      </c>
      <c r="AI16">
        <f t="array" ref="AI16">IFERROR(INDEX($Q$4:$Q$59,SMALL(IF($AG$4:$AG$59=MAX($AG$4:$AG$59),ROW($AG$4:$AG$59)),ROWS(Q$4:Q16))-3,1),"")</f>
        <v>55</v>
      </c>
      <c r="AJ16" t="str">
        <f t="shared" si="16"/>
        <v>C1-17</v>
      </c>
      <c r="AK16">
        <f t="shared" si="16"/>
        <v>47.683999999999997</v>
      </c>
      <c r="AL16" t="str">
        <f t="shared" si="16"/>
        <v>C1-11</v>
      </c>
      <c r="AM16">
        <f t="shared" si="16"/>
        <v>36.243000000000002</v>
      </c>
      <c r="AN16" t="str">
        <f t="shared" si="16"/>
        <v>-</v>
      </c>
      <c r="AO16" t="str">
        <f t="shared" si="16"/>
        <v>-</v>
      </c>
      <c r="AP16" t="str">
        <f t="shared" si="16"/>
        <v>-</v>
      </c>
      <c r="AQ16" t="str">
        <f t="shared" si="16"/>
        <v>-</v>
      </c>
      <c r="AR16">
        <f t="shared" si="16"/>
        <v>83.926999999999992</v>
      </c>
      <c r="AS16">
        <f t="shared" si="16"/>
        <v>7.3000000000007503E-2</v>
      </c>
      <c r="AT16">
        <f t="shared" si="17"/>
        <v>2</v>
      </c>
      <c r="AV16" t="str">
        <f t="array" ref="AV16">IFERROR(INDEX($Q$4:$Q$59,SMALL(IF($AG$4:$AG$59=(MAX($AG$4:$AG$59)-1),ROW($AG$4:$AG$59)),ROWS(Q$4:Q16))-3,1),"")</f>
        <v/>
      </c>
      <c r="AW16" t="str">
        <f t="shared" si="18"/>
        <v/>
      </c>
      <c r="AX16" t="str">
        <f t="shared" si="18"/>
        <v/>
      </c>
      <c r="AY16" t="str">
        <f t="shared" si="18"/>
        <v/>
      </c>
      <c r="AZ16" t="str">
        <f t="shared" si="18"/>
        <v/>
      </c>
      <c r="BA16" t="str">
        <f t="shared" si="18"/>
        <v/>
      </c>
      <c r="BB16" t="str">
        <f t="shared" si="18"/>
        <v/>
      </c>
      <c r="BC16" t="str">
        <f t="shared" si="18"/>
        <v/>
      </c>
      <c r="BD16" t="str">
        <f t="shared" si="18"/>
        <v/>
      </c>
      <c r="BE16" t="str">
        <f t="shared" si="18"/>
        <v/>
      </c>
      <c r="BF16" t="str">
        <f t="shared" si="18"/>
        <v/>
      </c>
      <c r="BG16" t="str">
        <f t="shared" si="19"/>
        <v/>
      </c>
      <c r="BI16">
        <f t="array" ref="BI16">IFERROR(INDEX($Q$4:$Q$59,SMALL(IF($AG$4:$AG$59=(MAX($AG$4:$AG$59)-2),ROW($AG$4:$AG$59)),ROWS(Q$4:Q16))-3,1),"")</f>
        <v>41</v>
      </c>
      <c r="BJ16" t="str">
        <f t="shared" si="20"/>
        <v>C6-2</v>
      </c>
      <c r="BK16">
        <f t="shared" si="20"/>
        <v>47.938000000000002</v>
      </c>
      <c r="BL16" t="str">
        <f t="shared" si="20"/>
        <v>C7-1</v>
      </c>
      <c r="BM16">
        <f t="shared" si="20"/>
        <v>35.396999999999998</v>
      </c>
      <c r="BN16" t="str">
        <f t="shared" si="20"/>
        <v>-</v>
      </c>
      <c r="BO16" t="str">
        <f t="shared" si="20"/>
        <v>-</v>
      </c>
      <c r="BP16" t="str">
        <f t="shared" si="20"/>
        <v>-</v>
      </c>
      <c r="BQ16" t="str">
        <f t="shared" si="20"/>
        <v>-</v>
      </c>
      <c r="BR16">
        <f t="shared" si="20"/>
        <v>83.335000000000008</v>
      </c>
      <c r="BS16">
        <f t="shared" si="20"/>
        <v>0.66499999999999204</v>
      </c>
      <c r="BT16">
        <f t="shared" si="21"/>
        <v>0</v>
      </c>
      <c r="BV16">
        <f t="array" ref="BV16">IFERROR(INDEX($Q$4:$Q$59,SMALL(IF($AG$4:$AG$59&lt;(MAX($AG$4:$AG$59)-2),ROW($AG$4:$AG$59)),ROWS(AG$4:AG16))-3,1),"")</f>
        <v>13</v>
      </c>
      <c r="BW16" t="str">
        <f t="shared" si="22"/>
        <v>C2-10</v>
      </c>
      <c r="BX16">
        <f t="shared" si="22"/>
        <v>57.488999999999997</v>
      </c>
      <c r="BY16" t="str">
        <f t="shared" si="22"/>
        <v>C2-1</v>
      </c>
      <c r="BZ16">
        <f t="shared" si="22"/>
        <v>25.873000000000001</v>
      </c>
      <c r="CA16" t="str">
        <f t="shared" si="22"/>
        <v>-</v>
      </c>
      <c r="CB16" t="str">
        <f t="shared" si="22"/>
        <v>-</v>
      </c>
      <c r="CC16" t="str">
        <f t="shared" si="22"/>
        <v>-</v>
      </c>
      <c r="CD16" t="str">
        <f t="shared" si="22"/>
        <v>-</v>
      </c>
      <c r="CE16">
        <f t="shared" si="22"/>
        <v>83.361999999999995</v>
      </c>
      <c r="CF16">
        <f t="shared" si="22"/>
        <v>0.63800000000000523</v>
      </c>
      <c r="CG16">
        <f t="shared" si="23"/>
        <v>-1</v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6" t="str">
        <f t="shared" si="0"/>
        <v>C2-10</v>
      </c>
      <c r="S17" s="6">
        <f t="shared" si="24"/>
        <v>57.488999999999997</v>
      </c>
      <c r="T17" s="6" t="str">
        <f t="shared" si="2"/>
        <v>C2-1</v>
      </c>
      <c r="U17" s="6">
        <f>IFERROR(IF(($K$2-S17)&lt;$B$53,VLOOKUP(($K$2-S17),$B$4:$B$53,1,TRUE),$B$62),"-")</f>
        <v>25.873000000000001</v>
      </c>
      <c r="V17" s="6" t="str">
        <f t="shared" si="3"/>
        <v>-</v>
      </c>
      <c r="W17" s="6" t="str">
        <f>IFERROR(IF(($K$2-S17-U17)&lt;$B$53,VLOOKUP(($K$2-S17-U17),$B$4:$B$53,1,TRUE),$B$62),"-")</f>
        <v>-</v>
      </c>
      <c r="X17" s="6" t="str">
        <f t="shared" si="4"/>
        <v>-</v>
      </c>
      <c r="Y17" s="6" t="str">
        <f>IFERROR(IF(($K$2-S17-U17-W17)&lt;$B$53,VLOOKUP(($K$2-S17-U17-W17),$B$4:$B$53,1,TRUE),$B$62),"-")</f>
        <v>-</v>
      </c>
      <c r="Z17" s="7">
        <f t="shared" si="9"/>
        <v>83.361999999999995</v>
      </c>
      <c r="AA17" s="7">
        <f t="shared" si="10"/>
        <v>0.63800000000000523</v>
      </c>
      <c r="AB17">
        <f t="shared" si="11"/>
        <v>-3</v>
      </c>
      <c r="AC17" s="7">
        <f t="shared" si="12"/>
        <v>1</v>
      </c>
      <c r="AD17" s="7">
        <f t="shared" si="13"/>
        <v>0</v>
      </c>
      <c r="AE17" s="7">
        <f t="array" ref="AE17">IF(OR(LEFT(R17:Y17,2)="C5",LEFT(R17:Y17,2)="C6",LEFT(R17:Y17,2)="C7"),1,0)</f>
        <v>0</v>
      </c>
      <c r="AF17" s="7">
        <f t="shared" si="14"/>
        <v>0</v>
      </c>
      <c r="AG17" s="7">
        <f t="shared" si="15"/>
        <v>-1</v>
      </c>
      <c r="AI17">
        <f t="array" ref="AI17">IFERROR(INDEX($Q$4:$Q$59,SMALL(IF($AG$4:$AG$59=MAX($AG$4:$AG$59),ROW($AG$4:$AG$59)),ROWS(Q$4:Q17))-3,1),"")</f>
        <v>56</v>
      </c>
      <c r="AJ17" t="str">
        <f t="shared" si="16"/>
        <v>C1-17</v>
      </c>
      <c r="AK17">
        <f t="shared" si="16"/>
        <v>47.683999999999997</v>
      </c>
      <c r="AL17" t="str">
        <f t="shared" si="16"/>
        <v>C1-11</v>
      </c>
      <c r="AM17">
        <f t="shared" si="16"/>
        <v>36.243000000000002</v>
      </c>
      <c r="AN17" t="str">
        <f t="shared" si="16"/>
        <v>-</v>
      </c>
      <c r="AO17" t="str">
        <f t="shared" si="16"/>
        <v>-</v>
      </c>
      <c r="AP17" t="str">
        <f t="shared" si="16"/>
        <v>-</v>
      </c>
      <c r="AQ17" t="str">
        <f t="shared" si="16"/>
        <v>-</v>
      </c>
      <c r="AR17">
        <f t="shared" si="16"/>
        <v>83.926999999999992</v>
      </c>
      <c r="AS17">
        <f t="shared" si="16"/>
        <v>7.3000000000007503E-2</v>
      </c>
      <c r="AT17">
        <f t="shared" si="17"/>
        <v>2</v>
      </c>
      <c r="AV17" t="str">
        <f t="array" ref="AV17">IFERROR(INDEX($Q$4:$Q$59,SMALL(IF($AG$4:$AG$59=(MAX($AG$4:$AG$59)-1),ROW($AG$4:$AG$59)),ROWS(Q$4:Q17))-3,1),"")</f>
        <v/>
      </c>
      <c r="AW17" t="str">
        <f t="shared" si="18"/>
        <v/>
      </c>
      <c r="AX17" t="str">
        <f t="shared" si="18"/>
        <v/>
      </c>
      <c r="AY17" t="str">
        <f t="shared" si="18"/>
        <v/>
      </c>
      <c r="AZ17" t="str">
        <f t="shared" si="18"/>
        <v/>
      </c>
      <c r="BA17" t="str">
        <f t="shared" si="18"/>
        <v/>
      </c>
      <c r="BB17" t="str">
        <f t="shared" si="18"/>
        <v/>
      </c>
      <c r="BC17" t="str">
        <f t="shared" si="18"/>
        <v/>
      </c>
      <c r="BD17" t="str">
        <f t="shared" si="18"/>
        <v/>
      </c>
      <c r="BE17" t="str">
        <f t="shared" si="18"/>
        <v/>
      </c>
      <c r="BF17" t="str">
        <f t="shared" si="18"/>
        <v/>
      </c>
      <c r="BG17" t="str">
        <f t="shared" si="19"/>
        <v/>
      </c>
      <c r="BI17">
        <f t="array" ref="BI17">IFERROR(INDEX($Q$4:$Q$59,SMALL(IF($AG$4:$AG$59=(MAX($AG$4:$AG$59)-2),ROW($AG$4:$AG$59)),ROWS(Q$4:Q17))-3,1),"")</f>
        <v>42</v>
      </c>
      <c r="BJ17" t="str">
        <f t="shared" si="20"/>
        <v>C6-2</v>
      </c>
      <c r="BK17">
        <f t="shared" si="20"/>
        <v>47.938000000000002</v>
      </c>
      <c r="BL17" t="str">
        <f t="shared" si="20"/>
        <v>C7-1</v>
      </c>
      <c r="BM17">
        <f t="shared" si="20"/>
        <v>35.396999999999998</v>
      </c>
      <c r="BN17" t="str">
        <f t="shared" si="20"/>
        <v>-</v>
      </c>
      <c r="BO17" t="str">
        <f t="shared" si="20"/>
        <v>-</v>
      </c>
      <c r="BP17" t="str">
        <f t="shared" si="20"/>
        <v>-</v>
      </c>
      <c r="BQ17" t="str">
        <f t="shared" si="20"/>
        <v>-</v>
      </c>
      <c r="BR17">
        <f t="shared" si="20"/>
        <v>83.335000000000008</v>
      </c>
      <c r="BS17">
        <f t="shared" si="20"/>
        <v>0.66499999999999204</v>
      </c>
      <c r="BT17">
        <f t="shared" si="21"/>
        <v>0</v>
      </c>
      <c r="BV17">
        <f t="array" ref="BV17">IFERROR(INDEX($Q$4:$Q$59,SMALL(IF($AG$4:$AG$59&lt;(MAX($AG$4:$AG$59)-2),ROW($AG$4:$AG$59)),ROWS(AG$4:AG17))-3,1),"")</f>
        <v>14</v>
      </c>
      <c r="BW17" t="str">
        <f t="shared" si="22"/>
        <v>C2-10</v>
      </c>
      <c r="BX17">
        <f t="shared" si="22"/>
        <v>57.488999999999997</v>
      </c>
      <c r="BY17" t="str">
        <f t="shared" si="22"/>
        <v>C2-1</v>
      </c>
      <c r="BZ17">
        <f t="shared" si="22"/>
        <v>25.873000000000001</v>
      </c>
      <c r="CA17" t="str">
        <f t="shared" si="22"/>
        <v>-</v>
      </c>
      <c r="CB17" t="str">
        <f t="shared" si="22"/>
        <v>-</v>
      </c>
      <c r="CC17" t="str">
        <f t="shared" si="22"/>
        <v>-</v>
      </c>
      <c r="CD17" t="str">
        <f t="shared" si="22"/>
        <v>-</v>
      </c>
      <c r="CE17">
        <f t="shared" si="22"/>
        <v>83.361999999999995</v>
      </c>
      <c r="CF17">
        <f t="shared" si="22"/>
        <v>0.63800000000000523</v>
      </c>
      <c r="CG17">
        <f t="shared" si="23"/>
        <v>-1</v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6" t="str">
        <f t="shared" si="0"/>
        <v>C3-6</v>
      </c>
      <c r="S18" s="6">
        <f t="shared" ref="S18:S24" si="26">IF($K$2&lt;($B$53+0.25),VLOOKUP($K$2,$B$4:$B$53,1,TRUE),$B$58)</f>
        <v>56.438000000000002</v>
      </c>
      <c r="T18" s="6" t="str">
        <f t="shared" si="2"/>
        <v>C1-7</v>
      </c>
      <c r="U18" s="6">
        <f>IFERROR(IF(($K$2-S18)&lt;$B$53,VLOOKUP(($K$2-S18),$B$4:$B$53,1,TRUE),$B$56),"-")</f>
        <v>26.771999999999998</v>
      </c>
      <c r="V18" s="6" t="str">
        <f t="shared" si="3"/>
        <v>-</v>
      </c>
      <c r="W18" s="6" t="str">
        <f>IFERROR(IF(($K$2-S18-U18)&lt;$B$53,VLOOKUP(($K$2-S18-U18),$B$4:$B$53,1,TRUE),$B$56),"-")</f>
        <v>-</v>
      </c>
      <c r="X18" s="6" t="str">
        <f t="shared" si="4"/>
        <v>-</v>
      </c>
      <c r="Y18" s="6" t="str">
        <f>IFERROR(IF(($K$2-S18-U18-W18)&lt;$B$53,VLOOKUP(($K$2-S18-U18-W18),$B$4:$B$53,1,TRUE),$B$56),"-")</f>
        <v>-</v>
      </c>
      <c r="Z18" s="7">
        <f t="shared" si="9"/>
        <v>83.210000000000008</v>
      </c>
      <c r="AA18" s="7">
        <f t="shared" si="10"/>
        <v>0.78999999999999204</v>
      </c>
      <c r="AB18">
        <f t="shared" si="11"/>
        <v>-3</v>
      </c>
      <c r="AC18" s="7">
        <f t="shared" si="12"/>
        <v>1</v>
      </c>
      <c r="AD18" s="7">
        <f t="shared" si="13"/>
        <v>0</v>
      </c>
      <c r="AE18" s="7">
        <f t="array" ref="AE18">IF(OR(LEFT(R18:Y18,2)="C5",LEFT(R18:Y18,2)="C6",LEFT(R18:Y18,2)="C7"),1,0)</f>
        <v>0</v>
      </c>
      <c r="AF18" s="7">
        <f t="shared" si="14"/>
        <v>0</v>
      </c>
      <c r="AG18" s="7">
        <f t="shared" si="15"/>
        <v>-1</v>
      </c>
      <c r="AI18" t="str">
        <f t="array" ref="AI18">IFERROR(INDEX($Q$4:$Q$59,SMALL(IF($AG$4:$AG$59=MAX($AG$4:$AG$59),ROW($AG$4:$AG$59)),ROWS(Q$4:Q18))-3,1),"")</f>
        <v/>
      </c>
      <c r="AJ18" t="str">
        <f t="shared" si="16"/>
        <v/>
      </c>
      <c r="AK18" t="str">
        <f t="shared" si="16"/>
        <v/>
      </c>
      <c r="AL18" t="str">
        <f t="shared" si="16"/>
        <v/>
      </c>
      <c r="AM18" t="str">
        <f t="shared" si="16"/>
        <v/>
      </c>
      <c r="AN18" t="str">
        <f t="shared" si="16"/>
        <v/>
      </c>
      <c r="AO18" t="str">
        <f t="shared" si="16"/>
        <v/>
      </c>
      <c r="AP18" t="str">
        <f t="shared" si="16"/>
        <v/>
      </c>
      <c r="AQ18" t="str">
        <f t="shared" si="16"/>
        <v/>
      </c>
      <c r="AR18" t="str">
        <f t="shared" si="16"/>
        <v/>
      </c>
      <c r="AS18" t="str">
        <f t="shared" si="16"/>
        <v/>
      </c>
      <c r="AT18" t="str">
        <f t="shared" si="17"/>
        <v/>
      </c>
      <c r="AV18" t="str">
        <f t="array" ref="AV18">IFERROR(INDEX($Q$4:$Q$59,SMALL(IF($AG$4:$AG$59=(MAX($AG$4:$AG$59)-1),ROW($AG$4:$AG$59)),ROWS(Q$4:Q18))-3,1),"")</f>
        <v/>
      </c>
      <c r="AW18" t="str">
        <f t="shared" si="18"/>
        <v/>
      </c>
      <c r="AX18" t="str">
        <f t="shared" si="18"/>
        <v/>
      </c>
      <c r="AY18" t="str">
        <f t="shared" si="18"/>
        <v/>
      </c>
      <c r="AZ18" t="str">
        <f t="shared" si="18"/>
        <v/>
      </c>
      <c r="BA18" t="str">
        <f t="shared" si="18"/>
        <v/>
      </c>
      <c r="BB18" t="str">
        <f t="shared" si="18"/>
        <v/>
      </c>
      <c r="BC18" t="str">
        <f t="shared" si="18"/>
        <v/>
      </c>
      <c r="BD18" t="str">
        <f t="shared" si="18"/>
        <v/>
      </c>
      <c r="BE18" t="str">
        <f t="shared" si="18"/>
        <v/>
      </c>
      <c r="BF18" t="str">
        <f t="shared" si="18"/>
        <v/>
      </c>
      <c r="BG18" t="str">
        <f t="shared" si="19"/>
        <v/>
      </c>
      <c r="BI18">
        <f t="array" ref="BI18">IFERROR(INDEX($Q$4:$Q$59,SMALL(IF($AG$4:$AG$59=(MAX($AG$4:$AG$59)-2),ROW($AG$4:$AG$59)),ROWS(Q$4:Q18))-3,1),"")</f>
        <v>43</v>
      </c>
      <c r="BJ18" t="str">
        <f t="shared" si="20"/>
        <v>C7-2</v>
      </c>
      <c r="BK18">
        <f t="shared" si="20"/>
        <v>46.841000000000001</v>
      </c>
      <c r="BL18" t="str">
        <f t="shared" si="20"/>
        <v>C1-11</v>
      </c>
      <c r="BM18">
        <f t="shared" si="20"/>
        <v>36.243000000000002</v>
      </c>
      <c r="BN18" t="str">
        <f t="shared" si="20"/>
        <v>-</v>
      </c>
      <c r="BO18" t="str">
        <f t="shared" si="20"/>
        <v>-</v>
      </c>
      <c r="BP18" t="str">
        <f t="shared" si="20"/>
        <v>-</v>
      </c>
      <c r="BQ18" t="str">
        <f t="shared" si="20"/>
        <v>-</v>
      </c>
      <c r="BR18">
        <f t="shared" si="20"/>
        <v>83.084000000000003</v>
      </c>
      <c r="BS18">
        <f t="shared" si="20"/>
        <v>0.91599999999999682</v>
      </c>
      <c r="BT18">
        <f t="shared" si="21"/>
        <v>0</v>
      </c>
      <c r="BV18">
        <f t="array" ref="BV18">IFERROR(INDEX($Q$4:$Q$59,SMALL(IF($AG$4:$AG$59&lt;(MAX($AG$4:$AG$59)-2),ROW($AG$4:$AG$59)),ROWS(AG$4:AG18))-3,1),"")</f>
        <v>15</v>
      </c>
      <c r="BW18" t="str">
        <f t="shared" si="22"/>
        <v>C3-6</v>
      </c>
      <c r="BX18">
        <f t="shared" si="22"/>
        <v>56.438000000000002</v>
      </c>
      <c r="BY18" t="str">
        <f t="shared" si="22"/>
        <v>C1-7</v>
      </c>
      <c r="BZ18">
        <f t="shared" si="22"/>
        <v>26.771999999999998</v>
      </c>
      <c r="CA18" t="str">
        <f t="shared" si="22"/>
        <v>-</v>
      </c>
      <c r="CB18" t="str">
        <f t="shared" si="22"/>
        <v>-</v>
      </c>
      <c r="CC18" t="str">
        <f t="shared" si="22"/>
        <v>-</v>
      </c>
      <c r="CD18" t="str">
        <f t="shared" si="22"/>
        <v>-</v>
      </c>
      <c r="CE18">
        <f t="shared" si="22"/>
        <v>83.210000000000008</v>
      </c>
      <c r="CF18">
        <f t="shared" si="22"/>
        <v>0.78999999999999204</v>
      </c>
      <c r="CG18">
        <f t="shared" si="23"/>
        <v>-1</v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6" t="str">
        <f t="shared" si="0"/>
        <v>C3-6</v>
      </c>
      <c r="S19" s="6">
        <f t="shared" si="26"/>
        <v>56.438000000000002</v>
      </c>
      <c r="T19" s="6" t="str">
        <f t="shared" si="2"/>
        <v>C1-7</v>
      </c>
      <c r="U19" s="6">
        <f>IFERROR(IF(($K$2-S19)&lt;$B$53,VLOOKUP(($K$2-S19),$B$4:$B$53,1,TRUE),$B$57),"-")</f>
        <v>26.771999999999998</v>
      </c>
      <c r="V19" s="6" t="str">
        <f t="shared" si="3"/>
        <v>-</v>
      </c>
      <c r="W19" s="6" t="str">
        <f>IFERROR(IF(($K$2-S19-U19)&lt;$B$53,VLOOKUP(($K$2-S19-U19),$B$4:$B$53,1,TRUE),$B$57),"-")</f>
        <v>-</v>
      </c>
      <c r="X19" s="6" t="str">
        <f t="shared" si="4"/>
        <v>-</v>
      </c>
      <c r="Y19" s="6" t="str">
        <f>IFERROR(IF(($K$2-S19-U19-W19)&lt;$B$53,VLOOKUP(($K$2-S19-U19-W19),$B$4:$B$53,1,TRUE),$B$57),"-")</f>
        <v>-</v>
      </c>
      <c r="Z19" s="7">
        <f t="shared" si="9"/>
        <v>83.210000000000008</v>
      </c>
      <c r="AA19" s="7">
        <f t="shared" si="10"/>
        <v>0.78999999999999204</v>
      </c>
      <c r="AB19">
        <f t="shared" si="11"/>
        <v>-3</v>
      </c>
      <c r="AC19" s="7">
        <f t="shared" si="12"/>
        <v>1</v>
      </c>
      <c r="AD19" s="7">
        <f t="shared" si="13"/>
        <v>0</v>
      </c>
      <c r="AE19" s="7">
        <f t="array" ref="AE19">IF(OR(LEFT(R19:Y19,2)="C5",LEFT(R19:Y19,2)="C6",LEFT(R19:Y19,2)="C7"),1,0)</f>
        <v>0</v>
      </c>
      <c r="AF19" s="7">
        <f t="shared" si="14"/>
        <v>0</v>
      </c>
      <c r="AG19" s="7">
        <f t="shared" si="15"/>
        <v>-1</v>
      </c>
      <c r="AI19" t="str">
        <f t="array" ref="AI19">IFERROR(INDEX($Q$4:$Q$59,SMALL(IF($AG$4:$AG$59=MAX($AG$4:$AG$59),ROW($AG$4:$AG$59)),ROWS(Q$4:Q19))-3,1),"")</f>
        <v/>
      </c>
      <c r="AJ19" t="str">
        <f t="shared" si="16"/>
        <v/>
      </c>
      <c r="AK19" t="str">
        <f t="shared" si="16"/>
        <v/>
      </c>
      <c r="AL19" t="str">
        <f t="shared" si="16"/>
        <v/>
      </c>
      <c r="AM19" t="str">
        <f t="shared" si="16"/>
        <v/>
      </c>
      <c r="AN19" t="str">
        <f t="shared" si="16"/>
        <v/>
      </c>
      <c r="AO19" t="str">
        <f t="shared" si="16"/>
        <v/>
      </c>
      <c r="AP19" t="str">
        <f t="shared" si="16"/>
        <v/>
      </c>
      <c r="AQ19" t="str">
        <f t="shared" si="16"/>
        <v/>
      </c>
      <c r="AR19" t="str">
        <f t="shared" si="16"/>
        <v/>
      </c>
      <c r="AS19" t="str">
        <f t="shared" si="16"/>
        <v/>
      </c>
      <c r="AT19" t="str">
        <f t="shared" si="17"/>
        <v/>
      </c>
      <c r="AV19" t="str">
        <f t="array" ref="AV19">IFERROR(INDEX($Q$4:$Q$59,SMALL(IF($AG$4:$AG$59=(MAX($AG$4:$AG$59)-1),ROW($AG$4:$AG$59)),ROWS(Q$4:Q19))-3,1),"")</f>
        <v/>
      </c>
      <c r="AW19" t="str">
        <f t="shared" si="18"/>
        <v/>
      </c>
      <c r="AX19" t="str">
        <f t="shared" si="18"/>
        <v/>
      </c>
      <c r="AY19" t="str">
        <f t="shared" si="18"/>
        <v/>
      </c>
      <c r="AZ19" t="str">
        <f t="shared" si="18"/>
        <v/>
      </c>
      <c r="BA19" t="str">
        <f t="shared" si="18"/>
        <v/>
      </c>
      <c r="BB19" t="str">
        <f t="shared" si="18"/>
        <v/>
      </c>
      <c r="BC19" t="str">
        <f t="shared" si="18"/>
        <v/>
      </c>
      <c r="BD19" t="str">
        <f t="shared" si="18"/>
        <v/>
      </c>
      <c r="BE19" t="str">
        <f t="shared" si="18"/>
        <v/>
      </c>
      <c r="BF19" t="str">
        <f t="shared" si="18"/>
        <v/>
      </c>
      <c r="BG19" t="str">
        <f t="shared" si="19"/>
        <v/>
      </c>
      <c r="BI19">
        <f t="array" ref="BI19">IFERROR(INDEX($Q$4:$Q$59,SMALL(IF($AG$4:$AG$59=(MAX($AG$4:$AG$59)-2),ROW($AG$4:$AG$59)),ROWS(Q$4:Q19))-3,1),"")</f>
        <v>44</v>
      </c>
      <c r="BJ19" t="str">
        <f t="shared" si="20"/>
        <v>C7-2</v>
      </c>
      <c r="BK19">
        <f t="shared" si="20"/>
        <v>46.841000000000001</v>
      </c>
      <c r="BL19" t="str">
        <f t="shared" si="20"/>
        <v>C1-11</v>
      </c>
      <c r="BM19">
        <f t="shared" si="20"/>
        <v>36.243000000000002</v>
      </c>
      <c r="BN19" t="str">
        <f t="shared" si="20"/>
        <v>-</v>
      </c>
      <c r="BO19" t="str">
        <f t="shared" si="20"/>
        <v>-</v>
      </c>
      <c r="BP19" t="str">
        <f t="shared" si="20"/>
        <v>-</v>
      </c>
      <c r="BQ19" t="str">
        <f t="shared" si="20"/>
        <v>-</v>
      </c>
      <c r="BR19">
        <f t="shared" si="20"/>
        <v>83.084000000000003</v>
      </c>
      <c r="BS19">
        <f t="shared" si="20"/>
        <v>0.91599999999999682</v>
      </c>
      <c r="BT19">
        <f t="shared" si="21"/>
        <v>0</v>
      </c>
      <c r="BV19">
        <f t="array" ref="BV19">IFERROR(INDEX($Q$4:$Q$59,SMALL(IF($AG$4:$AG$59&lt;(MAX($AG$4:$AG$59)-2),ROW($AG$4:$AG$59)),ROWS(AG$4:AG19))-3,1),"")</f>
        <v>16</v>
      </c>
      <c r="BW19" t="str">
        <f t="shared" si="22"/>
        <v>C3-6</v>
      </c>
      <c r="BX19">
        <f t="shared" si="22"/>
        <v>56.438000000000002</v>
      </c>
      <c r="BY19" t="str">
        <f t="shared" si="22"/>
        <v>C1-7</v>
      </c>
      <c r="BZ19">
        <f t="shared" si="22"/>
        <v>26.771999999999998</v>
      </c>
      <c r="CA19" t="str">
        <f t="shared" si="22"/>
        <v>-</v>
      </c>
      <c r="CB19" t="str">
        <f t="shared" si="22"/>
        <v>-</v>
      </c>
      <c r="CC19" t="str">
        <f t="shared" si="22"/>
        <v>-</v>
      </c>
      <c r="CD19" t="str">
        <f t="shared" si="22"/>
        <v>-</v>
      </c>
      <c r="CE19">
        <f t="shared" si="22"/>
        <v>83.210000000000008</v>
      </c>
      <c r="CF19">
        <f t="shared" si="22"/>
        <v>0.78999999999999204</v>
      </c>
      <c r="CG19">
        <f t="shared" si="23"/>
        <v>-1</v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6" t="str">
        <f t="shared" si="0"/>
        <v>C3-6</v>
      </c>
      <c r="S20" s="6">
        <f t="shared" si="26"/>
        <v>56.438000000000002</v>
      </c>
      <c r="T20" s="6" t="str">
        <f t="shared" si="2"/>
        <v>C1-7</v>
      </c>
      <c r="U20" s="6">
        <f>IFERROR(IF(($K$2-S20)&lt;$B$53,VLOOKUP(($K$2-S20),$B$4:$B$53,1,TRUE),$B$58),"-")</f>
        <v>26.771999999999998</v>
      </c>
      <c r="V20" s="6" t="str">
        <f t="shared" si="3"/>
        <v>-</v>
      </c>
      <c r="W20" s="6" t="str">
        <f>IFERROR(IF(($K$2-S20-U20)&lt;$B$53,VLOOKUP(($K$2-S20-U20),$B$4:$B$53,1,TRUE),$B$58),"-")</f>
        <v>-</v>
      </c>
      <c r="X20" s="6" t="str">
        <f t="shared" si="4"/>
        <v>-</v>
      </c>
      <c r="Y20" s="6" t="str">
        <f>IFERROR(IF(($K$2-S20-U20-W20)&lt;$B$53,VLOOKUP(($K$2-S20-U20-W20),$B$4:$B$53,1,TRUE),$B$58),"-")</f>
        <v>-</v>
      </c>
      <c r="Z20" s="7">
        <f t="shared" si="9"/>
        <v>83.210000000000008</v>
      </c>
      <c r="AA20" s="7">
        <f t="shared" si="10"/>
        <v>0.78999999999999204</v>
      </c>
      <c r="AB20">
        <f t="shared" si="11"/>
        <v>-3</v>
      </c>
      <c r="AC20" s="7">
        <f t="shared" si="12"/>
        <v>1</v>
      </c>
      <c r="AD20" s="7">
        <f t="shared" si="13"/>
        <v>0</v>
      </c>
      <c r="AE20" s="7">
        <f t="array" ref="AE20">IF(OR(LEFT(R20:Y20,2)="C5",LEFT(R20:Y20,2)="C6",LEFT(R20:Y20,2)="C7"),1,0)</f>
        <v>0</v>
      </c>
      <c r="AF20" s="7">
        <f t="shared" si="14"/>
        <v>0</v>
      </c>
      <c r="AG20" s="7">
        <f t="shared" si="15"/>
        <v>-1</v>
      </c>
      <c r="AI20" t="str">
        <f t="array" ref="AI20">IFERROR(INDEX($Q$4:$Q$59,SMALL(IF($AG$4:$AG$59=MAX($AG$4:$AG$59),ROW($AG$4:$AG$59)),ROWS(Q$4:Q20))-3,1),"")</f>
        <v/>
      </c>
      <c r="AJ20" t="str">
        <f t="shared" si="16"/>
        <v/>
      </c>
      <c r="AK20" t="str">
        <f t="shared" si="16"/>
        <v/>
      </c>
      <c r="AL20" t="str">
        <f t="shared" si="16"/>
        <v/>
      </c>
      <c r="AM20" t="str">
        <f t="shared" si="16"/>
        <v/>
      </c>
      <c r="AN20" t="str">
        <f t="shared" si="16"/>
        <v/>
      </c>
      <c r="AO20" t="str">
        <f t="shared" si="16"/>
        <v/>
      </c>
      <c r="AP20" t="str">
        <f t="shared" si="16"/>
        <v/>
      </c>
      <c r="AQ20" t="str">
        <f t="shared" si="16"/>
        <v/>
      </c>
      <c r="AR20" t="str">
        <f t="shared" si="16"/>
        <v/>
      </c>
      <c r="AS20" t="str">
        <f t="shared" si="16"/>
        <v/>
      </c>
      <c r="AT20" t="str">
        <f t="shared" si="17"/>
        <v/>
      </c>
      <c r="AV20" t="str">
        <f t="array" ref="AV20">IFERROR(INDEX($Q$4:$Q$59,SMALL(IF($AG$4:$AG$59=(MAX($AG$4:$AG$59)-1),ROW($AG$4:$AG$59)),ROWS(Q$4:Q20))-3,1),"")</f>
        <v/>
      </c>
      <c r="AW20" t="str">
        <f t="shared" si="18"/>
        <v/>
      </c>
      <c r="AX20" t="str">
        <f t="shared" si="18"/>
        <v/>
      </c>
      <c r="AY20" t="str">
        <f t="shared" si="18"/>
        <v/>
      </c>
      <c r="AZ20" t="str">
        <f t="shared" si="18"/>
        <v/>
      </c>
      <c r="BA20" t="str">
        <f t="shared" si="18"/>
        <v/>
      </c>
      <c r="BB20" t="str">
        <f t="shared" si="18"/>
        <v/>
      </c>
      <c r="BC20" t="str">
        <f t="shared" si="18"/>
        <v/>
      </c>
      <c r="BD20" t="str">
        <f t="shared" si="18"/>
        <v/>
      </c>
      <c r="BE20" t="str">
        <f t="shared" si="18"/>
        <v/>
      </c>
      <c r="BF20" t="str">
        <f t="shared" si="18"/>
        <v/>
      </c>
      <c r="BG20" t="str">
        <f t="shared" si="19"/>
        <v/>
      </c>
      <c r="BI20">
        <f t="array" ref="BI20">IFERROR(INDEX($Q$4:$Q$59,SMALL(IF($AG$4:$AG$59=(MAX($AG$4:$AG$59)-2),ROW($AG$4:$AG$59)),ROWS(Q$4:Q20))-3,1),"")</f>
        <v>45</v>
      </c>
      <c r="BJ20" t="str">
        <f t="shared" si="20"/>
        <v>C7-2</v>
      </c>
      <c r="BK20">
        <f t="shared" si="20"/>
        <v>46.841000000000001</v>
      </c>
      <c r="BL20" t="str">
        <f t="shared" si="20"/>
        <v>C1-11</v>
      </c>
      <c r="BM20">
        <f t="shared" si="20"/>
        <v>36.243000000000002</v>
      </c>
      <c r="BN20" t="str">
        <f t="shared" si="20"/>
        <v>-</v>
      </c>
      <c r="BO20" t="str">
        <f t="shared" si="20"/>
        <v>-</v>
      </c>
      <c r="BP20" t="str">
        <f t="shared" si="20"/>
        <v>-</v>
      </c>
      <c r="BQ20" t="str">
        <f t="shared" si="20"/>
        <v>-</v>
      </c>
      <c r="BR20">
        <f t="shared" si="20"/>
        <v>83.084000000000003</v>
      </c>
      <c r="BS20">
        <f t="shared" si="20"/>
        <v>0.91599999999999682</v>
      </c>
      <c r="BT20">
        <f t="shared" si="21"/>
        <v>0</v>
      </c>
      <c r="BV20">
        <f t="array" ref="BV20">IFERROR(INDEX($Q$4:$Q$59,SMALL(IF($AG$4:$AG$59&lt;(MAX($AG$4:$AG$59)-2),ROW($AG$4:$AG$59)),ROWS(AG$4:AG20))-3,1),"")</f>
        <v>17</v>
      </c>
      <c r="BW20" t="str">
        <f t="shared" si="22"/>
        <v>C3-6</v>
      </c>
      <c r="BX20">
        <f t="shared" si="22"/>
        <v>56.438000000000002</v>
      </c>
      <c r="BY20" t="str">
        <f t="shared" si="22"/>
        <v>C1-7</v>
      </c>
      <c r="BZ20">
        <f t="shared" si="22"/>
        <v>26.771999999999998</v>
      </c>
      <c r="CA20" t="str">
        <f t="shared" si="22"/>
        <v>-</v>
      </c>
      <c r="CB20" t="str">
        <f t="shared" si="22"/>
        <v>-</v>
      </c>
      <c r="CC20" t="str">
        <f t="shared" si="22"/>
        <v>-</v>
      </c>
      <c r="CD20" t="str">
        <f t="shared" si="22"/>
        <v>-</v>
      </c>
      <c r="CE20">
        <f t="shared" si="22"/>
        <v>83.210000000000008</v>
      </c>
      <c r="CF20">
        <f t="shared" si="22"/>
        <v>0.78999999999999204</v>
      </c>
      <c r="CG20">
        <f t="shared" si="23"/>
        <v>-1</v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6" t="str">
        <f t="shared" si="0"/>
        <v>C3-6</v>
      </c>
      <c r="S21" s="6">
        <f t="shared" si="26"/>
        <v>56.438000000000002</v>
      </c>
      <c r="T21" s="6" t="str">
        <f t="shared" si="2"/>
        <v>C1-7</v>
      </c>
      <c r="U21" s="6">
        <f>IFERROR(IF(($K$2-S21)&lt;$B$53,VLOOKUP(($K$2-S21),$B$4:$B$53,1,TRUE),$B$59),"-")</f>
        <v>26.771999999999998</v>
      </c>
      <c r="V21" s="6" t="str">
        <f t="shared" si="3"/>
        <v>-</v>
      </c>
      <c r="W21" s="6" t="str">
        <f>IFERROR(IF(($K$2-S21-U21)&lt;$B$53,VLOOKUP(($K$2-S21-U21),$B$4:$B$53,1,TRUE),$B$59),"-")</f>
        <v>-</v>
      </c>
      <c r="X21" s="6" t="str">
        <f t="shared" si="4"/>
        <v>-</v>
      </c>
      <c r="Y21" s="6" t="str">
        <f>IFERROR(IF(($K$2-S21-U21-W21)&lt;$B$53,VLOOKUP(($K$2-S21-U21-W21),$B$4:$B$53,1,TRUE),$B$59),"-")</f>
        <v>-</v>
      </c>
      <c r="Z21" s="7">
        <f t="shared" si="9"/>
        <v>83.210000000000008</v>
      </c>
      <c r="AA21" s="7">
        <f t="shared" si="10"/>
        <v>0.78999999999999204</v>
      </c>
      <c r="AB21">
        <f t="shared" si="11"/>
        <v>-3</v>
      </c>
      <c r="AC21" s="7">
        <f t="shared" si="12"/>
        <v>1</v>
      </c>
      <c r="AD21" s="7">
        <f t="shared" si="13"/>
        <v>0</v>
      </c>
      <c r="AE21" s="7">
        <f t="array" ref="AE21">IF(OR(LEFT(R21:Y21,2)="C5",LEFT(R21:Y21,2)="C6",LEFT(R21:Y21,2)="C7"),1,0)</f>
        <v>0</v>
      </c>
      <c r="AF21" s="7">
        <f t="shared" si="14"/>
        <v>0</v>
      </c>
      <c r="AG21" s="7">
        <f t="shared" si="15"/>
        <v>-1</v>
      </c>
      <c r="AI21" t="str">
        <f t="array" ref="AI21">IFERROR(INDEX($Q$4:$Q$59,SMALL(IF($AG$4:$AG$59=MAX($AG$4:$AG$59),ROW($AG$4:$AG$59)),ROWS(Q$4:Q21))-3,1),"")</f>
        <v/>
      </c>
      <c r="AJ21" t="str">
        <f t="shared" si="16"/>
        <v/>
      </c>
      <c r="AK21" t="str">
        <f t="shared" si="16"/>
        <v/>
      </c>
      <c r="AL21" t="str">
        <f t="shared" si="16"/>
        <v/>
      </c>
      <c r="AM21" t="str">
        <f t="shared" si="16"/>
        <v/>
      </c>
      <c r="AN21" t="str">
        <f t="shared" si="16"/>
        <v/>
      </c>
      <c r="AO21" t="str">
        <f t="shared" si="16"/>
        <v/>
      </c>
      <c r="AP21" t="str">
        <f t="shared" si="16"/>
        <v/>
      </c>
      <c r="AQ21" t="str">
        <f t="shared" si="16"/>
        <v/>
      </c>
      <c r="AR21" t="str">
        <f t="shared" si="16"/>
        <v/>
      </c>
      <c r="AS21" t="str">
        <f t="shared" si="16"/>
        <v/>
      </c>
      <c r="AT21" t="str">
        <f t="shared" si="17"/>
        <v/>
      </c>
      <c r="AV21" t="str">
        <f t="array" ref="AV21">IFERROR(INDEX($Q$4:$Q$59,SMALL(IF($AG$4:$AG$59=(MAX($AG$4:$AG$59)-1),ROW($AG$4:$AG$59)),ROWS(Q$4:Q21))-3,1),"")</f>
        <v/>
      </c>
      <c r="AW21" t="str">
        <f t="shared" si="18"/>
        <v/>
      </c>
      <c r="AX21" t="str">
        <f t="shared" si="18"/>
        <v/>
      </c>
      <c r="AY21" t="str">
        <f t="shared" si="18"/>
        <v/>
      </c>
      <c r="AZ21" t="str">
        <f t="shared" si="18"/>
        <v/>
      </c>
      <c r="BA21" t="str">
        <f t="shared" si="18"/>
        <v/>
      </c>
      <c r="BB21" t="str">
        <f t="shared" si="18"/>
        <v/>
      </c>
      <c r="BC21" t="str">
        <f t="shared" si="18"/>
        <v/>
      </c>
      <c r="BD21" t="str">
        <f t="shared" si="18"/>
        <v/>
      </c>
      <c r="BE21" t="str">
        <f t="shared" si="18"/>
        <v/>
      </c>
      <c r="BF21" t="str">
        <f t="shared" si="18"/>
        <v/>
      </c>
      <c r="BG21" t="str">
        <f t="shared" si="19"/>
        <v/>
      </c>
      <c r="BI21">
        <f t="array" ref="BI21">IFERROR(INDEX($Q$4:$Q$59,SMALL(IF($AG$4:$AG$59=(MAX($AG$4:$AG$59)-2),ROW($AG$4:$AG$59)),ROWS(Q$4:Q21))-3,1),"")</f>
        <v>46</v>
      </c>
      <c r="BJ21" t="str">
        <f t="shared" si="20"/>
        <v>C7-2</v>
      </c>
      <c r="BK21">
        <f t="shared" si="20"/>
        <v>46.841000000000001</v>
      </c>
      <c r="BL21" t="str">
        <f t="shared" si="20"/>
        <v>C1-11</v>
      </c>
      <c r="BM21">
        <f t="shared" si="20"/>
        <v>36.243000000000002</v>
      </c>
      <c r="BN21" t="str">
        <f t="shared" si="20"/>
        <v>-</v>
      </c>
      <c r="BO21" t="str">
        <f t="shared" si="20"/>
        <v>-</v>
      </c>
      <c r="BP21" t="str">
        <f t="shared" si="20"/>
        <v>-</v>
      </c>
      <c r="BQ21" t="str">
        <f t="shared" si="20"/>
        <v>-</v>
      </c>
      <c r="BR21">
        <f t="shared" si="20"/>
        <v>83.084000000000003</v>
      </c>
      <c r="BS21">
        <f t="shared" si="20"/>
        <v>0.91599999999999682</v>
      </c>
      <c r="BT21">
        <f t="shared" si="21"/>
        <v>0</v>
      </c>
      <c r="BV21">
        <f t="array" ref="BV21">IFERROR(INDEX($Q$4:$Q$59,SMALL(IF($AG$4:$AG$59&lt;(MAX($AG$4:$AG$59)-2),ROW($AG$4:$AG$59)),ROWS(AG$4:AG21))-3,1),"")</f>
        <v>18</v>
      </c>
      <c r="BW21" t="str">
        <f t="shared" si="22"/>
        <v>C3-6</v>
      </c>
      <c r="BX21">
        <f t="shared" si="22"/>
        <v>56.438000000000002</v>
      </c>
      <c r="BY21" t="str">
        <f t="shared" si="22"/>
        <v>C1-7</v>
      </c>
      <c r="BZ21">
        <f t="shared" si="22"/>
        <v>26.771999999999998</v>
      </c>
      <c r="CA21" t="str">
        <f t="shared" si="22"/>
        <v>-</v>
      </c>
      <c r="CB21" t="str">
        <f t="shared" si="22"/>
        <v>-</v>
      </c>
      <c r="CC21" t="str">
        <f t="shared" si="22"/>
        <v>-</v>
      </c>
      <c r="CD21" t="str">
        <f t="shared" si="22"/>
        <v>-</v>
      </c>
      <c r="CE21">
        <f t="shared" si="22"/>
        <v>83.210000000000008</v>
      </c>
      <c r="CF21">
        <f t="shared" si="22"/>
        <v>0.78999999999999204</v>
      </c>
      <c r="CG21">
        <f t="shared" si="23"/>
        <v>-1</v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6" t="str">
        <f t="shared" si="0"/>
        <v>C3-6</v>
      </c>
      <c r="S22" s="6">
        <f t="shared" si="26"/>
        <v>56.438000000000002</v>
      </c>
      <c r="T22" s="6" t="str">
        <f t="shared" si="2"/>
        <v>C1-7</v>
      </c>
      <c r="U22" s="6">
        <f>IFERROR(IF(($K$2-S22)&lt;$B$53,VLOOKUP(($K$2-S22),$B$4:$B$53,1,TRUE),$B$60),"-")</f>
        <v>26.771999999999998</v>
      </c>
      <c r="V22" s="6" t="str">
        <f t="shared" si="3"/>
        <v>-</v>
      </c>
      <c r="W22" s="6" t="str">
        <f>IFERROR(IF(($K$2-S22-U22)&lt;$B$53,VLOOKUP(($K$2-S22-U22),$B$4:$B$53,1,TRUE),$B$60),"-")</f>
        <v>-</v>
      </c>
      <c r="X22" s="6" t="str">
        <f t="shared" si="4"/>
        <v>-</v>
      </c>
      <c r="Y22" s="6" t="str">
        <f>IFERROR(IF(($K$2-S22-U22-W22)&lt;$B$53,VLOOKUP(($K$2-S22-U22-W22),$B$4:$B$53,1,TRUE),$B$60),"-")</f>
        <v>-</v>
      </c>
      <c r="Z22" s="7">
        <f t="shared" si="9"/>
        <v>83.210000000000008</v>
      </c>
      <c r="AA22" s="7">
        <f t="shared" si="10"/>
        <v>0.78999999999999204</v>
      </c>
      <c r="AB22">
        <f t="shared" si="11"/>
        <v>-3</v>
      </c>
      <c r="AC22" s="7">
        <f t="shared" si="12"/>
        <v>1</v>
      </c>
      <c r="AD22" s="7">
        <f t="shared" si="13"/>
        <v>0</v>
      </c>
      <c r="AE22" s="7">
        <f t="array" ref="AE22">IF(OR(LEFT(R22:Y22,2)="C5",LEFT(R22:Y22,2)="C6",LEFT(R22:Y22,2)="C7"),1,0)</f>
        <v>0</v>
      </c>
      <c r="AF22" s="7">
        <f t="shared" si="14"/>
        <v>0</v>
      </c>
      <c r="AG22" s="7">
        <f t="shared" si="15"/>
        <v>-1</v>
      </c>
      <c r="AI22" t="str">
        <f t="array" ref="AI22">IFERROR(INDEX($Q$4:$Q$59,SMALL(IF($AG$4:$AG$59=MAX($AG$4:$AG$59),ROW($AG$4:$AG$59)),ROWS(Q$4:Q22))-3,1),"")</f>
        <v/>
      </c>
      <c r="AJ22" t="str">
        <f t="shared" si="16"/>
        <v/>
      </c>
      <c r="AK22" t="str">
        <f t="shared" si="16"/>
        <v/>
      </c>
      <c r="AL22" t="str">
        <f t="shared" si="16"/>
        <v/>
      </c>
      <c r="AM22" t="str">
        <f t="shared" si="16"/>
        <v/>
      </c>
      <c r="AN22" t="str">
        <f t="shared" si="16"/>
        <v/>
      </c>
      <c r="AO22" t="str">
        <f t="shared" si="16"/>
        <v/>
      </c>
      <c r="AP22" t="str">
        <f t="shared" si="16"/>
        <v/>
      </c>
      <c r="AQ22" t="str">
        <f t="shared" si="16"/>
        <v/>
      </c>
      <c r="AR22" t="str">
        <f t="shared" si="16"/>
        <v/>
      </c>
      <c r="AS22" t="str">
        <f t="shared" si="16"/>
        <v/>
      </c>
      <c r="AT22" t="str">
        <f t="shared" si="17"/>
        <v/>
      </c>
      <c r="AV22" t="str">
        <f t="array" ref="AV22">IFERROR(INDEX($Q$4:$Q$59,SMALL(IF($AG$4:$AG$59=(MAX($AG$4:$AG$59)-1),ROW($AG$4:$AG$59)),ROWS(Q$4:Q22))-3,1),"")</f>
        <v/>
      </c>
      <c r="AW22" t="str">
        <f t="shared" si="18"/>
        <v/>
      </c>
      <c r="AX22" t="str">
        <f t="shared" si="18"/>
        <v/>
      </c>
      <c r="AY22" t="str">
        <f t="shared" si="18"/>
        <v/>
      </c>
      <c r="AZ22" t="str">
        <f t="shared" si="18"/>
        <v/>
      </c>
      <c r="BA22" t="str">
        <f t="shared" si="18"/>
        <v/>
      </c>
      <c r="BB22" t="str">
        <f t="shared" si="18"/>
        <v/>
      </c>
      <c r="BC22" t="str">
        <f t="shared" si="18"/>
        <v/>
      </c>
      <c r="BD22" t="str">
        <f t="shared" si="18"/>
        <v/>
      </c>
      <c r="BE22" t="str">
        <f t="shared" si="18"/>
        <v/>
      </c>
      <c r="BF22" t="str">
        <f t="shared" si="18"/>
        <v/>
      </c>
      <c r="BG22" t="str">
        <f t="shared" si="19"/>
        <v/>
      </c>
      <c r="BI22">
        <f t="array" ref="BI22">IFERROR(INDEX($Q$4:$Q$59,SMALL(IF($AG$4:$AG$59=(MAX($AG$4:$AG$59)-2),ROW($AG$4:$AG$59)),ROWS(Q$4:Q22))-3,1),"")</f>
        <v>47</v>
      </c>
      <c r="BJ22" t="str">
        <f t="shared" si="20"/>
        <v>C7-2</v>
      </c>
      <c r="BK22">
        <f t="shared" si="20"/>
        <v>46.841000000000001</v>
      </c>
      <c r="BL22" t="str">
        <f t="shared" si="20"/>
        <v>C1-11</v>
      </c>
      <c r="BM22">
        <f t="shared" si="20"/>
        <v>36.243000000000002</v>
      </c>
      <c r="BN22" t="str">
        <f t="shared" si="20"/>
        <v>-</v>
      </c>
      <c r="BO22" t="str">
        <f t="shared" si="20"/>
        <v>-</v>
      </c>
      <c r="BP22" t="str">
        <f t="shared" si="20"/>
        <v>-</v>
      </c>
      <c r="BQ22" t="str">
        <f t="shared" si="20"/>
        <v>-</v>
      </c>
      <c r="BR22">
        <f t="shared" si="20"/>
        <v>83.084000000000003</v>
      </c>
      <c r="BS22">
        <f t="shared" si="20"/>
        <v>0.91599999999999682</v>
      </c>
      <c r="BT22">
        <f t="shared" si="21"/>
        <v>0</v>
      </c>
      <c r="BV22">
        <f t="array" ref="BV22">IFERROR(INDEX($Q$4:$Q$59,SMALL(IF($AG$4:$AG$59&lt;(MAX($AG$4:$AG$59)-2),ROW($AG$4:$AG$59)),ROWS(AG$4:AG22))-3,1),"")</f>
        <v>19</v>
      </c>
      <c r="BW22" t="str">
        <f t="shared" si="22"/>
        <v>C3-6</v>
      </c>
      <c r="BX22">
        <f t="shared" si="22"/>
        <v>56.438000000000002</v>
      </c>
      <c r="BY22" t="str">
        <f t="shared" si="22"/>
        <v>C1-7</v>
      </c>
      <c r="BZ22">
        <f t="shared" si="22"/>
        <v>26.771999999999998</v>
      </c>
      <c r="CA22" t="str">
        <f t="shared" si="22"/>
        <v>-</v>
      </c>
      <c r="CB22" t="str">
        <f t="shared" si="22"/>
        <v>-</v>
      </c>
      <c r="CC22" t="str">
        <f t="shared" si="22"/>
        <v>-</v>
      </c>
      <c r="CD22" t="str">
        <f t="shared" si="22"/>
        <v>-</v>
      </c>
      <c r="CE22">
        <f t="shared" si="22"/>
        <v>83.210000000000008</v>
      </c>
      <c r="CF22">
        <f t="shared" si="22"/>
        <v>0.78999999999999204</v>
      </c>
      <c r="CG22">
        <f t="shared" si="23"/>
        <v>-1</v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6" t="str">
        <f t="shared" si="0"/>
        <v>C3-6</v>
      </c>
      <c r="S23" s="6">
        <f t="shared" si="26"/>
        <v>56.438000000000002</v>
      </c>
      <c r="T23" s="6" t="str">
        <f t="shared" si="2"/>
        <v>C1-7</v>
      </c>
      <c r="U23" s="6">
        <f>IFERROR(IF(($K$2-S23)&lt;$B$53,VLOOKUP(($K$2-S23),$B$4:$B$53,1,TRUE),$B$61),"-")</f>
        <v>26.771999999999998</v>
      </c>
      <c r="V23" s="6" t="str">
        <f t="shared" si="3"/>
        <v>-</v>
      </c>
      <c r="W23" s="6" t="str">
        <f>IFERROR(IF(($K$2-S23-U23)&lt;$B$53,VLOOKUP(($K$2-S23-U23),$B$4:$B$53,1,TRUE),$B$61),"-")</f>
        <v>-</v>
      </c>
      <c r="X23" s="6" t="str">
        <f t="shared" si="4"/>
        <v>-</v>
      </c>
      <c r="Y23" s="6" t="str">
        <f>IFERROR(IF(($K$2-S23-U23-W23)&lt;$B$53,VLOOKUP(($K$2-S23-U23-W23),$B$4:$B$53,1,TRUE),$B$61),"-")</f>
        <v>-</v>
      </c>
      <c r="Z23" s="7">
        <f t="shared" si="9"/>
        <v>83.210000000000008</v>
      </c>
      <c r="AA23" s="7">
        <f t="shared" si="10"/>
        <v>0.78999999999999204</v>
      </c>
      <c r="AB23">
        <f t="shared" si="11"/>
        <v>-3</v>
      </c>
      <c r="AC23" s="7">
        <f t="shared" si="12"/>
        <v>1</v>
      </c>
      <c r="AD23" s="7">
        <f t="shared" si="13"/>
        <v>0</v>
      </c>
      <c r="AE23" s="7">
        <f t="array" ref="AE23">IF(OR(LEFT(R23:Y23,2)="C5",LEFT(R23:Y23,2)="C6",LEFT(R23:Y23,2)="C7"),1,0)</f>
        <v>0</v>
      </c>
      <c r="AF23" s="7">
        <f t="shared" si="14"/>
        <v>0</v>
      </c>
      <c r="AG23" s="7">
        <f t="shared" si="15"/>
        <v>-1</v>
      </c>
      <c r="AI23" t="str">
        <f t="array" ref="AI23">IFERROR(INDEX($Q$4:$Q$59,SMALL(IF($AG$4:$AG$59=MAX($AG$4:$AG$59),ROW($AG$4:$AG$59)),ROWS(Q$4:Q23))-3,1),"")</f>
        <v/>
      </c>
      <c r="AJ23" t="str">
        <f t="shared" si="16"/>
        <v/>
      </c>
      <c r="AK23" t="str">
        <f t="shared" si="16"/>
        <v/>
      </c>
      <c r="AL23" t="str">
        <f t="shared" si="16"/>
        <v/>
      </c>
      <c r="AM23" t="str">
        <f t="shared" si="16"/>
        <v/>
      </c>
      <c r="AN23" t="str">
        <f t="shared" si="16"/>
        <v/>
      </c>
      <c r="AO23" t="str">
        <f t="shared" si="16"/>
        <v/>
      </c>
      <c r="AP23" t="str">
        <f t="shared" si="16"/>
        <v/>
      </c>
      <c r="AQ23" t="str">
        <f t="shared" si="16"/>
        <v/>
      </c>
      <c r="AR23" t="str">
        <f t="shared" si="16"/>
        <v/>
      </c>
      <c r="AS23" t="str">
        <f t="shared" si="16"/>
        <v/>
      </c>
      <c r="AT23" t="str">
        <f t="shared" si="17"/>
        <v/>
      </c>
      <c r="AV23" t="str">
        <f t="array" ref="AV23">IFERROR(INDEX($Q$4:$Q$59,SMALL(IF($AG$4:$AG$59=(MAX($AG$4:$AG$59)-1),ROW($AG$4:$AG$59)),ROWS(Q$4:Q23))-3,1),"")</f>
        <v/>
      </c>
      <c r="AW23" t="str">
        <f t="shared" si="18"/>
        <v/>
      </c>
      <c r="AX23" t="str">
        <f t="shared" si="18"/>
        <v/>
      </c>
      <c r="AY23" t="str">
        <f t="shared" si="18"/>
        <v/>
      </c>
      <c r="AZ23" t="str">
        <f t="shared" si="18"/>
        <v/>
      </c>
      <c r="BA23" t="str">
        <f t="shared" si="18"/>
        <v/>
      </c>
      <c r="BB23" t="str">
        <f t="shared" si="18"/>
        <v/>
      </c>
      <c r="BC23" t="str">
        <f t="shared" si="18"/>
        <v/>
      </c>
      <c r="BD23" t="str">
        <f t="shared" si="18"/>
        <v/>
      </c>
      <c r="BE23" t="str">
        <f t="shared" si="18"/>
        <v/>
      </c>
      <c r="BF23" t="str">
        <f t="shared" si="18"/>
        <v/>
      </c>
      <c r="BG23" t="str">
        <f t="shared" si="19"/>
        <v/>
      </c>
      <c r="BI23">
        <f t="array" ref="BI23">IFERROR(INDEX($Q$4:$Q$59,SMALL(IF($AG$4:$AG$59=(MAX($AG$4:$AG$59)-2),ROW($AG$4:$AG$59)),ROWS(Q$4:Q23))-3,1),"")</f>
        <v>48</v>
      </c>
      <c r="BJ23" t="str">
        <f t="shared" si="20"/>
        <v>C7-2</v>
      </c>
      <c r="BK23">
        <f t="shared" si="20"/>
        <v>46.841000000000001</v>
      </c>
      <c r="BL23" t="str">
        <f t="shared" si="20"/>
        <v>C1-11</v>
      </c>
      <c r="BM23">
        <f t="shared" si="20"/>
        <v>36.243000000000002</v>
      </c>
      <c r="BN23" t="str">
        <f t="shared" si="20"/>
        <v>-</v>
      </c>
      <c r="BO23" t="str">
        <f t="shared" si="20"/>
        <v>-</v>
      </c>
      <c r="BP23" t="str">
        <f t="shared" si="20"/>
        <v>-</v>
      </c>
      <c r="BQ23" t="str">
        <f t="shared" si="20"/>
        <v>-</v>
      </c>
      <c r="BR23">
        <f t="shared" si="20"/>
        <v>83.084000000000003</v>
      </c>
      <c r="BS23">
        <f t="shared" si="20"/>
        <v>0.91599999999999682</v>
      </c>
      <c r="BT23">
        <f t="shared" si="21"/>
        <v>0</v>
      </c>
      <c r="BV23">
        <f t="array" ref="BV23">IFERROR(INDEX($Q$4:$Q$59,SMALL(IF($AG$4:$AG$59&lt;(MAX($AG$4:$AG$59)-2),ROW($AG$4:$AG$59)),ROWS(AG$4:AG23))-3,1),"")</f>
        <v>20</v>
      </c>
      <c r="BW23" t="str">
        <f t="shared" si="22"/>
        <v>C3-6</v>
      </c>
      <c r="BX23">
        <f t="shared" si="22"/>
        <v>56.438000000000002</v>
      </c>
      <c r="BY23" t="str">
        <f t="shared" si="22"/>
        <v>C1-7</v>
      </c>
      <c r="BZ23">
        <f t="shared" si="22"/>
        <v>26.771999999999998</v>
      </c>
      <c r="CA23" t="str">
        <f t="shared" si="22"/>
        <v>-</v>
      </c>
      <c r="CB23" t="str">
        <f t="shared" si="22"/>
        <v>-</v>
      </c>
      <c r="CC23" t="str">
        <f t="shared" si="22"/>
        <v>-</v>
      </c>
      <c r="CD23" t="str">
        <f t="shared" si="22"/>
        <v>-</v>
      </c>
      <c r="CE23">
        <f t="shared" si="22"/>
        <v>83.210000000000008</v>
      </c>
      <c r="CF23">
        <f t="shared" si="22"/>
        <v>0.78999999999999204</v>
      </c>
      <c r="CG23">
        <f t="shared" si="23"/>
        <v>-1</v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6" t="str">
        <f t="shared" si="0"/>
        <v>C3-6</v>
      </c>
      <c r="S24" s="6">
        <f t="shared" si="26"/>
        <v>56.438000000000002</v>
      </c>
      <c r="T24" s="6" t="str">
        <f t="shared" si="2"/>
        <v>C1-7</v>
      </c>
      <c r="U24" s="6">
        <f>IFERROR(IF(($K$2-S24)&lt;$B$53,VLOOKUP(($K$2-S24),$B$4:$B$53,1,TRUE),$B$62),"-")</f>
        <v>26.771999999999998</v>
      </c>
      <c r="V24" s="6" t="str">
        <f t="shared" si="3"/>
        <v>-</v>
      </c>
      <c r="W24" s="6" t="str">
        <f>IFERROR(IF(($K$2-S24-U24)&lt;$B$53,VLOOKUP(($K$2-S24-U24),$B$4:$B$53,1,TRUE),$B$62),"-")</f>
        <v>-</v>
      </c>
      <c r="X24" s="6" t="str">
        <f t="shared" si="4"/>
        <v>-</v>
      </c>
      <c r="Y24" s="6" t="str">
        <f>IFERROR(IF(($K$2-S24-U24-W24)&lt;$B$53,VLOOKUP(($K$2-S24-U24-W24),$B$4:$B$53,1,TRUE),$B$62),"-")</f>
        <v>-</v>
      </c>
      <c r="Z24" s="7">
        <f t="shared" si="9"/>
        <v>83.210000000000008</v>
      </c>
      <c r="AA24" s="7">
        <f t="shared" si="10"/>
        <v>0.78999999999999204</v>
      </c>
      <c r="AB24">
        <f t="shared" si="11"/>
        <v>-3</v>
      </c>
      <c r="AC24" s="7">
        <f t="shared" si="12"/>
        <v>1</v>
      </c>
      <c r="AD24" s="7">
        <f t="shared" si="13"/>
        <v>0</v>
      </c>
      <c r="AE24" s="7">
        <f t="array" ref="AE24">IF(OR(LEFT(R24:Y24,2)="C5",LEFT(R24:Y24,2)="C6",LEFT(R24:Y24,2)="C7"),1,0)</f>
        <v>0</v>
      </c>
      <c r="AF24" s="7">
        <f t="shared" si="14"/>
        <v>0</v>
      </c>
      <c r="AG24" s="7">
        <f t="shared" si="15"/>
        <v>-1</v>
      </c>
      <c r="AI24" t="str">
        <f t="array" ref="AI24">IFERROR(INDEX($Q$4:$Q$59,SMALL(IF($AG$4:$AG$59=MAX($AG$4:$AG$59),ROW($AG$4:$AG$59)),ROWS(Q$4:Q24))-3,1),"")</f>
        <v/>
      </c>
      <c r="AJ24" t="str">
        <f t="shared" si="16"/>
        <v/>
      </c>
      <c r="AK24" t="str">
        <f t="shared" si="16"/>
        <v/>
      </c>
      <c r="AL24" t="str">
        <f t="shared" si="16"/>
        <v/>
      </c>
      <c r="AM24" t="str">
        <f t="shared" si="16"/>
        <v/>
      </c>
      <c r="AN24" t="str">
        <f t="shared" si="16"/>
        <v/>
      </c>
      <c r="AO24" t="str">
        <f t="shared" si="16"/>
        <v/>
      </c>
      <c r="AP24" t="str">
        <f t="shared" si="16"/>
        <v/>
      </c>
      <c r="AQ24" t="str">
        <f t="shared" si="16"/>
        <v/>
      </c>
      <c r="AR24" t="str">
        <f t="shared" si="16"/>
        <v/>
      </c>
      <c r="AS24" t="str">
        <f t="shared" si="16"/>
        <v/>
      </c>
      <c r="AT24" t="str">
        <f t="shared" si="17"/>
        <v/>
      </c>
      <c r="AV24" t="str">
        <f t="array" ref="AV24">IFERROR(INDEX($Q$4:$Q$59,SMALL(IF($AG$4:$AG$59=(MAX($AG$4:$AG$59)-1),ROW($AG$4:$AG$59)),ROWS(Q$4:Q24))-3,1),"")</f>
        <v/>
      </c>
      <c r="AW24" t="str">
        <f t="shared" si="18"/>
        <v/>
      </c>
      <c r="AX24" t="str">
        <f t="shared" si="18"/>
        <v/>
      </c>
      <c r="AY24" t="str">
        <f t="shared" si="18"/>
        <v/>
      </c>
      <c r="AZ24" t="str">
        <f t="shared" si="18"/>
        <v/>
      </c>
      <c r="BA24" t="str">
        <f t="shared" si="18"/>
        <v/>
      </c>
      <c r="BB24" t="str">
        <f t="shared" si="18"/>
        <v/>
      </c>
      <c r="BC24" t="str">
        <f t="shared" si="18"/>
        <v/>
      </c>
      <c r="BD24" t="str">
        <f t="shared" si="18"/>
        <v/>
      </c>
      <c r="BE24" t="str">
        <f t="shared" si="18"/>
        <v/>
      </c>
      <c r="BF24" t="str">
        <f t="shared" si="18"/>
        <v/>
      </c>
      <c r="BG24" t="str">
        <f t="shared" si="19"/>
        <v/>
      </c>
      <c r="BI24">
        <f t="array" ref="BI24">IFERROR(INDEX($Q$4:$Q$59,SMALL(IF($AG$4:$AG$59=(MAX($AG$4:$AG$59)-2),ROW($AG$4:$AG$59)),ROWS(Q$4:Q24))-3,1),"")</f>
        <v>49</v>
      </c>
      <c r="BJ24" t="str">
        <f t="shared" si="20"/>
        <v>C7-2</v>
      </c>
      <c r="BK24">
        <f t="shared" si="20"/>
        <v>46.841000000000001</v>
      </c>
      <c r="BL24" t="str">
        <f t="shared" si="20"/>
        <v>C1-11</v>
      </c>
      <c r="BM24">
        <f t="shared" si="20"/>
        <v>36.243000000000002</v>
      </c>
      <c r="BN24" t="str">
        <f t="shared" si="20"/>
        <v>-</v>
      </c>
      <c r="BO24" t="str">
        <f t="shared" si="20"/>
        <v>-</v>
      </c>
      <c r="BP24" t="str">
        <f t="shared" si="20"/>
        <v>-</v>
      </c>
      <c r="BQ24" t="str">
        <f t="shared" si="20"/>
        <v>-</v>
      </c>
      <c r="BR24">
        <f t="shared" si="20"/>
        <v>83.084000000000003</v>
      </c>
      <c r="BS24">
        <f t="shared" si="20"/>
        <v>0.91599999999999682</v>
      </c>
      <c r="BT24">
        <f t="shared" si="21"/>
        <v>0</v>
      </c>
      <c r="BV24">
        <f t="array" ref="BV24">IFERROR(INDEX($Q$4:$Q$59,SMALL(IF($AG$4:$AG$59&lt;(MAX($AG$4:$AG$59)-2),ROW($AG$4:$AG$59)),ROWS(AG$4:AG24))-3,1),"")</f>
        <v>21</v>
      </c>
      <c r="BW24" t="str">
        <f t="shared" si="22"/>
        <v>C3-6</v>
      </c>
      <c r="BX24">
        <f t="shared" si="22"/>
        <v>56.438000000000002</v>
      </c>
      <c r="BY24" t="str">
        <f t="shared" si="22"/>
        <v>C1-7</v>
      </c>
      <c r="BZ24">
        <f t="shared" si="22"/>
        <v>26.771999999999998</v>
      </c>
      <c r="CA24" t="str">
        <f t="shared" si="22"/>
        <v>-</v>
      </c>
      <c r="CB24" t="str">
        <f t="shared" si="22"/>
        <v>-</v>
      </c>
      <c r="CC24" t="str">
        <f t="shared" si="22"/>
        <v>-</v>
      </c>
      <c r="CD24" t="str">
        <f t="shared" si="22"/>
        <v>-</v>
      </c>
      <c r="CE24">
        <f t="shared" si="22"/>
        <v>83.210000000000008</v>
      </c>
      <c r="CF24">
        <f t="shared" si="22"/>
        <v>0.78999999999999204</v>
      </c>
      <c r="CG24">
        <f t="shared" si="23"/>
        <v>-1</v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6" t="str">
        <f t="shared" si="0"/>
        <v>C4-3</v>
      </c>
      <c r="S25" s="6">
        <f t="shared" ref="S25:S31" si="27">IF($K$2&lt;($B$53+0.25),VLOOKUP($K$2,$B$4:$B$53,1,TRUE),$B$59)</f>
        <v>34.307000000000002</v>
      </c>
      <c r="T25" s="6" t="str">
        <f t="shared" si="2"/>
        <v>C1-18</v>
      </c>
      <c r="U25" s="6">
        <f>IFERROR(IF(($K$2-S25)&lt;$B$53,VLOOKUP(($K$2-S25),$B$4:$B$53,1,TRUE),$B$56),"-")</f>
        <v>49.603999999999999</v>
      </c>
      <c r="V25" s="6" t="str">
        <f t="shared" si="3"/>
        <v>-</v>
      </c>
      <c r="W25" s="6" t="str">
        <f>IFERROR(IF(($K$2-S25-U25)&lt;$B$53,VLOOKUP(($K$2-S25-U25),$B$4:$B$53,1,TRUE),$B$56),"-")</f>
        <v>-</v>
      </c>
      <c r="X25" s="6" t="str">
        <f t="shared" si="4"/>
        <v>-</v>
      </c>
      <c r="Y25" s="6" t="str">
        <f>IFERROR(IF(($K$2-S25-U25-W25)&lt;$B$53,VLOOKUP(($K$2-S25-U25-W25),$B$4:$B$53,1,TRUE),$B$56),"-")</f>
        <v>-</v>
      </c>
      <c r="Z25" s="7">
        <f t="shared" ref="Z25:Z38" si="28">SUM(R25:Y25)</f>
        <v>83.911000000000001</v>
      </c>
      <c r="AA25" s="7">
        <f t="shared" si="10"/>
        <v>8.8999999999998636E-2</v>
      </c>
      <c r="AB25">
        <f t="shared" si="11"/>
        <v>0</v>
      </c>
      <c r="AC25" s="7">
        <f t="shared" si="12"/>
        <v>1</v>
      </c>
      <c r="AD25" s="7">
        <f t="shared" si="13"/>
        <v>0</v>
      </c>
      <c r="AE25" s="7">
        <f t="array" ref="AE25">IF(OR(LEFT(R25:Y25,2)="C5",LEFT(R25:Y25,2)="C6",LEFT(R25:Y25,2)="C7"),1,0)</f>
        <v>0</v>
      </c>
      <c r="AF25" s="7">
        <f t="shared" si="14"/>
        <v>0</v>
      </c>
      <c r="AG25" s="7">
        <f t="shared" si="15"/>
        <v>2</v>
      </c>
      <c r="AI25" t="str">
        <f t="array" ref="AI25">IFERROR(INDEX($Q$4:$Q$59,SMALL(IF($AG$4:$AG$59=MAX($AG$4:$AG$59),ROW($AG$4:$AG$59)),ROWS(Q$4:Q25))-3,1),"")</f>
        <v/>
      </c>
      <c r="AJ25" t="str">
        <f t="shared" si="16"/>
        <v/>
      </c>
      <c r="AK25" t="str">
        <f t="shared" si="16"/>
        <v/>
      </c>
      <c r="AL25" t="str">
        <f t="shared" si="16"/>
        <v/>
      </c>
      <c r="AM25" t="str">
        <f t="shared" si="16"/>
        <v/>
      </c>
      <c r="AN25" t="str">
        <f t="shared" si="16"/>
        <v/>
      </c>
      <c r="AO25" t="str">
        <f t="shared" si="16"/>
        <v/>
      </c>
      <c r="AP25" t="str">
        <f t="shared" si="16"/>
        <v/>
      </c>
      <c r="AQ25" t="str">
        <f t="shared" si="16"/>
        <v/>
      </c>
      <c r="AR25" t="str">
        <f t="shared" si="16"/>
        <v/>
      </c>
      <c r="AS25" t="str">
        <f t="shared" si="16"/>
        <v/>
      </c>
      <c r="AT25" t="str">
        <f t="shared" si="17"/>
        <v/>
      </c>
      <c r="AV25" t="str">
        <f t="array" ref="AV25">IFERROR(INDEX($Q$4:$Q$59,SMALL(IF($AG$4:$AG$59=(MAX($AG$4:$AG$59)-1),ROW($AG$4:$AG$59)),ROWS(Q$4:Q25))-3,1),"")</f>
        <v/>
      </c>
      <c r="AW25" t="str">
        <f t="shared" si="18"/>
        <v/>
      </c>
      <c r="AX25" t="str">
        <f t="shared" si="18"/>
        <v/>
      </c>
      <c r="AY25" t="str">
        <f t="shared" si="18"/>
        <v/>
      </c>
      <c r="AZ25" t="str">
        <f t="shared" si="18"/>
        <v/>
      </c>
      <c r="BA25" t="str">
        <f t="shared" si="18"/>
        <v/>
      </c>
      <c r="BB25" t="str">
        <f t="shared" si="18"/>
        <v/>
      </c>
      <c r="BC25" t="str">
        <f t="shared" si="18"/>
        <v/>
      </c>
      <c r="BD25" t="str">
        <f t="shared" si="18"/>
        <v/>
      </c>
      <c r="BE25" t="str">
        <f t="shared" si="18"/>
        <v/>
      </c>
      <c r="BF25" t="str">
        <f t="shared" si="18"/>
        <v/>
      </c>
      <c r="BG25" t="str">
        <f t="shared" si="19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0"/>
        <v/>
      </c>
      <c r="BK25" t="str">
        <f t="shared" si="20"/>
        <v/>
      </c>
      <c r="BL25" t="str">
        <f t="shared" si="20"/>
        <v/>
      </c>
      <c r="BM25" t="str">
        <f t="shared" si="20"/>
        <v/>
      </c>
      <c r="BN25" t="str">
        <f t="shared" si="20"/>
        <v/>
      </c>
      <c r="BO25" t="str">
        <f t="shared" si="20"/>
        <v/>
      </c>
      <c r="BP25" t="str">
        <f t="shared" si="20"/>
        <v/>
      </c>
      <c r="BQ25" t="str">
        <f t="shared" si="20"/>
        <v/>
      </c>
      <c r="BR25" t="str">
        <f t="shared" si="20"/>
        <v/>
      </c>
      <c r="BS25" t="str">
        <f t="shared" si="20"/>
        <v/>
      </c>
      <c r="BT25" t="str">
        <f t="shared" si="21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2"/>
        <v/>
      </c>
      <c r="BX25" t="str">
        <f t="shared" si="22"/>
        <v/>
      </c>
      <c r="BY25" t="str">
        <f t="shared" si="22"/>
        <v/>
      </c>
      <c r="BZ25" t="str">
        <f t="shared" si="22"/>
        <v/>
      </c>
      <c r="CA25" t="str">
        <f t="shared" si="22"/>
        <v/>
      </c>
      <c r="CB25" t="str">
        <f t="shared" si="22"/>
        <v/>
      </c>
      <c r="CC25" t="str">
        <f t="shared" si="22"/>
        <v/>
      </c>
      <c r="CD25" t="str">
        <f t="shared" si="22"/>
        <v/>
      </c>
      <c r="CE25" t="str">
        <f t="shared" si="22"/>
        <v/>
      </c>
      <c r="CF25" t="str">
        <f t="shared" si="22"/>
        <v/>
      </c>
      <c r="CG25" t="str">
        <f t="shared" si="23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6" t="str">
        <f t="shared" si="0"/>
        <v>C4-3</v>
      </c>
      <c r="S26" s="6">
        <f t="shared" si="27"/>
        <v>34.307000000000002</v>
      </c>
      <c r="T26" s="6" t="str">
        <f t="shared" si="2"/>
        <v>C1-18</v>
      </c>
      <c r="U26" s="6">
        <f>IFERROR(IF(($K$2-S26)&lt;$B$53,VLOOKUP(($K$2-S26),$B$4:$B$53,1,TRUE),$B$57),"-")</f>
        <v>49.603999999999999</v>
      </c>
      <c r="V26" s="6" t="str">
        <f t="shared" si="3"/>
        <v>-</v>
      </c>
      <c r="W26" s="6" t="str">
        <f>IFERROR(IF(($K$2-S26-U26)&lt;$B$53,VLOOKUP(($K$2-S26-U26),$B$4:$B$53,1,TRUE),$B$57),"-")</f>
        <v>-</v>
      </c>
      <c r="X26" s="6" t="str">
        <f t="shared" si="4"/>
        <v>-</v>
      </c>
      <c r="Y26" s="6" t="str">
        <f>IFERROR(IF(($K$2-S26-U26-W26)&lt;$B$53,VLOOKUP(($K$2-S26-U26-W26),$B$4:$B$53,1,TRUE),$B$57),"-")</f>
        <v>-</v>
      </c>
      <c r="Z26" s="7">
        <f t="shared" si="28"/>
        <v>83.911000000000001</v>
      </c>
      <c r="AA26" s="7">
        <f t="shared" si="10"/>
        <v>8.8999999999998636E-2</v>
      </c>
      <c r="AB26">
        <f t="shared" si="11"/>
        <v>0</v>
      </c>
      <c r="AC26" s="7">
        <f t="shared" si="12"/>
        <v>1</v>
      </c>
      <c r="AD26" s="7">
        <f t="shared" si="13"/>
        <v>0</v>
      </c>
      <c r="AE26" s="7">
        <f t="array" ref="AE26">IF(OR(LEFT(R26:Y26,2)="C5",LEFT(R26:Y26,2)="C6",LEFT(R26:Y26,2)="C7"),1,0)</f>
        <v>0</v>
      </c>
      <c r="AF26" s="7">
        <f t="shared" si="14"/>
        <v>0</v>
      </c>
      <c r="AG26" s="7">
        <f t="shared" si="15"/>
        <v>2</v>
      </c>
      <c r="AI26" t="str">
        <f t="array" ref="AI26">IFERROR(INDEX($Q$4:$Q$59,SMALL(IF($AG$4:$AG$59=MAX($AG$4:$AG$59),ROW($AG$4:$AG$59)),ROWS(Q$4:Q26))-3,1),"")</f>
        <v/>
      </c>
      <c r="AJ26" t="str">
        <f t="shared" si="16"/>
        <v/>
      </c>
      <c r="AK26" t="str">
        <f t="shared" si="16"/>
        <v/>
      </c>
      <c r="AL26" t="str">
        <f t="shared" si="16"/>
        <v/>
      </c>
      <c r="AM26" t="str">
        <f t="shared" si="16"/>
        <v/>
      </c>
      <c r="AN26" t="str">
        <f t="shared" si="16"/>
        <v/>
      </c>
      <c r="AO26" t="str">
        <f t="shared" si="16"/>
        <v/>
      </c>
      <c r="AP26" t="str">
        <f t="shared" si="16"/>
        <v/>
      </c>
      <c r="AQ26" t="str">
        <f t="shared" si="16"/>
        <v/>
      </c>
      <c r="AR26" t="str">
        <f t="shared" si="16"/>
        <v/>
      </c>
      <c r="AS26" t="str">
        <f t="shared" si="16"/>
        <v/>
      </c>
      <c r="AT26" t="str">
        <f t="shared" si="17"/>
        <v/>
      </c>
      <c r="AV26" t="str">
        <f t="array" ref="AV26">IFERROR(INDEX($Q$4:$Q$59,SMALL(IF($AG$4:$AG$59=(MAX($AG$4:$AG$59)-1),ROW($AG$4:$AG$59)),ROWS(Q$4:Q26))-3,1),"")</f>
        <v/>
      </c>
      <c r="AW26" t="str">
        <f t="shared" si="18"/>
        <v/>
      </c>
      <c r="AX26" t="str">
        <f t="shared" si="18"/>
        <v/>
      </c>
      <c r="AY26" t="str">
        <f t="shared" si="18"/>
        <v/>
      </c>
      <c r="AZ26" t="str">
        <f t="shared" si="18"/>
        <v/>
      </c>
      <c r="BA26" t="str">
        <f t="shared" si="18"/>
        <v/>
      </c>
      <c r="BB26" t="str">
        <f t="shared" si="18"/>
        <v/>
      </c>
      <c r="BC26" t="str">
        <f t="shared" si="18"/>
        <v/>
      </c>
      <c r="BD26" t="str">
        <f t="shared" si="18"/>
        <v/>
      </c>
      <c r="BE26" t="str">
        <f t="shared" si="18"/>
        <v/>
      </c>
      <c r="BF26" t="str">
        <f t="shared" si="18"/>
        <v/>
      </c>
      <c r="BG26" t="str">
        <f t="shared" si="19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0"/>
        <v/>
      </c>
      <c r="BK26" t="str">
        <f t="shared" si="20"/>
        <v/>
      </c>
      <c r="BL26" t="str">
        <f t="shared" si="20"/>
        <v/>
      </c>
      <c r="BM26" t="str">
        <f t="shared" si="20"/>
        <v/>
      </c>
      <c r="BN26" t="str">
        <f t="shared" si="20"/>
        <v/>
      </c>
      <c r="BO26" t="str">
        <f t="shared" si="20"/>
        <v/>
      </c>
      <c r="BP26" t="str">
        <f t="shared" si="20"/>
        <v/>
      </c>
      <c r="BQ26" t="str">
        <f t="shared" si="20"/>
        <v/>
      </c>
      <c r="BR26" t="str">
        <f t="shared" si="20"/>
        <v/>
      </c>
      <c r="BS26" t="str">
        <f t="shared" si="20"/>
        <v/>
      </c>
      <c r="BT26" t="str">
        <f t="shared" si="21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2"/>
        <v/>
      </c>
      <c r="BX26" t="str">
        <f t="shared" si="22"/>
        <v/>
      </c>
      <c r="BY26" t="str">
        <f t="shared" si="22"/>
        <v/>
      </c>
      <c r="BZ26" t="str">
        <f t="shared" si="22"/>
        <v/>
      </c>
      <c r="CA26" t="str">
        <f t="shared" si="22"/>
        <v/>
      </c>
      <c r="CB26" t="str">
        <f t="shared" si="22"/>
        <v/>
      </c>
      <c r="CC26" t="str">
        <f t="shared" si="22"/>
        <v/>
      </c>
      <c r="CD26" t="str">
        <f t="shared" si="22"/>
        <v/>
      </c>
      <c r="CE26" t="str">
        <f t="shared" si="22"/>
        <v/>
      </c>
      <c r="CF26" t="str">
        <f t="shared" si="22"/>
        <v/>
      </c>
      <c r="CG26" t="str">
        <f t="shared" si="23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6" t="str">
        <f t="shared" si="0"/>
        <v>C4-3</v>
      </c>
      <c r="S27" s="6">
        <f t="shared" si="27"/>
        <v>34.307000000000002</v>
      </c>
      <c r="T27" s="6" t="str">
        <f t="shared" si="2"/>
        <v>C1-18</v>
      </c>
      <c r="U27" s="6">
        <f>IFERROR(IF(($K$2-S27)&lt;$B$53,VLOOKUP(($K$2-S27),$B$4:$B$53,1,TRUE),$B$58),"-")</f>
        <v>49.603999999999999</v>
      </c>
      <c r="V27" s="6" t="str">
        <f t="shared" si="3"/>
        <v>-</v>
      </c>
      <c r="W27" s="6" t="str">
        <f>IFERROR(IF(($K$2-S27-U27)&lt;$B$53,VLOOKUP(($K$2-S27-U27),$B$4:$B$53,1,TRUE),$B$58),"-")</f>
        <v>-</v>
      </c>
      <c r="X27" s="6" t="str">
        <f t="shared" si="4"/>
        <v>-</v>
      </c>
      <c r="Y27" s="6" t="str">
        <f>IFERROR(IF(($K$2-S27-U27-W27)&lt;$B$53,VLOOKUP(($K$2-S27-U27-W27),$B$4:$B$53,1,TRUE),$B$58),"-")</f>
        <v>-</v>
      </c>
      <c r="Z27" s="7">
        <f t="shared" si="28"/>
        <v>83.911000000000001</v>
      </c>
      <c r="AA27" s="7">
        <f t="shared" si="10"/>
        <v>8.8999999999998636E-2</v>
      </c>
      <c r="AB27">
        <f t="shared" si="11"/>
        <v>0</v>
      </c>
      <c r="AC27" s="7">
        <f t="shared" si="12"/>
        <v>1</v>
      </c>
      <c r="AD27" s="7">
        <f t="shared" si="13"/>
        <v>0</v>
      </c>
      <c r="AE27" s="7">
        <f t="array" ref="AE27">IF(OR(LEFT(R27:Y27,2)="C5",LEFT(R27:Y27,2)="C6",LEFT(R27:Y27,2)="C7"),1,0)</f>
        <v>0</v>
      </c>
      <c r="AF27" s="7">
        <f t="shared" si="14"/>
        <v>0</v>
      </c>
      <c r="AG27" s="7">
        <f t="shared" si="15"/>
        <v>2</v>
      </c>
      <c r="AI27" t="str">
        <f t="array" ref="AI27">IFERROR(INDEX($Q$4:$Q$59,SMALL(IF($AG$4:$AG$59=MAX($AG$4:$AG$59),ROW($AG$4:$AG$59)),ROWS(Q$4:Q27))-3,1),"")</f>
        <v/>
      </c>
      <c r="AJ27" t="str">
        <f t="shared" si="16"/>
        <v/>
      </c>
      <c r="AK27" t="str">
        <f t="shared" si="16"/>
        <v/>
      </c>
      <c r="AL27" t="str">
        <f t="shared" si="16"/>
        <v/>
      </c>
      <c r="AM27" t="str">
        <f t="shared" si="16"/>
        <v/>
      </c>
      <c r="AN27" t="str">
        <f t="shared" si="16"/>
        <v/>
      </c>
      <c r="AO27" t="str">
        <f t="shared" si="16"/>
        <v/>
      </c>
      <c r="AP27" t="str">
        <f t="shared" si="16"/>
        <v/>
      </c>
      <c r="AQ27" t="str">
        <f t="shared" si="16"/>
        <v/>
      </c>
      <c r="AR27" t="str">
        <f t="shared" si="16"/>
        <v/>
      </c>
      <c r="AS27" t="str">
        <f t="shared" si="16"/>
        <v/>
      </c>
      <c r="AT27" t="str">
        <f t="shared" si="17"/>
        <v/>
      </c>
      <c r="AV27" t="str">
        <f t="array" ref="AV27">IFERROR(INDEX($Q$4:$Q$59,SMALL(IF($AG$4:$AG$59=(MAX($AG$4:$AG$59)-1),ROW($AG$4:$AG$59)),ROWS(Q$4:Q27))-3,1),"")</f>
        <v/>
      </c>
      <c r="AW27" t="str">
        <f t="shared" si="18"/>
        <v/>
      </c>
      <c r="AX27" t="str">
        <f t="shared" si="18"/>
        <v/>
      </c>
      <c r="AY27" t="str">
        <f t="shared" si="18"/>
        <v/>
      </c>
      <c r="AZ27" t="str">
        <f t="shared" si="18"/>
        <v/>
      </c>
      <c r="BA27" t="str">
        <f t="shared" si="18"/>
        <v/>
      </c>
      <c r="BB27" t="str">
        <f t="shared" si="18"/>
        <v/>
      </c>
      <c r="BC27" t="str">
        <f t="shared" si="18"/>
        <v/>
      </c>
      <c r="BD27" t="str">
        <f t="shared" si="18"/>
        <v/>
      </c>
      <c r="BE27" t="str">
        <f t="shared" si="18"/>
        <v/>
      </c>
      <c r="BF27" t="str">
        <f t="shared" si="18"/>
        <v/>
      </c>
      <c r="BG27" t="str">
        <f t="shared" si="19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0"/>
        <v/>
      </c>
      <c r="BK27" t="str">
        <f t="shared" si="20"/>
        <v/>
      </c>
      <c r="BL27" t="str">
        <f t="shared" si="20"/>
        <v/>
      </c>
      <c r="BM27" t="str">
        <f t="shared" si="20"/>
        <v/>
      </c>
      <c r="BN27" t="str">
        <f t="shared" si="20"/>
        <v/>
      </c>
      <c r="BO27" t="str">
        <f t="shared" si="20"/>
        <v/>
      </c>
      <c r="BP27" t="str">
        <f t="shared" si="20"/>
        <v/>
      </c>
      <c r="BQ27" t="str">
        <f t="shared" si="20"/>
        <v/>
      </c>
      <c r="BR27" t="str">
        <f t="shared" si="20"/>
        <v/>
      </c>
      <c r="BS27" t="str">
        <f t="shared" si="20"/>
        <v/>
      </c>
      <c r="BT27" t="str">
        <f t="shared" si="21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2"/>
        <v/>
      </c>
      <c r="BX27" t="str">
        <f t="shared" si="22"/>
        <v/>
      </c>
      <c r="BY27" t="str">
        <f t="shared" si="22"/>
        <v/>
      </c>
      <c r="BZ27" t="str">
        <f t="shared" si="22"/>
        <v/>
      </c>
      <c r="CA27" t="str">
        <f t="shared" si="22"/>
        <v/>
      </c>
      <c r="CB27" t="str">
        <f t="shared" si="22"/>
        <v/>
      </c>
      <c r="CC27" t="str">
        <f t="shared" si="22"/>
        <v/>
      </c>
      <c r="CD27" t="str">
        <f t="shared" si="22"/>
        <v/>
      </c>
      <c r="CE27" t="str">
        <f t="shared" si="22"/>
        <v/>
      </c>
      <c r="CF27" t="str">
        <f t="shared" si="22"/>
        <v/>
      </c>
      <c r="CG27" t="str">
        <f t="shared" si="23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6" t="str">
        <f t="shared" si="0"/>
        <v>C4-3</v>
      </c>
      <c r="S28" s="6">
        <f t="shared" si="27"/>
        <v>34.307000000000002</v>
      </c>
      <c r="T28" s="6" t="str">
        <f t="shared" si="2"/>
        <v>C1-18</v>
      </c>
      <c r="U28" s="6">
        <f>IFERROR(IF(($K$2-S28)&lt;$B$53,VLOOKUP(($K$2-S28),$B$4:$B$53,1,TRUE),$B$59),"-")</f>
        <v>49.603999999999999</v>
      </c>
      <c r="V28" s="6" t="str">
        <f t="shared" si="3"/>
        <v>-</v>
      </c>
      <c r="W28" s="6" t="str">
        <f>IFERROR(IF(($K$2-S28-U28)&lt;$B$53,VLOOKUP(($K$2-S28-U28),$B$4:$B$53,1,TRUE),$B$59),"-")</f>
        <v>-</v>
      </c>
      <c r="X28" s="6" t="str">
        <f t="shared" si="4"/>
        <v>-</v>
      </c>
      <c r="Y28" s="6" t="str">
        <f>IFERROR(IF(($K$2-S28-U28-W28)&lt;$B$53,VLOOKUP(($K$2-S28-U28-W28),$B$4:$B$53,1,TRUE),$B$59),"-")</f>
        <v>-</v>
      </c>
      <c r="Z28" s="7">
        <f t="shared" si="28"/>
        <v>83.911000000000001</v>
      </c>
      <c r="AA28" s="7">
        <f t="shared" si="10"/>
        <v>8.8999999999998636E-2</v>
      </c>
      <c r="AB28">
        <f t="shared" si="11"/>
        <v>0</v>
      </c>
      <c r="AC28" s="7">
        <f t="shared" si="12"/>
        <v>1</v>
      </c>
      <c r="AD28" s="7">
        <f t="shared" si="13"/>
        <v>0</v>
      </c>
      <c r="AE28" s="7">
        <f t="array" ref="AE28">IF(OR(LEFT(R28:Y28,2)="C5",LEFT(R28:Y28,2)="C6",LEFT(R28:Y28,2)="C7"),1,0)</f>
        <v>0</v>
      </c>
      <c r="AF28" s="7">
        <f t="shared" si="14"/>
        <v>0</v>
      </c>
      <c r="AG28" s="7">
        <f t="shared" si="15"/>
        <v>2</v>
      </c>
      <c r="AI28" t="str">
        <f t="array" ref="AI28">IFERROR(INDEX($Q$4:$Q$59,SMALL(IF($AG$4:$AG$59=MAX($AG$4:$AG$59),ROW($AG$4:$AG$59)),ROWS(Q$4:Q28))-3,1),"")</f>
        <v/>
      </c>
      <c r="AJ28" t="str">
        <f t="shared" si="16"/>
        <v/>
      </c>
      <c r="AK28" t="str">
        <f t="shared" si="16"/>
        <v/>
      </c>
      <c r="AL28" t="str">
        <f t="shared" si="16"/>
        <v/>
      </c>
      <c r="AM28" t="str">
        <f t="shared" si="16"/>
        <v/>
      </c>
      <c r="AN28" t="str">
        <f t="shared" si="16"/>
        <v/>
      </c>
      <c r="AO28" t="str">
        <f t="shared" si="16"/>
        <v/>
      </c>
      <c r="AP28" t="str">
        <f t="shared" si="16"/>
        <v/>
      </c>
      <c r="AQ28" t="str">
        <f t="shared" si="16"/>
        <v/>
      </c>
      <c r="AR28" t="str">
        <f t="shared" si="16"/>
        <v/>
      </c>
      <c r="AS28" t="str">
        <f t="shared" si="16"/>
        <v/>
      </c>
      <c r="AT28" t="str">
        <f t="shared" si="17"/>
        <v/>
      </c>
      <c r="AV28" t="str">
        <f t="array" ref="AV28">IFERROR(INDEX($Q$4:$Q$59,SMALL(IF($AG$4:$AG$59=(MAX($AG$4:$AG$59)-1),ROW($AG$4:$AG$59)),ROWS(Q$4:Q28))-3,1),"")</f>
        <v/>
      </c>
      <c r="AW28" t="str">
        <f t="shared" si="18"/>
        <v/>
      </c>
      <c r="AX28" t="str">
        <f t="shared" si="18"/>
        <v/>
      </c>
      <c r="AY28" t="str">
        <f t="shared" si="18"/>
        <v/>
      </c>
      <c r="AZ28" t="str">
        <f t="shared" si="18"/>
        <v/>
      </c>
      <c r="BA28" t="str">
        <f t="shared" si="18"/>
        <v/>
      </c>
      <c r="BB28" t="str">
        <f t="shared" si="18"/>
        <v/>
      </c>
      <c r="BC28" t="str">
        <f t="shared" si="18"/>
        <v/>
      </c>
      <c r="BD28" t="str">
        <f t="shared" si="18"/>
        <v/>
      </c>
      <c r="BE28" t="str">
        <f t="shared" si="18"/>
        <v/>
      </c>
      <c r="BF28" t="str">
        <f t="shared" si="18"/>
        <v/>
      </c>
      <c r="BG28" t="str">
        <f t="shared" si="19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0"/>
        <v/>
      </c>
      <c r="BK28" t="str">
        <f t="shared" si="20"/>
        <v/>
      </c>
      <c r="BL28" t="str">
        <f t="shared" si="20"/>
        <v/>
      </c>
      <c r="BM28" t="str">
        <f t="shared" si="20"/>
        <v/>
      </c>
      <c r="BN28" t="str">
        <f t="shared" si="20"/>
        <v/>
      </c>
      <c r="BO28" t="str">
        <f t="shared" si="20"/>
        <v/>
      </c>
      <c r="BP28" t="str">
        <f t="shared" si="20"/>
        <v/>
      </c>
      <c r="BQ28" t="str">
        <f t="shared" si="20"/>
        <v/>
      </c>
      <c r="BR28" t="str">
        <f t="shared" si="20"/>
        <v/>
      </c>
      <c r="BS28" t="str">
        <f t="shared" si="20"/>
        <v/>
      </c>
      <c r="BT28" t="str">
        <f t="shared" si="21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2"/>
        <v/>
      </c>
      <c r="BX28" t="str">
        <f t="shared" si="22"/>
        <v/>
      </c>
      <c r="BY28" t="str">
        <f t="shared" si="22"/>
        <v/>
      </c>
      <c r="BZ28" t="str">
        <f t="shared" si="22"/>
        <v/>
      </c>
      <c r="CA28" t="str">
        <f t="shared" si="22"/>
        <v/>
      </c>
      <c r="CB28" t="str">
        <f t="shared" si="22"/>
        <v/>
      </c>
      <c r="CC28" t="str">
        <f t="shared" si="22"/>
        <v/>
      </c>
      <c r="CD28" t="str">
        <f t="shared" si="22"/>
        <v/>
      </c>
      <c r="CE28" t="str">
        <f t="shared" si="22"/>
        <v/>
      </c>
      <c r="CF28" t="str">
        <f t="shared" si="22"/>
        <v/>
      </c>
      <c r="CG28" t="str">
        <f t="shared" si="23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6" t="str">
        <f t="shared" si="0"/>
        <v>C4-3</v>
      </c>
      <c r="S29" s="6">
        <f t="shared" si="27"/>
        <v>34.307000000000002</v>
      </c>
      <c r="T29" s="6" t="str">
        <f t="shared" si="2"/>
        <v>C1-18</v>
      </c>
      <c r="U29" s="6">
        <f>IFERROR(IF(($K$2-S29)&lt;$B$53,VLOOKUP(($K$2-S29),$B$4:$B$53,1,TRUE),$B$60),"-")</f>
        <v>49.603999999999999</v>
      </c>
      <c r="V29" s="6" t="str">
        <f t="shared" si="3"/>
        <v>-</v>
      </c>
      <c r="W29" s="6" t="str">
        <f>IFERROR(IF(($K$2-S29-U29)&lt;$B$53,VLOOKUP(($K$2-S29-U29),$B$4:$B$53,1,TRUE),$B$60),"-")</f>
        <v>-</v>
      </c>
      <c r="X29" s="6" t="str">
        <f t="shared" si="4"/>
        <v>-</v>
      </c>
      <c r="Y29" s="6" t="str">
        <f>IFERROR(IF(($K$2-S29-U29-W29)&lt;$B$53,VLOOKUP(($K$2-S29-U29-W29),$B$4:$B$53,1,TRUE),$B$60),"-")</f>
        <v>-</v>
      </c>
      <c r="Z29" s="7">
        <f t="shared" si="28"/>
        <v>83.911000000000001</v>
      </c>
      <c r="AA29" s="7">
        <f t="shared" si="10"/>
        <v>8.8999999999998636E-2</v>
      </c>
      <c r="AB29">
        <f t="shared" si="11"/>
        <v>0</v>
      </c>
      <c r="AC29" s="7">
        <f t="shared" si="12"/>
        <v>1</v>
      </c>
      <c r="AD29" s="7">
        <f t="shared" si="13"/>
        <v>0</v>
      </c>
      <c r="AE29" s="7">
        <f t="array" ref="AE29">IF(OR(LEFT(R29:Y29,2)="C5",LEFT(R29:Y29,2)="C6",LEFT(R29:Y29,2)="C7"),1,0)</f>
        <v>0</v>
      </c>
      <c r="AF29" s="7">
        <f t="shared" si="14"/>
        <v>0</v>
      </c>
      <c r="AG29" s="7">
        <f t="shared" si="15"/>
        <v>2</v>
      </c>
      <c r="AI29" t="str">
        <f t="array" ref="AI29">IFERROR(INDEX($Q$4:$Q$59,SMALL(IF($AG$4:$AG$59=MAX($AG$4:$AG$59),ROW($AG$4:$AG$59)),ROWS(Q$4:Q29))-3,1),"")</f>
        <v/>
      </c>
      <c r="AJ29" t="str">
        <f t="shared" si="16"/>
        <v/>
      </c>
      <c r="AK29" t="str">
        <f t="shared" si="16"/>
        <v/>
      </c>
      <c r="AL29" t="str">
        <f t="shared" si="16"/>
        <v/>
      </c>
      <c r="AM29" t="str">
        <f t="shared" si="16"/>
        <v/>
      </c>
      <c r="AN29" t="str">
        <f t="shared" si="16"/>
        <v/>
      </c>
      <c r="AO29" t="str">
        <f t="shared" si="16"/>
        <v/>
      </c>
      <c r="AP29" t="str">
        <f t="shared" si="16"/>
        <v/>
      </c>
      <c r="AQ29" t="str">
        <f t="shared" si="16"/>
        <v/>
      </c>
      <c r="AR29" t="str">
        <f t="shared" si="16"/>
        <v/>
      </c>
      <c r="AS29" t="str">
        <f t="shared" si="16"/>
        <v/>
      </c>
      <c r="AT29" t="str">
        <f t="shared" si="17"/>
        <v/>
      </c>
      <c r="AV29" t="str">
        <f t="array" ref="AV29">IFERROR(INDEX($Q$4:$Q$59,SMALL(IF($AG$4:$AG$59=(MAX($AG$4:$AG$59)-1),ROW($AG$4:$AG$59)),ROWS(Q$4:Q29))-3,1),"")</f>
        <v/>
      </c>
      <c r="AW29" t="str">
        <f t="shared" si="18"/>
        <v/>
      </c>
      <c r="AX29" t="str">
        <f t="shared" si="18"/>
        <v/>
      </c>
      <c r="AY29" t="str">
        <f t="shared" si="18"/>
        <v/>
      </c>
      <c r="AZ29" t="str">
        <f t="shared" si="18"/>
        <v/>
      </c>
      <c r="BA29" t="str">
        <f t="shared" si="18"/>
        <v/>
      </c>
      <c r="BB29" t="str">
        <f t="shared" si="18"/>
        <v/>
      </c>
      <c r="BC29" t="str">
        <f t="shared" si="18"/>
        <v/>
      </c>
      <c r="BD29" t="str">
        <f t="shared" si="18"/>
        <v/>
      </c>
      <c r="BE29" t="str">
        <f t="shared" si="18"/>
        <v/>
      </c>
      <c r="BF29" t="str">
        <f t="shared" si="18"/>
        <v/>
      </c>
      <c r="BG29" t="str">
        <f t="shared" si="19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0"/>
        <v/>
      </c>
      <c r="BK29" t="str">
        <f t="shared" si="20"/>
        <v/>
      </c>
      <c r="BL29" t="str">
        <f t="shared" si="20"/>
        <v/>
      </c>
      <c r="BM29" t="str">
        <f t="shared" si="20"/>
        <v/>
      </c>
      <c r="BN29" t="str">
        <f t="shared" si="20"/>
        <v/>
      </c>
      <c r="BO29" t="str">
        <f t="shared" si="20"/>
        <v/>
      </c>
      <c r="BP29" t="str">
        <f t="shared" si="20"/>
        <v/>
      </c>
      <c r="BQ29" t="str">
        <f t="shared" si="20"/>
        <v/>
      </c>
      <c r="BR29" t="str">
        <f t="shared" si="20"/>
        <v/>
      </c>
      <c r="BS29" t="str">
        <f t="shared" si="20"/>
        <v/>
      </c>
      <c r="BT29" t="str">
        <f t="shared" si="21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2"/>
        <v/>
      </c>
      <c r="BX29" t="str">
        <f t="shared" si="22"/>
        <v/>
      </c>
      <c r="BY29" t="str">
        <f t="shared" si="22"/>
        <v/>
      </c>
      <c r="BZ29" t="str">
        <f t="shared" si="22"/>
        <v/>
      </c>
      <c r="CA29" t="str">
        <f t="shared" si="22"/>
        <v/>
      </c>
      <c r="CB29" t="str">
        <f t="shared" si="22"/>
        <v/>
      </c>
      <c r="CC29" t="str">
        <f t="shared" si="22"/>
        <v/>
      </c>
      <c r="CD29" t="str">
        <f t="shared" si="22"/>
        <v/>
      </c>
      <c r="CE29" t="str">
        <f t="shared" si="22"/>
        <v/>
      </c>
      <c r="CF29" t="str">
        <f t="shared" si="22"/>
        <v/>
      </c>
      <c r="CG29" t="str">
        <f t="shared" si="23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6" t="str">
        <f t="shared" si="0"/>
        <v>C4-3</v>
      </c>
      <c r="S30" s="6">
        <f t="shared" si="27"/>
        <v>34.307000000000002</v>
      </c>
      <c r="T30" s="6" t="str">
        <f t="shared" si="2"/>
        <v>C1-18</v>
      </c>
      <c r="U30" s="6">
        <f>IFERROR(IF(($K$2-S30)&lt;$B$53,VLOOKUP(($K$2-S30),$B$4:$B$53,1,TRUE),$B$61),"-")</f>
        <v>49.603999999999999</v>
      </c>
      <c r="V30" s="6" t="str">
        <f t="shared" si="3"/>
        <v>-</v>
      </c>
      <c r="W30" s="6" t="str">
        <f>IFERROR(IF(($K$2-S30-U30)&lt;$B$53,VLOOKUP(($K$2-S30-U30),$B$4:$B$53,1,TRUE),$B$61),"-")</f>
        <v>-</v>
      </c>
      <c r="X30" s="6" t="str">
        <f t="shared" si="4"/>
        <v>-</v>
      </c>
      <c r="Y30" s="6" t="str">
        <f>IFERROR(IF(($K$2-S30-U30-W30)&lt;$B$53,VLOOKUP(($K$2-S30-U30-W30),$B$4:$B$53,1,TRUE),$B$61),"-")</f>
        <v>-</v>
      </c>
      <c r="Z30" s="7">
        <f t="shared" si="28"/>
        <v>83.911000000000001</v>
      </c>
      <c r="AA30" s="7">
        <f t="shared" si="10"/>
        <v>8.8999999999998636E-2</v>
      </c>
      <c r="AB30">
        <f t="shared" si="11"/>
        <v>0</v>
      </c>
      <c r="AC30" s="7">
        <f t="shared" si="12"/>
        <v>1</v>
      </c>
      <c r="AD30" s="7">
        <f t="shared" si="13"/>
        <v>0</v>
      </c>
      <c r="AE30" s="7">
        <f t="array" ref="AE30">IF(OR(LEFT(R30:Y30,2)="C5",LEFT(R30:Y30,2)="C6",LEFT(R30:Y30,2)="C7"),1,0)</f>
        <v>0</v>
      </c>
      <c r="AF30" s="7">
        <f t="shared" si="14"/>
        <v>0</v>
      </c>
      <c r="AG30" s="7">
        <f t="shared" si="15"/>
        <v>2</v>
      </c>
      <c r="AI30" t="str">
        <f t="array" ref="AI30">IFERROR(INDEX($Q$4:$Q$59,SMALL(IF($AG$4:$AG$59=MAX($AG$4:$AG$59),ROW($AG$4:$AG$59)),ROWS(Q$4:Q30))-3,1),"")</f>
        <v/>
      </c>
      <c r="AJ30" t="str">
        <f t="shared" si="16"/>
        <v/>
      </c>
      <c r="AK30" t="str">
        <f t="shared" si="16"/>
        <v/>
      </c>
      <c r="AL30" t="str">
        <f t="shared" si="16"/>
        <v/>
      </c>
      <c r="AM30" t="str">
        <f t="shared" si="16"/>
        <v/>
      </c>
      <c r="AN30" t="str">
        <f t="shared" si="16"/>
        <v/>
      </c>
      <c r="AO30" t="str">
        <f t="shared" ref="AO30:AS59" si="29">IFERROR(INDEX(W$4:W$59,$AI30,1),"")</f>
        <v/>
      </c>
      <c r="AP30" t="str">
        <f t="shared" si="29"/>
        <v/>
      </c>
      <c r="AQ30" t="str">
        <f t="shared" si="29"/>
        <v/>
      </c>
      <c r="AR30" t="str">
        <f t="shared" si="29"/>
        <v/>
      </c>
      <c r="AS30" t="str">
        <f t="shared" si="29"/>
        <v/>
      </c>
      <c r="AT30" t="str">
        <f t="shared" si="17"/>
        <v/>
      </c>
      <c r="AV30" t="str">
        <f t="array" ref="AV30">IFERROR(INDEX($Q$4:$Q$59,SMALL(IF($AG$4:$AG$59=(MAX($AG$4:$AG$59)-1),ROW($AG$4:$AG$59)),ROWS(Q$4:Q30))-3,1),"")</f>
        <v/>
      </c>
      <c r="AW30" t="str">
        <f t="shared" si="18"/>
        <v/>
      </c>
      <c r="AX30" t="str">
        <f t="shared" si="18"/>
        <v/>
      </c>
      <c r="AY30" t="str">
        <f t="shared" si="18"/>
        <v/>
      </c>
      <c r="AZ30" t="str">
        <f t="shared" si="18"/>
        <v/>
      </c>
      <c r="BA30" t="str">
        <f t="shared" si="18"/>
        <v/>
      </c>
      <c r="BB30" t="str">
        <f t="shared" ref="BB30:BF59" si="30">IFERROR(INDEX(W$4:W$59,$AV30,1),"")</f>
        <v/>
      </c>
      <c r="BC30" t="str">
        <f t="shared" si="30"/>
        <v/>
      </c>
      <c r="BD30" t="str">
        <f t="shared" si="30"/>
        <v/>
      </c>
      <c r="BE30" t="str">
        <f t="shared" si="30"/>
        <v/>
      </c>
      <c r="BF30" t="str">
        <f t="shared" si="30"/>
        <v/>
      </c>
      <c r="BG30" t="str">
        <f t="shared" si="19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0"/>
        <v/>
      </c>
      <c r="BK30" t="str">
        <f t="shared" si="20"/>
        <v/>
      </c>
      <c r="BL30" t="str">
        <f t="shared" si="20"/>
        <v/>
      </c>
      <c r="BM30" t="str">
        <f t="shared" si="20"/>
        <v/>
      </c>
      <c r="BN30" t="str">
        <f t="shared" si="20"/>
        <v/>
      </c>
      <c r="BO30" t="str">
        <f t="shared" ref="BO30:BS59" si="31">IFERROR(INDEX(W$4:W$59,$BI30,1),"")</f>
        <v/>
      </c>
      <c r="BP30" t="str">
        <f t="shared" si="31"/>
        <v/>
      </c>
      <c r="BQ30" t="str">
        <f t="shared" si="31"/>
        <v/>
      </c>
      <c r="BR30" t="str">
        <f t="shared" si="31"/>
        <v/>
      </c>
      <c r="BS30" t="str">
        <f t="shared" si="31"/>
        <v/>
      </c>
      <c r="BT30" t="str">
        <f t="shared" si="21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2"/>
        <v/>
      </c>
      <c r="BX30" t="str">
        <f t="shared" si="22"/>
        <v/>
      </c>
      <c r="BY30" t="str">
        <f t="shared" si="22"/>
        <v/>
      </c>
      <c r="BZ30" t="str">
        <f t="shared" si="22"/>
        <v/>
      </c>
      <c r="CA30" t="str">
        <f t="shared" si="22"/>
        <v/>
      </c>
      <c r="CB30" t="str">
        <f t="shared" ref="CB30:CF59" si="32">IFERROR(INDEX(W$4:W$59,$BV30,1),"")</f>
        <v/>
      </c>
      <c r="CC30" t="str">
        <f t="shared" si="32"/>
        <v/>
      </c>
      <c r="CD30" t="str">
        <f t="shared" si="32"/>
        <v/>
      </c>
      <c r="CE30" t="str">
        <f t="shared" si="32"/>
        <v/>
      </c>
      <c r="CF30" t="str">
        <f t="shared" si="32"/>
        <v/>
      </c>
      <c r="CG30" t="str">
        <f t="shared" si="23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6" t="str">
        <f t="shared" si="0"/>
        <v>C4-3</v>
      </c>
      <c r="S31" s="6">
        <f t="shared" si="27"/>
        <v>34.307000000000002</v>
      </c>
      <c r="T31" s="6" t="str">
        <f t="shared" si="2"/>
        <v>C1-18</v>
      </c>
      <c r="U31" s="6">
        <f>IFERROR(IF(($K$2-S31)&lt;$B$53,VLOOKUP(($K$2-S31),$B$4:$B$53,1,TRUE),$B$62),"-")</f>
        <v>49.603999999999999</v>
      </c>
      <c r="V31" s="6" t="str">
        <f t="shared" si="3"/>
        <v>-</v>
      </c>
      <c r="W31" s="6" t="str">
        <f>IFERROR(IF(($K$2-S31-U31)&lt;$B$53,VLOOKUP(($K$2-S31-U31),$B$4:$B$53,1,TRUE),$B$62),"-")</f>
        <v>-</v>
      </c>
      <c r="X31" s="6" t="str">
        <f t="shared" si="4"/>
        <v>-</v>
      </c>
      <c r="Y31" s="6" t="str">
        <f>IFERROR(IF(($K$2-S31-U31-W31)&lt;$B$53,VLOOKUP(($K$2-S31-U31-W31),$B$4:$B$53,1,TRUE),$B$62),"-")</f>
        <v>-</v>
      </c>
      <c r="Z31" s="7">
        <f t="shared" si="28"/>
        <v>83.911000000000001</v>
      </c>
      <c r="AA31" s="7">
        <f t="shared" si="10"/>
        <v>8.8999999999998636E-2</v>
      </c>
      <c r="AB31">
        <f t="shared" si="11"/>
        <v>0</v>
      </c>
      <c r="AC31" s="7">
        <f t="shared" si="12"/>
        <v>1</v>
      </c>
      <c r="AD31" s="7">
        <f t="shared" si="13"/>
        <v>0</v>
      </c>
      <c r="AE31" s="7">
        <f t="array" ref="AE31">IF(OR(LEFT(R31:Y31,2)="C5",LEFT(R31:Y31,2)="C6",LEFT(R31:Y31,2)="C7"),1,0)</f>
        <v>0</v>
      </c>
      <c r="AF31" s="7">
        <f t="shared" si="14"/>
        <v>0</v>
      </c>
      <c r="AG31" s="7">
        <f t="shared" si="15"/>
        <v>2</v>
      </c>
      <c r="AI31" t="str">
        <f t="array" ref="AI31">IFERROR(INDEX($Q$4:$Q$59,SMALL(IF($AG$4:$AG$59=MAX($AG$4:$AG$59),ROW($AG$4:$AG$59)),ROWS(Q$4:Q31))-3,1),"")</f>
        <v/>
      </c>
      <c r="AJ31" t="str">
        <f t="shared" ref="AJ31:AN59" si="33">IFERROR(INDEX(R$4:R$59,$AI31,1),"")</f>
        <v/>
      </c>
      <c r="AK31" t="str">
        <f t="shared" si="33"/>
        <v/>
      </c>
      <c r="AL31" t="str">
        <f t="shared" si="33"/>
        <v/>
      </c>
      <c r="AM31" t="str">
        <f t="shared" si="33"/>
        <v/>
      </c>
      <c r="AN31" t="str">
        <f t="shared" si="33"/>
        <v/>
      </c>
      <c r="AO31" t="str">
        <f t="shared" si="29"/>
        <v/>
      </c>
      <c r="AP31" t="str">
        <f t="shared" si="29"/>
        <v/>
      </c>
      <c r="AQ31" t="str">
        <f t="shared" si="29"/>
        <v/>
      </c>
      <c r="AR31" t="str">
        <f t="shared" si="29"/>
        <v/>
      </c>
      <c r="AS31" t="str">
        <f t="shared" si="29"/>
        <v/>
      </c>
      <c r="AT31" t="str">
        <f t="shared" si="17"/>
        <v/>
      </c>
      <c r="AV31" t="str">
        <f t="array" ref="AV31">IFERROR(INDEX($Q$4:$Q$59,SMALL(IF($AG$4:$AG$59=(MAX($AG$4:$AG$59)-1),ROW($AG$4:$AG$59)),ROWS(Q$4:Q31))-3,1),"")</f>
        <v/>
      </c>
      <c r="AW31" t="str">
        <f t="shared" ref="AW31:BA59" si="34">IFERROR(INDEX(R$4:R$59,$AV31,1),"")</f>
        <v/>
      </c>
      <c r="AX31" t="str">
        <f t="shared" si="34"/>
        <v/>
      </c>
      <c r="AY31" t="str">
        <f t="shared" si="34"/>
        <v/>
      </c>
      <c r="AZ31" t="str">
        <f t="shared" si="34"/>
        <v/>
      </c>
      <c r="BA31" t="str">
        <f t="shared" si="34"/>
        <v/>
      </c>
      <c r="BB31" t="str">
        <f t="shared" si="30"/>
        <v/>
      </c>
      <c r="BC31" t="str">
        <f t="shared" si="30"/>
        <v/>
      </c>
      <c r="BD31" t="str">
        <f t="shared" si="30"/>
        <v/>
      </c>
      <c r="BE31" t="str">
        <f t="shared" si="30"/>
        <v/>
      </c>
      <c r="BF31" t="str">
        <f t="shared" si="30"/>
        <v/>
      </c>
      <c r="BG31" t="str">
        <f t="shared" si="19"/>
        <v/>
      </c>
      <c r="BI31" t="str">
        <f t="array" ref="BI31">IFERROR(INDEX($Q$4:$Q$59,SMALL(IF($AG$4:$AG$59=(MAX($AG$4:$AG$59)-2),ROW($AG$4:$AG$59)),ROWS(Q$4:Q31))-3,1),"")</f>
        <v/>
      </c>
      <c r="BJ31" t="str">
        <f t="shared" ref="BJ31:BN59" si="35">IFERROR(INDEX(R$4:R$59,$BI31,1),"")</f>
        <v/>
      </c>
      <c r="BK31" t="str">
        <f t="shared" si="35"/>
        <v/>
      </c>
      <c r="BL31" t="str">
        <f t="shared" si="35"/>
        <v/>
      </c>
      <c r="BM31" t="str">
        <f t="shared" si="35"/>
        <v/>
      </c>
      <c r="BN31" t="str">
        <f t="shared" si="35"/>
        <v/>
      </c>
      <c r="BO31" t="str">
        <f t="shared" si="31"/>
        <v/>
      </c>
      <c r="BP31" t="str">
        <f t="shared" si="31"/>
        <v/>
      </c>
      <c r="BQ31" t="str">
        <f t="shared" si="31"/>
        <v/>
      </c>
      <c r="BR31" t="str">
        <f t="shared" si="31"/>
        <v/>
      </c>
      <c r="BS31" t="str">
        <f t="shared" si="31"/>
        <v/>
      </c>
      <c r="BT31" t="str">
        <f t="shared" si="21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ref="BW31:CA59" si="36">IFERROR(INDEX(R$4:R$59,$BV31,1),"")</f>
        <v/>
      </c>
      <c r="BX31" t="str">
        <f t="shared" si="36"/>
        <v/>
      </c>
      <c r="BY31" t="str">
        <f t="shared" si="36"/>
        <v/>
      </c>
      <c r="BZ31" t="str">
        <f t="shared" si="36"/>
        <v/>
      </c>
      <c r="CA31" t="str">
        <f t="shared" si="36"/>
        <v/>
      </c>
      <c r="CB31" t="str">
        <f t="shared" si="32"/>
        <v/>
      </c>
      <c r="CC31" t="str">
        <f t="shared" si="32"/>
        <v/>
      </c>
      <c r="CD31" t="str">
        <f t="shared" si="32"/>
        <v/>
      </c>
      <c r="CE31" t="str">
        <f t="shared" si="32"/>
        <v/>
      </c>
      <c r="CF31" t="str">
        <f t="shared" si="32"/>
        <v/>
      </c>
      <c r="CG31" t="str">
        <f t="shared" si="23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6" t="str">
        <f t="shared" si="0"/>
        <v>C5-2</v>
      </c>
      <c r="S32" s="6">
        <f t="shared" ref="S32:S38" si="37">IF($K$2&lt;($B$53+0.25),VLOOKUP($K$2,$B$4:$B$53,1,TRUE),$B$60)</f>
        <v>47.9</v>
      </c>
      <c r="T32" s="6" t="str">
        <f t="shared" si="2"/>
        <v>C7-1</v>
      </c>
      <c r="U32" s="6">
        <f>IFERROR(IF(($K$2-S32)&lt;$B$53,VLOOKUP(($K$2-S32),$B$4:$B$53,1,TRUE),$B$56),"-")</f>
        <v>35.396999999999998</v>
      </c>
      <c r="V32" s="6" t="str">
        <f t="shared" si="3"/>
        <v>-</v>
      </c>
      <c r="W32" s="6" t="str">
        <f>IFERROR(IF(($K$2-S32-U32)&lt;$B$53,VLOOKUP(($K$2-S32-U32),$B$4:$B$53,1,TRUE),$B$56),"-")</f>
        <v>-</v>
      </c>
      <c r="X32" s="6" t="str">
        <f t="shared" si="4"/>
        <v>-</v>
      </c>
      <c r="Y32" s="6" t="str">
        <f>IFERROR(IF(($K$2-S32-U32-W32)&lt;$B$53,VLOOKUP(($K$2-S32-U32-W32),$B$4:$B$53,1,TRUE),$B$56),"-")</f>
        <v>-</v>
      </c>
      <c r="Z32" s="7">
        <f t="shared" si="28"/>
        <v>83.296999999999997</v>
      </c>
      <c r="AA32" s="7">
        <f t="shared" si="10"/>
        <v>0.70300000000000296</v>
      </c>
      <c r="AB32">
        <f t="shared" si="11"/>
        <v>-3</v>
      </c>
      <c r="AC32" s="7">
        <f t="shared" si="12"/>
        <v>1</v>
      </c>
      <c r="AD32" s="7">
        <f t="shared" si="13"/>
        <v>0</v>
      </c>
      <c r="AE32" s="7">
        <f t="array" ref="AE32">IF(OR(LEFT(R32:Y32,2)="C5",LEFT(R32:Y32,2)="C6",LEFT(R32:Y32,2)="C7"),1,0)</f>
        <v>1</v>
      </c>
      <c r="AF32" s="7">
        <f t="shared" si="14"/>
        <v>0</v>
      </c>
      <c r="AG32" s="7">
        <f t="shared" si="15"/>
        <v>0</v>
      </c>
      <c r="AI32" t="str">
        <f t="array" ref="AI32">IFERROR(INDEX($Q$4:$Q$59,SMALL(IF($AG$4:$AG$59=MAX($AG$4:$AG$59),ROW($AG$4:$AG$59)),ROWS(Q$4:Q32))-3,1),"")</f>
        <v/>
      </c>
      <c r="AJ32" t="str">
        <f t="shared" si="33"/>
        <v/>
      </c>
      <c r="AK32" t="str">
        <f t="shared" si="33"/>
        <v/>
      </c>
      <c r="AL32" t="str">
        <f t="shared" si="33"/>
        <v/>
      </c>
      <c r="AM32" t="str">
        <f t="shared" si="33"/>
        <v/>
      </c>
      <c r="AN32" t="str">
        <f t="shared" si="33"/>
        <v/>
      </c>
      <c r="AO32" t="str">
        <f t="shared" si="29"/>
        <v/>
      </c>
      <c r="AP32" t="str">
        <f t="shared" si="29"/>
        <v/>
      </c>
      <c r="AQ32" t="str">
        <f t="shared" si="29"/>
        <v/>
      </c>
      <c r="AR32" t="str">
        <f t="shared" si="29"/>
        <v/>
      </c>
      <c r="AS32" t="str">
        <f t="shared" si="29"/>
        <v/>
      </c>
      <c r="AT32" t="str">
        <f t="shared" si="17"/>
        <v/>
      </c>
      <c r="AV32" t="str">
        <f t="array" ref="AV32">IFERROR(INDEX($Q$4:$Q$59,SMALL(IF($AG$4:$AG$59=(MAX($AG$4:$AG$59)-1),ROW($AG$4:$AG$59)),ROWS(Q$4:Q32))-3,1),"")</f>
        <v/>
      </c>
      <c r="AW32" t="str">
        <f t="shared" si="34"/>
        <v/>
      </c>
      <c r="AX32" t="str">
        <f t="shared" si="34"/>
        <v/>
      </c>
      <c r="AY32" t="str">
        <f t="shared" si="34"/>
        <v/>
      </c>
      <c r="AZ32" t="str">
        <f t="shared" si="34"/>
        <v/>
      </c>
      <c r="BA32" t="str">
        <f t="shared" si="34"/>
        <v/>
      </c>
      <c r="BB32" t="str">
        <f t="shared" si="30"/>
        <v/>
      </c>
      <c r="BC32" t="str">
        <f t="shared" si="30"/>
        <v/>
      </c>
      <c r="BD32" t="str">
        <f t="shared" si="30"/>
        <v/>
      </c>
      <c r="BE32" t="str">
        <f t="shared" si="30"/>
        <v/>
      </c>
      <c r="BF32" t="str">
        <f t="shared" si="30"/>
        <v/>
      </c>
      <c r="BG32" t="str">
        <f t="shared" si="19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35"/>
        <v/>
      </c>
      <c r="BK32" t="str">
        <f t="shared" si="35"/>
        <v/>
      </c>
      <c r="BL32" t="str">
        <f t="shared" si="35"/>
        <v/>
      </c>
      <c r="BM32" t="str">
        <f t="shared" si="35"/>
        <v/>
      </c>
      <c r="BN32" t="str">
        <f t="shared" si="35"/>
        <v/>
      </c>
      <c r="BO32" t="str">
        <f t="shared" si="31"/>
        <v/>
      </c>
      <c r="BP32" t="str">
        <f t="shared" si="31"/>
        <v/>
      </c>
      <c r="BQ32" t="str">
        <f t="shared" si="31"/>
        <v/>
      </c>
      <c r="BR32" t="str">
        <f t="shared" si="31"/>
        <v/>
      </c>
      <c r="BS32" t="str">
        <f t="shared" si="31"/>
        <v/>
      </c>
      <c r="BT32" t="str">
        <f t="shared" si="21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36"/>
        <v/>
      </c>
      <c r="BX32" t="str">
        <f t="shared" si="36"/>
        <v/>
      </c>
      <c r="BY32" t="str">
        <f t="shared" si="36"/>
        <v/>
      </c>
      <c r="BZ32" t="str">
        <f t="shared" si="36"/>
        <v/>
      </c>
      <c r="CA32" t="str">
        <f t="shared" si="36"/>
        <v/>
      </c>
      <c r="CB32" t="str">
        <f t="shared" si="32"/>
        <v/>
      </c>
      <c r="CC32" t="str">
        <f t="shared" si="32"/>
        <v/>
      </c>
      <c r="CD32" t="str">
        <f t="shared" si="32"/>
        <v/>
      </c>
      <c r="CE32" t="str">
        <f t="shared" si="32"/>
        <v/>
      </c>
      <c r="CF32" t="str">
        <f t="shared" si="32"/>
        <v/>
      </c>
      <c r="CG32" t="str">
        <f t="shared" si="23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6" t="str">
        <f t="shared" si="0"/>
        <v>C5-2</v>
      </c>
      <c r="S33" s="6">
        <f t="shared" si="37"/>
        <v>47.9</v>
      </c>
      <c r="T33" s="6" t="str">
        <f t="shared" si="2"/>
        <v>C7-1</v>
      </c>
      <c r="U33" s="6">
        <f>IFERROR(IF(($K$2-S33)&lt;$B$53,VLOOKUP(($K$2-S33),$B$4:$B$53,1,TRUE),$B$57),"-")</f>
        <v>35.396999999999998</v>
      </c>
      <c r="V33" s="6" t="str">
        <f t="shared" si="3"/>
        <v>-</v>
      </c>
      <c r="W33" s="6" t="str">
        <f>IFERROR(IF(($K$2-S33-U33)&lt;$B$53,VLOOKUP(($K$2-S33-U33),$B$4:$B$53,1,TRUE),$B$57),"-")</f>
        <v>-</v>
      </c>
      <c r="X33" s="6" t="str">
        <f t="shared" si="4"/>
        <v>-</v>
      </c>
      <c r="Y33" s="6" t="str">
        <f>IFERROR(IF(($K$2-S33-U33-W33)&lt;$B$53,VLOOKUP(($K$2-S33-U33-W33),$B$4:$B$53,1,TRUE),$B$57),"-")</f>
        <v>-</v>
      </c>
      <c r="Z33" s="7">
        <f t="shared" si="28"/>
        <v>83.296999999999997</v>
      </c>
      <c r="AA33" s="7">
        <f t="shared" si="10"/>
        <v>0.70300000000000296</v>
      </c>
      <c r="AB33">
        <f t="shared" si="11"/>
        <v>-3</v>
      </c>
      <c r="AC33" s="7">
        <f t="shared" si="12"/>
        <v>1</v>
      </c>
      <c r="AD33" s="7">
        <f t="shared" si="13"/>
        <v>0</v>
      </c>
      <c r="AE33" s="7">
        <f t="array" ref="AE33">IF(OR(LEFT(R33:Y33,2)="C5",LEFT(R33:Y33,2)="C6",LEFT(R33:Y33,2)="C7"),1,0)</f>
        <v>1</v>
      </c>
      <c r="AF33" s="7">
        <f t="shared" si="14"/>
        <v>0</v>
      </c>
      <c r="AG33" s="7">
        <f t="shared" si="15"/>
        <v>0</v>
      </c>
      <c r="AI33" t="str">
        <f t="array" ref="AI33">IFERROR(INDEX($Q$4:$Q$59,SMALL(IF($AG$4:$AG$59=MAX($AG$4:$AG$59),ROW($AG$4:$AG$59)),ROWS(Q$4:Q33))-3,1),"")</f>
        <v/>
      </c>
      <c r="AJ33" t="str">
        <f t="shared" si="33"/>
        <v/>
      </c>
      <c r="AK33" t="str">
        <f t="shared" si="33"/>
        <v/>
      </c>
      <c r="AL33" t="str">
        <f t="shared" si="33"/>
        <v/>
      </c>
      <c r="AM33" t="str">
        <f t="shared" si="33"/>
        <v/>
      </c>
      <c r="AN33" t="str">
        <f t="shared" si="33"/>
        <v/>
      </c>
      <c r="AO33" t="str">
        <f t="shared" si="29"/>
        <v/>
      </c>
      <c r="AP33" t="str">
        <f t="shared" si="29"/>
        <v/>
      </c>
      <c r="AQ33" t="str">
        <f t="shared" si="29"/>
        <v/>
      </c>
      <c r="AR33" t="str">
        <f t="shared" si="29"/>
        <v/>
      </c>
      <c r="AS33" t="str">
        <f t="shared" si="29"/>
        <v/>
      </c>
      <c r="AT33" t="str">
        <f t="shared" si="17"/>
        <v/>
      </c>
      <c r="AV33" t="str">
        <f t="array" ref="AV33">IFERROR(INDEX($Q$4:$Q$59,SMALL(IF($AG$4:$AG$59=(MAX($AG$4:$AG$59)-1),ROW($AG$4:$AG$59)),ROWS(Q$4:Q33))-3,1),"")</f>
        <v/>
      </c>
      <c r="AW33" t="str">
        <f t="shared" si="34"/>
        <v/>
      </c>
      <c r="AX33" t="str">
        <f t="shared" si="34"/>
        <v/>
      </c>
      <c r="AY33" t="str">
        <f t="shared" si="34"/>
        <v/>
      </c>
      <c r="AZ33" t="str">
        <f t="shared" si="34"/>
        <v/>
      </c>
      <c r="BA33" t="str">
        <f t="shared" si="34"/>
        <v/>
      </c>
      <c r="BB33" t="str">
        <f t="shared" si="30"/>
        <v/>
      </c>
      <c r="BC33" t="str">
        <f t="shared" si="30"/>
        <v/>
      </c>
      <c r="BD33" t="str">
        <f t="shared" si="30"/>
        <v/>
      </c>
      <c r="BE33" t="str">
        <f t="shared" si="30"/>
        <v/>
      </c>
      <c r="BF33" t="str">
        <f t="shared" si="30"/>
        <v/>
      </c>
      <c r="BG33" t="str">
        <f t="shared" si="19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35"/>
        <v/>
      </c>
      <c r="BK33" t="str">
        <f t="shared" si="35"/>
        <v/>
      </c>
      <c r="BL33" t="str">
        <f t="shared" si="35"/>
        <v/>
      </c>
      <c r="BM33" t="str">
        <f t="shared" si="35"/>
        <v/>
      </c>
      <c r="BN33" t="str">
        <f t="shared" si="35"/>
        <v/>
      </c>
      <c r="BO33" t="str">
        <f t="shared" si="31"/>
        <v/>
      </c>
      <c r="BP33" t="str">
        <f t="shared" si="31"/>
        <v/>
      </c>
      <c r="BQ33" t="str">
        <f t="shared" si="31"/>
        <v/>
      </c>
      <c r="BR33" t="str">
        <f t="shared" si="31"/>
        <v/>
      </c>
      <c r="BS33" t="str">
        <f t="shared" si="31"/>
        <v/>
      </c>
      <c r="BT33" t="str">
        <f t="shared" si="21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36"/>
        <v/>
      </c>
      <c r="BX33" t="str">
        <f t="shared" si="36"/>
        <v/>
      </c>
      <c r="BY33" t="str">
        <f t="shared" si="36"/>
        <v/>
      </c>
      <c r="BZ33" t="str">
        <f t="shared" si="36"/>
        <v/>
      </c>
      <c r="CA33" t="str">
        <f t="shared" si="36"/>
        <v/>
      </c>
      <c r="CB33" t="str">
        <f t="shared" si="32"/>
        <v/>
      </c>
      <c r="CC33" t="str">
        <f t="shared" si="32"/>
        <v/>
      </c>
      <c r="CD33" t="str">
        <f t="shared" si="32"/>
        <v/>
      </c>
      <c r="CE33" t="str">
        <f t="shared" si="32"/>
        <v/>
      </c>
      <c r="CF33" t="str">
        <f t="shared" si="32"/>
        <v/>
      </c>
      <c r="CG33" t="str">
        <f t="shared" si="23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6" t="str">
        <f t="shared" si="0"/>
        <v>C5-2</v>
      </c>
      <c r="S34" s="6">
        <f t="shared" si="37"/>
        <v>47.9</v>
      </c>
      <c r="T34" s="6" t="str">
        <f t="shared" si="2"/>
        <v>C7-1</v>
      </c>
      <c r="U34" s="6">
        <f>IFERROR(IF(($K$2-S34)&lt;$B$53,VLOOKUP(($K$2-S34),$B$4:$B$53,1,TRUE),$B$58),"-")</f>
        <v>35.396999999999998</v>
      </c>
      <c r="V34" s="6" t="str">
        <f t="shared" si="3"/>
        <v>-</v>
      </c>
      <c r="W34" s="6" t="str">
        <f>IFERROR(IF(($K$2-S34-U34)&lt;$B$53,VLOOKUP(($K$2-S34-U34),$B$4:$B$53,1,TRUE),$B$58),"-")</f>
        <v>-</v>
      </c>
      <c r="X34" s="6" t="str">
        <f t="shared" si="4"/>
        <v>-</v>
      </c>
      <c r="Y34" s="6" t="str">
        <f>IFERROR(IF(($K$2-S34-U34-W34)&lt;$B$53,VLOOKUP(($K$2-S34-U34-W34),$B$4:$B$53,1,TRUE),$B$58),"-")</f>
        <v>-</v>
      </c>
      <c r="Z34" s="7">
        <f t="shared" si="28"/>
        <v>83.296999999999997</v>
      </c>
      <c r="AA34" s="7">
        <f t="shared" si="10"/>
        <v>0.70300000000000296</v>
      </c>
      <c r="AB34">
        <f t="shared" si="11"/>
        <v>-3</v>
      </c>
      <c r="AC34" s="7">
        <f t="shared" si="12"/>
        <v>1</v>
      </c>
      <c r="AD34" s="7">
        <f t="shared" si="13"/>
        <v>0</v>
      </c>
      <c r="AE34" s="7">
        <f t="array" ref="AE34">IF(OR(LEFT(R34:Y34,2)="C5",LEFT(R34:Y34,2)="C6",LEFT(R34:Y34,2)="C7"),1,0)</f>
        <v>1</v>
      </c>
      <c r="AF34" s="7">
        <f t="shared" si="14"/>
        <v>0</v>
      </c>
      <c r="AG34" s="7">
        <f t="shared" si="15"/>
        <v>0</v>
      </c>
      <c r="AI34" t="str">
        <f t="array" ref="AI34">IFERROR(INDEX($Q$4:$Q$59,SMALL(IF($AG$4:$AG$59=MAX($AG$4:$AG$59),ROW($AG$4:$AG$59)),ROWS(Q$4:Q34))-3,1),"")</f>
        <v/>
      </c>
      <c r="AJ34" t="str">
        <f t="shared" si="33"/>
        <v/>
      </c>
      <c r="AK34" t="str">
        <f t="shared" si="33"/>
        <v/>
      </c>
      <c r="AL34" t="str">
        <f t="shared" si="33"/>
        <v/>
      </c>
      <c r="AM34" t="str">
        <f t="shared" si="33"/>
        <v/>
      </c>
      <c r="AN34" t="str">
        <f t="shared" si="33"/>
        <v/>
      </c>
      <c r="AO34" t="str">
        <f t="shared" si="29"/>
        <v/>
      </c>
      <c r="AP34" t="str">
        <f t="shared" si="29"/>
        <v/>
      </c>
      <c r="AQ34" t="str">
        <f t="shared" si="29"/>
        <v/>
      </c>
      <c r="AR34" t="str">
        <f t="shared" si="29"/>
        <v/>
      </c>
      <c r="AS34" t="str">
        <f t="shared" si="29"/>
        <v/>
      </c>
      <c r="AT34" t="str">
        <f t="shared" si="17"/>
        <v/>
      </c>
      <c r="AV34" t="str">
        <f t="array" ref="AV34">IFERROR(INDEX($Q$4:$Q$59,SMALL(IF($AG$4:$AG$59=(MAX($AG$4:$AG$59)-1),ROW($AG$4:$AG$59)),ROWS(Q$4:Q34))-3,1),"")</f>
        <v/>
      </c>
      <c r="AW34" t="str">
        <f t="shared" si="34"/>
        <v/>
      </c>
      <c r="AX34" t="str">
        <f t="shared" si="34"/>
        <v/>
      </c>
      <c r="AY34" t="str">
        <f t="shared" si="34"/>
        <v/>
      </c>
      <c r="AZ34" t="str">
        <f t="shared" si="34"/>
        <v/>
      </c>
      <c r="BA34" t="str">
        <f t="shared" si="34"/>
        <v/>
      </c>
      <c r="BB34" t="str">
        <f t="shared" si="30"/>
        <v/>
      </c>
      <c r="BC34" t="str">
        <f t="shared" si="30"/>
        <v/>
      </c>
      <c r="BD34" t="str">
        <f t="shared" si="30"/>
        <v/>
      </c>
      <c r="BE34" t="str">
        <f t="shared" si="30"/>
        <v/>
      </c>
      <c r="BF34" t="str">
        <f t="shared" si="30"/>
        <v/>
      </c>
      <c r="BG34" t="str">
        <f t="shared" si="19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35"/>
        <v/>
      </c>
      <c r="BK34" t="str">
        <f t="shared" si="35"/>
        <v/>
      </c>
      <c r="BL34" t="str">
        <f t="shared" si="35"/>
        <v/>
      </c>
      <c r="BM34" t="str">
        <f t="shared" si="35"/>
        <v/>
      </c>
      <c r="BN34" t="str">
        <f t="shared" si="35"/>
        <v/>
      </c>
      <c r="BO34" t="str">
        <f t="shared" si="31"/>
        <v/>
      </c>
      <c r="BP34" t="str">
        <f t="shared" si="31"/>
        <v/>
      </c>
      <c r="BQ34" t="str">
        <f t="shared" si="31"/>
        <v/>
      </c>
      <c r="BR34" t="str">
        <f t="shared" si="31"/>
        <v/>
      </c>
      <c r="BS34" t="str">
        <f t="shared" si="31"/>
        <v/>
      </c>
      <c r="BT34" t="str">
        <f t="shared" si="21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36"/>
        <v/>
      </c>
      <c r="BX34" t="str">
        <f t="shared" si="36"/>
        <v/>
      </c>
      <c r="BY34" t="str">
        <f t="shared" si="36"/>
        <v/>
      </c>
      <c r="BZ34" t="str">
        <f t="shared" si="36"/>
        <v/>
      </c>
      <c r="CA34" t="str">
        <f t="shared" si="36"/>
        <v/>
      </c>
      <c r="CB34" t="str">
        <f t="shared" si="32"/>
        <v/>
      </c>
      <c r="CC34" t="str">
        <f t="shared" si="32"/>
        <v/>
      </c>
      <c r="CD34" t="str">
        <f t="shared" si="32"/>
        <v/>
      </c>
      <c r="CE34" t="str">
        <f t="shared" si="32"/>
        <v/>
      </c>
      <c r="CF34" t="str">
        <f t="shared" si="32"/>
        <v/>
      </c>
      <c r="CG34" t="str">
        <f t="shared" si="23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6" t="str">
        <f t="shared" si="0"/>
        <v>C5-2</v>
      </c>
      <c r="S35" s="6">
        <f t="shared" si="37"/>
        <v>47.9</v>
      </c>
      <c r="T35" s="6" t="str">
        <f t="shared" si="2"/>
        <v>C7-1</v>
      </c>
      <c r="U35" s="6">
        <f>IFERROR(IF(($K$2-S35)&lt;$B$53,VLOOKUP(($K$2-S35),$B$4:$B$53,1,TRUE),$B$59),"-")</f>
        <v>35.396999999999998</v>
      </c>
      <c r="V35" s="6" t="str">
        <f t="shared" si="3"/>
        <v>-</v>
      </c>
      <c r="W35" s="6" t="str">
        <f>IFERROR(IF(($K$2-S35-U35)&lt;$B$53,VLOOKUP(($K$2-S35-U35),$B$4:$B$53,1,TRUE),$B$59),"-")</f>
        <v>-</v>
      </c>
      <c r="X35" s="6" t="str">
        <f t="shared" si="4"/>
        <v>-</v>
      </c>
      <c r="Y35" s="6" t="str">
        <f>IFERROR(IF(($K$2-S35-U35-W35)&lt;$B$53,VLOOKUP(($K$2-S35-U35-W35),$B$4:$B$53,1,TRUE),$B$59),"-")</f>
        <v>-</v>
      </c>
      <c r="Z35" s="7">
        <f t="shared" si="28"/>
        <v>83.296999999999997</v>
      </c>
      <c r="AA35" s="7">
        <f t="shared" si="10"/>
        <v>0.70300000000000296</v>
      </c>
      <c r="AB35">
        <f t="shared" si="11"/>
        <v>-3</v>
      </c>
      <c r="AC35" s="7">
        <f t="shared" si="12"/>
        <v>1</v>
      </c>
      <c r="AD35" s="7">
        <f t="shared" si="13"/>
        <v>0</v>
      </c>
      <c r="AE35" s="7">
        <f t="array" ref="AE35">IF(OR(LEFT(R35:Y35,2)="C5",LEFT(R35:Y35,2)="C6",LEFT(R35:Y35,2)="C7"),1,0)</f>
        <v>1</v>
      </c>
      <c r="AF35" s="7">
        <f t="shared" si="14"/>
        <v>0</v>
      </c>
      <c r="AG35" s="7">
        <f t="shared" si="15"/>
        <v>0</v>
      </c>
      <c r="AI35" t="str">
        <f t="array" ref="AI35">IFERROR(INDEX($Q$4:$Q$59,SMALL(IF($AG$4:$AG$59=MAX($AG$4:$AG$59),ROW($AG$4:$AG$59)),ROWS(Q$4:Q35))-3,1),"")</f>
        <v/>
      </c>
      <c r="AJ35" t="str">
        <f t="shared" si="33"/>
        <v/>
      </c>
      <c r="AK35" t="str">
        <f t="shared" si="33"/>
        <v/>
      </c>
      <c r="AL35" t="str">
        <f t="shared" si="33"/>
        <v/>
      </c>
      <c r="AM35" t="str">
        <f t="shared" si="33"/>
        <v/>
      </c>
      <c r="AN35" t="str">
        <f t="shared" si="33"/>
        <v/>
      </c>
      <c r="AO35" t="str">
        <f t="shared" si="29"/>
        <v/>
      </c>
      <c r="AP35" t="str">
        <f t="shared" si="29"/>
        <v/>
      </c>
      <c r="AQ35" t="str">
        <f t="shared" si="29"/>
        <v/>
      </c>
      <c r="AR35" t="str">
        <f t="shared" si="29"/>
        <v/>
      </c>
      <c r="AS35" t="str">
        <f t="shared" si="29"/>
        <v/>
      </c>
      <c r="AT35" t="str">
        <f t="shared" si="17"/>
        <v/>
      </c>
      <c r="AV35" t="str">
        <f t="array" ref="AV35">IFERROR(INDEX($Q$4:$Q$59,SMALL(IF($AG$4:$AG$59=(MAX($AG$4:$AG$59)-1),ROW($AG$4:$AG$59)),ROWS(Q$4:Q35))-3,1),"")</f>
        <v/>
      </c>
      <c r="AW35" t="str">
        <f t="shared" si="34"/>
        <v/>
      </c>
      <c r="AX35" t="str">
        <f t="shared" si="34"/>
        <v/>
      </c>
      <c r="AY35" t="str">
        <f t="shared" si="34"/>
        <v/>
      </c>
      <c r="AZ35" t="str">
        <f t="shared" si="34"/>
        <v/>
      </c>
      <c r="BA35" t="str">
        <f t="shared" si="34"/>
        <v/>
      </c>
      <c r="BB35" t="str">
        <f t="shared" si="30"/>
        <v/>
      </c>
      <c r="BC35" t="str">
        <f t="shared" si="30"/>
        <v/>
      </c>
      <c r="BD35" t="str">
        <f t="shared" si="30"/>
        <v/>
      </c>
      <c r="BE35" t="str">
        <f t="shared" si="30"/>
        <v/>
      </c>
      <c r="BF35" t="str">
        <f t="shared" si="30"/>
        <v/>
      </c>
      <c r="BG35" t="str">
        <f t="shared" si="19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35"/>
        <v/>
      </c>
      <c r="BK35" t="str">
        <f t="shared" si="35"/>
        <v/>
      </c>
      <c r="BL35" t="str">
        <f t="shared" si="35"/>
        <v/>
      </c>
      <c r="BM35" t="str">
        <f t="shared" si="35"/>
        <v/>
      </c>
      <c r="BN35" t="str">
        <f t="shared" si="35"/>
        <v/>
      </c>
      <c r="BO35" t="str">
        <f t="shared" si="31"/>
        <v/>
      </c>
      <c r="BP35" t="str">
        <f t="shared" si="31"/>
        <v/>
      </c>
      <c r="BQ35" t="str">
        <f t="shared" si="31"/>
        <v/>
      </c>
      <c r="BR35" t="str">
        <f t="shared" si="31"/>
        <v/>
      </c>
      <c r="BS35" t="str">
        <f t="shared" si="31"/>
        <v/>
      </c>
      <c r="BT35" t="str">
        <f t="shared" si="21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36"/>
        <v/>
      </c>
      <c r="BX35" t="str">
        <f t="shared" si="36"/>
        <v/>
      </c>
      <c r="BY35" t="str">
        <f t="shared" si="36"/>
        <v/>
      </c>
      <c r="BZ35" t="str">
        <f t="shared" si="36"/>
        <v/>
      </c>
      <c r="CA35" t="str">
        <f t="shared" si="36"/>
        <v/>
      </c>
      <c r="CB35" t="str">
        <f t="shared" si="32"/>
        <v/>
      </c>
      <c r="CC35" t="str">
        <f t="shared" si="32"/>
        <v/>
      </c>
      <c r="CD35" t="str">
        <f t="shared" si="32"/>
        <v/>
      </c>
      <c r="CE35" t="str">
        <f t="shared" si="32"/>
        <v/>
      </c>
      <c r="CF35" t="str">
        <f t="shared" si="32"/>
        <v/>
      </c>
      <c r="CG35" t="str">
        <f t="shared" si="23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6" t="str">
        <f t="shared" si="0"/>
        <v>C5-2</v>
      </c>
      <c r="S36" s="6">
        <f t="shared" si="37"/>
        <v>47.9</v>
      </c>
      <c r="T36" s="6" t="str">
        <f t="shared" si="2"/>
        <v>C7-1</v>
      </c>
      <c r="U36" s="6">
        <f>IFERROR(IF(($K$2-S36)&lt;$B$53,VLOOKUP(($K$2-S36),$B$4:$B$53,1,TRUE),$B$60),"-")</f>
        <v>35.396999999999998</v>
      </c>
      <c r="V36" s="6" t="str">
        <f t="shared" si="3"/>
        <v>-</v>
      </c>
      <c r="W36" s="6" t="str">
        <f>IFERROR(IF(($K$2-S36-U36)&lt;$B$53,VLOOKUP(($K$2-S36-U36),$B$4:$B$53,1,TRUE),$B$60),"-")</f>
        <v>-</v>
      </c>
      <c r="X36" s="6" t="str">
        <f t="shared" si="4"/>
        <v>-</v>
      </c>
      <c r="Y36" s="6" t="str">
        <f>IFERROR(IF(($K$2-S36-U36-W36)&lt;$B$53,VLOOKUP(($K$2-S36-U36-W36),$B$4:$B$53,1,TRUE),$B$60),"-")</f>
        <v>-</v>
      </c>
      <c r="Z36" s="7">
        <f t="shared" si="28"/>
        <v>83.296999999999997</v>
      </c>
      <c r="AA36" s="7">
        <f t="shared" si="10"/>
        <v>0.70300000000000296</v>
      </c>
      <c r="AB36">
        <f t="shared" si="11"/>
        <v>-3</v>
      </c>
      <c r="AC36" s="7">
        <f t="shared" si="12"/>
        <v>1</v>
      </c>
      <c r="AD36" s="7">
        <f t="shared" si="13"/>
        <v>0</v>
      </c>
      <c r="AE36" s="7">
        <f t="array" ref="AE36">IF(OR(LEFT(R36:Y36,2)="C5",LEFT(R36:Y36,2)="C6",LEFT(R36:Y36,2)="C7"),1,0)</f>
        <v>1</v>
      </c>
      <c r="AF36" s="7">
        <f t="shared" si="14"/>
        <v>0</v>
      </c>
      <c r="AG36" s="7">
        <f t="shared" si="15"/>
        <v>0</v>
      </c>
      <c r="AI36" t="str">
        <f t="array" ref="AI36">IFERROR(INDEX($Q$4:$Q$59,SMALL(IF($AG$4:$AG$59=MAX($AG$4:$AG$59),ROW($AG$4:$AG$59)),ROWS(Q$4:Q36))-3,1),"")</f>
        <v/>
      </c>
      <c r="AJ36" t="str">
        <f t="shared" si="33"/>
        <v/>
      </c>
      <c r="AK36" t="str">
        <f t="shared" si="33"/>
        <v/>
      </c>
      <c r="AL36" t="str">
        <f t="shared" si="33"/>
        <v/>
      </c>
      <c r="AM36" t="str">
        <f t="shared" si="33"/>
        <v/>
      </c>
      <c r="AN36" t="str">
        <f t="shared" si="33"/>
        <v/>
      </c>
      <c r="AO36" t="str">
        <f t="shared" si="29"/>
        <v/>
      </c>
      <c r="AP36" t="str">
        <f t="shared" si="29"/>
        <v/>
      </c>
      <c r="AQ36" t="str">
        <f t="shared" si="29"/>
        <v/>
      </c>
      <c r="AR36" t="str">
        <f t="shared" si="29"/>
        <v/>
      </c>
      <c r="AS36" t="str">
        <f t="shared" si="29"/>
        <v/>
      </c>
      <c r="AT36" t="str">
        <f t="shared" si="17"/>
        <v/>
      </c>
      <c r="AV36" t="str">
        <f t="array" ref="AV36">IFERROR(INDEX($Q$4:$Q$59,SMALL(IF($AG$4:$AG$59=(MAX($AG$4:$AG$59)-1),ROW($AG$4:$AG$59)),ROWS(Q$4:Q36))-3,1),"")</f>
        <v/>
      </c>
      <c r="AW36" t="str">
        <f t="shared" si="34"/>
        <v/>
      </c>
      <c r="AX36" t="str">
        <f t="shared" si="34"/>
        <v/>
      </c>
      <c r="AY36" t="str">
        <f t="shared" si="34"/>
        <v/>
      </c>
      <c r="AZ36" t="str">
        <f t="shared" si="34"/>
        <v/>
      </c>
      <c r="BA36" t="str">
        <f t="shared" si="34"/>
        <v/>
      </c>
      <c r="BB36" t="str">
        <f t="shared" si="30"/>
        <v/>
      </c>
      <c r="BC36" t="str">
        <f t="shared" si="30"/>
        <v/>
      </c>
      <c r="BD36" t="str">
        <f t="shared" si="30"/>
        <v/>
      </c>
      <c r="BE36" t="str">
        <f t="shared" si="30"/>
        <v/>
      </c>
      <c r="BF36" t="str">
        <f t="shared" si="30"/>
        <v/>
      </c>
      <c r="BG36" t="str">
        <f t="shared" si="19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35"/>
        <v/>
      </c>
      <c r="BK36" t="str">
        <f t="shared" si="35"/>
        <v/>
      </c>
      <c r="BL36" t="str">
        <f t="shared" si="35"/>
        <v/>
      </c>
      <c r="BM36" t="str">
        <f t="shared" si="35"/>
        <v/>
      </c>
      <c r="BN36" t="str">
        <f t="shared" si="35"/>
        <v/>
      </c>
      <c r="BO36" t="str">
        <f t="shared" si="31"/>
        <v/>
      </c>
      <c r="BP36" t="str">
        <f t="shared" si="31"/>
        <v/>
      </c>
      <c r="BQ36" t="str">
        <f t="shared" si="31"/>
        <v/>
      </c>
      <c r="BR36" t="str">
        <f t="shared" si="31"/>
        <v/>
      </c>
      <c r="BS36" t="str">
        <f t="shared" si="31"/>
        <v/>
      </c>
      <c r="BT36" t="str">
        <f t="shared" si="21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36"/>
        <v/>
      </c>
      <c r="BX36" t="str">
        <f t="shared" si="36"/>
        <v/>
      </c>
      <c r="BY36" t="str">
        <f t="shared" si="36"/>
        <v/>
      </c>
      <c r="BZ36" t="str">
        <f t="shared" si="36"/>
        <v/>
      </c>
      <c r="CA36" t="str">
        <f t="shared" si="36"/>
        <v/>
      </c>
      <c r="CB36" t="str">
        <f t="shared" si="32"/>
        <v/>
      </c>
      <c r="CC36" t="str">
        <f t="shared" si="32"/>
        <v/>
      </c>
      <c r="CD36" t="str">
        <f t="shared" si="32"/>
        <v/>
      </c>
      <c r="CE36" t="str">
        <f t="shared" si="32"/>
        <v/>
      </c>
      <c r="CF36" t="str">
        <f t="shared" si="32"/>
        <v/>
      </c>
      <c r="CG36" t="str">
        <f t="shared" si="23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6" t="str">
        <f t="shared" si="0"/>
        <v>C5-2</v>
      </c>
      <c r="S37" s="6">
        <f t="shared" si="37"/>
        <v>47.9</v>
      </c>
      <c r="T37" s="6" t="str">
        <f t="shared" si="2"/>
        <v>C7-1</v>
      </c>
      <c r="U37" s="6">
        <f>IFERROR(IF(($K$2-S37)&lt;$B$53,VLOOKUP(($K$2-S37),$B$4:$B$53,1,TRUE),$B$61),"-")</f>
        <v>35.396999999999998</v>
      </c>
      <c r="V37" s="6" t="str">
        <f t="shared" si="3"/>
        <v>-</v>
      </c>
      <c r="W37" s="6" t="str">
        <f>IFERROR(IF(($K$2-S37-U37)&lt;$B$53,VLOOKUP(($K$2-S37-U37),$B$4:$B$53,1,TRUE),$B$61),"-")</f>
        <v>-</v>
      </c>
      <c r="X37" s="6" t="str">
        <f t="shared" si="4"/>
        <v>-</v>
      </c>
      <c r="Y37" s="6" t="str">
        <f>IFERROR(IF(($K$2-S37-U37-W37)&lt;$B$53,VLOOKUP(($K$2-S37-U37-W37),$B$4:$B$53,1,TRUE),$B$61),"-")</f>
        <v>-</v>
      </c>
      <c r="Z37" s="7">
        <f t="shared" si="28"/>
        <v>83.296999999999997</v>
      </c>
      <c r="AA37" s="7">
        <f t="shared" si="10"/>
        <v>0.70300000000000296</v>
      </c>
      <c r="AB37">
        <f t="shared" si="11"/>
        <v>-3</v>
      </c>
      <c r="AC37" s="7">
        <f t="shared" si="12"/>
        <v>1</v>
      </c>
      <c r="AD37" s="7">
        <f t="shared" si="13"/>
        <v>0</v>
      </c>
      <c r="AE37" s="7">
        <f t="array" ref="AE37">IF(OR(LEFT(R37:Y37,2)="C5",LEFT(R37:Y37,2)="C6",LEFT(R37:Y37,2)="C7"),1,0)</f>
        <v>1</v>
      </c>
      <c r="AF37" s="7">
        <f t="shared" si="14"/>
        <v>0</v>
      </c>
      <c r="AG37" s="7">
        <f t="shared" si="15"/>
        <v>0</v>
      </c>
      <c r="AI37" t="str">
        <f t="array" ref="AI37">IFERROR(INDEX($Q$4:$Q$59,SMALL(IF($AG$4:$AG$59=MAX($AG$4:$AG$59),ROW($AG$4:$AG$59)),ROWS(Q$4:Q37))-3,1),"")</f>
        <v/>
      </c>
      <c r="AJ37" t="str">
        <f t="shared" si="33"/>
        <v/>
      </c>
      <c r="AK37" t="str">
        <f t="shared" si="33"/>
        <v/>
      </c>
      <c r="AL37" t="str">
        <f t="shared" si="33"/>
        <v/>
      </c>
      <c r="AM37" t="str">
        <f t="shared" si="33"/>
        <v/>
      </c>
      <c r="AN37" t="str">
        <f t="shared" si="33"/>
        <v/>
      </c>
      <c r="AO37" t="str">
        <f t="shared" si="29"/>
        <v/>
      </c>
      <c r="AP37" t="str">
        <f t="shared" si="29"/>
        <v/>
      </c>
      <c r="AQ37" t="str">
        <f t="shared" si="29"/>
        <v/>
      </c>
      <c r="AR37" t="str">
        <f t="shared" si="29"/>
        <v/>
      </c>
      <c r="AS37" t="str">
        <f t="shared" si="29"/>
        <v/>
      </c>
      <c r="AT37" t="str">
        <f t="shared" si="17"/>
        <v/>
      </c>
      <c r="AV37" t="str">
        <f t="array" ref="AV37">IFERROR(INDEX($Q$4:$Q$59,SMALL(IF($AG$4:$AG$59=(MAX($AG$4:$AG$59)-1),ROW($AG$4:$AG$59)),ROWS(Q$4:Q37))-3,1),"")</f>
        <v/>
      </c>
      <c r="AW37" t="str">
        <f t="shared" si="34"/>
        <v/>
      </c>
      <c r="AX37" t="str">
        <f t="shared" si="34"/>
        <v/>
      </c>
      <c r="AY37" t="str">
        <f t="shared" si="34"/>
        <v/>
      </c>
      <c r="AZ37" t="str">
        <f t="shared" si="34"/>
        <v/>
      </c>
      <c r="BA37" t="str">
        <f t="shared" si="34"/>
        <v/>
      </c>
      <c r="BB37" t="str">
        <f t="shared" si="30"/>
        <v/>
      </c>
      <c r="BC37" t="str">
        <f t="shared" si="30"/>
        <v/>
      </c>
      <c r="BD37" t="str">
        <f t="shared" si="30"/>
        <v/>
      </c>
      <c r="BE37" t="str">
        <f t="shared" si="30"/>
        <v/>
      </c>
      <c r="BF37" t="str">
        <f t="shared" si="30"/>
        <v/>
      </c>
      <c r="BG37" t="str">
        <f t="shared" si="19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35"/>
        <v/>
      </c>
      <c r="BK37" t="str">
        <f t="shared" si="35"/>
        <v/>
      </c>
      <c r="BL37" t="str">
        <f t="shared" si="35"/>
        <v/>
      </c>
      <c r="BM37" t="str">
        <f t="shared" si="35"/>
        <v/>
      </c>
      <c r="BN37" t="str">
        <f t="shared" si="35"/>
        <v/>
      </c>
      <c r="BO37" t="str">
        <f t="shared" si="31"/>
        <v/>
      </c>
      <c r="BP37" t="str">
        <f t="shared" si="31"/>
        <v/>
      </c>
      <c r="BQ37" t="str">
        <f t="shared" si="31"/>
        <v/>
      </c>
      <c r="BR37" t="str">
        <f t="shared" si="31"/>
        <v/>
      </c>
      <c r="BS37" t="str">
        <f t="shared" si="31"/>
        <v/>
      </c>
      <c r="BT37" t="str">
        <f t="shared" si="21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36"/>
        <v/>
      </c>
      <c r="BX37" t="str">
        <f t="shared" si="36"/>
        <v/>
      </c>
      <c r="BY37" t="str">
        <f t="shared" si="36"/>
        <v/>
      </c>
      <c r="BZ37" t="str">
        <f t="shared" si="36"/>
        <v/>
      </c>
      <c r="CA37" t="str">
        <f t="shared" si="36"/>
        <v/>
      </c>
      <c r="CB37" t="str">
        <f t="shared" si="32"/>
        <v/>
      </c>
      <c r="CC37" t="str">
        <f t="shared" si="32"/>
        <v/>
      </c>
      <c r="CD37" t="str">
        <f t="shared" si="32"/>
        <v/>
      </c>
      <c r="CE37" t="str">
        <f t="shared" si="32"/>
        <v/>
      </c>
      <c r="CF37" t="str">
        <f t="shared" si="32"/>
        <v/>
      </c>
      <c r="CG37" t="str">
        <f t="shared" si="23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6" t="str">
        <f t="shared" si="0"/>
        <v>C5-2</v>
      </c>
      <c r="S38" s="6">
        <f t="shared" si="37"/>
        <v>47.9</v>
      </c>
      <c r="T38" s="6" t="str">
        <f t="shared" si="2"/>
        <v>C7-1</v>
      </c>
      <c r="U38" s="6">
        <f>IFERROR(IF(($K$2-S38)&lt;$B$53,VLOOKUP(($K$2-S38),$B$4:$B$53,1,TRUE),$B$62),"-")</f>
        <v>35.396999999999998</v>
      </c>
      <c r="V38" s="6" t="str">
        <f t="shared" si="3"/>
        <v>-</v>
      </c>
      <c r="W38" s="6" t="str">
        <f>IFERROR(IF(($K$2-S38-U38)&lt;$B$53,VLOOKUP(($K$2-S38-U38),$B$4:$B$53,1,TRUE),$B$62),"-")</f>
        <v>-</v>
      </c>
      <c r="X38" s="6" t="str">
        <f t="shared" si="4"/>
        <v>-</v>
      </c>
      <c r="Y38" s="6" t="str">
        <f>IFERROR(IF(($K$2-S38-U38-W38)&lt;$B$53,VLOOKUP(($K$2-S38-U38-W38),$B$4:$B$53,1,TRUE),$B$62),"-")</f>
        <v>-</v>
      </c>
      <c r="Z38" s="7">
        <f t="shared" si="28"/>
        <v>83.296999999999997</v>
      </c>
      <c r="AA38" s="7">
        <f t="shared" si="10"/>
        <v>0.70300000000000296</v>
      </c>
      <c r="AB38">
        <f t="shared" si="11"/>
        <v>-3</v>
      </c>
      <c r="AC38" s="7">
        <f t="shared" si="12"/>
        <v>1</v>
      </c>
      <c r="AD38" s="7">
        <f t="shared" si="13"/>
        <v>0</v>
      </c>
      <c r="AE38" s="7">
        <f t="array" ref="AE38">IF(OR(LEFT(R38:Y38,2)="C5",LEFT(R38:Y38,2)="C6",LEFT(R38:Y38,2)="C7"),1,0)</f>
        <v>1</v>
      </c>
      <c r="AF38" s="7">
        <f t="shared" si="14"/>
        <v>0</v>
      </c>
      <c r="AG38" s="7">
        <f t="shared" si="15"/>
        <v>0</v>
      </c>
      <c r="AI38" t="str">
        <f t="array" ref="AI38">IFERROR(INDEX($Q$4:$Q$59,SMALL(IF($AG$4:$AG$59=MAX($AG$4:$AG$59),ROW($AG$4:$AG$59)),ROWS(Q$4:Q38))-3,1),"")</f>
        <v/>
      </c>
      <c r="AJ38" t="str">
        <f t="shared" si="33"/>
        <v/>
      </c>
      <c r="AK38" t="str">
        <f t="shared" si="33"/>
        <v/>
      </c>
      <c r="AL38" t="str">
        <f t="shared" si="33"/>
        <v/>
      </c>
      <c r="AM38" t="str">
        <f t="shared" si="33"/>
        <v/>
      </c>
      <c r="AN38" t="str">
        <f t="shared" si="33"/>
        <v/>
      </c>
      <c r="AO38" t="str">
        <f t="shared" si="29"/>
        <v/>
      </c>
      <c r="AP38" t="str">
        <f t="shared" si="29"/>
        <v/>
      </c>
      <c r="AQ38" t="str">
        <f t="shared" si="29"/>
        <v/>
      </c>
      <c r="AR38" t="str">
        <f t="shared" si="29"/>
        <v/>
      </c>
      <c r="AS38" t="str">
        <f t="shared" si="29"/>
        <v/>
      </c>
      <c r="AT38" t="str">
        <f t="shared" si="17"/>
        <v/>
      </c>
      <c r="AV38" t="str">
        <f t="array" ref="AV38">IFERROR(INDEX($Q$4:$Q$59,SMALL(IF($AG$4:$AG$59=(MAX($AG$4:$AG$59)-1),ROW($AG$4:$AG$59)),ROWS(Q$4:Q38))-3,1),"")</f>
        <v/>
      </c>
      <c r="AW38" t="str">
        <f t="shared" si="34"/>
        <v/>
      </c>
      <c r="AX38" t="str">
        <f t="shared" si="34"/>
        <v/>
      </c>
      <c r="AY38" t="str">
        <f t="shared" si="34"/>
        <v/>
      </c>
      <c r="AZ38" t="str">
        <f t="shared" si="34"/>
        <v/>
      </c>
      <c r="BA38" t="str">
        <f t="shared" si="34"/>
        <v/>
      </c>
      <c r="BB38" t="str">
        <f t="shared" si="30"/>
        <v/>
      </c>
      <c r="BC38" t="str">
        <f t="shared" si="30"/>
        <v/>
      </c>
      <c r="BD38" t="str">
        <f t="shared" si="30"/>
        <v/>
      </c>
      <c r="BE38" t="str">
        <f t="shared" si="30"/>
        <v/>
      </c>
      <c r="BF38" t="str">
        <f t="shared" si="30"/>
        <v/>
      </c>
      <c r="BG38" t="str">
        <f t="shared" si="19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35"/>
        <v/>
      </c>
      <c r="BK38" t="str">
        <f t="shared" si="35"/>
        <v/>
      </c>
      <c r="BL38" t="str">
        <f t="shared" si="35"/>
        <v/>
      </c>
      <c r="BM38" t="str">
        <f t="shared" si="35"/>
        <v/>
      </c>
      <c r="BN38" t="str">
        <f t="shared" si="35"/>
        <v/>
      </c>
      <c r="BO38" t="str">
        <f t="shared" si="31"/>
        <v/>
      </c>
      <c r="BP38" t="str">
        <f t="shared" si="31"/>
        <v/>
      </c>
      <c r="BQ38" t="str">
        <f t="shared" si="31"/>
        <v/>
      </c>
      <c r="BR38" t="str">
        <f t="shared" si="31"/>
        <v/>
      </c>
      <c r="BS38" t="str">
        <f t="shared" si="31"/>
        <v/>
      </c>
      <c r="BT38" t="str">
        <f t="shared" si="21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36"/>
        <v/>
      </c>
      <c r="BX38" t="str">
        <f t="shared" si="36"/>
        <v/>
      </c>
      <c r="BY38" t="str">
        <f t="shared" si="36"/>
        <v/>
      </c>
      <c r="BZ38" t="str">
        <f t="shared" si="36"/>
        <v/>
      </c>
      <c r="CA38" t="str">
        <f t="shared" si="36"/>
        <v/>
      </c>
      <c r="CB38" t="str">
        <f t="shared" si="32"/>
        <v/>
      </c>
      <c r="CC38" t="str">
        <f t="shared" si="32"/>
        <v/>
      </c>
      <c r="CD38" t="str">
        <f t="shared" si="32"/>
        <v/>
      </c>
      <c r="CE38" t="str">
        <f t="shared" si="32"/>
        <v/>
      </c>
      <c r="CF38" t="str">
        <f t="shared" si="32"/>
        <v/>
      </c>
      <c r="CG38" t="str">
        <f t="shared" si="23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6" t="str">
        <f t="shared" si="0"/>
        <v>C6-2</v>
      </c>
      <c r="S39" s="6">
        <f t="shared" ref="S39:S45" si="38">IF($K$2&lt;($B$53+0.25),VLOOKUP($K$2,$B$4:$B$53,1,TRUE),$B$61)</f>
        <v>47.938000000000002</v>
      </c>
      <c r="T39" s="6" t="str">
        <f t="shared" si="2"/>
        <v>C7-1</v>
      </c>
      <c r="U39" s="6">
        <f>IFERROR(IF(($K$2-S39)&lt;$B$53,VLOOKUP(($K$2-S39),$B$4:$B$53,1,TRUE),$B$56),"-")</f>
        <v>35.396999999999998</v>
      </c>
      <c r="V39" s="6" t="str">
        <f t="shared" si="3"/>
        <v>-</v>
      </c>
      <c r="W39" s="6" t="str">
        <f>IFERROR(IF(($K$2-S39-U39)&lt;$B$53,VLOOKUP(($K$2-S39-U39),$B$4:$B$53,1,TRUE),$B$56),"-")</f>
        <v>-</v>
      </c>
      <c r="X39" s="6" t="str">
        <f t="shared" si="4"/>
        <v>-</v>
      </c>
      <c r="Y39" s="6" t="str">
        <f>IFERROR(IF(($K$2-S39-U39-W39)&lt;$B$53,VLOOKUP(($K$2-S39-U39-W39),$B$4:$B$53,1,TRUE),$B$56),"-")</f>
        <v>-</v>
      </c>
      <c r="Z39" s="7">
        <f t="shared" ref="Z39:Z45" si="39">SUM(R39:Y39)</f>
        <v>83.335000000000008</v>
      </c>
      <c r="AA39" s="7">
        <f t="shared" si="10"/>
        <v>0.66499999999999204</v>
      </c>
      <c r="AB39">
        <f t="shared" si="11"/>
        <v>-3</v>
      </c>
      <c r="AC39" s="7">
        <f t="shared" si="12"/>
        <v>1</v>
      </c>
      <c r="AD39" s="7">
        <f t="shared" si="13"/>
        <v>0</v>
      </c>
      <c r="AE39" s="7">
        <f t="array" ref="AE39">IF(OR(LEFT(R39:Y39,2)="C5",LEFT(R39:Y39,2)="C6",LEFT(R39:Y39,2)="C7"),1,0)</f>
        <v>1</v>
      </c>
      <c r="AF39" s="7">
        <f t="shared" si="14"/>
        <v>0</v>
      </c>
      <c r="AG39" s="7">
        <f t="shared" si="15"/>
        <v>0</v>
      </c>
      <c r="AI39" t="str">
        <f t="array" ref="AI39">IFERROR(INDEX($Q$4:$Q$59,SMALL(IF($AG$4:$AG$59=MAX($AG$4:$AG$59),ROW($AG$4:$AG$59)),ROWS(Q$4:Q39))-3,1),"")</f>
        <v/>
      </c>
      <c r="AJ39" t="str">
        <f t="shared" si="33"/>
        <v/>
      </c>
      <c r="AK39" t="str">
        <f t="shared" si="33"/>
        <v/>
      </c>
      <c r="AL39" t="str">
        <f t="shared" si="33"/>
        <v/>
      </c>
      <c r="AM39" t="str">
        <f t="shared" si="33"/>
        <v/>
      </c>
      <c r="AN39" t="str">
        <f t="shared" si="33"/>
        <v/>
      </c>
      <c r="AO39" t="str">
        <f t="shared" si="29"/>
        <v/>
      </c>
      <c r="AP39" t="str">
        <f t="shared" si="29"/>
        <v/>
      </c>
      <c r="AQ39" t="str">
        <f t="shared" si="29"/>
        <v/>
      </c>
      <c r="AR39" t="str">
        <f t="shared" si="29"/>
        <v/>
      </c>
      <c r="AS39" t="str">
        <f t="shared" si="29"/>
        <v/>
      </c>
      <c r="AT39" t="str">
        <f t="shared" si="17"/>
        <v/>
      </c>
      <c r="AV39" t="str">
        <f t="array" ref="AV39">IFERROR(INDEX($Q$4:$Q$59,SMALL(IF($AG$4:$AG$59=(MAX($AG$4:$AG$59)-1),ROW($AG$4:$AG$59)),ROWS(Q$4:Q39))-3,1),"")</f>
        <v/>
      </c>
      <c r="AW39" t="str">
        <f t="shared" si="34"/>
        <v/>
      </c>
      <c r="AX39" t="str">
        <f t="shared" si="34"/>
        <v/>
      </c>
      <c r="AY39" t="str">
        <f t="shared" si="34"/>
        <v/>
      </c>
      <c r="AZ39" t="str">
        <f t="shared" si="34"/>
        <v/>
      </c>
      <c r="BA39" t="str">
        <f t="shared" si="34"/>
        <v/>
      </c>
      <c r="BB39" t="str">
        <f t="shared" si="30"/>
        <v/>
      </c>
      <c r="BC39" t="str">
        <f t="shared" si="30"/>
        <v/>
      </c>
      <c r="BD39" t="str">
        <f t="shared" si="30"/>
        <v/>
      </c>
      <c r="BE39" t="str">
        <f t="shared" si="30"/>
        <v/>
      </c>
      <c r="BF39" t="str">
        <f t="shared" si="30"/>
        <v/>
      </c>
      <c r="BG39" t="str">
        <f t="shared" si="19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35"/>
        <v/>
      </c>
      <c r="BK39" t="str">
        <f t="shared" si="35"/>
        <v/>
      </c>
      <c r="BL39" t="str">
        <f t="shared" si="35"/>
        <v/>
      </c>
      <c r="BM39" t="str">
        <f t="shared" si="35"/>
        <v/>
      </c>
      <c r="BN39" t="str">
        <f t="shared" si="35"/>
        <v/>
      </c>
      <c r="BO39" t="str">
        <f t="shared" si="31"/>
        <v/>
      </c>
      <c r="BP39" t="str">
        <f t="shared" si="31"/>
        <v/>
      </c>
      <c r="BQ39" t="str">
        <f t="shared" si="31"/>
        <v/>
      </c>
      <c r="BR39" t="str">
        <f t="shared" si="31"/>
        <v/>
      </c>
      <c r="BS39" t="str">
        <f t="shared" si="31"/>
        <v/>
      </c>
      <c r="BT39" t="str">
        <f t="shared" si="21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36"/>
        <v/>
      </c>
      <c r="BX39" t="str">
        <f t="shared" si="36"/>
        <v/>
      </c>
      <c r="BY39" t="str">
        <f t="shared" si="36"/>
        <v/>
      </c>
      <c r="BZ39" t="str">
        <f t="shared" si="36"/>
        <v/>
      </c>
      <c r="CA39" t="str">
        <f t="shared" si="36"/>
        <v/>
      </c>
      <c r="CB39" t="str">
        <f t="shared" si="32"/>
        <v/>
      </c>
      <c r="CC39" t="str">
        <f t="shared" si="32"/>
        <v/>
      </c>
      <c r="CD39" t="str">
        <f t="shared" si="32"/>
        <v/>
      </c>
      <c r="CE39" t="str">
        <f t="shared" si="32"/>
        <v/>
      </c>
      <c r="CF39" t="str">
        <f t="shared" si="32"/>
        <v/>
      </c>
      <c r="CG39" t="str">
        <f t="shared" si="23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6" t="str">
        <f t="shared" si="0"/>
        <v>C6-2</v>
      </c>
      <c r="S40" s="6">
        <f t="shared" si="38"/>
        <v>47.938000000000002</v>
      </c>
      <c r="T40" s="6" t="str">
        <f t="shared" si="2"/>
        <v>C7-1</v>
      </c>
      <c r="U40" s="6">
        <f>IFERROR(IF(($K$2-S40)&lt;$B$53,VLOOKUP(($K$2-S40),$B$4:$B$53,1,TRUE),$B$57),"-")</f>
        <v>35.396999999999998</v>
      </c>
      <c r="V40" s="6" t="str">
        <f t="shared" si="3"/>
        <v>-</v>
      </c>
      <c r="W40" s="6" t="str">
        <f>IFERROR(IF(($K$2-S40-U40)&lt;$B$53,VLOOKUP(($K$2-S40-U40),$B$4:$B$53,1,TRUE),$B$57),"-")</f>
        <v>-</v>
      </c>
      <c r="X40" s="6" t="str">
        <f t="shared" si="4"/>
        <v>-</v>
      </c>
      <c r="Y40" s="6" t="str">
        <f>IFERROR(IF(($K$2-S40-U40-W40)&lt;$B$53,VLOOKUP(($K$2-S40-U40-W40),$B$4:$B$53,1,TRUE),$B$57),"-")</f>
        <v>-</v>
      </c>
      <c r="Z40" s="7">
        <f t="shared" si="39"/>
        <v>83.335000000000008</v>
      </c>
      <c r="AA40" s="7">
        <f t="shared" si="10"/>
        <v>0.66499999999999204</v>
      </c>
      <c r="AB40">
        <f t="shared" si="11"/>
        <v>-3</v>
      </c>
      <c r="AC40" s="7">
        <f t="shared" si="12"/>
        <v>1</v>
      </c>
      <c r="AD40" s="7">
        <f t="shared" si="13"/>
        <v>0</v>
      </c>
      <c r="AE40" s="7">
        <f t="array" ref="AE40">IF(OR(LEFT(R40:Y40,2)="C5",LEFT(R40:Y40,2)="C6",LEFT(R40:Y40,2)="C7"),1,0)</f>
        <v>1</v>
      </c>
      <c r="AF40" s="7">
        <f t="shared" si="14"/>
        <v>0</v>
      </c>
      <c r="AG40" s="7">
        <f t="shared" si="15"/>
        <v>0</v>
      </c>
      <c r="AI40" t="str">
        <f t="array" ref="AI40">IFERROR(INDEX($Q$4:$Q$59,SMALL(IF($AG$4:$AG$59=MAX($AG$4:$AG$59),ROW($AG$4:$AG$59)),ROWS(Q$4:Q40))-3,1),"")</f>
        <v/>
      </c>
      <c r="AJ40" t="str">
        <f t="shared" si="33"/>
        <v/>
      </c>
      <c r="AK40" t="str">
        <f t="shared" si="33"/>
        <v/>
      </c>
      <c r="AL40" t="str">
        <f t="shared" si="33"/>
        <v/>
      </c>
      <c r="AM40" t="str">
        <f t="shared" si="33"/>
        <v/>
      </c>
      <c r="AN40" t="str">
        <f t="shared" si="33"/>
        <v/>
      </c>
      <c r="AO40" t="str">
        <f t="shared" si="29"/>
        <v/>
      </c>
      <c r="AP40" t="str">
        <f t="shared" si="29"/>
        <v/>
      </c>
      <c r="AQ40" t="str">
        <f t="shared" si="29"/>
        <v/>
      </c>
      <c r="AR40" t="str">
        <f t="shared" si="29"/>
        <v/>
      </c>
      <c r="AS40" t="str">
        <f t="shared" si="29"/>
        <v/>
      </c>
      <c r="AT40" t="str">
        <f t="shared" si="17"/>
        <v/>
      </c>
      <c r="AV40" t="str">
        <f t="array" ref="AV40">IFERROR(INDEX($Q$4:$Q$59,SMALL(IF($AG$4:$AG$59=(MAX($AG$4:$AG$59)-1),ROW($AG$4:$AG$59)),ROWS(Q$4:Q40))-3,1),"")</f>
        <v/>
      </c>
      <c r="AW40" t="str">
        <f t="shared" si="34"/>
        <v/>
      </c>
      <c r="AX40" t="str">
        <f t="shared" si="34"/>
        <v/>
      </c>
      <c r="AY40" t="str">
        <f t="shared" si="34"/>
        <v/>
      </c>
      <c r="AZ40" t="str">
        <f t="shared" si="34"/>
        <v/>
      </c>
      <c r="BA40" t="str">
        <f t="shared" si="34"/>
        <v/>
      </c>
      <c r="BB40" t="str">
        <f t="shared" si="30"/>
        <v/>
      </c>
      <c r="BC40" t="str">
        <f t="shared" si="30"/>
        <v/>
      </c>
      <c r="BD40" t="str">
        <f t="shared" si="30"/>
        <v/>
      </c>
      <c r="BE40" t="str">
        <f t="shared" si="30"/>
        <v/>
      </c>
      <c r="BF40" t="str">
        <f t="shared" si="30"/>
        <v/>
      </c>
      <c r="BG40" t="str">
        <f t="shared" si="19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35"/>
        <v/>
      </c>
      <c r="BK40" t="str">
        <f t="shared" si="35"/>
        <v/>
      </c>
      <c r="BL40" t="str">
        <f t="shared" si="35"/>
        <v/>
      </c>
      <c r="BM40" t="str">
        <f t="shared" si="35"/>
        <v/>
      </c>
      <c r="BN40" t="str">
        <f t="shared" si="35"/>
        <v/>
      </c>
      <c r="BO40" t="str">
        <f t="shared" si="31"/>
        <v/>
      </c>
      <c r="BP40" t="str">
        <f t="shared" si="31"/>
        <v/>
      </c>
      <c r="BQ40" t="str">
        <f t="shared" si="31"/>
        <v/>
      </c>
      <c r="BR40" t="str">
        <f t="shared" si="31"/>
        <v/>
      </c>
      <c r="BS40" t="str">
        <f t="shared" si="31"/>
        <v/>
      </c>
      <c r="BT40" t="str">
        <f t="shared" si="21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36"/>
        <v/>
      </c>
      <c r="BX40" t="str">
        <f t="shared" si="36"/>
        <v/>
      </c>
      <c r="BY40" t="str">
        <f t="shared" si="36"/>
        <v/>
      </c>
      <c r="BZ40" t="str">
        <f t="shared" si="36"/>
        <v/>
      </c>
      <c r="CA40" t="str">
        <f t="shared" si="36"/>
        <v/>
      </c>
      <c r="CB40" t="str">
        <f t="shared" si="32"/>
        <v/>
      </c>
      <c r="CC40" t="str">
        <f t="shared" si="32"/>
        <v/>
      </c>
      <c r="CD40" t="str">
        <f t="shared" si="32"/>
        <v/>
      </c>
      <c r="CE40" t="str">
        <f t="shared" si="32"/>
        <v/>
      </c>
      <c r="CF40" t="str">
        <f t="shared" si="32"/>
        <v/>
      </c>
      <c r="CG40" t="str">
        <f t="shared" si="23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6" t="str">
        <f t="shared" si="0"/>
        <v>C6-2</v>
      </c>
      <c r="S41" s="6">
        <f t="shared" si="38"/>
        <v>47.938000000000002</v>
      </c>
      <c r="T41" s="6" t="str">
        <f t="shared" si="2"/>
        <v>C7-1</v>
      </c>
      <c r="U41" s="6">
        <f>IFERROR(IF(($K$2-S41)&lt;$B$53,VLOOKUP(($K$2-S41),$B$4:$B$53,1,TRUE),$B$58),"-")</f>
        <v>35.396999999999998</v>
      </c>
      <c r="V41" s="6" t="str">
        <f t="shared" si="3"/>
        <v>-</v>
      </c>
      <c r="W41" s="6" t="str">
        <f>IFERROR(IF(($K$2-S41-U41)&lt;$B$53,VLOOKUP(($K$2-S41-U41),$B$4:$B$53,1,TRUE),$B$58),"-")</f>
        <v>-</v>
      </c>
      <c r="X41" s="6" t="str">
        <f t="shared" si="4"/>
        <v>-</v>
      </c>
      <c r="Y41" s="6" t="str">
        <f>IFERROR(IF(($K$2-S41-U41-W41)&lt;$B$53,VLOOKUP(($K$2-S41-U41-W41),$B$4:$B$53,1,TRUE),$B$58),"-")</f>
        <v>-</v>
      </c>
      <c r="Z41" s="7">
        <f t="shared" si="39"/>
        <v>83.335000000000008</v>
      </c>
      <c r="AA41" s="7">
        <f t="shared" si="10"/>
        <v>0.66499999999999204</v>
      </c>
      <c r="AB41">
        <f t="shared" si="11"/>
        <v>-3</v>
      </c>
      <c r="AC41" s="7">
        <f t="shared" si="12"/>
        <v>1</v>
      </c>
      <c r="AD41" s="7">
        <f t="shared" si="13"/>
        <v>0</v>
      </c>
      <c r="AE41" s="7">
        <f t="array" ref="AE41">IF(OR(LEFT(R41:Y41,2)="C5",LEFT(R41:Y41,2)="C6",LEFT(R41:Y41,2)="C7"),1,0)</f>
        <v>1</v>
      </c>
      <c r="AF41" s="7">
        <f t="shared" si="14"/>
        <v>0</v>
      </c>
      <c r="AG41" s="7">
        <f t="shared" si="15"/>
        <v>0</v>
      </c>
      <c r="AI41" t="str">
        <f t="array" ref="AI41">IFERROR(INDEX($Q$4:$Q$59,SMALL(IF($AG$4:$AG$59=MAX($AG$4:$AG$59),ROW($AG$4:$AG$59)),ROWS(Q$4:Q41))-3,1),"")</f>
        <v/>
      </c>
      <c r="AJ41" t="str">
        <f t="shared" si="33"/>
        <v/>
      </c>
      <c r="AK41" t="str">
        <f t="shared" si="33"/>
        <v/>
      </c>
      <c r="AL41" t="str">
        <f t="shared" si="33"/>
        <v/>
      </c>
      <c r="AM41" t="str">
        <f t="shared" si="33"/>
        <v/>
      </c>
      <c r="AN41" t="str">
        <f t="shared" si="33"/>
        <v/>
      </c>
      <c r="AO41" t="str">
        <f t="shared" si="29"/>
        <v/>
      </c>
      <c r="AP41" t="str">
        <f t="shared" si="29"/>
        <v/>
      </c>
      <c r="AQ41" t="str">
        <f t="shared" si="29"/>
        <v/>
      </c>
      <c r="AR41" t="str">
        <f t="shared" si="29"/>
        <v/>
      </c>
      <c r="AS41" t="str">
        <f t="shared" si="29"/>
        <v/>
      </c>
      <c r="AT41" t="str">
        <f t="shared" si="17"/>
        <v/>
      </c>
      <c r="AV41" t="str">
        <f t="array" ref="AV41">IFERROR(INDEX($Q$4:$Q$59,SMALL(IF($AG$4:$AG$59=(MAX($AG$4:$AG$59)-1),ROW($AG$4:$AG$59)),ROWS(Q$4:Q41))-3,1),"")</f>
        <v/>
      </c>
      <c r="AW41" t="str">
        <f t="shared" si="34"/>
        <v/>
      </c>
      <c r="AX41" t="str">
        <f t="shared" si="34"/>
        <v/>
      </c>
      <c r="AY41" t="str">
        <f t="shared" si="34"/>
        <v/>
      </c>
      <c r="AZ41" t="str">
        <f t="shared" si="34"/>
        <v/>
      </c>
      <c r="BA41" t="str">
        <f t="shared" si="34"/>
        <v/>
      </c>
      <c r="BB41" t="str">
        <f t="shared" si="30"/>
        <v/>
      </c>
      <c r="BC41" t="str">
        <f t="shared" si="30"/>
        <v/>
      </c>
      <c r="BD41" t="str">
        <f t="shared" si="30"/>
        <v/>
      </c>
      <c r="BE41" t="str">
        <f t="shared" si="30"/>
        <v/>
      </c>
      <c r="BF41" t="str">
        <f t="shared" si="30"/>
        <v/>
      </c>
      <c r="BG41" t="str">
        <f t="shared" si="19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35"/>
        <v/>
      </c>
      <c r="BK41" t="str">
        <f t="shared" si="35"/>
        <v/>
      </c>
      <c r="BL41" t="str">
        <f t="shared" si="35"/>
        <v/>
      </c>
      <c r="BM41" t="str">
        <f t="shared" si="35"/>
        <v/>
      </c>
      <c r="BN41" t="str">
        <f t="shared" si="35"/>
        <v/>
      </c>
      <c r="BO41" t="str">
        <f t="shared" si="31"/>
        <v/>
      </c>
      <c r="BP41" t="str">
        <f t="shared" si="31"/>
        <v/>
      </c>
      <c r="BQ41" t="str">
        <f t="shared" si="31"/>
        <v/>
      </c>
      <c r="BR41" t="str">
        <f t="shared" si="31"/>
        <v/>
      </c>
      <c r="BS41" t="str">
        <f t="shared" si="31"/>
        <v/>
      </c>
      <c r="BT41" t="str">
        <f t="shared" si="21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36"/>
        <v/>
      </c>
      <c r="BX41" t="str">
        <f t="shared" si="36"/>
        <v/>
      </c>
      <c r="BY41" t="str">
        <f t="shared" si="36"/>
        <v/>
      </c>
      <c r="BZ41" t="str">
        <f t="shared" si="36"/>
        <v/>
      </c>
      <c r="CA41" t="str">
        <f t="shared" si="36"/>
        <v/>
      </c>
      <c r="CB41" t="str">
        <f t="shared" si="32"/>
        <v/>
      </c>
      <c r="CC41" t="str">
        <f t="shared" si="32"/>
        <v/>
      </c>
      <c r="CD41" t="str">
        <f t="shared" si="32"/>
        <v/>
      </c>
      <c r="CE41" t="str">
        <f t="shared" si="32"/>
        <v/>
      </c>
      <c r="CF41" t="str">
        <f t="shared" si="32"/>
        <v/>
      </c>
      <c r="CG41" t="str">
        <f t="shared" si="23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6" t="str">
        <f t="shared" si="0"/>
        <v>C6-2</v>
      </c>
      <c r="S42" s="6">
        <f t="shared" si="38"/>
        <v>47.938000000000002</v>
      </c>
      <c r="T42" s="6" t="str">
        <f t="shared" si="2"/>
        <v>C7-1</v>
      </c>
      <c r="U42" s="6">
        <f>IFERROR(IF(($K$2-S42)&lt;$B$53,VLOOKUP(($K$2-S42),$B$4:$B$53,1,TRUE),$B$59),"-")</f>
        <v>35.396999999999998</v>
      </c>
      <c r="V42" s="6" t="str">
        <f t="shared" si="3"/>
        <v>-</v>
      </c>
      <c r="W42" s="6" t="str">
        <f>IFERROR(IF(($K$2-S42-U42)&lt;$B$53,VLOOKUP(($K$2-S42-U42),$B$4:$B$53,1,TRUE),$B$59),"-")</f>
        <v>-</v>
      </c>
      <c r="X42" s="6" t="str">
        <f t="shared" si="4"/>
        <v>-</v>
      </c>
      <c r="Y42" s="6" t="str">
        <f>IFERROR(IF(($K$2-S42-U42-W42)&lt;$B$53,VLOOKUP(($K$2-S42-U42-W42),$B$4:$B$53,1,TRUE),$B$59),"-")</f>
        <v>-</v>
      </c>
      <c r="Z42" s="7">
        <f t="shared" si="39"/>
        <v>83.335000000000008</v>
      </c>
      <c r="AA42" s="7">
        <f t="shared" si="10"/>
        <v>0.66499999999999204</v>
      </c>
      <c r="AB42">
        <f t="shared" si="11"/>
        <v>-3</v>
      </c>
      <c r="AC42" s="7">
        <f t="shared" si="12"/>
        <v>1</v>
      </c>
      <c r="AD42" s="7">
        <f t="shared" si="13"/>
        <v>0</v>
      </c>
      <c r="AE42" s="7">
        <f t="array" ref="AE42">IF(OR(LEFT(R42:Y42,2)="C5",LEFT(R42:Y42,2)="C6",LEFT(R42:Y42,2)="C7"),1,0)</f>
        <v>1</v>
      </c>
      <c r="AF42" s="7">
        <f t="shared" si="14"/>
        <v>0</v>
      </c>
      <c r="AG42" s="7">
        <f t="shared" si="15"/>
        <v>0</v>
      </c>
      <c r="AI42" t="str">
        <f t="array" ref="AI42">IFERROR(INDEX($Q$4:$Q$59,SMALL(IF($AG$4:$AG$59=MAX($AG$4:$AG$59),ROW($AG$4:$AG$59)),ROWS(Q$4:Q42))-3,1),"")</f>
        <v/>
      </c>
      <c r="AJ42" t="str">
        <f t="shared" si="33"/>
        <v/>
      </c>
      <c r="AK42" t="str">
        <f t="shared" si="33"/>
        <v/>
      </c>
      <c r="AL42" t="str">
        <f t="shared" si="33"/>
        <v/>
      </c>
      <c r="AM42" t="str">
        <f t="shared" si="33"/>
        <v/>
      </c>
      <c r="AN42" t="str">
        <f t="shared" si="33"/>
        <v/>
      </c>
      <c r="AO42" t="str">
        <f t="shared" si="29"/>
        <v/>
      </c>
      <c r="AP42" t="str">
        <f t="shared" si="29"/>
        <v/>
      </c>
      <c r="AQ42" t="str">
        <f t="shared" si="29"/>
        <v/>
      </c>
      <c r="AR42" t="str">
        <f t="shared" si="29"/>
        <v/>
      </c>
      <c r="AS42" t="str">
        <f t="shared" si="29"/>
        <v/>
      </c>
      <c r="AT42" t="str">
        <f t="shared" si="17"/>
        <v/>
      </c>
      <c r="AV42" t="str">
        <f t="array" ref="AV42">IFERROR(INDEX($Q$4:$Q$59,SMALL(IF($AG$4:$AG$59=(MAX($AG$4:$AG$59)-1),ROW($AG$4:$AG$59)),ROWS(Q$4:Q42))-3,1),"")</f>
        <v/>
      </c>
      <c r="AW42" t="str">
        <f t="shared" si="34"/>
        <v/>
      </c>
      <c r="AX42" t="str">
        <f t="shared" si="34"/>
        <v/>
      </c>
      <c r="AY42" t="str">
        <f t="shared" si="34"/>
        <v/>
      </c>
      <c r="AZ42" t="str">
        <f t="shared" si="34"/>
        <v/>
      </c>
      <c r="BA42" t="str">
        <f t="shared" si="34"/>
        <v/>
      </c>
      <c r="BB42" t="str">
        <f t="shared" si="30"/>
        <v/>
      </c>
      <c r="BC42" t="str">
        <f t="shared" si="30"/>
        <v/>
      </c>
      <c r="BD42" t="str">
        <f t="shared" si="30"/>
        <v/>
      </c>
      <c r="BE42" t="str">
        <f t="shared" si="30"/>
        <v/>
      </c>
      <c r="BF42" t="str">
        <f t="shared" si="30"/>
        <v/>
      </c>
      <c r="BG42" t="str">
        <f t="shared" si="19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35"/>
        <v/>
      </c>
      <c r="BK42" t="str">
        <f t="shared" si="35"/>
        <v/>
      </c>
      <c r="BL42" t="str">
        <f t="shared" si="35"/>
        <v/>
      </c>
      <c r="BM42" t="str">
        <f t="shared" si="35"/>
        <v/>
      </c>
      <c r="BN42" t="str">
        <f t="shared" si="35"/>
        <v/>
      </c>
      <c r="BO42" t="str">
        <f t="shared" si="31"/>
        <v/>
      </c>
      <c r="BP42" t="str">
        <f t="shared" si="31"/>
        <v/>
      </c>
      <c r="BQ42" t="str">
        <f t="shared" si="31"/>
        <v/>
      </c>
      <c r="BR42" t="str">
        <f t="shared" si="31"/>
        <v/>
      </c>
      <c r="BS42" t="str">
        <f t="shared" si="31"/>
        <v/>
      </c>
      <c r="BT42" t="str">
        <f t="shared" si="21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36"/>
        <v/>
      </c>
      <c r="BX42" t="str">
        <f t="shared" si="36"/>
        <v/>
      </c>
      <c r="BY42" t="str">
        <f t="shared" si="36"/>
        <v/>
      </c>
      <c r="BZ42" t="str">
        <f t="shared" si="36"/>
        <v/>
      </c>
      <c r="CA42" t="str">
        <f t="shared" si="36"/>
        <v/>
      </c>
      <c r="CB42" t="str">
        <f t="shared" si="32"/>
        <v/>
      </c>
      <c r="CC42" t="str">
        <f t="shared" si="32"/>
        <v/>
      </c>
      <c r="CD42" t="str">
        <f t="shared" si="32"/>
        <v/>
      </c>
      <c r="CE42" t="str">
        <f t="shared" si="32"/>
        <v/>
      </c>
      <c r="CF42" t="str">
        <f t="shared" si="32"/>
        <v/>
      </c>
      <c r="CG42" t="str">
        <f t="shared" si="23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6" t="str">
        <f t="shared" si="0"/>
        <v>C6-2</v>
      </c>
      <c r="S43" s="6">
        <f t="shared" si="38"/>
        <v>47.938000000000002</v>
      </c>
      <c r="T43" s="6" t="str">
        <f t="shared" si="2"/>
        <v>C7-1</v>
      </c>
      <c r="U43" s="6">
        <f>IFERROR(IF(($K$2-S43)&lt;$B$53,VLOOKUP(($K$2-S43),$B$4:$B$53,1,TRUE),$B$60),"-")</f>
        <v>35.396999999999998</v>
      </c>
      <c r="V43" s="6" t="str">
        <f t="shared" si="3"/>
        <v>-</v>
      </c>
      <c r="W43" s="6" t="str">
        <f>IFERROR(IF(($K$2-S43-U43)&lt;$B$53,VLOOKUP(($K$2-S43-U43),$B$4:$B$53,1,TRUE),$B$60),"-")</f>
        <v>-</v>
      </c>
      <c r="X43" s="6" t="str">
        <f t="shared" si="4"/>
        <v>-</v>
      </c>
      <c r="Y43" s="6" t="str">
        <f>IFERROR(IF(($K$2-S43-U43-W43)&lt;$B$53,VLOOKUP(($K$2-S43-U43-W43),$B$4:$B$53,1,TRUE),$B$60),"-")</f>
        <v>-</v>
      </c>
      <c r="Z43" s="7">
        <f t="shared" si="39"/>
        <v>83.335000000000008</v>
      </c>
      <c r="AA43" s="7">
        <f t="shared" si="10"/>
        <v>0.66499999999999204</v>
      </c>
      <c r="AB43">
        <f t="shared" si="11"/>
        <v>-3</v>
      </c>
      <c r="AC43" s="7">
        <f t="shared" si="12"/>
        <v>1</v>
      </c>
      <c r="AD43" s="7">
        <f t="shared" si="13"/>
        <v>0</v>
      </c>
      <c r="AE43" s="7">
        <f t="array" ref="AE43">IF(OR(LEFT(R43:Y43,2)="C5",LEFT(R43:Y43,2)="C6",LEFT(R43:Y43,2)="C7"),1,0)</f>
        <v>1</v>
      </c>
      <c r="AF43" s="7">
        <f t="shared" si="14"/>
        <v>0</v>
      </c>
      <c r="AG43" s="7">
        <f t="shared" si="15"/>
        <v>0</v>
      </c>
      <c r="AI43" t="str">
        <f t="array" ref="AI43">IFERROR(INDEX($Q$4:$Q$59,SMALL(IF($AG$4:$AG$59=MAX($AG$4:$AG$59),ROW($AG$4:$AG$59)),ROWS(Q$4:Q43))-3,1),"")</f>
        <v/>
      </c>
      <c r="AJ43" t="str">
        <f t="shared" si="33"/>
        <v/>
      </c>
      <c r="AK43" t="str">
        <f t="shared" si="33"/>
        <v/>
      </c>
      <c r="AL43" t="str">
        <f t="shared" si="33"/>
        <v/>
      </c>
      <c r="AM43" t="str">
        <f t="shared" si="33"/>
        <v/>
      </c>
      <c r="AN43" t="str">
        <f t="shared" si="33"/>
        <v/>
      </c>
      <c r="AO43" t="str">
        <f t="shared" si="29"/>
        <v/>
      </c>
      <c r="AP43" t="str">
        <f t="shared" si="29"/>
        <v/>
      </c>
      <c r="AQ43" t="str">
        <f t="shared" si="29"/>
        <v/>
      </c>
      <c r="AR43" t="str">
        <f t="shared" si="29"/>
        <v/>
      </c>
      <c r="AS43" t="str">
        <f t="shared" si="29"/>
        <v/>
      </c>
      <c r="AT43" t="str">
        <f t="shared" si="17"/>
        <v/>
      </c>
      <c r="AV43" t="str">
        <f t="array" ref="AV43">IFERROR(INDEX($Q$4:$Q$59,SMALL(IF($AG$4:$AG$59=(MAX($AG$4:$AG$59)-1),ROW($AG$4:$AG$59)),ROWS(Q$4:Q43))-3,1),"")</f>
        <v/>
      </c>
      <c r="AW43" t="str">
        <f t="shared" si="34"/>
        <v/>
      </c>
      <c r="AX43" t="str">
        <f t="shared" si="34"/>
        <v/>
      </c>
      <c r="AY43" t="str">
        <f t="shared" si="34"/>
        <v/>
      </c>
      <c r="AZ43" t="str">
        <f t="shared" si="34"/>
        <v/>
      </c>
      <c r="BA43" t="str">
        <f t="shared" si="34"/>
        <v/>
      </c>
      <c r="BB43" t="str">
        <f t="shared" si="30"/>
        <v/>
      </c>
      <c r="BC43" t="str">
        <f t="shared" si="30"/>
        <v/>
      </c>
      <c r="BD43" t="str">
        <f t="shared" si="30"/>
        <v/>
      </c>
      <c r="BE43" t="str">
        <f t="shared" si="30"/>
        <v/>
      </c>
      <c r="BF43" t="str">
        <f t="shared" si="30"/>
        <v/>
      </c>
      <c r="BG43" t="str">
        <f t="shared" si="19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35"/>
        <v/>
      </c>
      <c r="BK43" t="str">
        <f t="shared" si="35"/>
        <v/>
      </c>
      <c r="BL43" t="str">
        <f t="shared" si="35"/>
        <v/>
      </c>
      <c r="BM43" t="str">
        <f t="shared" si="35"/>
        <v/>
      </c>
      <c r="BN43" t="str">
        <f t="shared" si="35"/>
        <v/>
      </c>
      <c r="BO43" t="str">
        <f t="shared" si="31"/>
        <v/>
      </c>
      <c r="BP43" t="str">
        <f t="shared" si="31"/>
        <v/>
      </c>
      <c r="BQ43" t="str">
        <f t="shared" si="31"/>
        <v/>
      </c>
      <c r="BR43" t="str">
        <f t="shared" si="31"/>
        <v/>
      </c>
      <c r="BS43" t="str">
        <f t="shared" si="31"/>
        <v/>
      </c>
      <c r="BT43" t="str">
        <f t="shared" si="21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36"/>
        <v/>
      </c>
      <c r="BX43" t="str">
        <f t="shared" si="36"/>
        <v/>
      </c>
      <c r="BY43" t="str">
        <f t="shared" si="36"/>
        <v/>
      </c>
      <c r="BZ43" t="str">
        <f t="shared" si="36"/>
        <v/>
      </c>
      <c r="CA43" t="str">
        <f t="shared" si="36"/>
        <v/>
      </c>
      <c r="CB43" t="str">
        <f t="shared" si="32"/>
        <v/>
      </c>
      <c r="CC43" t="str">
        <f t="shared" si="32"/>
        <v/>
      </c>
      <c r="CD43" t="str">
        <f t="shared" si="32"/>
        <v/>
      </c>
      <c r="CE43" t="str">
        <f t="shared" si="32"/>
        <v/>
      </c>
      <c r="CF43" t="str">
        <f t="shared" si="32"/>
        <v/>
      </c>
      <c r="CG43" t="str">
        <f t="shared" si="23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6" t="str">
        <f t="shared" si="0"/>
        <v>C6-2</v>
      </c>
      <c r="S44" s="6">
        <f t="shared" si="38"/>
        <v>47.938000000000002</v>
      </c>
      <c r="T44" s="6" t="str">
        <f t="shared" si="2"/>
        <v>C7-1</v>
      </c>
      <c r="U44" s="6">
        <f>IFERROR(IF(($K$2-S44)&lt;$B$53,VLOOKUP(($K$2-S44),$B$4:$B$53,1,TRUE),$B$61),"-")</f>
        <v>35.396999999999998</v>
      </c>
      <c r="V44" s="6" t="str">
        <f t="shared" si="3"/>
        <v>-</v>
      </c>
      <c r="W44" s="6" t="str">
        <f>IFERROR(IF(($K$2-S44-U44)&lt;$B$53,VLOOKUP(($K$2-S44-U44),$B$4:$B$53,1,TRUE),$B$61),"-")</f>
        <v>-</v>
      </c>
      <c r="X44" s="6" t="str">
        <f t="shared" si="4"/>
        <v>-</v>
      </c>
      <c r="Y44" s="6" t="str">
        <f>IFERROR(IF(($K$2-S44-U44-W44)&lt;$B$53,VLOOKUP(($K$2-S44-U44-W44),$B$4:$B$53,1,TRUE),$B$61),"-")</f>
        <v>-</v>
      </c>
      <c r="Z44" s="7">
        <f t="shared" si="39"/>
        <v>83.335000000000008</v>
      </c>
      <c r="AA44" s="7">
        <f t="shared" si="10"/>
        <v>0.66499999999999204</v>
      </c>
      <c r="AB44">
        <f t="shared" si="11"/>
        <v>-3</v>
      </c>
      <c r="AC44" s="7">
        <f t="shared" si="12"/>
        <v>1</v>
      </c>
      <c r="AD44" s="7">
        <f t="shared" si="13"/>
        <v>0</v>
      </c>
      <c r="AE44" s="7">
        <f t="array" ref="AE44">IF(OR(LEFT(R44:Y44,2)="C5",LEFT(R44:Y44,2)="C6",LEFT(R44:Y44,2)="C7"),1,0)</f>
        <v>1</v>
      </c>
      <c r="AF44" s="7">
        <f t="shared" si="14"/>
        <v>0</v>
      </c>
      <c r="AG44" s="7">
        <f t="shared" si="15"/>
        <v>0</v>
      </c>
      <c r="AI44" t="str">
        <f t="array" ref="AI44">IFERROR(INDEX($Q$4:$Q$59,SMALL(IF($AG$4:$AG$59=MAX($AG$4:$AG$59),ROW($AG$4:$AG$59)),ROWS(Q$4:Q44))-3,1),"")</f>
        <v/>
      </c>
      <c r="AJ44" t="str">
        <f t="shared" si="33"/>
        <v/>
      </c>
      <c r="AK44" t="str">
        <f t="shared" si="33"/>
        <v/>
      </c>
      <c r="AL44" t="str">
        <f t="shared" si="33"/>
        <v/>
      </c>
      <c r="AM44" t="str">
        <f t="shared" si="33"/>
        <v/>
      </c>
      <c r="AN44" t="str">
        <f t="shared" si="33"/>
        <v/>
      </c>
      <c r="AO44" t="str">
        <f t="shared" si="29"/>
        <v/>
      </c>
      <c r="AP44" t="str">
        <f t="shared" si="29"/>
        <v/>
      </c>
      <c r="AQ44" t="str">
        <f t="shared" si="29"/>
        <v/>
      </c>
      <c r="AR44" t="str">
        <f t="shared" si="29"/>
        <v/>
      </c>
      <c r="AS44" t="str">
        <f t="shared" si="29"/>
        <v/>
      </c>
      <c r="AT44" t="str">
        <f t="shared" si="17"/>
        <v/>
      </c>
      <c r="AV44" t="str">
        <f t="array" ref="AV44">IFERROR(INDEX($Q$4:$Q$59,SMALL(IF($AG$4:$AG$59=(MAX($AG$4:$AG$59)-1),ROW($AG$4:$AG$59)),ROWS(Q$4:Q44))-3,1),"")</f>
        <v/>
      </c>
      <c r="AW44" t="str">
        <f t="shared" si="34"/>
        <v/>
      </c>
      <c r="AX44" t="str">
        <f t="shared" si="34"/>
        <v/>
      </c>
      <c r="AY44" t="str">
        <f t="shared" si="34"/>
        <v/>
      </c>
      <c r="AZ44" t="str">
        <f t="shared" si="34"/>
        <v/>
      </c>
      <c r="BA44" t="str">
        <f t="shared" si="34"/>
        <v/>
      </c>
      <c r="BB44" t="str">
        <f t="shared" si="30"/>
        <v/>
      </c>
      <c r="BC44" t="str">
        <f t="shared" si="30"/>
        <v/>
      </c>
      <c r="BD44" t="str">
        <f t="shared" si="30"/>
        <v/>
      </c>
      <c r="BE44" t="str">
        <f t="shared" si="30"/>
        <v/>
      </c>
      <c r="BF44" t="str">
        <f t="shared" si="30"/>
        <v/>
      </c>
      <c r="BG44" t="str">
        <f t="shared" si="19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35"/>
        <v/>
      </c>
      <c r="BK44" t="str">
        <f t="shared" si="35"/>
        <v/>
      </c>
      <c r="BL44" t="str">
        <f t="shared" si="35"/>
        <v/>
      </c>
      <c r="BM44" t="str">
        <f t="shared" si="35"/>
        <v/>
      </c>
      <c r="BN44" t="str">
        <f t="shared" si="35"/>
        <v/>
      </c>
      <c r="BO44" t="str">
        <f t="shared" si="31"/>
        <v/>
      </c>
      <c r="BP44" t="str">
        <f t="shared" si="31"/>
        <v/>
      </c>
      <c r="BQ44" t="str">
        <f t="shared" si="31"/>
        <v/>
      </c>
      <c r="BR44" t="str">
        <f t="shared" si="31"/>
        <v/>
      </c>
      <c r="BS44" t="str">
        <f t="shared" si="31"/>
        <v/>
      </c>
      <c r="BT44" t="str">
        <f t="shared" si="21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36"/>
        <v/>
      </c>
      <c r="BX44" t="str">
        <f t="shared" si="36"/>
        <v/>
      </c>
      <c r="BY44" t="str">
        <f t="shared" si="36"/>
        <v/>
      </c>
      <c r="BZ44" t="str">
        <f t="shared" si="36"/>
        <v/>
      </c>
      <c r="CA44" t="str">
        <f t="shared" si="36"/>
        <v/>
      </c>
      <c r="CB44" t="str">
        <f t="shared" si="32"/>
        <v/>
      </c>
      <c r="CC44" t="str">
        <f t="shared" si="32"/>
        <v/>
      </c>
      <c r="CD44" t="str">
        <f t="shared" si="32"/>
        <v/>
      </c>
      <c r="CE44" t="str">
        <f t="shared" si="32"/>
        <v/>
      </c>
      <c r="CF44" t="str">
        <f t="shared" si="32"/>
        <v/>
      </c>
      <c r="CG44" t="str">
        <f t="shared" si="23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6" t="str">
        <f t="shared" si="0"/>
        <v>C6-2</v>
      </c>
      <c r="S45" s="6">
        <f t="shared" si="38"/>
        <v>47.938000000000002</v>
      </c>
      <c r="T45" s="6" t="str">
        <f t="shared" si="2"/>
        <v>C7-1</v>
      </c>
      <c r="U45" s="6">
        <f>IFERROR(IF(($K$2-S45)&lt;$B$53,VLOOKUP(($K$2-S45),$B$4:$B$53,1,TRUE),$B$62),"-")</f>
        <v>35.396999999999998</v>
      </c>
      <c r="V45" s="6" t="str">
        <f t="shared" si="3"/>
        <v>-</v>
      </c>
      <c r="W45" s="6" t="str">
        <f>IFERROR(IF(($K$2-S45-U45)&lt;$B$53,VLOOKUP(($K$2-S45-U45),$B$4:$B$53,1,TRUE),$B$62),"-")</f>
        <v>-</v>
      </c>
      <c r="X45" s="6" t="str">
        <f t="shared" si="4"/>
        <v>-</v>
      </c>
      <c r="Y45" s="6" t="str">
        <f>IFERROR(IF(($K$2-S45-U45-W45)&lt;$B$53,VLOOKUP(($K$2-S45-U45-W45),$B$4:$B$53,1,TRUE),$B$62),"-")</f>
        <v>-</v>
      </c>
      <c r="Z45" s="7">
        <f t="shared" si="39"/>
        <v>83.335000000000008</v>
      </c>
      <c r="AA45" s="7">
        <f t="shared" si="10"/>
        <v>0.66499999999999204</v>
      </c>
      <c r="AB45">
        <f t="shared" si="11"/>
        <v>-3</v>
      </c>
      <c r="AC45" s="7">
        <f t="shared" si="12"/>
        <v>1</v>
      </c>
      <c r="AD45" s="7">
        <f t="shared" si="13"/>
        <v>0</v>
      </c>
      <c r="AE45" s="7">
        <f t="array" ref="AE45">IF(OR(LEFT(R45:Y45,2)="C5",LEFT(R45:Y45,2)="C6",LEFT(R45:Y45,2)="C7"),1,0)</f>
        <v>1</v>
      </c>
      <c r="AF45" s="7">
        <f t="shared" si="14"/>
        <v>0</v>
      </c>
      <c r="AG45" s="7">
        <f t="shared" si="15"/>
        <v>0</v>
      </c>
      <c r="AI45" t="str">
        <f t="array" ref="AI45">IFERROR(INDEX($Q$4:$Q$59,SMALL(IF($AG$4:$AG$59=MAX($AG$4:$AG$59),ROW($AG$4:$AG$59)),ROWS(Q$4:Q45))-3,1),"")</f>
        <v/>
      </c>
      <c r="AJ45" t="str">
        <f t="shared" si="33"/>
        <v/>
      </c>
      <c r="AK45" t="str">
        <f t="shared" si="33"/>
        <v/>
      </c>
      <c r="AL45" t="str">
        <f t="shared" si="33"/>
        <v/>
      </c>
      <c r="AM45" t="str">
        <f t="shared" si="33"/>
        <v/>
      </c>
      <c r="AN45" t="str">
        <f t="shared" si="33"/>
        <v/>
      </c>
      <c r="AO45" t="str">
        <f t="shared" si="29"/>
        <v/>
      </c>
      <c r="AP45" t="str">
        <f t="shared" si="29"/>
        <v/>
      </c>
      <c r="AQ45" t="str">
        <f t="shared" si="29"/>
        <v/>
      </c>
      <c r="AR45" t="str">
        <f t="shared" si="29"/>
        <v/>
      </c>
      <c r="AS45" t="str">
        <f t="shared" si="29"/>
        <v/>
      </c>
      <c r="AT45" t="str">
        <f t="shared" si="17"/>
        <v/>
      </c>
      <c r="AV45" t="str">
        <f t="array" ref="AV45">IFERROR(INDEX($Q$4:$Q$59,SMALL(IF($AG$4:$AG$59=(MAX($AG$4:$AG$59)-1),ROW($AG$4:$AG$59)),ROWS(Q$4:Q45))-3,1),"")</f>
        <v/>
      </c>
      <c r="AW45" t="str">
        <f t="shared" si="34"/>
        <v/>
      </c>
      <c r="AX45" t="str">
        <f t="shared" si="34"/>
        <v/>
      </c>
      <c r="AY45" t="str">
        <f t="shared" si="34"/>
        <v/>
      </c>
      <c r="AZ45" t="str">
        <f t="shared" si="34"/>
        <v/>
      </c>
      <c r="BA45" t="str">
        <f t="shared" si="34"/>
        <v/>
      </c>
      <c r="BB45" t="str">
        <f t="shared" si="30"/>
        <v/>
      </c>
      <c r="BC45" t="str">
        <f t="shared" si="30"/>
        <v/>
      </c>
      <c r="BD45" t="str">
        <f t="shared" si="30"/>
        <v/>
      </c>
      <c r="BE45" t="str">
        <f t="shared" si="30"/>
        <v/>
      </c>
      <c r="BF45" t="str">
        <f t="shared" si="30"/>
        <v/>
      </c>
      <c r="BG45" t="str">
        <f t="shared" si="19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35"/>
        <v/>
      </c>
      <c r="BK45" t="str">
        <f t="shared" si="35"/>
        <v/>
      </c>
      <c r="BL45" t="str">
        <f t="shared" si="35"/>
        <v/>
      </c>
      <c r="BM45" t="str">
        <f t="shared" si="35"/>
        <v/>
      </c>
      <c r="BN45" t="str">
        <f t="shared" si="35"/>
        <v/>
      </c>
      <c r="BO45" t="str">
        <f t="shared" si="31"/>
        <v/>
      </c>
      <c r="BP45" t="str">
        <f t="shared" si="31"/>
        <v/>
      </c>
      <c r="BQ45" t="str">
        <f t="shared" si="31"/>
        <v/>
      </c>
      <c r="BR45" t="str">
        <f t="shared" si="31"/>
        <v/>
      </c>
      <c r="BS45" t="str">
        <f t="shared" si="31"/>
        <v/>
      </c>
      <c r="BT45" t="str">
        <f t="shared" si="21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36"/>
        <v/>
      </c>
      <c r="BX45" t="str">
        <f t="shared" si="36"/>
        <v/>
      </c>
      <c r="BY45" t="str">
        <f t="shared" si="36"/>
        <v/>
      </c>
      <c r="BZ45" t="str">
        <f t="shared" si="36"/>
        <v/>
      </c>
      <c r="CA45" t="str">
        <f t="shared" si="36"/>
        <v/>
      </c>
      <c r="CB45" t="str">
        <f t="shared" si="32"/>
        <v/>
      </c>
      <c r="CC45" t="str">
        <f t="shared" si="32"/>
        <v/>
      </c>
      <c r="CD45" t="str">
        <f t="shared" si="32"/>
        <v/>
      </c>
      <c r="CE45" t="str">
        <f t="shared" si="32"/>
        <v/>
      </c>
      <c r="CF45" t="str">
        <f t="shared" si="32"/>
        <v/>
      </c>
      <c r="CG45" t="str">
        <f t="shared" si="23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6" t="str">
        <f t="shared" si="0"/>
        <v>C7-2</v>
      </c>
      <c r="S46" s="6">
        <f t="shared" ref="S46:S52" si="40">IF($K$2&lt;($B$53+0.25),VLOOKUP($K$2,$B$4:$B$53,1,TRUE),$B$62)</f>
        <v>46.841000000000001</v>
      </c>
      <c r="T46" s="6" t="str">
        <f t="shared" si="2"/>
        <v>C1-11</v>
      </c>
      <c r="U46" s="6">
        <f>IFERROR(IF(($K$2-S46)&lt;$B$53,VLOOKUP(($K$2-S46),$B$4:$B$53,1,TRUE),$B$56),"-")</f>
        <v>36.243000000000002</v>
      </c>
      <c r="V46" s="6" t="str">
        <f t="shared" si="3"/>
        <v>-</v>
      </c>
      <c r="W46" s="6" t="str">
        <f>IFERROR(IF(($K$2-S46-U46)&lt;$B$53,VLOOKUP(($K$2-S46-U46),$B$4:$B$53,1,TRUE),$B$56),"-")</f>
        <v>-</v>
      </c>
      <c r="X46" s="6" t="str">
        <f t="shared" si="4"/>
        <v>-</v>
      </c>
      <c r="Y46" s="6" t="str">
        <f>IFERROR(IF(($K$2-S46-U46-W46)&lt;$B$53,VLOOKUP(($K$2-S46-U46-W46),$B$4:$B$53,1,TRUE),$B$56),"-")</f>
        <v>-</v>
      </c>
      <c r="Z46" s="7">
        <f t="shared" ref="Z46:Z59" si="41">SUM(R46:Y46)</f>
        <v>83.084000000000003</v>
      </c>
      <c r="AA46" s="7">
        <f t="shared" si="10"/>
        <v>0.91599999999999682</v>
      </c>
      <c r="AB46">
        <f t="shared" si="11"/>
        <v>-3</v>
      </c>
      <c r="AC46" s="7">
        <f t="shared" si="12"/>
        <v>1</v>
      </c>
      <c r="AD46" s="7">
        <f t="shared" si="13"/>
        <v>0</v>
      </c>
      <c r="AE46" s="7">
        <f t="array" ref="AE46">IF(OR(LEFT(R46:Y46,2)="C5",LEFT(R46:Y46,2)="C6",LEFT(R46:Y46,2)="C7"),1,0)</f>
        <v>1</v>
      </c>
      <c r="AF46" s="7">
        <f t="shared" si="14"/>
        <v>0</v>
      </c>
      <c r="AG46" s="7">
        <f t="shared" si="15"/>
        <v>0</v>
      </c>
      <c r="AI46" t="str">
        <f t="array" ref="AI46">IFERROR(INDEX($Q$4:$Q$59,SMALL(IF($AG$4:$AG$59=MAX($AG$4:$AG$59),ROW($AG$4:$AG$59)),ROWS(Q$4:Q46))-3,1),"")</f>
        <v/>
      </c>
      <c r="AJ46" t="str">
        <f t="shared" si="33"/>
        <v/>
      </c>
      <c r="AK46" t="str">
        <f t="shared" si="33"/>
        <v/>
      </c>
      <c r="AL46" t="str">
        <f t="shared" si="33"/>
        <v/>
      </c>
      <c r="AM46" t="str">
        <f t="shared" si="33"/>
        <v/>
      </c>
      <c r="AN46" t="str">
        <f t="shared" si="33"/>
        <v/>
      </c>
      <c r="AO46" t="str">
        <f t="shared" si="29"/>
        <v/>
      </c>
      <c r="AP46" t="str">
        <f t="shared" si="29"/>
        <v/>
      </c>
      <c r="AQ46" t="str">
        <f t="shared" si="29"/>
        <v/>
      </c>
      <c r="AR46" t="str">
        <f t="shared" si="29"/>
        <v/>
      </c>
      <c r="AS46" t="str">
        <f t="shared" si="29"/>
        <v/>
      </c>
      <c r="AT46" t="str">
        <f t="shared" si="17"/>
        <v/>
      </c>
      <c r="AV46" t="str">
        <f t="array" ref="AV46">IFERROR(INDEX($Q$4:$Q$59,SMALL(IF($AG$4:$AG$59=(MAX($AG$4:$AG$59)-1),ROW($AG$4:$AG$59)),ROWS(Q$4:Q46))-3,1),"")</f>
        <v/>
      </c>
      <c r="AW46" t="str">
        <f t="shared" si="34"/>
        <v/>
      </c>
      <c r="AX46" t="str">
        <f t="shared" si="34"/>
        <v/>
      </c>
      <c r="AY46" t="str">
        <f t="shared" si="34"/>
        <v/>
      </c>
      <c r="AZ46" t="str">
        <f t="shared" si="34"/>
        <v/>
      </c>
      <c r="BA46" t="str">
        <f t="shared" si="34"/>
        <v/>
      </c>
      <c r="BB46" t="str">
        <f t="shared" si="30"/>
        <v/>
      </c>
      <c r="BC46" t="str">
        <f t="shared" si="30"/>
        <v/>
      </c>
      <c r="BD46" t="str">
        <f t="shared" si="30"/>
        <v/>
      </c>
      <c r="BE46" t="str">
        <f t="shared" si="30"/>
        <v/>
      </c>
      <c r="BF46" t="str">
        <f t="shared" si="30"/>
        <v/>
      </c>
      <c r="BG46" t="str">
        <f t="shared" si="19"/>
        <v/>
      </c>
      <c r="BI46" t="str">
        <f t="array" ref="BI46">IFERROR(INDEX($Q$4:$Q$59,SMALL(IF($AG$4:$AG$59=(MAX($AG$4:$AG$59)-2),ROW($AG$4:$AG$59)),ROWS(Q$4:Q46))-3,1),"")</f>
        <v/>
      </c>
      <c r="BJ46" t="str">
        <f t="shared" si="35"/>
        <v/>
      </c>
      <c r="BK46" t="str">
        <f t="shared" si="35"/>
        <v/>
      </c>
      <c r="BL46" t="str">
        <f t="shared" si="35"/>
        <v/>
      </c>
      <c r="BM46" t="str">
        <f t="shared" si="35"/>
        <v/>
      </c>
      <c r="BN46" t="str">
        <f t="shared" si="35"/>
        <v/>
      </c>
      <c r="BO46" t="str">
        <f t="shared" si="31"/>
        <v/>
      </c>
      <c r="BP46" t="str">
        <f t="shared" si="31"/>
        <v/>
      </c>
      <c r="BQ46" t="str">
        <f t="shared" si="31"/>
        <v/>
      </c>
      <c r="BR46" t="str">
        <f t="shared" si="31"/>
        <v/>
      </c>
      <c r="BS46" t="str">
        <f t="shared" si="31"/>
        <v/>
      </c>
      <c r="BT46" t="str">
        <f t="shared" si="21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si="36"/>
        <v/>
      </c>
      <c r="BX46" t="str">
        <f t="shared" si="36"/>
        <v/>
      </c>
      <c r="BY46" t="str">
        <f t="shared" si="36"/>
        <v/>
      </c>
      <c r="BZ46" t="str">
        <f t="shared" si="36"/>
        <v/>
      </c>
      <c r="CA46" t="str">
        <f t="shared" si="36"/>
        <v/>
      </c>
      <c r="CB46" t="str">
        <f t="shared" si="32"/>
        <v/>
      </c>
      <c r="CC46" t="str">
        <f t="shared" si="32"/>
        <v/>
      </c>
      <c r="CD46" t="str">
        <f t="shared" si="32"/>
        <v/>
      </c>
      <c r="CE46" t="str">
        <f t="shared" si="32"/>
        <v/>
      </c>
      <c r="CF46" t="str">
        <f t="shared" si="32"/>
        <v/>
      </c>
      <c r="CG46" t="str">
        <f t="shared" si="23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6" t="str">
        <f t="shared" si="0"/>
        <v>C7-2</v>
      </c>
      <c r="S47" s="6">
        <f t="shared" si="40"/>
        <v>46.841000000000001</v>
      </c>
      <c r="T47" s="6" t="str">
        <f t="shared" si="2"/>
        <v>C1-11</v>
      </c>
      <c r="U47" s="6">
        <f>IFERROR(IF(($K$2-S47)&lt;$B$53,VLOOKUP(($K$2-S47),$B$4:$B$53,1,TRUE),$B$57),"-")</f>
        <v>36.243000000000002</v>
      </c>
      <c r="V47" s="6" t="str">
        <f t="shared" si="3"/>
        <v>-</v>
      </c>
      <c r="W47" s="6" t="str">
        <f>IFERROR(IF(($K$2-S47-U47)&lt;$B$53,VLOOKUP(($K$2-S47-U47),$B$4:$B$53,1,TRUE),$B$57),"-")</f>
        <v>-</v>
      </c>
      <c r="X47" s="6" t="str">
        <f t="shared" si="4"/>
        <v>-</v>
      </c>
      <c r="Y47" s="6" t="str">
        <f>IFERROR(IF(($K$2-S47-U47-W47)&lt;$B$53,VLOOKUP(($K$2-S47-U47-W47),$B$4:$B$53,1,TRUE),$B$57),"-")</f>
        <v>-</v>
      </c>
      <c r="Z47" s="7">
        <f t="shared" si="41"/>
        <v>83.084000000000003</v>
      </c>
      <c r="AA47" s="7">
        <f t="shared" si="10"/>
        <v>0.91599999999999682</v>
      </c>
      <c r="AB47">
        <f t="shared" si="11"/>
        <v>-3</v>
      </c>
      <c r="AC47" s="7">
        <f t="shared" si="12"/>
        <v>1</v>
      </c>
      <c r="AD47" s="7">
        <f t="shared" si="13"/>
        <v>0</v>
      </c>
      <c r="AE47" s="7">
        <f t="array" ref="AE47">IF(OR(LEFT(R47:Y47,2)="C5",LEFT(R47:Y47,2)="C6",LEFT(R47:Y47,2)="C7"),1,0)</f>
        <v>1</v>
      </c>
      <c r="AF47" s="7">
        <f t="shared" si="14"/>
        <v>0</v>
      </c>
      <c r="AG47" s="7">
        <f t="shared" si="15"/>
        <v>0</v>
      </c>
      <c r="AI47" t="str">
        <f t="array" ref="AI47">IFERROR(INDEX($Q$4:$Q$59,SMALL(IF($AG$4:$AG$59=MAX($AG$4:$AG$59),ROW($AG$4:$AG$59)),ROWS(Q$4:Q47))-3,1),"")</f>
        <v/>
      </c>
      <c r="AJ47" t="str">
        <f t="shared" si="33"/>
        <v/>
      </c>
      <c r="AK47" t="str">
        <f t="shared" si="33"/>
        <v/>
      </c>
      <c r="AL47" t="str">
        <f t="shared" si="33"/>
        <v/>
      </c>
      <c r="AM47" t="str">
        <f t="shared" si="33"/>
        <v/>
      </c>
      <c r="AN47" t="str">
        <f t="shared" si="33"/>
        <v/>
      </c>
      <c r="AO47" t="str">
        <f t="shared" si="29"/>
        <v/>
      </c>
      <c r="AP47" t="str">
        <f t="shared" si="29"/>
        <v/>
      </c>
      <c r="AQ47" t="str">
        <f t="shared" si="29"/>
        <v/>
      </c>
      <c r="AR47" t="str">
        <f t="shared" si="29"/>
        <v/>
      </c>
      <c r="AS47" t="str">
        <f t="shared" si="29"/>
        <v/>
      </c>
      <c r="AT47" t="str">
        <f t="shared" si="17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4"/>
        <v/>
      </c>
      <c r="AX47" t="str">
        <f t="shared" si="34"/>
        <v/>
      </c>
      <c r="AY47" t="str">
        <f t="shared" si="34"/>
        <v/>
      </c>
      <c r="AZ47" t="str">
        <f t="shared" si="34"/>
        <v/>
      </c>
      <c r="BA47" t="str">
        <f t="shared" si="34"/>
        <v/>
      </c>
      <c r="BB47" t="str">
        <f t="shared" si="30"/>
        <v/>
      </c>
      <c r="BC47" t="str">
        <f t="shared" si="30"/>
        <v/>
      </c>
      <c r="BD47" t="str">
        <f t="shared" si="30"/>
        <v/>
      </c>
      <c r="BE47" t="str">
        <f t="shared" si="30"/>
        <v/>
      </c>
      <c r="BF47" t="str">
        <f t="shared" si="30"/>
        <v/>
      </c>
      <c r="BG47" t="str">
        <f t="shared" si="19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35"/>
        <v/>
      </c>
      <c r="BK47" t="str">
        <f t="shared" si="35"/>
        <v/>
      </c>
      <c r="BL47" t="str">
        <f t="shared" si="35"/>
        <v/>
      </c>
      <c r="BM47" t="str">
        <f t="shared" si="35"/>
        <v/>
      </c>
      <c r="BN47" t="str">
        <f t="shared" si="35"/>
        <v/>
      </c>
      <c r="BO47" t="str">
        <f t="shared" si="31"/>
        <v/>
      </c>
      <c r="BP47" t="str">
        <f t="shared" si="31"/>
        <v/>
      </c>
      <c r="BQ47" t="str">
        <f t="shared" si="31"/>
        <v/>
      </c>
      <c r="BR47" t="str">
        <f t="shared" si="31"/>
        <v/>
      </c>
      <c r="BS47" t="str">
        <f t="shared" si="31"/>
        <v/>
      </c>
      <c r="BT47" t="str">
        <f t="shared" si="21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36"/>
        <v/>
      </c>
      <c r="BX47" t="str">
        <f t="shared" si="36"/>
        <v/>
      </c>
      <c r="BY47" t="str">
        <f t="shared" si="36"/>
        <v/>
      </c>
      <c r="BZ47" t="str">
        <f t="shared" si="36"/>
        <v/>
      </c>
      <c r="CA47" t="str">
        <f t="shared" si="36"/>
        <v/>
      </c>
      <c r="CB47" t="str">
        <f t="shared" si="32"/>
        <v/>
      </c>
      <c r="CC47" t="str">
        <f t="shared" si="32"/>
        <v/>
      </c>
      <c r="CD47" t="str">
        <f t="shared" si="32"/>
        <v/>
      </c>
      <c r="CE47" t="str">
        <f t="shared" si="32"/>
        <v/>
      </c>
      <c r="CF47" t="str">
        <f t="shared" si="32"/>
        <v/>
      </c>
      <c r="CG47" t="str">
        <f t="shared" si="23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6" t="str">
        <f t="shared" si="0"/>
        <v>C7-2</v>
      </c>
      <c r="S48" s="6">
        <f t="shared" si="40"/>
        <v>46.841000000000001</v>
      </c>
      <c r="T48" s="6" t="str">
        <f t="shared" si="2"/>
        <v>C1-11</v>
      </c>
      <c r="U48" s="6">
        <f>IFERROR(IF(($K$2-S48)&lt;$B$53,VLOOKUP(($K$2-S48),$B$4:$B$53,1,TRUE),$B$58),"-")</f>
        <v>36.243000000000002</v>
      </c>
      <c r="V48" s="6" t="str">
        <f t="shared" si="3"/>
        <v>-</v>
      </c>
      <c r="W48" s="6" t="str">
        <f>IFERROR(IF(($K$2-S48-U48)&lt;$B$53,VLOOKUP(($K$2-S48-U48),$B$4:$B$53,1,TRUE),$B$58),"-")</f>
        <v>-</v>
      </c>
      <c r="X48" s="6" t="str">
        <f t="shared" si="4"/>
        <v>-</v>
      </c>
      <c r="Y48" s="6" t="str">
        <f>IFERROR(IF(($K$2-S48-U48-W48)&lt;$B$53,VLOOKUP(($K$2-S48-U48-W48),$B$4:$B$53,1,TRUE),$B$58),"-")</f>
        <v>-</v>
      </c>
      <c r="Z48" s="7">
        <f t="shared" si="41"/>
        <v>83.084000000000003</v>
      </c>
      <c r="AA48" s="7">
        <f t="shared" si="10"/>
        <v>0.91599999999999682</v>
      </c>
      <c r="AB48">
        <f t="shared" si="11"/>
        <v>-3</v>
      </c>
      <c r="AC48" s="7">
        <f t="shared" si="12"/>
        <v>1</v>
      </c>
      <c r="AD48" s="7">
        <f t="shared" si="13"/>
        <v>0</v>
      </c>
      <c r="AE48" s="7">
        <f t="array" ref="AE48">IF(OR(LEFT(R48:Y48,2)="C5",LEFT(R48:Y48,2)="C6",LEFT(R48:Y48,2)="C7"),1,0)</f>
        <v>1</v>
      </c>
      <c r="AF48" s="7">
        <f t="shared" si="14"/>
        <v>0</v>
      </c>
      <c r="AG48" s="7">
        <f t="shared" si="15"/>
        <v>0</v>
      </c>
      <c r="AI48" t="str">
        <f t="array" ref="AI48">IFERROR(INDEX($Q$4:$Q$59,SMALL(IF($AG$4:$AG$59=MAX($AG$4:$AG$59),ROW($AG$4:$AG$59)),ROWS(Q$4:Q48))-3,1),"")</f>
        <v/>
      </c>
      <c r="AJ48" t="str">
        <f t="shared" si="33"/>
        <v/>
      </c>
      <c r="AK48" t="str">
        <f t="shared" si="33"/>
        <v/>
      </c>
      <c r="AL48" t="str">
        <f t="shared" si="33"/>
        <v/>
      </c>
      <c r="AM48" t="str">
        <f t="shared" si="33"/>
        <v/>
      </c>
      <c r="AN48" t="str">
        <f t="shared" si="33"/>
        <v/>
      </c>
      <c r="AO48" t="str">
        <f t="shared" si="29"/>
        <v/>
      </c>
      <c r="AP48" t="str">
        <f t="shared" si="29"/>
        <v/>
      </c>
      <c r="AQ48" t="str">
        <f t="shared" si="29"/>
        <v/>
      </c>
      <c r="AR48" t="str">
        <f t="shared" si="29"/>
        <v/>
      </c>
      <c r="AS48" t="str">
        <f t="shared" si="29"/>
        <v/>
      </c>
      <c r="AT48" t="str">
        <f t="shared" si="17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4"/>
        <v/>
      </c>
      <c r="AX48" t="str">
        <f t="shared" si="34"/>
        <v/>
      </c>
      <c r="AY48" t="str">
        <f t="shared" si="34"/>
        <v/>
      </c>
      <c r="AZ48" t="str">
        <f t="shared" si="34"/>
        <v/>
      </c>
      <c r="BA48" t="str">
        <f t="shared" si="34"/>
        <v/>
      </c>
      <c r="BB48" t="str">
        <f t="shared" si="30"/>
        <v/>
      </c>
      <c r="BC48" t="str">
        <f t="shared" si="30"/>
        <v/>
      </c>
      <c r="BD48" t="str">
        <f t="shared" si="30"/>
        <v/>
      </c>
      <c r="BE48" t="str">
        <f t="shared" si="30"/>
        <v/>
      </c>
      <c r="BF48" t="str">
        <f t="shared" si="30"/>
        <v/>
      </c>
      <c r="BG48" t="str">
        <f t="shared" si="19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35"/>
        <v/>
      </c>
      <c r="BK48" t="str">
        <f t="shared" si="35"/>
        <v/>
      </c>
      <c r="BL48" t="str">
        <f t="shared" si="35"/>
        <v/>
      </c>
      <c r="BM48" t="str">
        <f t="shared" si="35"/>
        <v/>
      </c>
      <c r="BN48" t="str">
        <f t="shared" si="35"/>
        <v/>
      </c>
      <c r="BO48" t="str">
        <f t="shared" si="31"/>
        <v/>
      </c>
      <c r="BP48" t="str">
        <f t="shared" si="31"/>
        <v/>
      </c>
      <c r="BQ48" t="str">
        <f t="shared" si="31"/>
        <v/>
      </c>
      <c r="BR48" t="str">
        <f t="shared" si="31"/>
        <v/>
      </c>
      <c r="BS48" t="str">
        <f t="shared" si="31"/>
        <v/>
      </c>
      <c r="BT48" t="str">
        <f t="shared" si="21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36"/>
        <v/>
      </c>
      <c r="BX48" t="str">
        <f t="shared" si="36"/>
        <v/>
      </c>
      <c r="BY48" t="str">
        <f t="shared" si="36"/>
        <v/>
      </c>
      <c r="BZ48" t="str">
        <f t="shared" si="36"/>
        <v/>
      </c>
      <c r="CA48" t="str">
        <f t="shared" si="36"/>
        <v/>
      </c>
      <c r="CB48" t="str">
        <f t="shared" si="32"/>
        <v/>
      </c>
      <c r="CC48" t="str">
        <f t="shared" si="32"/>
        <v/>
      </c>
      <c r="CD48" t="str">
        <f t="shared" si="32"/>
        <v/>
      </c>
      <c r="CE48" t="str">
        <f t="shared" si="32"/>
        <v/>
      </c>
      <c r="CF48" t="str">
        <f t="shared" si="32"/>
        <v/>
      </c>
      <c r="CG48" t="str">
        <f t="shared" si="23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6" t="str">
        <f t="shared" si="0"/>
        <v>C7-2</v>
      </c>
      <c r="S49" s="6">
        <f t="shared" si="40"/>
        <v>46.841000000000001</v>
      </c>
      <c r="T49" s="6" t="str">
        <f t="shared" si="2"/>
        <v>C1-11</v>
      </c>
      <c r="U49" s="6">
        <f>IFERROR(IF(($K$2-S49)&lt;$B$53,VLOOKUP(($K$2-S49),$B$4:$B$53,1,TRUE),$B$59),"-")</f>
        <v>36.243000000000002</v>
      </c>
      <c r="V49" s="6" t="str">
        <f t="shared" si="3"/>
        <v>-</v>
      </c>
      <c r="W49" s="6" t="str">
        <f>IFERROR(IF(($K$2-S49-U49)&lt;$B$53,VLOOKUP(($K$2-S49-U49),$B$4:$B$53,1,TRUE),$B$59),"-")</f>
        <v>-</v>
      </c>
      <c r="X49" s="6" t="str">
        <f t="shared" si="4"/>
        <v>-</v>
      </c>
      <c r="Y49" s="6" t="str">
        <f>IFERROR(IF(($K$2-S49-U49-W49)&lt;$B$53,VLOOKUP(($K$2-S49-U49-W49),$B$4:$B$53,1,TRUE),$B$59),"-")</f>
        <v>-</v>
      </c>
      <c r="Z49" s="7">
        <f t="shared" si="41"/>
        <v>83.084000000000003</v>
      </c>
      <c r="AA49" s="7">
        <f t="shared" si="10"/>
        <v>0.91599999999999682</v>
      </c>
      <c r="AB49">
        <f t="shared" si="11"/>
        <v>-3</v>
      </c>
      <c r="AC49" s="7">
        <f t="shared" si="12"/>
        <v>1</v>
      </c>
      <c r="AD49" s="7">
        <f t="shared" si="13"/>
        <v>0</v>
      </c>
      <c r="AE49" s="7">
        <f t="array" ref="AE49">IF(OR(LEFT(R49:Y49,2)="C5",LEFT(R49:Y49,2)="C6",LEFT(R49:Y49,2)="C7"),1,0)</f>
        <v>1</v>
      </c>
      <c r="AF49" s="7">
        <f t="shared" si="14"/>
        <v>0</v>
      </c>
      <c r="AG49" s="7">
        <f t="shared" si="15"/>
        <v>0</v>
      </c>
      <c r="AI49" t="str">
        <f t="array" ref="AI49">IFERROR(INDEX($Q$4:$Q$59,SMALL(IF($AG$4:$AG$59=MAX($AG$4:$AG$59),ROW($AG$4:$AG$59)),ROWS(Q$4:Q49))-3,1),"")</f>
        <v/>
      </c>
      <c r="AJ49" t="str">
        <f t="shared" si="33"/>
        <v/>
      </c>
      <c r="AK49" t="str">
        <f t="shared" si="33"/>
        <v/>
      </c>
      <c r="AL49" t="str">
        <f t="shared" si="33"/>
        <v/>
      </c>
      <c r="AM49" t="str">
        <f t="shared" si="33"/>
        <v/>
      </c>
      <c r="AN49" t="str">
        <f t="shared" si="33"/>
        <v/>
      </c>
      <c r="AO49" t="str">
        <f t="shared" si="29"/>
        <v/>
      </c>
      <c r="AP49" t="str">
        <f t="shared" si="29"/>
        <v/>
      </c>
      <c r="AQ49" t="str">
        <f t="shared" si="29"/>
        <v/>
      </c>
      <c r="AR49" t="str">
        <f t="shared" si="29"/>
        <v/>
      </c>
      <c r="AS49" t="str">
        <f t="shared" si="29"/>
        <v/>
      </c>
      <c r="AT49" t="str">
        <f t="shared" si="17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4"/>
        <v/>
      </c>
      <c r="AX49" t="str">
        <f t="shared" si="34"/>
        <v/>
      </c>
      <c r="AY49" t="str">
        <f t="shared" si="34"/>
        <v/>
      </c>
      <c r="AZ49" t="str">
        <f t="shared" si="34"/>
        <v/>
      </c>
      <c r="BA49" t="str">
        <f t="shared" si="34"/>
        <v/>
      </c>
      <c r="BB49" t="str">
        <f t="shared" si="30"/>
        <v/>
      </c>
      <c r="BC49" t="str">
        <f t="shared" si="30"/>
        <v/>
      </c>
      <c r="BD49" t="str">
        <f t="shared" si="30"/>
        <v/>
      </c>
      <c r="BE49" t="str">
        <f t="shared" si="30"/>
        <v/>
      </c>
      <c r="BF49" t="str">
        <f t="shared" si="30"/>
        <v/>
      </c>
      <c r="BG49" t="str">
        <f t="shared" si="19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35"/>
        <v/>
      </c>
      <c r="BK49" t="str">
        <f t="shared" si="35"/>
        <v/>
      </c>
      <c r="BL49" t="str">
        <f t="shared" si="35"/>
        <v/>
      </c>
      <c r="BM49" t="str">
        <f t="shared" si="35"/>
        <v/>
      </c>
      <c r="BN49" t="str">
        <f t="shared" si="35"/>
        <v/>
      </c>
      <c r="BO49" t="str">
        <f t="shared" si="31"/>
        <v/>
      </c>
      <c r="BP49" t="str">
        <f t="shared" si="31"/>
        <v/>
      </c>
      <c r="BQ49" t="str">
        <f t="shared" si="31"/>
        <v/>
      </c>
      <c r="BR49" t="str">
        <f t="shared" si="31"/>
        <v/>
      </c>
      <c r="BS49" t="str">
        <f t="shared" si="31"/>
        <v/>
      </c>
      <c r="BT49" t="str">
        <f t="shared" si="21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36"/>
        <v/>
      </c>
      <c r="BX49" t="str">
        <f t="shared" si="36"/>
        <v/>
      </c>
      <c r="BY49" t="str">
        <f t="shared" si="36"/>
        <v/>
      </c>
      <c r="BZ49" t="str">
        <f t="shared" si="36"/>
        <v/>
      </c>
      <c r="CA49" t="str">
        <f t="shared" si="36"/>
        <v/>
      </c>
      <c r="CB49" t="str">
        <f t="shared" si="32"/>
        <v/>
      </c>
      <c r="CC49" t="str">
        <f t="shared" si="32"/>
        <v/>
      </c>
      <c r="CD49" t="str">
        <f t="shared" si="32"/>
        <v/>
      </c>
      <c r="CE49" t="str">
        <f t="shared" si="32"/>
        <v/>
      </c>
      <c r="CF49" t="str">
        <f t="shared" si="32"/>
        <v/>
      </c>
      <c r="CG49" t="str">
        <f t="shared" si="23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6" t="str">
        <f t="shared" si="0"/>
        <v>C7-2</v>
      </c>
      <c r="S50" s="6">
        <f t="shared" si="40"/>
        <v>46.841000000000001</v>
      </c>
      <c r="T50" s="6" t="str">
        <f t="shared" si="2"/>
        <v>C1-11</v>
      </c>
      <c r="U50" s="6">
        <f>IFERROR(IF(($K$2-S50)&lt;$B$53,VLOOKUP(($K$2-S50),$B$4:$B$53,1,TRUE),$B$60),"-")</f>
        <v>36.243000000000002</v>
      </c>
      <c r="V50" s="6" t="str">
        <f t="shared" si="3"/>
        <v>-</v>
      </c>
      <c r="W50" s="6" t="str">
        <f>IFERROR(IF(($K$2-S50-U50)&lt;$B$53,VLOOKUP(($K$2-S50-U50),$B$4:$B$53,1,TRUE),$B$60),"-")</f>
        <v>-</v>
      </c>
      <c r="X50" s="6" t="str">
        <f t="shared" si="4"/>
        <v>-</v>
      </c>
      <c r="Y50" s="6" t="str">
        <f>IFERROR(IF(($K$2-S50-U50-W50)&lt;$B$53,VLOOKUP(($K$2-S50-U50-W50),$B$4:$B$53,1,TRUE),$B$60),"-")</f>
        <v>-</v>
      </c>
      <c r="Z50" s="7">
        <f t="shared" si="41"/>
        <v>83.084000000000003</v>
      </c>
      <c r="AA50" s="7">
        <f t="shared" si="10"/>
        <v>0.91599999999999682</v>
      </c>
      <c r="AB50">
        <f t="shared" si="11"/>
        <v>-3</v>
      </c>
      <c r="AC50" s="7">
        <f t="shared" si="12"/>
        <v>1</v>
      </c>
      <c r="AD50" s="7">
        <f t="shared" si="13"/>
        <v>0</v>
      </c>
      <c r="AE50" s="7">
        <f t="array" ref="AE50">IF(OR(LEFT(R50:Y50,2)="C5",LEFT(R50:Y50,2)="C6",LEFT(R50:Y50,2)="C7"),1,0)</f>
        <v>1</v>
      </c>
      <c r="AF50" s="7">
        <f t="shared" si="14"/>
        <v>0</v>
      </c>
      <c r="AG50" s="7">
        <f t="shared" si="15"/>
        <v>0</v>
      </c>
      <c r="AI50" t="str">
        <f t="array" ref="AI50">IFERROR(INDEX($Q$4:$Q$59,SMALL(IF($AG$4:$AG$59=MAX($AG$4:$AG$59),ROW($AG$4:$AG$59)),ROWS(Q$4:Q50))-3,1),"")</f>
        <v/>
      </c>
      <c r="AJ50" t="str">
        <f t="shared" si="33"/>
        <v/>
      </c>
      <c r="AK50" t="str">
        <f t="shared" si="33"/>
        <v/>
      </c>
      <c r="AL50" t="str">
        <f t="shared" si="33"/>
        <v/>
      </c>
      <c r="AM50" t="str">
        <f t="shared" si="33"/>
        <v/>
      </c>
      <c r="AN50" t="str">
        <f t="shared" si="33"/>
        <v/>
      </c>
      <c r="AO50" t="str">
        <f t="shared" si="29"/>
        <v/>
      </c>
      <c r="AP50" t="str">
        <f t="shared" si="29"/>
        <v/>
      </c>
      <c r="AQ50" t="str">
        <f t="shared" si="29"/>
        <v/>
      </c>
      <c r="AR50" t="str">
        <f t="shared" si="29"/>
        <v/>
      </c>
      <c r="AS50" t="str">
        <f t="shared" si="29"/>
        <v/>
      </c>
      <c r="AT50" t="str">
        <f t="shared" si="17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4"/>
        <v/>
      </c>
      <c r="AX50" t="str">
        <f t="shared" si="34"/>
        <v/>
      </c>
      <c r="AY50" t="str">
        <f t="shared" si="34"/>
        <v/>
      </c>
      <c r="AZ50" t="str">
        <f t="shared" si="34"/>
        <v/>
      </c>
      <c r="BA50" t="str">
        <f t="shared" si="34"/>
        <v/>
      </c>
      <c r="BB50" t="str">
        <f t="shared" si="30"/>
        <v/>
      </c>
      <c r="BC50" t="str">
        <f t="shared" si="30"/>
        <v/>
      </c>
      <c r="BD50" t="str">
        <f t="shared" si="30"/>
        <v/>
      </c>
      <c r="BE50" t="str">
        <f t="shared" si="30"/>
        <v/>
      </c>
      <c r="BF50" t="str">
        <f t="shared" si="30"/>
        <v/>
      </c>
      <c r="BG50" t="str">
        <f t="shared" si="19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35"/>
        <v/>
      </c>
      <c r="BK50" t="str">
        <f t="shared" si="35"/>
        <v/>
      </c>
      <c r="BL50" t="str">
        <f t="shared" si="35"/>
        <v/>
      </c>
      <c r="BM50" t="str">
        <f t="shared" si="35"/>
        <v/>
      </c>
      <c r="BN50" t="str">
        <f t="shared" si="35"/>
        <v/>
      </c>
      <c r="BO50" t="str">
        <f t="shared" si="31"/>
        <v/>
      </c>
      <c r="BP50" t="str">
        <f t="shared" si="31"/>
        <v/>
      </c>
      <c r="BQ50" t="str">
        <f t="shared" si="31"/>
        <v/>
      </c>
      <c r="BR50" t="str">
        <f t="shared" si="31"/>
        <v/>
      </c>
      <c r="BS50" t="str">
        <f t="shared" si="31"/>
        <v/>
      </c>
      <c r="BT50" t="str">
        <f t="shared" si="21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36"/>
        <v/>
      </c>
      <c r="BX50" t="str">
        <f t="shared" si="36"/>
        <v/>
      </c>
      <c r="BY50" t="str">
        <f t="shared" si="36"/>
        <v/>
      </c>
      <c r="BZ50" t="str">
        <f t="shared" si="36"/>
        <v/>
      </c>
      <c r="CA50" t="str">
        <f t="shared" si="36"/>
        <v/>
      </c>
      <c r="CB50" t="str">
        <f t="shared" si="32"/>
        <v/>
      </c>
      <c r="CC50" t="str">
        <f t="shared" si="32"/>
        <v/>
      </c>
      <c r="CD50" t="str">
        <f t="shared" si="32"/>
        <v/>
      </c>
      <c r="CE50" t="str">
        <f t="shared" si="32"/>
        <v/>
      </c>
      <c r="CF50" t="str">
        <f t="shared" si="32"/>
        <v/>
      </c>
      <c r="CG50" t="str">
        <f t="shared" si="23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6" t="str">
        <f t="shared" si="0"/>
        <v>C7-2</v>
      </c>
      <c r="S51" s="6">
        <f t="shared" si="40"/>
        <v>46.841000000000001</v>
      </c>
      <c r="T51" s="6" t="str">
        <f t="shared" si="2"/>
        <v>C1-11</v>
      </c>
      <c r="U51" s="6">
        <f>IFERROR(IF(($K$2-S51)&lt;$B$53,VLOOKUP(($K$2-S51),$B$4:$B$53,1,TRUE),$B$61),"-")</f>
        <v>36.243000000000002</v>
      </c>
      <c r="V51" s="6" t="str">
        <f t="shared" si="3"/>
        <v>-</v>
      </c>
      <c r="W51" s="6" t="str">
        <f>IFERROR(IF(($K$2-S51-U51)&lt;$B$53,VLOOKUP(($K$2-S51-U51),$B$4:$B$53,1,TRUE),$B$61),"-")</f>
        <v>-</v>
      </c>
      <c r="X51" s="6" t="str">
        <f t="shared" si="4"/>
        <v>-</v>
      </c>
      <c r="Y51" s="6" t="str">
        <f>IFERROR(IF(($K$2-S51-U51-W51)&lt;$B$53,VLOOKUP(($K$2-S51-U51-W51),$B$4:$B$53,1,TRUE),$B$61),"-")</f>
        <v>-</v>
      </c>
      <c r="Z51" s="7">
        <f t="shared" si="41"/>
        <v>83.084000000000003</v>
      </c>
      <c r="AA51" s="7">
        <f t="shared" si="10"/>
        <v>0.91599999999999682</v>
      </c>
      <c r="AB51">
        <f t="shared" si="11"/>
        <v>-3</v>
      </c>
      <c r="AC51" s="7">
        <f t="shared" si="12"/>
        <v>1</v>
      </c>
      <c r="AD51" s="7">
        <f t="shared" si="13"/>
        <v>0</v>
      </c>
      <c r="AE51" s="7">
        <f t="array" ref="AE51">IF(OR(LEFT(R51:Y51,2)="C5",LEFT(R51:Y51,2)="C6",LEFT(R51:Y51,2)="C7"),1,0)</f>
        <v>1</v>
      </c>
      <c r="AF51" s="7">
        <f t="shared" si="14"/>
        <v>0</v>
      </c>
      <c r="AG51" s="7">
        <f t="shared" si="15"/>
        <v>0</v>
      </c>
      <c r="AI51" t="str">
        <f t="array" ref="AI51">IFERROR(INDEX($Q$4:$Q$59,SMALL(IF($AG$4:$AG$59=MAX($AG$4:$AG$59),ROW($AG$4:$AG$59)),ROWS(Q$4:Q51))-3,1),"")</f>
        <v/>
      </c>
      <c r="AJ51" t="str">
        <f t="shared" si="33"/>
        <v/>
      </c>
      <c r="AK51" t="str">
        <f t="shared" si="33"/>
        <v/>
      </c>
      <c r="AL51" t="str">
        <f t="shared" si="33"/>
        <v/>
      </c>
      <c r="AM51" t="str">
        <f t="shared" si="33"/>
        <v/>
      </c>
      <c r="AN51" t="str">
        <f t="shared" si="33"/>
        <v/>
      </c>
      <c r="AO51" t="str">
        <f t="shared" si="29"/>
        <v/>
      </c>
      <c r="AP51" t="str">
        <f t="shared" si="29"/>
        <v/>
      </c>
      <c r="AQ51" t="str">
        <f t="shared" si="29"/>
        <v/>
      </c>
      <c r="AR51" t="str">
        <f t="shared" si="29"/>
        <v/>
      </c>
      <c r="AS51" t="str">
        <f t="shared" si="29"/>
        <v/>
      </c>
      <c r="AT51" t="str">
        <f t="shared" si="17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4"/>
        <v/>
      </c>
      <c r="AX51" t="str">
        <f t="shared" si="34"/>
        <v/>
      </c>
      <c r="AY51" t="str">
        <f t="shared" si="34"/>
        <v/>
      </c>
      <c r="AZ51" t="str">
        <f t="shared" si="34"/>
        <v/>
      </c>
      <c r="BA51" t="str">
        <f t="shared" si="34"/>
        <v/>
      </c>
      <c r="BB51" t="str">
        <f t="shared" si="30"/>
        <v/>
      </c>
      <c r="BC51" t="str">
        <f t="shared" si="30"/>
        <v/>
      </c>
      <c r="BD51" t="str">
        <f t="shared" si="30"/>
        <v/>
      </c>
      <c r="BE51" t="str">
        <f t="shared" si="30"/>
        <v/>
      </c>
      <c r="BF51" t="str">
        <f t="shared" si="30"/>
        <v/>
      </c>
      <c r="BG51" t="str">
        <f t="shared" si="19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35"/>
        <v/>
      </c>
      <c r="BK51" t="str">
        <f t="shared" si="35"/>
        <v/>
      </c>
      <c r="BL51" t="str">
        <f t="shared" si="35"/>
        <v/>
      </c>
      <c r="BM51" t="str">
        <f t="shared" si="35"/>
        <v/>
      </c>
      <c r="BN51" t="str">
        <f t="shared" si="35"/>
        <v/>
      </c>
      <c r="BO51" t="str">
        <f t="shared" si="31"/>
        <v/>
      </c>
      <c r="BP51" t="str">
        <f t="shared" si="31"/>
        <v/>
      </c>
      <c r="BQ51" t="str">
        <f t="shared" si="31"/>
        <v/>
      </c>
      <c r="BR51" t="str">
        <f t="shared" si="31"/>
        <v/>
      </c>
      <c r="BS51" t="str">
        <f t="shared" si="31"/>
        <v/>
      </c>
      <c r="BT51" t="str">
        <f t="shared" si="21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36"/>
        <v/>
      </c>
      <c r="BX51" t="str">
        <f t="shared" si="36"/>
        <v/>
      </c>
      <c r="BY51" t="str">
        <f t="shared" si="36"/>
        <v/>
      </c>
      <c r="BZ51" t="str">
        <f t="shared" si="36"/>
        <v/>
      </c>
      <c r="CA51" t="str">
        <f t="shared" si="36"/>
        <v/>
      </c>
      <c r="CB51" t="str">
        <f t="shared" si="32"/>
        <v/>
      </c>
      <c r="CC51" t="str">
        <f t="shared" si="32"/>
        <v/>
      </c>
      <c r="CD51" t="str">
        <f t="shared" si="32"/>
        <v/>
      </c>
      <c r="CE51" t="str">
        <f t="shared" si="32"/>
        <v/>
      </c>
      <c r="CF51" t="str">
        <f t="shared" si="32"/>
        <v/>
      </c>
      <c r="CG51" t="str">
        <f t="shared" si="23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6" t="str">
        <f t="shared" si="0"/>
        <v>C7-2</v>
      </c>
      <c r="S52" s="6">
        <f t="shared" si="40"/>
        <v>46.841000000000001</v>
      </c>
      <c r="T52" s="6" t="str">
        <f t="shared" si="2"/>
        <v>C1-11</v>
      </c>
      <c r="U52" s="6">
        <f>IFERROR(IF(($K$2-S52)&lt;$B$53,VLOOKUP(($K$2-S52),$B$4:$B$53,1,TRUE),$B$62),"-")</f>
        <v>36.243000000000002</v>
      </c>
      <c r="V52" s="6" t="str">
        <f t="shared" si="3"/>
        <v>-</v>
      </c>
      <c r="W52" s="6" t="str">
        <f>IFERROR(IF(($K$2-S52-U52)&lt;$B$53,VLOOKUP(($K$2-S52-U52),$B$4:$B$53,1,TRUE),$B$62),"-")</f>
        <v>-</v>
      </c>
      <c r="X52" s="6" t="str">
        <f t="shared" si="4"/>
        <v>-</v>
      </c>
      <c r="Y52" s="6" t="str">
        <f>IFERROR(IF(($K$2-S52-U52-W52)&lt;$B$53,VLOOKUP(($K$2-S52-U52-W52),$B$4:$B$53,1,TRUE),$B$62),"-")</f>
        <v>-</v>
      </c>
      <c r="Z52" s="7">
        <f t="shared" si="41"/>
        <v>83.084000000000003</v>
      </c>
      <c r="AA52" s="7">
        <f t="shared" si="10"/>
        <v>0.91599999999999682</v>
      </c>
      <c r="AB52">
        <f t="shared" si="11"/>
        <v>-3</v>
      </c>
      <c r="AC52" s="7">
        <f t="shared" si="12"/>
        <v>1</v>
      </c>
      <c r="AD52" s="7">
        <f t="shared" si="13"/>
        <v>0</v>
      </c>
      <c r="AE52" s="7">
        <f t="array" ref="AE52">IF(OR(LEFT(R52:Y52,2)="C5",LEFT(R52:Y52,2)="C6",LEFT(R52:Y52,2)="C7"),1,0)</f>
        <v>1</v>
      </c>
      <c r="AF52" s="7">
        <f t="shared" si="14"/>
        <v>0</v>
      </c>
      <c r="AG52" s="7">
        <f t="shared" si="15"/>
        <v>0</v>
      </c>
      <c r="AI52" t="str">
        <f t="array" ref="AI52">IFERROR(INDEX($Q$4:$Q$59,SMALL(IF($AG$4:$AG$59=MAX($AG$4:$AG$59),ROW($AG$4:$AG$59)),ROWS(Q$4:Q52))-3,1),"")</f>
        <v/>
      </c>
      <c r="AJ52" t="str">
        <f t="shared" si="33"/>
        <v/>
      </c>
      <c r="AK52" t="str">
        <f t="shared" si="33"/>
        <v/>
      </c>
      <c r="AL52" t="str">
        <f t="shared" si="33"/>
        <v/>
      </c>
      <c r="AM52" t="str">
        <f t="shared" si="33"/>
        <v/>
      </c>
      <c r="AN52" t="str">
        <f t="shared" si="33"/>
        <v/>
      </c>
      <c r="AO52" t="str">
        <f t="shared" si="29"/>
        <v/>
      </c>
      <c r="AP52" t="str">
        <f t="shared" si="29"/>
        <v/>
      </c>
      <c r="AQ52" t="str">
        <f t="shared" si="29"/>
        <v/>
      </c>
      <c r="AR52" t="str">
        <f t="shared" si="29"/>
        <v/>
      </c>
      <c r="AS52" t="str">
        <f t="shared" si="29"/>
        <v/>
      </c>
      <c r="AT52" t="str">
        <f t="shared" si="17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4"/>
        <v/>
      </c>
      <c r="AX52" t="str">
        <f t="shared" si="34"/>
        <v/>
      </c>
      <c r="AY52" t="str">
        <f t="shared" si="34"/>
        <v/>
      </c>
      <c r="AZ52" t="str">
        <f t="shared" si="34"/>
        <v/>
      </c>
      <c r="BA52" t="str">
        <f t="shared" si="34"/>
        <v/>
      </c>
      <c r="BB52" t="str">
        <f t="shared" si="30"/>
        <v/>
      </c>
      <c r="BC52" t="str">
        <f t="shared" si="30"/>
        <v/>
      </c>
      <c r="BD52" t="str">
        <f t="shared" si="30"/>
        <v/>
      </c>
      <c r="BE52" t="str">
        <f t="shared" si="30"/>
        <v/>
      </c>
      <c r="BF52" t="str">
        <f t="shared" si="30"/>
        <v/>
      </c>
      <c r="BG52" t="str">
        <f t="shared" si="19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35"/>
        <v/>
      </c>
      <c r="BK52" t="str">
        <f t="shared" si="35"/>
        <v/>
      </c>
      <c r="BL52" t="str">
        <f t="shared" si="35"/>
        <v/>
      </c>
      <c r="BM52" t="str">
        <f t="shared" si="35"/>
        <v/>
      </c>
      <c r="BN52" t="str">
        <f t="shared" si="35"/>
        <v/>
      </c>
      <c r="BO52" t="str">
        <f t="shared" si="31"/>
        <v/>
      </c>
      <c r="BP52" t="str">
        <f t="shared" si="31"/>
        <v/>
      </c>
      <c r="BQ52" t="str">
        <f t="shared" si="31"/>
        <v/>
      </c>
      <c r="BR52" t="str">
        <f t="shared" si="31"/>
        <v/>
      </c>
      <c r="BS52" t="str">
        <f t="shared" si="31"/>
        <v/>
      </c>
      <c r="BT52" t="str">
        <f t="shared" si="21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36"/>
        <v/>
      </c>
      <c r="BX52" t="str">
        <f t="shared" si="36"/>
        <v/>
      </c>
      <c r="BY52" t="str">
        <f t="shared" si="36"/>
        <v/>
      </c>
      <c r="BZ52" t="str">
        <f t="shared" si="36"/>
        <v/>
      </c>
      <c r="CA52" t="str">
        <f t="shared" si="36"/>
        <v/>
      </c>
      <c r="CB52" t="str">
        <f t="shared" si="32"/>
        <v/>
      </c>
      <c r="CC52" t="str">
        <f t="shared" si="32"/>
        <v/>
      </c>
      <c r="CD52" t="str">
        <f t="shared" si="32"/>
        <v/>
      </c>
      <c r="CE52" t="str">
        <f t="shared" si="32"/>
        <v/>
      </c>
      <c r="CF52" t="str">
        <f t="shared" si="32"/>
        <v/>
      </c>
      <c r="CG52" t="str">
        <f t="shared" si="23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29" t="str">
        <f t="shared" si="0"/>
        <v>C1-17</v>
      </c>
      <c r="S53" s="29">
        <f>IF($K$2&lt;($B$53+0.25),VLOOKUP($K$2,$B$4:$B$53,1,TRUE),$B$37)</f>
        <v>47.683999999999997</v>
      </c>
      <c r="T53" s="29" t="str">
        <f t="shared" si="2"/>
        <v>C1-11</v>
      </c>
      <c r="U53" s="29">
        <f>IFERROR(IF(($K$2-S53)&lt;$B$53,VLOOKUP(($K$2-S53),$B$4:$B$53,1,TRUE),$B$56),"-")</f>
        <v>36.243000000000002</v>
      </c>
      <c r="V53" s="29" t="str">
        <f t="shared" si="3"/>
        <v>-</v>
      </c>
      <c r="W53" s="29" t="str">
        <f>IFERROR(IF(($K$2-S53-U53)&lt;$B$53,VLOOKUP(($K$2-S53-U53),$B$4:$B$53,1,TRUE),$B$56),"-")</f>
        <v>-</v>
      </c>
      <c r="X53" s="29" t="str">
        <f t="shared" si="4"/>
        <v>-</v>
      </c>
      <c r="Y53" s="29" t="str">
        <f>IFERROR(IF(($K$2-S53-U53-W53)&lt;$B$53,VLOOKUP(($K$2-S53-U53-W53),$B$4:$B$53,1,TRUE),$B$56),"-")</f>
        <v>-</v>
      </c>
      <c r="Z53" s="7">
        <f t="shared" si="41"/>
        <v>83.926999999999992</v>
      </c>
      <c r="AA53" s="7">
        <f t="shared" si="10"/>
        <v>7.3000000000007503E-2</v>
      </c>
      <c r="AB53">
        <f t="shared" si="11"/>
        <v>0</v>
      </c>
      <c r="AC53" s="7">
        <f t="shared" si="12"/>
        <v>1</v>
      </c>
      <c r="AD53" s="7">
        <f t="shared" si="13"/>
        <v>0</v>
      </c>
      <c r="AE53" s="7">
        <f t="array" ref="AE53">IF(OR(LEFT(R53:Y53,2)="C5",LEFT(R53:Y53,2)="C6",LEFT(R53:Y53,2)="C7"),1,0)</f>
        <v>0</v>
      </c>
      <c r="AF53" s="7">
        <f t="shared" si="14"/>
        <v>0</v>
      </c>
      <c r="AG53" s="7">
        <f t="shared" si="15"/>
        <v>2</v>
      </c>
      <c r="AI53" t="str">
        <f t="array" ref="AI53">IFERROR(INDEX($Q$4:$Q$59,SMALL(IF($AG$4:$AG$59=MAX($AG$4:$AG$59),ROW($AG$4:$AG$59)),ROWS(Q$4:Q53))-3,1),"")</f>
        <v/>
      </c>
      <c r="AJ53" t="str">
        <f t="shared" si="33"/>
        <v/>
      </c>
      <c r="AK53" t="str">
        <f t="shared" si="33"/>
        <v/>
      </c>
      <c r="AL53" t="str">
        <f t="shared" si="33"/>
        <v/>
      </c>
      <c r="AM53" t="str">
        <f t="shared" si="33"/>
        <v/>
      </c>
      <c r="AN53" t="str">
        <f t="shared" si="33"/>
        <v/>
      </c>
      <c r="AO53" t="str">
        <f t="shared" si="29"/>
        <v/>
      </c>
      <c r="AP53" t="str">
        <f t="shared" si="29"/>
        <v/>
      </c>
      <c r="AQ53" t="str">
        <f t="shared" si="29"/>
        <v/>
      </c>
      <c r="AR53" t="str">
        <f t="shared" si="29"/>
        <v/>
      </c>
      <c r="AS53" t="str">
        <f t="shared" si="29"/>
        <v/>
      </c>
      <c r="AT53" t="str">
        <f t="shared" si="17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4"/>
        <v/>
      </c>
      <c r="AX53" t="str">
        <f t="shared" si="34"/>
        <v/>
      </c>
      <c r="AY53" t="str">
        <f t="shared" si="34"/>
        <v/>
      </c>
      <c r="AZ53" t="str">
        <f t="shared" si="34"/>
        <v/>
      </c>
      <c r="BA53" t="str">
        <f t="shared" si="34"/>
        <v/>
      </c>
      <c r="BB53" t="str">
        <f t="shared" si="30"/>
        <v/>
      </c>
      <c r="BC53" t="str">
        <f t="shared" si="30"/>
        <v/>
      </c>
      <c r="BD53" t="str">
        <f t="shared" si="30"/>
        <v/>
      </c>
      <c r="BE53" t="str">
        <f t="shared" si="30"/>
        <v/>
      </c>
      <c r="BF53" t="str">
        <f t="shared" si="30"/>
        <v/>
      </c>
      <c r="BG53" t="str">
        <f t="shared" si="19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35"/>
        <v/>
      </c>
      <c r="BK53" t="str">
        <f t="shared" si="35"/>
        <v/>
      </c>
      <c r="BL53" t="str">
        <f t="shared" si="35"/>
        <v/>
      </c>
      <c r="BM53" t="str">
        <f t="shared" si="35"/>
        <v/>
      </c>
      <c r="BN53" t="str">
        <f t="shared" si="35"/>
        <v/>
      </c>
      <c r="BO53" t="str">
        <f t="shared" si="31"/>
        <v/>
      </c>
      <c r="BP53" t="str">
        <f t="shared" si="31"/>
        <v/>
      </c>
      <c r="BQ53" t="str">
        <f t="shared" si="31"/>
        <v/>
      </c>
      <c r="BR53" t="str">
        <f t="shared" si="31"/>
        <v/>
      </c>
      <c r="BS53" t="str">
        <f t="shared" si="31"/>
        <v/>
      </c>
      <c r="BT53" t="str">
        <f t="shared" si="21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36"/>
        <v/>
      </c>
      <c r="BX53" t="str">
        <f t="shared" si="36"/>
        <v/>
      </c>
      <c r="BY53" t="str">
        <f t="shared" si="36"/>
        <v/>
      </c>
      <c r="BZ53" t="str">
        <f t="shared" si="36"/>
        <v/>
      </c>
      <c r="CA53" t="str">
        <f t="shared" si="36"/>
        <v/>
      </c>
      <c r="CB53" t="str">
        <f t="shared" si="32"/>
        <v/>
      </c>
      <c r="CC53" t="str">
        <f t="shared" si="32"/>
        <v/>
      </c>
      <c r="CD53" t="str">
        <f t="shared" si="32"/>
        <v/>
      </c>
      <c r="CE53" t="str">
        <f t="shared" si="32"/>
        <v/>
      </c>
      <c r="CF53" t="str">
        <f t="shared" si="32"/>
        <v/>
      </c>
      <c r="CG53" t="str">
        <f t="shared" si="23"/>
        <v/>
      </c>
    </row>
    <row r="54" spans="1:85" x14ac:dyDescent="0.2">
      <c r="B54" s="16"/>
      <c r="Q54">
        <v>51</v>
      </c>
      <c r="R54" s="29" t="str">
        <f t="shared" si="0"/>
        <v>C1-17</v>
      </c>
      <c r="S54" s="29">
        <f t="shared" ref="S54:S59" si="42">IF($K$2&lt;($B$53+0.25),VLOOKUP($K$2,$B$4:$B$53,1,TRUE),$B$37)</f>
        <v>47.683999999999997</v>
      </c>
      <c r="T54" s="29" t="str">
        <f t="shared" si="2"/>
        <v>C1-11</v>
      </c>
      <c r="U54" s="29">
        <f>IFERROR(IF(($K$2-S54)&lt;$B$53,VLOOKUP(($K$2-S54),$B$4:$B$53,1,TRUE),$B$57),"-")</f>
        <v>36.243000000000002</v>
      </c>
      <c r="V54" s="29" t="str">
        <f t="shared" si="3"/>
        <v>-</v>
      </c>
      <c r="W54" s="29" t="str">
        <f>IFERROR(IF(($K$2-S54-U54)&lt;$B$53,VLOOKUP(($K$2-S54-U54),$B$4:$B$53,1,TRUE),$B$57),"-")</f>
        <v>-</v>
      </c>
      <c r="X54" s="29" t="str">
        <f t="shared" si="4"/>
        <v>-</v>
      </c>
      <c r="Y54" s="29" t="str">
        <f>IFERROR(IF(($K$2-S54-U54-W54)&lt;$B$53,VLOOKUP(($K$2-S54-U54-W54),$B$4:$B$53,1,TRUE),$B$57),"-")</f>
        <v>-</v>
      </c>
      <c r="Z54" s="7">
        <f t="shared" si="41"/>
        <v>83.926999999999992</v>
      </c>
      <c r="AA54" s="7">
        <f t="shared" si="10"/>
        <v>7.3000000000007503E-2</v>
      </c>
      <c r="AB54">
        <f t="shared" si="11"/>
        <v>0</v>
      </c>
      <c r="AC54" s="7">
        <f t="shared" si="12"/>
        <v>1</v>
      </c>
      <c r="AD54" s="7">
        <f t="shared" si="13"/>
        <v>0</v>
      </c>
      <c r="AE54" s="7">
        <f t="array" ref="AE54">IF(OR(LEFT(R54:Y54,2)="C5",LEFT(R54:Y54,2)="C6",LEFT(R54:Y54,2)="C7"),1,0)</f>
        <v>0</v>
      </c>
      <c r="AF54" s="7">
        <f t="shared" si="14"/>
        <v>0</v>
      </c>
      <c r="AG54" s="7">
        <f t="shared" si="15"/>
        <v>2</v>
      </c>
      <c r="AI54" t="str">
        <f t="array" ref="AI54">IFERROR(INDEX($Q$4:$Q$59,SMALL(IF($AG$4:$AG$59=MAX($AG$4:$AG$59),ROW($AG$4:$AG$59)),ROWS(Q$4:Q54))-3,1),"")</f>
        <v/>
      </c>
      <c r="AJ54" t="str">
        <f t="shared" si="33"/>
        <v/>
      </c>
      <c r="AK54" t="str">
        <f t="shared" si="33"/>
        <v/>
      </c>
      <c r="AL54" t="str">
        <f t="shared" si="33"/>
        <v/>
      </c>
      <c r="AM54" t="str">
        <f t="shared" si="33"/>
        <v/>
      </c>
      <c r="AN54" t="str">
        <f t="shared" si="33"/>
        <v/>
      </c>
      <c r="AO54" t="str">
        <f t="shared" si="29"/>
        <v/>
      </c>
      <c r="AP54" t="str">
        <f t="shared" si="29"/>
        <v/>
      </c>
      <c r="AQ54" t="str">
        <f t="shared" si="29"/>
        <v/>
      </c>
      <c r="AR54" t="str">
        <f t="shared" si="29"/>
        <v/>
      </c>
      <c r="AS54" t="str">
        <f t="shared" si="29"/>
        <v/>
      </c>
      <c r="AT54" t="str">
        <f t="shared" si="17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4"/>
        <v/>
      </c>
      <c r="AX54" t="str">
        <f t="shared" si="34"/>
        <v/>
      </c>
      <c r="AY54" t="str">
        <f t="shared" si="34"/>
        <v/>
      </c>
      <c r="AZ54" t="str">
        <f t="shared" si="34"/>
        <v/>
      </c>
      <c r="BA54" t="str">
        <f t="shared" si="34"/>
        <v/>
      </c>
      <c r="BB54" t="str">
        <f t="shared" si="30"/>
        <v/>
      </c>
      <c r="BC54" t="str">
        <f t="shared" si="30"/>
        <v/>
      </c>
      <c r="BD54" t="str">
        <f t="shared" si="30"/>
        <v/>
      </c>
      <c r="BE54" t="str">
        <f t="shared" si="30"/>
        <v/>
      </c>
      <c r="BF54" t="str">
        <f t="shared" si="30"/>
        <v/>
      </c>
      <c r="BG54" t="str">
        <f t="shared" si="19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35"/>
        <v/>
      </c>
      <c r="BK54" t="str">
        <f t="shared" si="35"/>
        <v/>
      </c>
      <c r="BL54" t="str">
        <f t="shared" si="35"/>
        <v/>
      </c>
      <c r="BM54" t="str">
        <f t="shared" si="35"/>
        <v/>
      </c>
      <c r="BN54" t="str">
        <f t="shared" si="35"/>
        <v/>
      </c>
      <c r="BO54" t="str">
        <f t="shared" si="31"/>
        <v/>
      </c>
      <c r="BP54" t="str">
        <f t="shared" si="31"/>
        <v/>
      </c>
      <c r="BQ54" t="str">
        <f t="shared" si="31"/>
        <v/>
      </c>
      <c r="BR54" t="str">
        <f t="shared" si="31"/>
        <v/>
      </c>
      <c r="BS54" t="str">
        <f t="shared" si="31"/>
        <v/>
      </c>
      <c r="BT54" t="str">
        <f t="shared" si="21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36"/>
        <v/>
      </c>
      <c r="BX54" t="str">
        <f t="shared" si="36"/>
        <v/>
      </c>
      <c r="BY54" t="str">
        <f t="shared" si="36"/>
        <v/>
      </c>
      <c r="BZ54" t="str">
        <f t="shared" si="36"/>
        <v/>
      </c>
      <c r="CA54" t="str">
        <f t="shared" si="36"/>
        <v/>
      </c>
      <c r="CB54" t="str">
        <f t="shared" si="32"/>
        <v/>
      </c>
      <c r="CC54" t="str">
        <f t="shared" si="32"/>
        <v/>
      </c>
      <c r="CD54" t="str">
        <f t="shared" si="32"/>
        <v/>
      </c>
      <c r="CE54" t="str">
        <f t="shared" si="32"/>
        <v/>
      </c>
      <c r="CF54" t="str">
        <f t="shared" si="32"/>
        <v/>
      </c>
      <c r="CG54" t="str">
        <f t="shared" si="23"/>
        <v/>
      </c>
    </row>
    <row r="55" spans="1:85" x14ac:dyDescent="0.2">
      <c r="B55" s="16"/>
      <c r="Q55">
        <v>52</v>
      </c>
      <c r="R55" s="29" t="str">
        <f t="shared" si="0"/>
        <v>C1-17</v>
      </c>
      <c r="S55" s="29">
        <f t="shared" si="42"/>
        <v>47.683999999999997</v>
      </c>
      <c r="T55" s="29" t="str">
        <f t="shared" si="2"/>
        <v>C1-11</v>
      </c>
      <c r="U55" s="29">
        <f>IFERROR(IF(($K$2-S55)&lt;$B$53,VLOOKUP(($K$2-S55),$B$4:$B$53,1,TRUE),$B$58),"-")</f>
        <v>36.243000000000002</v>
      </c>
      <c r="V55" s="29" t="str">
        <f t="shared" si="3"/>
        <v>-</v>
      </c>
      <c r="W55" s="29" t="str">
        <f>IFERROR(IF(($K$2-S55-U55)&lt;$B$53,VLOOKUP(($K$2-S55-U55),$B$4:$B$53,1,TRUE),$B$58),"-")</f>
        <v>-</v>
      </c>
      <c r="X55" s="29" t="str">
        <f t="shared" si="4"/>
        <v>-</v>
      </c>
      <c r="Y55" s="29" t="str">
        <f>IFERROR(IF(($K$2-S55-U55-W55)&lt;$B$53,VLOOKUP(($K$2-S55-U55-W55),$B$4:$B$53,1,TRUE),$B$58),"-")</f>
        <v>-</v>
      </c>
      <c r="Z55" s="7">
        <f t="shared" si="41"/>
        <v>83.926999999999992</v>
      </c>
      <c r="AA55" s="7">
        <f t="shared" si="10"/>
        <v>7.3000000000007503E-2</v>
      </c>
      <c r="AB55">
        <f t="shared" si="11"/>
        <v>0</v>
      </c>
      <c r="AC55" s="7">
        <f t="shared" si="12"/>
        <v>1</v>
      </c>
      <c r="AD55" s="7">
        <f t="shared" si="13"/>
        <v>0</v>
      </c>
      <c r="AE55" s="7">
        <f t="array" ref="AE55">IF(OR(LEFT(R55:Y55,2)="C5",LEFT(R55:Y55,2)="C6",LEFT(R55:Y55,2)="C7"),1,0)</f>
        <v>0</v>
      </c>
      <c r="AF55" s="7">
        <f t="shared" si="14"/>
        <v>0</v>
      </c>
      <c r="AG55" s="7">
        <f t="shared" si="15"/>
        <v>2</v>
      </c>
      <c r="AI55" t="str">
        <f t="array" ref="AI55">IFERROR(INDEX($Q$4:$Q$59,SMALL(IF($AG$4:$AG$59=MAX($AG$4:$AG$59),ROW($AG$4:$AG$59)),ROWS(Q$4:Q55))-3,1),"")</f>
        <v/>
      </c>
      <c r="AJ55" t="str">
        <f t="shared" si="33"/>
        <v/>
      </c>
      <c r="AK55" t="str">
        <f t="shared" si="33"/>
        <v/>
      </c>
      <c r="AL55" t="str">
        <f t="shared" si="33"/>
        <v/>
      </c>
      <c r="AM55" t="str">
        <f t="shared" si="33"/>
        <v/>
      </c>
      <c r="AN55" t="str">
        <f t="shared" si="33"/>
        <v/>
      </c>
      <c r="AO55" t="str">
        <f t="shared" si="29"/>
        <v/>
      </c>
      <c r="AP55" t="str">
        <f t="shared" si="29"/>
        <v/>
      </c>
      <c r="AQ55" t="str">
        <f t="shared" si="29"/>
        <v/>
      </c>
      <c r="AR55" t="str">
        <f t="shared" si="29"/>
        <v/>
      </c>
      <c r="AS55" t="str">
        <f t="shared" si="29"/>
        <v/>
      </c>
      <c r="AT55" t="str">
        <f t="shared" si="17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4"/>
        <v/>
      </c>
      <c r="AX55" t="str">
        <f t="shared" si="34"/>
        <v/>
      </c>
      <c r="AY55" t="str">
        <f t="shared" si="34"/>
        <v/>
      </c>
      <c r="AZ55" t="str">
        <f t="shared" si="34"/>
        <v/>
      </c>
      <c r="BA55" t="str">
        <f t="shared" si="34"/>
        <v/>
      </c>
      <c r="BB55" t="str">
        <f t="shared" si="30"/>
        <v/>
      </c>
      <c r="BC55" t="str">
        <f t="shared" si="30"/>
        <v/>
      </c>
      <c r="BD55" t="str">
        <f t="shared" si="30"/>
        <v/>
      </c>
      <c r="BE55" t="str">
        <f t="shared" si="30"/>
        <v/>
      </c>
      <c r="BF55" t="str">
        <f t="shared" si="30"/>
        <v/>
      </c>
      <c r="BG55" t="str">
        <f t="shared" si="19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35"/>
        <v/>
      </c>
      <c r="BK55" t="str">
        <f t="shared" si="35"/>
        <v/>
      </c>
      <c r="BL55" t="str">
        <f t="shared" si="35"/>
        <v/>
      </c>
      <c r="BM55" t="str">
        <f t="shared" si="35"/>
        <v/>
      </c>
      <c r="BN55" t="str">
        <f t="shared" si="35"/>
        <v/>
      </c>
      <c r="BO55" t="str">
        <f t="shared" si="31"/>
        <v/>
      </c>
      <c r="BP55" t="str">
        <f t="shared" si="31"/>
        <v/>
      </c>
      <c r="BQ55" t="str">
        <f t="shared" si="31"/>
        <v/>
      </c>
      <c r="BR55" t="str">
        <f t="shared" si="31"/>
        <v/>
      </c>
      <c r="BS55" t="str">
        <f t="shared" si="31"/>
        <v/>
      </c>
      <c r="BT55" t="str">
        <f t="shared" si="21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36"/>
        <v/>
      </c>
      <c r="BX55" t="str">
        <f t="shared" si="36"/>
        <v/>
      </c>
      <c r="BY55" t="str">
        <f t="shared" si="36"/>
        <v/>
      </c>
      <c r="BZ55" t="str">
        <f t="shared" si="36"/>
        <v/>
      </c>
      <c r="CA55" t="str">
        <f t="shared" si="36"/>
        <v/>
      </c>
      <c r="CB55" t="str">
        <f t="shared" si="32"/>
        <v/>
      </c>
      <c r="CC55" t="str">
        <f t="shared" si="32"/>
        <v/>
      </c>
      <c r="CD55" t="str">
        <f t="shared" si="32"/>
        <v/>
      </c>
      <c r="CE55" t="str">
        <f t="shared" si="32"/>
        <v/>
      </c>
      <c r="CF55" t="str">
        <f t="shared" si="32"/>
        <v/>
      </c>
      <c r="CG55" t="str">
        <f t="shared" si="23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29" t="str">
        <f t="shared" si="0"/>
        <v>C1-17</v>
      </c>
      <c r="S56" s="29">
        <f t="shared" si="42"/>
        <v>47.683999999999997</v>
      </c>
      <c r="T56" s="29" t="str">
        <f t="shared" si="2"/>
        <v>C1-11</v>
      </c>
      <c r="U56" s="29">
        <f>IFERROR(IF(($K$2-S56)&lt;$B$53,VLOOKUP(($K$2-S56),$B$4:$B$53,1,TRUE),$B$59),"-")</f>
        <v>36.243000000000002</v>
      </c>
      <c r="V56" s="29" t="str">
        <f t="shared" si="3"/>
        <v>-</v>
      </c>
      <c r="W56" s="29" t="str">
        <f>IFERROR(IF(($K$2-S56-U56)&lt;$B$53,VLOOKUP(($K$2-S56-U56),$B$4:$B$53,1,TRUE),$B$59),"-")</f>
        <v>-</v>
      </c>
      <c r="X56" s="29" t="str">
        <f t="shared" si="4"/>
        <v>-</v>
      </c>
      <c r="Y56" s="29" t="str">
        <f>IFERROR(IF(($K$2-S56-U56-W56)&lt;$B$53,VLOOKUP(($K$2-S56-U56-W56),$B$4:$B$53,1,TRUE),$B$59),"-")</f>
        <v>-</v>
      </c>
      <c r="Z56" s="7">
        <f t="shared" si="41"/>
        <v>83.926999999999992</v>
      </c>
      <c r="AA56" s="7">
        <f t="shared" si="10"/>
        <v>7.3000000000007503E-2</v>
      </c>
      <c r="AB56">
        <f t="shared" si="11"/>
        <v>0</v>
      </c>
      <c r="AC56" s="7">
        <f t="shared" si="12"/>
        <v>1</v>
      </c>
      <c r="AD56" s="7">
        <f t="shared" si="13"/>
        <v>0</v>
      </c>
      <c r="AE56" s="7">
        <f t="array" ref="AE56">IF(OR(LEFT(R56:Y56,2)="C5",LEFT(R56:Y56,2)="C6",LEFT(R56:Y56,2)="C7"),1,0)</f>
        <v>0</v>
      </c>
      <c r="AF56" s="7">
        <f t="shared" si="14"/>
        <v>0</v>
      </c>
      <c r="AG56" s="7">
        <f t="shared" si="15"/>
        <v>2</v>
      </c>
      <c r="AI56" t="str">
        <f t="array" ref="AI56">IFERROR(INDEX($Q$4:$Q$59,SMALL(IF($AG$4:$AG$59=MAX($AG$4:$AG$59),ROW($AG$4:$AG$59)),ROWS(Q$4:Q56))-3,1),"")</f>
        <v/>
      </c>
      <c r="AJ56" t="str">
        <f t="shared" si="33"/>
        <v/>
      </c>
      <c r="AK56" t="str">
        <f t="shared" si="33"/>
        <v/>
      </c>
      <c r="AL56" t="str">
        <f t="shared" si="33"/>
        <v/>
      </c>
      <c r="AM56" t="str">
        <f t="shared" si="33"/>
        <v/>
      </c>
      <c r="AN56" t="str">
        <f t="shared" si="33"/>
        <v/>
      </c>
      <c r="AO56" t="str">
        <f t="shared" si="29"/>
        <v/>
      </c>
      <c r="AP56" t="str">
        <f t="shared" si="29"/>
        <v/>
      </c>
      <c r="AQ56" t="str">
        <f t="shared" si="29"/>
        <v/>
      </c>
      <c r="AR56" t="str">
        <f t="shared" si="29"/>
        <v/>
      </c>
      <c r="AS56" t="str">
        <f t="shared" si="29"/>
        <v/>
      </c>
      <c r="AT56" t="str">
        <f t="shared" si="17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4"/>
        <v/>
      </c>
      <c r="AX56" t="str">
        <f t="shared" si="34"/>
        <v/>
      </c>
      <c r="AY56" t="str">
        <f t="shared" si="34"/>
        <v/>
      </c>
      <c r="AZ56" t="str">
        <f t="shared" si="34"/>
        <v/>
      </c>
      <c r="BA56" t="str">
        <f t="shared" si="34"/>
        <v/>
      </c>
      <c r="BB56" t="str">
        <f t="shared" si="30"/>
        <v/>
      </c>
      <c r="BC56" t="str">
        <f t="shared" si="30"/>
        <v/>
      </c>
      <c r="BD56" t="str">
        <f t="shared" si="30"/>
        <v/>
      </c>
      <c r="BE56" t="str">
        <f t="shared" si="30"/>
        <v/>
      </c>
      <c r="BF56" t="str">
        <f t="shared" si="30"/>
        <v/>
      </c>
      <c r="BG56" t="str">
        <f t="shared" si="19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35"/>
        <v/>
      </c>
      <c r="BK56" t="str">
        <f t="shared" si="35"/>
        <v/>
      </c>
      <c r="BL56" t="str">
        <f t="shared" si="35"/>
        <v/>
      </c>
      <c r="BM56" t="str">
        <f t="shared" si="35"/>
        <v/>
      </c>
      <c r="BN56" t="str">
        <f t="shared" si="35"/>
        <v/>
      </c>
      <c r="BO56" t="str">
        <f t="shared" si="31"/>
        <v/>
      </c>
      <c r="BP56" t="str">
        <f t="shared" si="31"/>
        <v/>
      </c>
      <c r="BQ56" t="str">
        <f t="shared" si="31"/>
        <v/>
      </c>
      <c r="BR56" t="str">
        <f t="shared" si="31"/>
        <v/>
      </c>
      <c r="BS56" t="str">
        <f t="shared" si="31"/>
        <v/>
      </c>
      <c r="BT56" t="str">
        <f t="shared" si="21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36"/>
        <v/>
      </c>
      <c r="BX56" t="str">
        <f t="shared" si="36"/>
        <v/>
      </c>
      <c r="BY56" t="str">
        <f t="shared" si="36"/>
        <v/>
      </c>
      <c r="BZ56" t="str">
        <f t="shared" si="36"/>
        <v/>
      </c>
      <c r="CA56" t="str">
        <f t="shared" si="36"/>
        <v/>
      </c>
      <c r="CB56" t="str">
        <f t="shared" si="32"/>
        <v/>
      </c>
      <c r="CC56" t="str">
        <f t="shared" si="32"/>
        <v/>
      </c>
      <c r="CD56" t="str">
        <f t="shared" si="32"/>
        <v/>
      </c>
      <c r="CE56" t="str">
        <f t="shared" si="32"/>
        <v/>
      </c>
      <c r="CF56" t="str">
        <f t="shared" si="32"/>
        <v/>
      </c>
      <c r="CG56" t="str">
        <f t="shared" si="23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29" t="str">
        <f t="shared" si="0"/>
        <v>C1-17</v>
      </c>
      <c r="S57" s="29">
        <f t="shared" si="42"/>
        <v>47.683999999999997</v>
      </c>
      <c r="T57" s="29" t="str">
        <f t="shared" si="2"/>
        <v>C1-11</v>
      </c>
      <c r="U57" s="29">
        <f>IFERROR(IF(($K$2-S57)&lt;$B$53,VLOOKUP(($K$2-S57),$B$4:$B$53,1,TRUE),$B$60),"-")</f>
        <v>36.243000000000002</v>
      </c>
      <c r="V57" s="29" t="str">
        <f t="shared" si="3"/>
        <v>-</v>
      </c>
      <c r="W57" s="29" t="str">
        <f>IFERROR(IF(($K$2-S57-U57)&lt;$B$53,VLOOKUP(($K$2-S57-U57),$B$4:$B$53,1,TRUE),$B$60),"-")</f>
        <v>-</v>
      </c>
      <c r="X57" s="29" t="str">
        <f t="shared" si="4"/>
        <v>-</v>
      </c>
      <c r="Y57" s="29" t="str">
        <f>IFERROR(IF(($K$2-S57-U57-W57)&lt;$B$53,VLOOKUP(($K$2-S57-U57-W57),$B$4:$B$53,1,TRUE),$B$60),"-")</f>
        <v>-</v>
      </c>
      <c r="Z57" s="7">
        <f t="shared" si="41"/>
        <v>83.926999999999992</v>
      </c>
      <c r="AA57" s="7">
        <f t="shared" si="10"/>
        <v>7.3000000000007503E-2</v>
      </c>
      <c r="AB57">
        <f t="shared" si="11"/>
        <v>0</v>
      </c>
      <c r="AC57" s="7">
        <f t="shared" si="12"/>
        <v>1</v>
      </c>
      <c r="AD57" s="7">
        <f t="shared" si="13"/>
        <v>0</v>
      </c>
      <c r="AE57" s="7">
        <f t="array" ref="AE57">IF(OR(LEFT(R57:Y57,2)="C5",LEFT(R57:Y57,2)="C6",LEFT(R57:Y57,2)="C7"),1,0)</f>
        <v>0</v>
      </c>
      <c r="AF57" s="7">
        <f t="shared" si="14"/>
        <v>0</v>
      </c>
      <c r="AG57" s="7">
        <f t="shared" si="15"/>
        <v>2</v>
      </c>
      <c r="AI57" t="str">
        <f t="array" ref="AI57">IFERROR(INDEX($Q$4:$Q$59,SMALL(IF($AG$4:$AG$59=MAX($AG$4:$AG$59),ROW($AG$4:$AG$59)),ROWS(Q$4:Q57))-3,1),"")</f>
        <v/>
      </c>
      <c r="AJ57" t="str">
        <f t="shared" si="33"/>
        <v/>
      </c>
      <c r="AK57" t="str">
        <f t="shared" si="33"/>
        <v/>
      </c>
      <c r="AL57" t="str">
        <f t="shared" si="33"/>
        <v/>
      </c>
      <c r="AM57" t="str">
        <f t="shared" si="33"/>
        <v/>
      </c>
      <c r="AN57" t="str">
        <f t="shared" si="33"/>
        <v/>
      </c>
      <c r="AO57" t="str">
        <f t="shared" si="29"/>
        <v/>
      </c>
      <c r="AP57" t="str">
        <f t="shared" si="29"/>
        <v/>
      </c>
      <c r="AQ57" t="str">
        <f t="shared" si="29"/>
        <v/>
      </c>
      <c r="AR57" t="str">
        <f t="shared" si="29"/>
        <v/>
      </c>
      <c r="AS57" t="str">
        <f t="shared" si="29"/>
        <v/>
      </c>
      <c r="AT57" t="str">
        <f t="shared" si="17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4"/>
        <v/>
      </c>
      <c r="AX57" t="str">
        <f t="shared" si="34"/>
        <v/>
      </c>
      <c r="AY57" t="str">
        <f t="shared" si="34"/>
        <v/>
      </c>
      <c r="AZ57" t="str">
        <f t="shared" si="34"/>
        <v/>
      </c>
      <c r="BA57" t="str">
        <f t="shared" si="34"/>
        <v/>
      </c>
      <c r="BB57" t="str">
        <f t="shared" si="30"/>
        <v/>
      </c>
      <c r="BC57" t="str">
        <f t="shared" si="30"/>
        <v/>
      </c>
      <c r="BD57" t="str">
        <f t="shared" si="30"/>
        <v/>
      </c>
      <c r="BE57" t="str">
        <f t="shared" si="30"/>
        <v/>
      </c>
      <c r="BF57" t="str">
        <f t="shared" si="30"/>
        <v/>
      </c>
      <c r="BG57" t="str">
        <f t="shared" si="19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35"/>
        <v/>
      </c>
      <c r="BK57" t="str">
        <f t="shared" si="35"/>
        <v/>
      </c>
      <c r="BL57" t="str">
        <f t="shared" si="35"/>
        <v/>
      </c>
      <c r="BM57" t="str">
        <f t="shared" si="35"/>
        <v/>
      </c>
      <c r="BN57" t="str">
        <f t="shared" si="35"/>
        <v/>
      </c>
      <c r="BO57" t="str">
        <f t="shared" si="31"/>
        <v/>
      </c>
      <c r="BP57" t="str">
        <f t="shared" si="31"/>
        <v/>
      </c>
      <c r="BQ57" t="str">
        <f t="shared" si="31"/>
        <v/>
      </c>
      <c r="BR57" t="str">
        <f t="shared" si="31"/>
        <v/>
      </c>
      <c r="BS57" t="str">
        <f t="shared" si="31"/>
        <v/>
      </c>
      <c r="BT57" t="str">
        <f t="shared" si="21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36"/>
        <v/>
      </c>
      <c r="BX57" t="str">
        <f t="shared" si="36"/>
        <v/>
      </c>
      <c r="BY57" t="str">
        <f t="shared" si="36"/>
        <v/>
      </c>
      <c r="BZ57" t="str">
        <f t="shared" si="36"/>
        <v/>
      </c>
      <c r="CA57" t="str">
        <f t="shared" si="36"/>
        <v/>
      </c>
      <c r="CB57" t="str">
        <f t="shared" si="32"/>
        <v/>
      </c>
      <c r="CC57" t="str">
        <f t="shared" si="32"/>
        <v/>
      </c>
      <c r="CD57" t="str">
        <f t="shared" si="32"/>
        <v/>
      </c>
      <c r="CE57" t="str">
        <f t="shared" si="32"/>
        <v/>
      </c>
      <c r="CF57" t="str">
        <f t="shared" si="32"/>
        <v/>
      </c>
      <c r="CG57" t="str">
        <f t="shared" si="23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29" t="str">
        <f t="shared" si="0"/>
        <v>C1-17</v>
      </c>
      <c r="S58" s="29">
        <f t="shared" si="42"/>
        <v>47.683999999999997</v>
      </c>
      <c r="T58" s="29" t="str">
        <f t="shared" si="2"/>
        <v>C1-11</v>
      </c>
      <c r="U58" s="29">
        <f>IFERROR(IF(($K$2-S58)&lt;$B$53,VLOOKUP(($K$2-S58),$B$4:$B$53,1,TRUE),$B$61),"-")</f>
        <v>36.243000000000002</v>
      </c>
      <c r="V58" s="29" t="str">
        <f t="shared" si="3"/>
        <v>-</v>
      </c>
      <c r="W58" s="29" t="str">
        <f>IFERROR(IF(($K$2-S58-U58)&lt;$B$53,VLOOKUP(($K$2-S58-U58),$B$4:$B$53,1,TRUE),$B$61),"-")</f>
        <v>-</v>
      </c>
      <c r="X58" s="29" t="str">
        <f t="shared" si="4"/>
        <v>-</v>
      </c>
      <c r="Y58" s="29" t="str">
        <f>IFERROR(IF(($K$2-S58-U58-W58)&lt;$B$53,VLOOKUP(($K$2-S58-U58-W58),$B$4:$B$53,1,TRUE),$B$61),"-")</f>
        <v>-</v>
      </c>
      <c r="Z58" s="7">
        <f t="shared" si="41"/>
        <v>83.926999999999992</v>
      </c>
      <c r="AA58" s="7">
        <f t="shared" si="10"/>
        <v>7.3000000000007503E-2</v>
      </c>
      <c r="AB58">
        <f t="shared" si="11"/>
        <v>0</v>
      </c>
      <c r="AC58" s="7">
        <f t="shared" si="12"/>
        <v>1</v>
      </c>
      <c r="AD58" s="7">
        <f t="shared" si="13"/>
        <v>0</v>
      </c>
      <c r="AE58" s="7">
        <f t="array" ref="AE58">IF(OR(LEFT(R58:Y58,2)="C5",LEFT(R58:Y58,2)="C6",LEFT(R58:Y58,2)="C7"),1,0)</f>
        <v>0</v>
      </c>
      <c r="AF58" s="7">
        <f t="shared" si="14"/>
        <v>0</v>
      </c>
      <c r="AG58" s="7">
        <f t="shared" si="15"/>
        <v>2</v>
      </c>
      <c r="AI58" t="str">
        <f t="array" ref="AI58">IFERROR(INDEX($Q$4:$Q$59,SMALL(IF($AG$4:$AG$59=MAX($AG$4:$AG$59),ROW($AG$4:$AG$59)),ROWS(Q$4:Q58))-3,1),"")</f>
        <v/>
      </c>
      <c r="AJ58" t="str">
        <f t="shared" si="33"/>
        <v/>
      </c>
      <c r="AK58" t="str">
        <f t="shared" si="33"/>
        <v/>
      </c>
      <c r="AL58" t="str">
        <f t="shared" si="33"/>
        <v/>
      </c>
      <c r="AM58" t="str">
        <f t="shared" si="33"/>
        <v/>
      </c>
      <c r="AN58" t="str">
        <f t="shared" si="33"/>
        <v/>
      </c>
      <c r="AO58" t="str">
        <f t="shared" si="29"/>
        <v/>
      </c>
      <c r="AP58" t="str">
        <f t="shared" si="29"/>
        <v/>
      </c>
      <c r="AQ58" t="str">
        <f t="shared" si="29"/>
        <v/>
      </c>
      <c r="AR58" t="str">
        <f t="shared" si="29"/>
        <v/>
      </c>
      <c r="AS58" t="str">
        <f t="shared" si="29"/>
        <v/>
      </c>
      <c r="AT58" t="str">
        <f t="shared" si="17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4"/>
        <v/>
      </c>
      <c r="AX58" t="str">
        <f t="shared" si="34"/>
        <v/>
      </c>
      <c r="AY58" t="str">
        <f t="shared" si="34"/>
        <v/>
      </c>
      <c r="AZ58" t="str">
        <f t="shared" si="34"/>
        <v/>
      </c>
      <c r="BA58" t="str">
        <f t="shared" si="34"/>
        <v/>
      </c>
      <c r="BB58" t="str">
        <f t="shared" si="30"/>
        <v/>
      </c>
      <c r="BC58" t="str">
        <f t="shared" si="30"/>
        <v/>
      </c>
      <c r="BD58" t="str">
        <f t="shared" si="30"/>
        <v/>
      </c>
      <c r="BE58" t="str">
        <f t="shared" si="30"/>
        <v/>
      </c>
      <c r="BF58" t="str">
        <f t="shared" si="30"/>
        <v/>
      </c>
      <c r="BG58" t="str">
        <f t="shared" si="19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35"/>
        <v/>
      </c>
      <c r="BK58" t="str">
        <f t="shared" si="35"/>
        <v/>
      </c>
      <c r="BL58" t="str">
        <f t="shared" si="35"/>
        <v/>
      </c>
      <c r="BM58" t="str">
        <f t="shared" si="35"/>
        <v/>
      </c>
      <c r="BN58" t="str">
        <f t="shared" si="35"/>
        <v/>
      </c>
      <c r="BO58" t="str">
        <f t="shared" si="31"/>
        <v/>
      </c>
      <c r="BP58" t="str">
        <f t="shared" si="31"/>
        <v/>
      </c>
      <c r="BQ58" t="str">
        <f t="shared" si="31"/>
        <v/>
      </c>
      <c r="BR58" t="str">
        <f t="shared" si="31"/>
        <v/>
      </c>
      <c r="BS58" t="str">
        <f t="shared" si="31"/>
        <v/>
      </c>
      <c r="BT58" t="str">
        <f t="shared" si="21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36"/>
        <v/>
      </c>
      <c r="BX58" t="str">
        <f t="shared" si="36"/>
        <v/>
      </c>
      <c r="BY58" t="str">
        <f t="shared" si="36"/>
        <v/>
      </c>
      <c r="BZ58" t="str">
        <f t="shared" si="36"/>
        <v/>
      </c>
      <c r="CA58" t="str">
        <f t="shared" si="36"/>
        <v/>
      </c>
      <c r="CB58" t="str">
        <f t="shared" si="32"/>
        <v/>
      </c>
      <c r="CC58" t="str">
        <f t="shared" si="32"/>
        <v/>
      </c>
      <c r="CD58" t="str">
        <f t="shared" si="32"/>
        <v/>
      </c>
      <c r="CE58" t="str">
        <f t="shared" si="32"/>
        <v/>
      </c>
      <c r="CF58" t="str">
        <f t="shared" si="32"/>
        <v/>
      </c>
      <c r="CG58" t="str">
        <f t="shared" si="23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29" t="str">
        <f t="shared" si="0"/>
        <v>C1-17</v>
      </c>
      <c r="S59" s="29">
        <f t="shared" si="42"/>
        <v>47.683999999999997</v>
      </c>
      <c r="T59" s="29" t="str">
        <f t="shared" si="2"/>
        <v>C1-11</v>
      </c>
      <c r="U59" s="29">
        <f>IFERROR(IF(($K$2-S59)&lt;$B$53,VLOOKUP(($K$2-S59),$B$4:$B$53,1,TRUE),$B$62),"-")</f>
        <v>36.243000000000002</v>
      </c>
      <c r="V59" s="29" t="str">
        <f t="shared" si="3"/>
        <v>-</v>
      </c>
      <c r="W59" s="29" t="str">
        <f>IFERROR(IF(($K$2-S59-U59)&lt;$B$53,VLOOKUP(($K$2-S59-U59),$B$4:$B$53,1,TRUE),$B$62),"-")</f>
        <v>-</v>
      </c>
      <c r="X59" s="29" t="str">
        <f t="shared" si="4"/>
        <v>-</v>
      </c>
      <c r="Y59" s="29" t="str">
        <f>IFERROR(IF(($K$2-S59-U59-W59)&lt;$B$53,VLOOKUP(($K$2-S59-U59-W59),$B$4:$B$53,1,TRUE),$B$62),"-")</f>
        <v>-</v>
      </c>
      <c r="Z59" s="7">
        <f t="shared" si="41"/>
        <v>83.926999999999992</v>
      </c>
      <c r="AA59" s="7">
        <f t="shared" si="10"/>
        <v>7.3000000000007503E-2</v>
      </c>
      <c r="AB59">
        <f t="shared" si="11"/>
        <v>0</v>
      </c>
      <c r="AC59" s="7">
        <f t="shared" si="12"/>
        <v>1</v>
      </c>
      <c r="AD59" s="7">
        <f t="shared" si="13"/>
        <v>0</v>
      </c>
      <c r="AE59" s="7">
        <f t="array" ref="AE59">IF(OR(LEFT(R59:Y59,2)="C5",LEFT(R59:Y59,2)="C6",LEFT(R59:Y59,2)="C7"),1,0)</f>
        <v>0</v>
      </c>
      <c r="AF59" s="7">
        <f t="shared" si="14"/>
        <v>0</v>
      </c>
      <c r="AG59" s="7">
        <f t="shared" si="15"/>
        <v>2</v>
      </c>
      <c r="AI59" t="str">
        <f t="array" ref="AI59">IFERROR(INDEX($Q$4:$Q$59,SMALL(IF($AG$4:$AG$59=MAX($AG$4:$AG$59),ROW($AG$4:$AG$59)),ROWS(Q$4:Q59))-3,1),"")</f>
        <v/>
      </c>
      <c r="AJ59" t="str">
        <f t="shared" si="33"/>
        <v/>
      </c>
      <c r="AK59" t="str">
        <f t="shared" si="33"/>
        <v/>
      </c>
      <c r="AL59" t="str">
        <f t="shared" si="33"/>
        <v/>
      </c>
      <c r="AM59" t="str">
        <f t="shared" si="33"/>
        <v/>
      </c>
      <c r="AN59" t="str">
        <f t="shared" si="33"/>
        <v/>
      </c>
      <c r="AO59" t="str">
        <f t="shared" si="29"/>
        <v/>
      </c>
      <c r="AP59" t="str">
        <f t="shared" si="29"/>
        <v/>
      </c>
      <c r="AQ59" t="str">
        <f t="shared" si="29"/>
        <v/>
      </c>
      <c r="AR59" t="str">
        <f t="shared" si="29"/>
        <v/>
      </c>
      <c r="AS59" t="str">
        <f t="shared" si="29"/>
        <v/>
      </c>
      <c r="AT59" t="str">
        <f t="shared" si="17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4"/>
        <v/>
      </c>
      <c r="AX59" t="str">
        <f t="shared" si="34"/>
        <v/>
      </c>
      <c r="AY59" t="str">
        <f t="shared" si="34"/>
        <v/>
      </c>
      <c r="AZ59" t="str">
        <f t="shared" si="34"/>
        <v/>
      </c>
      <c r="BA59" t="str">
        <f t="shared" si="34"/>
        <v/>
      </c>
      <c r="BB59" t="str">
        <f t="shared" si="30"/>
        <v/>
      </c>
      <c r="BC59" t="str">
        <f t="shared" si="30"/>
        <v/>
      </c>
      <c r="BD59" t="str">
        <f t="shared" si="30"/>
        <v/>
      </c>
      <c r="BE59" t="str">
        <f t="shared" si="30"/>
        <v/>
      </c>
      <c r="BF59" t="str">
        <f t="shared" si="30"/>
        <v/>
      </c>
      <c r="BG59" t="str">
        <f t="shared" si="19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35"/>
        <v/>
      </c>
      <c r="BK59" t="str">
        <f t="shared" si="35"/>
        <v/>
      </c>
      <c r="BL59" t="str">
        <f t="shared" si="35"/>
        <v/>
      </c>
      <c r="BM59" t="str">
        <f t="shared" si="35"/>
        <v/>
      </c>
      <c r="BN59" t="str">
        <f t="shared" si="35"/>
        <v/>
      </c>
      <c r="BO59" t="str">
        <f t="shared" si="31"/>
        <v/>
      </c>
      <c r="BP59" t="str">
        <f t="shared" si="31"/>
        <v/>
      </c>
      <c r="BQ59" t="str">
        <f t="shared" si="31"/>
        <v/>
      </c>
      <c r="BR59" t="str">
        <f t="shared" si="31"/>
        <v/>
      </c>
      <c r="BS59" t="str">
        <f t="shared" si="31"/>
        <v/>
      </c>
      <c r="BT59" t="str">
        <f t="shared" si="21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36"/>
        <v/>
      </c>
      <c r="BX59" t="str">
        <f t="shared" si="36"/>
        <v/>
      </c>
      <c r="BY59" t="str">
        <f t="shared" si="36"/>
        <v/>
      </c>
      <c r="BZ59" t="str">
        <f t="shared" si="36"/>
        <v/>
      </c>
      <c r="CA59" t="str">
        <f t="shared" si="36"/>
        <v/>
      </c>
      <c r="CB59" t="str">
        <f t="shared" si="32"/>
        <v/>
      </c>
      <c r="CC59" t="str">
        <f t="shared" si="32"/>
        <v/>
      </c>
      <c r="CD59" t="str">
        <f t="shared" si="32"/>
        <v/>
      </c>
      <c r="CE59" t="str">
        <f t="shared" si="32"/>
        <v/>
      </c>
      <c r="CF59" t="str">
        <f t="shared" si="32"/>
        <v/>
      </c>
      <c r="CG59" t="str">
        <f t="shared" si="23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52">
    <cfRule type="cellIs" dxfId="32" priority="9" operator="lessThan">
      <formula>$M$5</formula>
    </cfRule>
  </conditionalFormatting>
  <conditionalFormatting sqref="AA4:AA59">
    <cfRule type="cellIs" dxfId="31" priority="6" operator="greaterThan">
      <formula>$M$2</formula>
    </cfRule>
    <cfRule type="cellIs" dxfId="30" priority="7" operator="lessThan">
      <formula>$N$2</formula>
    </cfRule>
    <cfRule type="cellIs" dxfId="29" priority="8" operator="between">
      <formula>$N$2</formula>
      <formula>$M$2</formula>
    </cfRule>
  </conditionalFormatting>
  <conditionalFormatting sqref="R53:S59">
    <cfRule type="cellIs" dxfId="28" priority="5" operator="lessThan">
      <formula>$M$5</formula>
    </cfRule>
  </conditionalFormatting>
  <conditionalFormatting sqref="T53:Y59">
    <cfRule type="cellIs" dxfId="27" priority="4" operator="lessThan">
      <formula>$M$5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63"/>
  <sheetViews>
    <sheetView zoomScaleNormal="100" workbookViewId="0">
      <selection activeCell="H25" sqref="H25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cartridges!U32</f>
        <v>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03" t="str">
        <f>_xlfn.IFNA(IF(COUNT(AI4:AI52)&gt;0,INDEX(AJ4:AJ52,MATCH(K10,AS4:AS52,0)),IF(COUNT(AV4:AV52)&gt;0,INDEX(AW4:AW52,MATCH(K10,BF4:BF52,0)),IF(COUNT(BI4:BI52)&gt;0,INDEX(BJ4:BJ52,MATCH(K10,BS4:BS52,0)),INDEX(BW4:BW52,MATCH(K10,CF4:CF52,0))))),"-")</f>
        <v>-</v>
      </c>
      <c r="K4" s="103" t="str">
        <f>_xlfn.IFNA(IF(COUNT(AI4:AI52)&gt;0,INDEX(AK4:AK52,MATCH(K10,AS4:AS52,0)),IF(COUNT(AV4:AV52)&gt;0,INDEX(AX4:AX52,MATCH(K10,BF4:BF52,0)),IF(COUNT(BI4:BI52)&gt;0,INDEX(BK4:BK52,MATCH(K10,BS4:BS52,0)),INDEX(BX4:BX52,MATCH(K10,CF4:CF52,0))))),"-")</f>
        <v>-</v>
      </c>
      <c r="M4" t="s">
        <v>84</v>
      </c>
      <c r="Q4">
        <v>1</v>
      </c>
      <c r="R4" s="101" t="e">
        <f t="shared" ref="R4:R59" si="0">INDEX($A$4:$A$53,MATCH(S4,$B$4:$B$53,0),1)</f>
        <v>#N/A</v>
      </c>
      <c r="S4" s="101" t="e">
        <f t="shared" ref="S4:S10" si="1">IF($K$2&lt;($B$53+0.25),VLOOKUP($K$2,$B$4:$B$53,1,TRUE),$B$56)</f>
        <v>#N/A</v>
      </c>
      <c r="T4" s="101" t="str">
        <f t="shared" ref="T4:T59" si="2">IFERROR(INDEX($A$4:$A$53,MATCH(U4,$B$4:$B$53,0),1),"-")</f>
        <v>-</v>
      </c>
      <c r="U4" s="101" t="str">
        <f>IFERROR(IF(($K$2-S4)&lt;$B$53,VLOOKUP(($K$2-S4),$B$4:$B$53,1,TRUE),$B$56),"-")</f>
        <v>-</v>
      </c>
      <c r="V4" s="101" t="str">
        <f t="shared" ref="V4:V59" si="3">IFERROR(INDEX($A$4:$A$53,MATCH(W4,$B$4:$B$53,0),1),"-")</f>
        <v>-</v>
      </c>
      <c r="W4" s="101" t="str">
        <f>IFERROR(IF(($K$2-S4-U4)&lt;$B$53,VLOOKUP(($K$2-S4-U4),$B$4:$B$53,1,TRUE),$B$56),"-")</f>
        <v>-</v>
      </c>
      <c r="X4" s="101" t="str">
        <f t="shared" ref="X4:X59" si="4">IFERROR(INDEX($A$4:$A$53,MATCH(Y4,$B$4:$B$53,0),1),"-")</f>
        <v>-</v>
      </c>
      <c r="Y4" s="101" t="str">
        <f>IFERROR(IF(($K$2-S4-U4-W4)&lt;$B$53,VLOOKUP(($K$2-S4-U4-W4),$B$4:$B$53,1,TRUE),$B$56),"-")</f>
        <v>-</v>
      </c>
      <c r="Z4" s="7" t="e">
        <f>SUM(R4:Y4)</f>
        <v>#N/A</v>
      </c>
      <c r="AA4" s="7" t="e">
        <f>($K$2-Z4)/2</f>
        <v>#N/A</v>
      </c>
      <c r="AB4" t="e">
        <f>IF(AA4&gt;1,$S$1-6,IF(AA4&gt;$M$2,-3,IF(AA4&gt;$N$2,-1,0)))</f>
        <v>#N/A</v>
      </c>
      <c r="AC4" s="7" t="e">
        <f>IF(MIN(R4:Y4)&lt;$M$5,-1,1)</f>
        <v>#N/A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 t="e">
        <f t="array" ref="AE4">IF(OR(LEFT(R4:Y4,2)="C5",LEFT(R4:Y4,2)="C6",LEFT(R4:Y4,2)="C7"),1,0)</f>
        <v>#N/A</v>
      </c>
      <c r="AF4" s="7" t="e">
        <f>IF(AA4&lt;((COUNTIF(R4:Y4,"&gt;0")+1)*$M$8),-10,0)</f>
        <v>#N/A</v>
      </c>
      <c r="AG4" s="7" t="e">
        <f>$S$1+SUM(AB4:AF4)</f>
        <v>#N/A</v>
      </c>
      <c r="AI4" t="str">
        <f t="array" ref="AI4">IFERROR(INDEX($Q$4:$Q$59,SMALL(IF($AG$4:$AG$59=MAX($AG$4:$AG$59),ROW($AG$4:$AG$59)),ROWS(Q$4:Q4))-3,1),"")</f>
        <v/>
      </c>
      <c r="AJ4" t="str">
        <f t="shared" ref="AJ4:AS19" si="5">IFERROR(INDEX(R$4:R$59,$AI4,1),"")</f>
        <v/>
      </c>
      <c r="AK4" t="str">
        <f t="shared" si="5"/>
        <v/>
      </c>
      <c r="AL4" t="str">
        <f t="shared" si="5"/>
        <v/>
      </c>
      <c r="AM4" t="str">
        <f t="shared" si="5"/>
        <v/>
      </c>
      <c r="AN4" t="str">
        <f t="shared" si="5"/>
        <v/>
      </c>
      <c r="AO4" t="str">
        <f t="shared" si="5"/>
        <v/>
      </c>
      <c r="AP4" t="str">
        <f t="shared" si="5"/>
        <v/>
      </c>
      <c r="AQ4" t="str">
        <f t="shared" si="5"/>
        <v/>
      </c>
      <c r="AR4" t="str">
        <f t="shared" si="5"/>
        <v/>
      </c>
      <c r="AS4" t="str">
        <f t="shared" si="5"/>
        <v/>
      </c>
      <c r="AT4" t="str">
        <f>IFERROR(INDEX(AG$4:AG$59,$AI4,1),"")</f>
        <v/>
      </c>
      <c r="AV4" t="str">
        <f t="array" ref="AV4">IFERROR(INDEX($Q$4:$Q$59,SMALL(IF($AG$4:$AG$59=(MAX($AG$4:$AG$59)-1),ROW($AG$4:$AG$59)),ROWS(Q$4:Q4))-3,1),"")</f>
        <v/>
      </c>
      <c r="AW4" t="str">
        <f t="shared" ref="AW4:BF19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 t="str">
        <f t="array" ref="BI4">IFERROR(INDEX($Q$4:$Q$59,SMALL(IF($AG$4:$AG$59=(MAX($AG$4:$AG$59)-2),ROW($AG$4:$AG$59)),ROWS(Q$4:Q4))-3,1),"")</f>
        <v/>
      </c>
      <c r="BJ4" t="str">
        <f t="shared" ref="BJ4:BS19" si="7">IFERROR(INDEX(R$4:R$59,$BI4,1),"")</f>
        <v/>
      </c>
      <c r="BK4" t="str">
        <f t="shared" si="7"/>
        <v/>
      </c>
      <c r="BL4" t="str">
        <f t="shared" si="7"/>
        <v/>
      </c>
      <c r="BM4" t="str">
        <f t="shared" si="7"/>
        <v/>
      </c>
      <c r="BN4" t="str">
        <f t="shared" si="7"/>
        <v/>
      </c>
      <c r="BO4" t="str">
        <f t="shared" si="7"/>
        <v/>
      </c>
      <c r="BP4" t="str">
        <f t="shared" si="7"/>
        <v/>
      </c>
      <c r="BQ4" t="str">
        <f t="shared" si="7"/>
        <v/>
      </c>
      <c r="BR4" t="str">
        <f t="shared" si="7"/>
        <v/>
      </c>
      <c r="BS4" t="str">
        <f t="shared" si="7"/>
        <v/>
      </c>
      <c r="BT4" t="str">
        <f>IFERROR(INDEX(AG$4:AG$59,$BI4,1),"")</f>
        <v/>
      </c>
      <c r="BV4" t="str">
        <f t="array" ref="BV4">IFERROR(INDEX($Q$4:$Q$59,SMALL(IF($AG$4:$AG$59&lt;(MAX($AG$4:$AG$59)-2),ROW($AG$4:$AG$59)),ROWS(AG$4:AG4))-3,1),"")</f>
        <v/>
      </c>
      <c r="BW4" t="str">
        <f t="shared" ref="BW4:CF19" si="8">IFERROR(INDEX(R$4:R$59,$BV4,1),"")</f>
        <v/>
      </c>
      <c r="BX4" t="str">
        <f t="shared" si="8"/>
        <v/>
      </c>
      <c r="BY4" t="str">
        <f t="shared" si="8"/>
        <v/>
      </c>
      <c r="BZ4" t="str">
        <f t="shared" si="8"/>
        <v/>
      </c>
      <c r="CA4" t="str">
        <f t="shared" si="8"/>
        <v/>
      </c>
      <c r="CB4" t="str">
        <f t="shared" si="8"/>
        <v/>
      </c>
      <c r="CC4" t="str">
        <f t="shared" si="8"/>
        <v/>
      </c>
      <c r="CD4" t="str">
        <f t="shared" si="8"/>
        <v/>
      </c>
      <c r="CE4" t="str">
        <f t="shared" si="8"/>
        <v/>
      </c>
      <c r="CF4" t="str">
        <f t="shared" si="8"/>
        <v/>
      </c>
      <c r="CG4" t="str">
        <f>IFERROR(INDEX(AG$4:AG$59,$BV4,1),"")</f>
        <v/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03">
        <v>2</v>
      </c>
      <c r="J5" s="103" t="str">
        <f>_xlfn.IFNA(IF(COUNT(AI4:AI52)&gt;0,INDEX(AL4:AL52,MATCH(K10,AS4:AS52,0)),IF(COUNT(AV4:AV52)&gt;0,INDEX(AY4:AY52,MATCH(K10,BF4:BF52,0)),IF(COUNT(BI4:BI52)&gt;0,INDEX(BL4:BL52,MATCH(K10,BS4:BS52,0)),INDEX(BY4:BY52,MATCH(K10,CF4:CF52,0))))),"-")</f>
        <v>-</v>
      </c>
      <c r="K5" s="103" t="str">
        <f>_xlfn.IFNA(IF(COUNT(AI4:AI52)&gt;0,INDEX(AM4:AM52,MATCH(K10,AS4:AS52,0)),IF(COUNT(AV4:AV52)&gt;0,INDEX(AZ4:AZ52,MATCH(K10,BF4:BF52,0)),IF(COUNT(BI4:BI52)&gt;0,INDEX(BM4:BM52,MATCH(K10,BS4:BS52,0)),INDEX(BZ4:BZ52,MATCH(K10,CF4:CF52,0))))),"-")</f>
        <v>-</v>
      </c>
      <c r="M5" s="8">
        <v>20</v>
      </c>
      <c r="Q5">
        <v>2</v>
      </c>
      <c r="R5" s="101" t="e">
        <f t="shared" si="0"/>
        <v>#N/A</v>
      </c>
      <c r="S5" s="101" t="e">
        <f t="shared" si="1"/>
        <v>#N/A</v>
      </c>
      <c r="T5" s="101" t="str">
        <f t="shared" si="2"/>
        <v>-</v>
      </c>
      <c r="U5" s="101" t="str">
        <f>IFERROR(IF(($K$2-S5)&lt;$B$53,VLOOKUP(($K$2-S5),$B$4:$B$53,1,TRUE),$B$57),"-")</f>
        <v>-</v>
      </c>
      <c r="V5" s="101" t="str">
        <f t="shared" si="3"/>
        <v>-</v>
      </c>
      <c r="W5" s="101" t="str">
        <f>IFERROR(IF(($K$2-S5-U5)&lt;$B$53,VLOOKUP(($K$2-S5-U5),$B$4:$B$53,1,TRUE),$B$57),"-")</f>
        <v>-</v>
      </c>
      <c r="X5" s="101" t="str">
        <f t="shared" si="4"/>
        <v>-</v>
      </c>
      <c r="Y5" s="101" t="str">
        <f>IFERROR(IF(($K$2-S5-U5-W5)&lt;$B$53,VLOOKUP(($K$2-S5-U5-W5),$B$4:$B$53,1,TRUE),$B$57),"-")</f>
        <v>-</v>
      </c>
      <c r="Z5" s="7" t="e">
        <f t="shared" ref="Z5:Z24" si="9">SUM(R5:Y5)</f>
        <v>#N/A</v>
      </c>
      <c r="AA5" s="7" t="e">
        <f t="shared" ref="AA5:AA59" si="10">($K$2-Z5)/2</f>
        <v>#N/A</v>
      </c>
      <c r="AB5" t="e">
        <f t="shared" ref="AB5:AB59" si="11">IF(AA5&gt;1,$S$1-6,IF(AA5&gt;$M$2,-3,IF(AA5&gt;$N$2,-1,0)))</f>
        <v>#N/A</v>
      </c>
      <c r="AC5" s="7" t="e">
        <f t="shared" ref="AC5:AC59" si="12">IF(MIN(R5:Y5)&lt;$M$5,-1,1)</f>
        <v>#N/A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 t="e">
        <f t="array" ref="AE5">IF(OR(LEFT(R5:Y5,2)="C5",LEFT(R5:Y5,2)="C6",LEFT(R5:Y5,2)="C7"),1,0)</f>
        <v>#N/A</v>
      </c>
      <c r="AF5" s="7" t="e">
        <f t="shared" ref="AF5:AF59" si="14">IF(AA5&lt;((COUNTIF(R5:Y5,"&gt;0")+1)*$M$8),-10,0)</f>
        <v>#N/A</v>
      </c>
      <c r="AG5" s="7" t="e">
        <f t="shared" ref="AG5:AG59" si="15">$S$1+SUM(AB5:AF5)</f>
        <v>#N/A</v>
      </c>
      <c r="AI5" t="str">
        <f t="array" ref="AI5">IFERROR(INDEX($Q$4:$Q$59,SMALL(IF($AG$4:$AG$59=MAX($AG$4:$AG$59),ROW($AG$4:$AG$59)),ROWS(Q$4:Q5))-3,1),"")</f>
        <v/>
      </c>
      <c r="AJ5" t="str">
        <f t="shared" si="5"/>
        <v/>
      </c>
      <c r="AK5" t="str">
        <f t="shared" si="5"/>
        <v/>
      </c>
      <c r="AL5" t="str">
        <f t="shared" si="5"/>
        <v/>
      </c>
      <c r="AM5" t="str">
        <f t="shared" si="5"/>
        <v/>
      </c>
      <c r="AN5" t="str">
        <f t="shared" si="5"/>
        <v/>
      </c>
      <c r="AO5" t="str">
        <f t="shared" si="5"/>
        <v/>
      </c>
      <c r="AP5" t="str">
        <f t="shared" si="5"/>
        <v/>
      </c>
      <c r="AQ5" t="str">
        <f t="shared" si="5"/>
        <v/>
      </c>
      <c r="AR5" t="str">
        <f t="shared" si="5"/>
        <v/>
      </c>
      <c r="AS5" t="str">
        <f t="shared" si="5"/>
        <v/>
      </c>
      <c r="AT5" t="str">
        <f t="shared" ref="AT5:AT59" si="16">IFERROR(INDEX(AG$4:AG$59,$AI5,1),"")</f>
        <v/>
      </c>
      <c r="AV5" t="str">
        <f t="array" ref="AV5">IFERROR(INDEX($Q$4:$Q$59,SMALL(IF($AG$4:$AG$59=(MAX($AG$4:$AG$59)-1),ROW($AG$4:$AG$59)),ROWS(Q$4:Q5))-3,1),"")</f>
        <v/>
      </c>
      <c r="AW5" t="str">
        <f t="shared" si="6"/>
        <v/>
      </c>
      <c r="AX5" t="str">
        <f t="shared" si="6"/>
        <v/>
      </c>
      <c r="AY5" t="str">
        <f t="shared" si="6"/>
        <v/>
      </c>
      <c r="AZ5" t="str">
        <f t="shared" si="6"/>
        <v/>
      </c>
      <c r="BA5" t="str">
        <f t="shared" si="6"/>
        <v/>
      </c>
      <c r="BB5" t="str">
        <f t="shared" si="6"/>
        <v/>
      </c>
      <c r="BC5" t="str">
        <f t="shared" si="6"/>
        <v/>
      </c>
      <c r="BD5" t="str">
        <f t="shared" si="6"/>
        <v/>
      </c>
      <c r="BE5" t="str">
        <f t="shared" si="6"/>
        <v/>
      </c>
      <c r="BF5" t="str">
        <f t="shared" si="6"/>
        <v/>
      </c>
      <c r="BG5" t="str">
        <f t="shared" ref="BG5:BG59" si="17">IFERROR(INDEX(AG$4:AG$59,$AV5,1),"")</f>
        <v/>
      </c>
      <c r="BI5" t="str">
        <f t="array" ref="BI5">IFERROR(INDEX($Q$4:$Q$59,SMALL(IF($AG$4:$AG$59=(MAX($AG$4:$AG$59)-2),ROW($AG$4:$AG$59)),ROWS(Q$4:Q5))-3,1),"")</f>
        <v/>
      </c>
      <c r="BJ5" t="str">
        <f t="shared" si="7"/>
        <v/>
      </c>
      <c r="BK5" t="str">
        <f t="shared" si="7"/>
        <v/>
      </c>
      <c r="BL5" t="str">
        <f t="shared" si="7"/>
        <v/>
      </c>
      <c r="BM5" t="str">
        <f t="shared" si="7"/>
        <v/>
      </c>
      <c r="BN5" t="str">
        <f t="shared" si="7"/>
        <v/>
      </c>
      <c r="BO5" t="str">
        <f t="shared" si="7"/>
        <v/>
      </c>
      <c r="BP5" t="str">
        <f t="shared" si="7"/>
        <v/>
      </c>
      <c r="BQ5" t="str">
        <f t="shared" si="7"/>
        <v/>
      </c>
      <c r="BR5" t="str">
        <f t="shared" si="7"/>
        <v/>
      </c>
      <c r="BS5" t="str">
        <f t="shared" si="7"/>
        <v/>
      </c>
      <c r="BT5" t="str">
        <f t="shared" ref="BT5:BT59" si="18">IFERROR(INDEX(AG$4:AG$59,$BI5,1),"")</f>
        <v/>
      </c>
      <c r="BV5" t="str">
        <f t="array" ref="BV5">IFERROR(INDEX($Q$4:$Q$59,SMALL(IF($AG$4:$AG$59&lt;(MAX($AG$4:$AG$59)-2),ROW($AG$4:$AG$59)),ROWS(AG$4:AG5))-3,1),"")</f>
        <v/>
      </c>
      <c r="BW5" t="str">
        <f t="shared" si="8"/>
        <v/>
      </c>
      <c r="BX5" t="str">
        <f t="shared" si="8"/>
        <v/>
      </c>
      <c r="BY5" t="str">
        <f t="shared" si="8"/>
        <v/>
      </c>
      <c r="BZ5" t="str">
        <f t="shared" si="8"/>
        <v/>
      </c>
      <c r="CA5" t="str">
        <f t="shared" si="8"/>
        <v/>
      </c>
      <c r="CB5" t="str">
        <f t="shared" si="8"/>
        <v/>
      </c>
      <c r="CC5" t="str">
        <f t="shared" si="8"/>
        <v/>
      </c>
      <c r="CD5" t="str">
        <f t="shared" si="8"/>
        <v/>
      </c>
      <c r="CE5" t="str">
        <f t="shared" si="8"/>
        <v/>
      </c>
      <c r="CF5" t="str">
        <f t="shared" si="8"/>
        <v/>
      </c>
      <c r="CG5" t="str">
        <f t="shared" ref="CG5:CG59" si="19">IFERROR(INDEX(AG$4:AG$59,$BV5,1),"")</f>
        <v/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03">
        <v>3</v>
      </c>
      <c r="J6" s="103" t="str">
        <f>_xlfn.IFNA(IF(COUNT(AI4:AI52)&gt;0,INDEX(AN4:AN52,MATCH(K10,AS4:AS52,0)),IF(COUNT(AV4:AV52)&gt;0,INDEX(BA4:BA52,MATCH(K10,BF4:BF52,0)),IF(COUNT(BI4:BI52)&gt;0,INDEX(BN4:BN52,MATCH(K10,BS4:BS52,0)),INDEX(CA4:CA52,MATCH(K10,CF4:CF52,0))))),"-")</f>
        <v>-</v>
      </c>
      <c r="K6" s="103" t="str">
        <f>_xlfn.IFNA(IF(COUNT(AI4:AI52)&gt;0,INDEX(AO4:AO52,MATCH(K10,AS4:AS52,0)),IF(COUNT(AV4:AV52)&gt;0,INDEX(BB4:BB52,MATCH(K10,BF4:BF52,0)),IF(COUNT(BI4:BI52)&gt;0,INDEX(BO4:BO52,MATCH(K10,BS4:BS52,0)),INDEX(CB4:CB52,MATCH(K10,CF4:CF52,0))))),"-")</f>
        <v>-</v>
      </c>
      <c r="Q6">
        <v>3</v>
      </c>
      <c r="R6" s="101" t="e">
        <f t="shared" si="0"/>
        <v>#N/A</v>
      </c>
      <c r="S6" s="101" t="e">
        <f t="shared" si="1"/>
        <v>#N/A</v>
      </c>
      <c r="T6" s="101" t="str">
        <f t="shared" si="2"/>
        <v>-</v>
      </c>
      <c r="U6" s="101" t="str">
        <f>IFERROR(IF(($K$2-S6)&lt;$B$53,VLOOKUP(($K$2-S6),$B$4:$B$53,1,TRUE),$B$58),"-")</f>
        <v>-</v>
      </c>
      <c r="V6" s="101" t="str">
        <f t="shared" si="3"/>
        <v>-</v>
      </c>
      <c r="W6" s="101" t="str">
        <f>IFERROR(IF(($K$2-S6-U6)&lt;$B$53,VLOOKUP(($K$2-S6-U6),$B$4:$B$53,1,TRUE),$B$58),"-")</f>
        <v>-</v>
      </c>
      <c r="X6" s="101" t="str">
        <f t="shared" si="4"/>
        <v>-</v>
      </c>
      <c r="Y6" s="101" t="str">
        <f>IFERROR(IF(($K$2-S6-U6-W6)&lt;$B$53,VLOOKUP(($K$2-S6-U6-W6),$B$4:$B$53,1,TRUE),$B$58),"-")</f>
        <v>-</v>
      </c>
      <c r="Z6" s="7" t="e">
        <f t="shared" si="9"/>
        <v>#N/A</v>
      </c>
      <c r="AA6" s="7" t="e">
        <f t="shared" si="10"/>
        <v>#N/A</v>
      </c>
      <c r="AB6" t="e">
        <f t="shared" si="11"/>
        <v>#N/A</v>
      </c>
      <c r="AC6" s="7" t="e">
        <f t="shared" si="12"/>
        <v>#N/A</v>
      </c>
      <c r="AD6" s="7">
        <f t="shared" si="13"/>
        <v>0</v>
      </c>
      <c r="AE6" s="7" t="e">
        <f t="array" ref="AE6">IF(OR(LEFT(R6:Y6,2)="C5",LEFT(R6:Y6,2)="C6",LEFT(R6:Y6,2)="C7"),1,0)</f>
        <v>#N/A</v>
      </c>
      <c r="AF6" s="7" t="e">
        <f t="shared" si="14"/>
        <v>#N/A</v>
      </c>
      <c r="AG6" s="7" t="e">
        <f t="shared" si="15"/>
        <v>#N/A</v>
      </c>
      <c r="AI6" t="str">
        <f t="array" ref="AI6">IFERROR(INDEX($Q$4:$Q$59,SMALL(IF($AG$4:$AG$59=MAX($AG$4:$AG$59),ROW($AG$4:$AG$59)),ROWS(Q$4:Q6))-3,1),"")</f>
        <v/>
      </c>
      <c r="AJ6" t="str">
        <f t="shared" si="5"/>
        <v/>
      </c>
      <c r="AK6" t="str">
        <f t="shared" si="5"/>
        <v/>
      </c>
      <c r="AL6" t="str">
        <f t="shared" si="5"/>
        <v/>
      </c>
      <c r="AM6" t="str">
        <f t="shared" si="5"/>
        <v/>
      </c>
      <c r="AN6" t="str">
        <f t="shared" si="5"/>
        <v/>
      </c>
      <c r="AO6" t="str">
        <f t="shared" si="5"/>
        <v/>
      </c>
      <c r="AP6" t="str">
        <f t="shared" si="5"/>
        <v/>
      </c>
      <c r="AQ6" t="str">
        <f t="shared" si="5"/>
        <v/>
      </c>
      <c r="AR6" t="str">
        <f t="shared" si="5"/>
        <v/>
      </c>
      <c r="AS6" t="str">
        <f t="shared" si="5"/>
        <v/>
      </c>
      <c r="AT6" t="str">
        <f t="shared" si="16"/>
        <v/>
      </c>
      <c r="AV6" t="str">
        <f t="array" ref="AV6">IFERROR(INDEX($Q$4:$Q$59,SMALL(IF($AG$4:$AG$59=(MAX($AG$4:$AG$59)-1),ROW($AG$4:$AG$59)),ROWS(Q$4:Q6))-3,1),"")</f>
        <v/>
      </c>
      <c r="AW6" t="str">
        <f t="shared" si="6"/>
        <v/>
      </c>
      <c r="AX6" t="str">
        <f t="shared" si="6"/>
        <v/>
      </c>
      <c r="AY6" t="str">
        <f t="shared" si="6"/>
        <v/>
      </c>
      <c r="AZ6" t="str">
        <f t="shared" si="6"/>
        <v/>
      </c>
      <c r="BA6" t="str">
        <f t="shared" si="6"/>
        <v/>
      </c>
      <c r="BB6" t="str">
        <f t="shared" si="6"/>
        <v/>
      </c>
      <c r="BC6" t="str">
        <f t="shared" si="6"/>
        <v/>
      </c>
      <c r="BD6" t="str">
        <f t="shared" si="6"/>
        <v/>
      </c>
      <c r="BE6" t="str">
        <f t="shared" si="6"/>
        <v/>
      </c>
      <c r="BF6" t="str">
        <f t="shared" si="6"/>
        <v/>
      </c>
      <c r="BG6" t="str">
        <f t="shared" si="17"/>
        <v/>
      </c>
      <c r="BI6" t="str">
        <f t="array" ref="BI6">IFERROR(INDEX($Q$4:$Q$59,SMALL(IF($AG$4:$AG$59=(MAX($AG$4:$AG$59)-2),ROW($AG$4:$AG$59)),ROWS(Q$4:Q6))-3,1),"")</f>
        <v/>
      </c>
      <c r="BJ6" t="str">
        <f t="shared" si="7"/>
        <v/>
      </c>
      <c r="BK6" t="str">
        <f t="shared" si="7"/>
        <v/>
      </c>
      <c r="BL6" t="str">
        <f t="shared" si="7"/>
        <v/>
      </c>
      <c r="BM6" t="str">
        <f t="shared" si="7"/>
        <v/>
      </c>
      <c r="BN6" t="str">
        <f t="shared" si="7"/>
        <v/>
      </c>
      <c r="BO6" t="str">
        <f t="shared" si="7"/>
        <v/>
      </c>
      <c r="BP6" t="str">
        <f t="shared" si="7"/>
        <v/>
      </c>
      <c r="BQ6" t="str">
        <f t="shared" si="7"/>
        <v/>
      </c>
      <c r="BR6" t="str">
        <f t="shared" si="7"/>
        <v/>
      </c>
      <c r="BS6" t="str">
        <f t="shared" si="7"/>
        <v/>
      </c>
      <c r="BT6" t="str">
        <f t="shared" si="18"/>
        <v/>
      </c>
      <c r="BV6" t="str">
        <f t="array" ref="BV6">IFERROR(INDEX($Q$4:$Q$59,SMALL(IF($AG$4:$AG$59&lt;(MAX($AG$4:$AG$59)-2),ROW($AG$4:$AG$59)),ROWS(AG$4:AG6))-3,1),"")</f>
        <v/>
      </c>
      <c r="BW6" t="str">
        <f t="shared" si="8"/>
        <v/>
      </c>
      <c r="BX6" t="str">
        <f t="shared" si="8"/>
        <v/>
      </c>
      <c r="BY6" t="str">
        <f t="shared" si="8"/>
        <v/>
      </c>
      <c r="BZ6" t="str">
        <f t="shared" si="8"/>
        <v/>
      </c>
      <c r="CA6" t="str">
        <f t="shared" si="8"/>
        <v/>
      </c>
      <c r="CB6" t="str">
        <f t="shared" si="8"/>
        <v/>
      </c>
      <c r="CC6" t="str">
        <f t="shared" si="8"/>
        <v/>
      </c>
      <c r="CD6" t="str">
        <f t="shared" si="8"/>
        <v/>
      </c>
      <c r="CE6" t="str">
        <f t="shared" si="8"/>
        <v/>
      </c>
      <c r="CF6" t="str">
        <f t="shared" si="8"/>
        <v/>
      </c>
      <c r="CG6" t="str">
        <f t="shared" si="19"/>
        <v/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03">
        <v>4</v>
      </c>
      <c r="J7" s="103" t="str">
        <f>_xlfn.IFNA(IF(COUNT(AI4:AI52)&gt;0,INDEX(AP4:AP52,MATCH(K10,AS4:AS52,0)),IF(COUNT(AV4:AV52)&gt;0,INDEX(BC4:BC52,MATCH(K10,BF4:BF52,0)),IF(COUNT(BI4:BI52)&gt;0,INDEX(BP4:BP52,MATCH(K10,BS4:BS52,0)),INDEX(CC4:CC52,MATCH(K10,CF4:CF52,0))))),"-")</f>
        <v>-</v>
      </c>
      <c r="K7" s="103" t="str">
        <f>_xlfn.IFNA(IF(COUNT(AI4:AI52)&gt;0,INDEX(AQ4:AQ52,MATCH(K10,AS4:AS52,0)),IF(COUNT(AV4:AV52)&gt;0,INDEX(BD4:BD52,MATCH(K10,BF4:BF52,0)),IF(COUNT(BI4:BI52)&gt;0,INDEX(BQ4:BQ52,MATCH(K10,BS4:BS52,0)),INDEX(CD4:CD52,MATCH(K10,CF4:CF52,0))))),"-")</f>
        <v>-</v>
      </c>
      <c r="M7" t="s">
        <v>102</v>
      </c>
      <c r="Q7" s="7">
        <v>4</v>
      </c>
      <c r="R7" s="101" t="e">
        <f t="shared" si="0"/>
        <v>#N/A</v>
      </c>
      <c r="S7" s="101" t="e">
        <f t="shared" si="1"/>
        <v>#N/A</v>
      </c>
      <c r="T7" s="101" t="str">
        <f t="shared" si="2"/>
        <v>-</v>
      </c>
      <c r="U7" s="101" t="str">
        <f>IFERROR(IF(($K$2-S7)&lt;$B$53,VLOOKUP(($K$2-S7),$B$4:$B$53,1,TRUE),$B$59),"-")</f>
        <v>-</v>
      </c>
      <c r="V7" s="101" t="str">
        <f t="shared" si="3"/>
        <v>-</v>
      </c>
      <c r="W7" s="101" t="str">
        <f>IFERROR(IF(($K$2-S7-U7)&lt;$B$53,VLOOKUP(($K$2-S7-U7),$B$4:$B$53,1,TRUE),$B$59),"-")</f>
        <v>-</v>
      </c>
      <c r="X7" s="101" t="str">
        <f t="shared" si="4"/>
        <v>-</v>
      </c>
      <c r="Y7" s="101" t="str">
        <f>IFERROR(IF(($K$2-S7-U7-W7)&lt;$B$53,VLOOKUP(($K$2-S7-U7-W7),$B$4:$B$53,1,TRUE),$B$59),"-")</f>
        <v>-</v>
      </c>
      <c r="Z7" s="7" t="e">
        <f t="shared" si="9"/>
        <v>#N/A</v>
      </c>
      <c r="AA7" s="7" t="e">
        <f t="shared" si="10"/>
        <v>#N/A</v>
      </c>
      <c r="AB7" t="e">
        <f t="shared" si="11"/>
        <v>#N/A</v>
      </c>
      <c r="AC7" s="7" t="e">
        <f t="shared" si="12"/>
        <v>#N/A</v>
      </c>
      <c r="AD7" s="7">
        <f t="shared" si="13"/>
        <v>0</v>
      </c>
      <c r="AE7" s="7" t="e">
        <f t="array" ref="AE7">IF(OR(LEFT(R7:Y7,2)="C5",LEFT(R7:Y7,2)="C6",LEFT(R7:Y7,2)="C7"),1,0)</f>
        <v>#N/A</v>
      </c>
      <c r="AF7" s="7" t="e">
        <f t="shared" si="14"/>
        <v>#N/A</v>
      </c>
      <c r="AG7" s="7" t="e">
        <f t="shared" si="15"/>
        <v>#N/A</v>
      </c>
      <c r="AI7" t="str">
        <f t="array" ref="AI7">IFERROR(INDEX($Q$4:$Q$59,SMALL(IF($AG$4:$AG$59=MAX($AG$4:$AG$59),ROW($AG$4:$AG$59)),ROWS(Q$4:Q7))-3,1),"")</f>
        <v/>
      </c>
      <c r="AJ7" t="str">
        <f t="shared" si="5"/>
        <v/>
      </c>
      <c r="AK7" t="str">
        <f t="shared" si="5"/>
        <v/>
      </c>
      <c r="AL7" t="str">
        <f t="shared" si="5"/>
        <v/>
      </c>
      <c r="AM7" t="str">
        <f t="shared" si="5"/>
        <v/>
      </c>
      <c r="AN7" t="str">
        <f t="shared" si="5"/>
        <v/>
      </c>
      <c r="AO7" t="str">
        <f t="shared" si="5"/>
        <v/>
      </c>
      <c r="AP7" t="str">
        <f t="shared" si="5"/>
        <v/>
      </c>
      <c r="AQ7" t="str">
        <f t="shared" si="5"/>
        <v/>
      </c>
      <c r="AR7" t="str">
        <f t="shared" si="5"/>
        <v/>
      </c>
      <c r="AS7" t="str">
        <f t="shared" si="5"/>
        <v/>
      </c>
      <c r="AT7" t="str">
        <f t="shared" si="16"/>
        <v/>
      </c>
      <c r="AV7" t="str">
        <f t="array" ref="AV7">IFERROR(INDEX($Q$4:$Q$59,SMALL(IF($AG$4:$AG$59=(MAX($AG$4:$AG$59)-1),ROW($AG$4:$AG$59)),ROWS(Q$4:Q7))-3,1),"")</f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6"/>
        <v/>
      </c>
      <c r="BD7" t="str">
        <f t="shared" si="6"/>
        <v/>
      </c>
      <c r="BE7" t="str">
        <f t="shared" si="6"/>
        <v/>
      </c>
      <c r="BF7" t="str">
        <f t="shared" si="6"/>
        <v/>
      </c>
      <c r="BG7" t="str">
        <f t="shared" si="17"/>
        <v/>
      </c>
      <c r="BI7" t="str">
        <f t="array" ref="BI7">IFERROR(INDEX($Q$4:$Q$59,SMALL(IF($AG$4:$AG$59=(MAX($AG$4:$AG$59)-2),ROW($AG$4:$AG$59)),ROWS(Q$4:Q7))-3,1),"")</f>
        <v/>
      </c>
      <c r="BJ7" t="str">
        <f t="shared" si="7"/>
        <v/>
      </c>
      <c r="BK7" t="str">
        <f t="shared" si="7"/>
        <v/>
      </c>
      <c r="BL7" t="str">
        <f t="shared" si="7"/>
        <v/>
      </c>
      <c r="BM7" t="str">
        <f t="shared" si="7"/>
        <v/>
      </c>
      <c r="BN7" t="str">
        <f t="shared" si="7"/>
        <v/>
      </c>
      <c r="BO7" t="str">
        <f t="shared" si="7"/>
        <v/>
      </c>
      <c r="BP7" t="str">
        <f t="shared" si="7"/>
        <v/>
      </c>
      <c r="BQ7" t="str">
        <f t="shared" si="7"/>
        <v/>
      </c>
      <c r="BR7" t="str">
        <f t="shared" si="7"/>
        <v/>
      </c>
      <c r="BS7" t="str">
        <f t="shared" si="7"/>
        <v/>
      </c>
      <c r="BT7" t="str">
        <f t="shared" si="18"/>
        <v/>
      </c>
      <c r="BV7" t="str">
        <f t="array" ref="BV7">IFERROR(INDEX($Q$4:$Q$59,SMALL(IF($AG$4:$AG$59&lt;(MAX($AG$4:$AG$59)-2),ROW($AG$4:$AG$59)),ROWS(AG$4:AG7))-3,1),"")</f>
        <v/>
      </c>
      <c r="BW7" t="str">
        <f t="shared" si="8"/>
        <v/>
      </c>
      <c r="BX7" t="str">
        <f t="shared" si="8"/>
        <v/>
      </c>
      <c r="BY7" t="str">
        <f t="shared" si="8"/>
        <v/>
      </c>
      <c r="BZ7" t="str">
        <f t="shared" si="8"/>
        <v/>
      </c>
      <c r="CA7" t="str">
        <f t="shared" si="8"/>
        <v/>
      </c>
      <c r="CB7" t="str">
        <f t="shared" si="8"/>
        <v/>
      </c>
      <c r="CC7" t="str">
        <f t="shared" si="8"/>
        <v/>
      </c>
      <c r="CD7" t="str">
        <f t="shared" si="8"/>
        <v/>
      </c>
      <c r="CE7" t="str">
        <f t="shared" si="8"/>
        <v/>
      </c>
      <c r="CF7" t="str">
        <f t="shared" si="8"/>
        <v/>
      </c>
      <c r="CG7" t="str">
        <f t="shared" si="19"/>
        <v/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f>'calculating+sorting'!M8</f>
        <v>0.02</v>
      </c>
      <c r="Q8" s="11">
        <v>5</v>
      </c>
      <c r="R8" s="101" t="e">
        <f t="shared" si="0"/>
        <v>#N/A</v>
      </c>
      <c r="S8" s="101" t="e">
        <f t="shared" si="1"/>
        <v>#N/A</v>
      </c>
      <c r="T8" s="101" t="str">
        <f t="shared" si="2"/>
        <v>-</v>
      </c>
      <c r="U8" s="101" t="str">
        <f>IFERROR(IF(($K$2-S8)&lt;$B$53,VLOOKUP(($K$2-S8),$B$4:$B$53,1,TRUE),$B$60),"-")</f>
        <v>-</v>
      </c>
      <c r="V8" s="101" t="str">
        <f t="shared" si="3"/>
        <v>-</v>
      </c>
      <c r="W8" s="101" t="str">
        <f>IFERROR(IF(($K$2-S8-U8)&lt;$B$53,VLOOKUP(($K$2-S8-U8),$B$4:$B$53,1,TRUE),$B$60),"-")</f>
        <v>-</v>
      </c>
      <c r="X8" s="101" t="str">
        <f t="shared" si="4"/>
        <v>-</v>
      </c>
      <c r="Y8" s="101" t="str">
        <f>IFERROR(IF(($K$2-S8-U8-W8)&lt;$B$53,VLOOKUP(($K$2-S8-U8-W8),$B$4:$B$53,1,TRUE),$B$60),"-")</f>
        <v>-</v>
      </c>
      <c r="Z8" s="7" t="e">
        <f t="shared" si="9"/>
        <v>#N/A</v>
      </c>
      <c r="AA8" s="7" t="e">
        <f t="shared" si="10"/>
        <v>#N/A</v>
      </c>
      <c r="AB8" t="e">
        <f t="shared" si="11"/>
        <v>#N/A</v>
      </c>
      <c r="AC8" s="7" t="e">
        <f t="shared" si="12"/>
        <v>#N/A</v>
      </c>
      <c r="AD8" s="7">
        <f t="shared" si="13"/>
        <v>0</v>
      </c>
      <c r="AE8" s="7" t="e">
        <f t="array" ref="AE8">IF(OR(LEFT(R8:Y8,2)="C5",LEFT(R8:Y8,2)="C6",LEFT(R8:Y8,2)="C7"),1,0)</f>
        <v>#N/A</v>
      </c>
      <c r="AF8" s="7" t="e">
        <f t="shared" si="14"/>
        <v>#N/A</v>
      </c>
      <c r="AG8" s="7" t="e">
        <f t="shared" si="15"/>
        <v>#N/A</v>
      </c>
      <c r="AI8" t="str">
        <f t="array" ref="AI8">IFERROR(INDEX($Q$4:$Q$59,SMALL(IF($AG$4:$AG$59=MAX($AG$4:$AG$59),ROW($AG$4:$AG$59)),ROWS(Q$4:Q8))-3,1),"")</f>
        <v/>
      </c>
      <c r="AJ8" t="str">
        <f t="shared" si="5"/>
        <v/>
      </c>
      <c r="AK8" t="str">
        <f t="shared" si="5"/>
        <v/>
      </c>
      <c r="AL8" t="str">
        <f t="shared" si="5"/>
        <v/>
      </c>
      <c r="AM8" t="str">
        <f t="shared" si="5"/>
        <v/>
      </c>
      <c r="AN8" t="str">
        <f t="shared" si="5"/>
        <v/>
      </c>
      <c r="AO8" t="str">
        <f t="shared" si="5"/>
        <v/>
      </c>
      <c r="AP8" t="str">
        <f t="shared" si="5"/>
        <v/>
      </c>
      <c r="AQ8" t="str">
        <f t="shared" si="5"/>
        <v/>
      </c>
      <c r="AR8" t="str">
        <f t="shared" si="5"/>
        <v/>
      </c>
      <c r="AS8" t="str">
        <f t="shared" si="5"/>
        <v/>
      </c>
      <c r="AT8" t="str">
        <f t="shared" si="16"/>
        <v/>
      </c>
      <c r="AV8" t="str">
        <f t="array" ref="AV8">IFERROR(INDEX($Q$4:$Q$59,SMALL(IF($AG$4:$AG$59=(MAX($AG$4:$AG$59)-1),ROW($AG$4:$AG$59)),ROWS(Q$4:Q8))-3,1),"")</f>
        <v/>
      </c>
      <c r="AW8" t="str">
        <f t="shared" si="6"/>
        <v/>
      </c>
      <c r="AX8" t="str">
        <f t="shared" si="6"/>
        <v/>
      </c>
      <c r="AY8" t="str">
        <f t="shared" si="6"/>
        <v/>
      </c>
      <c r="AZ8" t="str">
        <f t="shared" si="6"/>
        <v/>
      </c>
      <c r="BA8" t="str">
        <f t="shared" si="6"/>
        <v/>
      </c>
      <c r="BB8" t="str">
        <f t="shared" si="6"/>
        <v/>
      </c>
      <c r="BC8" t="str">
        <f t="shared" si="6"/>
        <v/>
      </c>
      <c r="BD8" t="str">
        <f t="shared" si="6"/>
        <v/>
      </c>
      <c r="BE8" t="str">
        <f t="shared" si="6"/>
        <v/>
      </c>
      <c r="BF8" t="str">
        <f t="shared" si="6"/>
        <v/>
      </c>
      <c r="BG8" t="str">
        <f t="shared" si="17"/>
        <v/>
      </c>
      <c r="BI8" t="str">
        <f t="array" ref="BI8">IFERROR(INDEX($Q$4:$Q$59,SMALL(IF($AG$4:$AG$59=(MAX($AG$4:$AG$59)-2),ROW($AG$4:$AG$59)),ROWS(Q$4:Q8))-3,1),"")</f>
        <v/>
      </c>
      <c r="BJ8" t="str">
        <f t="shared" si="7"/>
        <v/>
      </c>
      <c r="BK8" t="str">
        <f t="shared" si="7"/>
        <v/>
      </c>
      <c r="BL8" t="str">
        <f t="shared" si="7"/>
        <v/>
      </c>
      <c r="BM8" t="str">
        <f t="shared" si="7"/>
        <v/>
      </c>
      <c r="BN8" t="str">
        <f t="shared" si="7"/>
        <v/>
      </c>
      <c r="BO8" t="str">
        <f t="shared" si="7"/>
        <v/>
      </c>
      <c r="BP8" t="str">
        <f t="shared" si="7"/>
        <v/>
      </c>
      <c r="BQ8" t="str">
        <f t="shared" si="7"/>
        <v/>
      </c>
      <c r="BR8" t="str">
        <f t="shared" si="7"/>
        <v/>
      </c>
      <c r="BS8" t="str">
        <f t="shared" si="7"/>
        <v/>
      </c>
      <c r="BT8" t="str">
        <f t="shared" si="18"/>
        <v/>
      </c>
      <c r="BV8" t="str">
        <f t="array" ref="BV8">IFERROR(INDEX($Q$4:$Q$59,SMALL(IF($AG$4:$AG$59&lt;(MAX($AG$4:$AG$59)-2),ROW($AG$4:$AG$59)),ROWS(AG$4:AG8))-3,1),"")</f>
        <v/>
      </c>
      <c r="BW8" t="str">
        <f t="shared" si="8"/>
        <v/>
      </c>
      <c r="BX8" t="str">
        <f t="shared" si="8"/>
        <v/>
      </c>
      <c r="BY8" t="str">
        <f t="shared" si="8"/>
        <v/>
      </c>
      <c r="BZ8" t="str">
        <f t="shared" si="8"/>
        <v/>
      </c>
      <c r="CA8" t="str">
        <f t="shared" si="8"/>
        <v/>
      </c>
      <c r="CB8" t="str">
        <f t="shared" si="8"/>
        <v/>
      </c>
      <c r="CC8" t="str">
        <f t="shared" si="8"/>
        <v/>
      </c>
      <c r="CD8" t="str">
        <f t="shared" si="8"/>
        <v/>
      </c>
      <c r="CE8" t="str">
        <f t="shared" si="8"/>
        <v/>
      </c>
      <c r="CF8" t="str">
        <f t="shared" si="8"/>
        <v/>
      </c>
      <c r="CG8" t="str">
        <f t="shared" si="19"/>
        <v/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0</v>
      </c>
      <c r="Q9" s="11">
        <v>6</v>
      </c>
      <c r="R9" s="101" t="e">
        <f t="shared" si="0"/>
        <v>#N/A</v>
      </c>
      <c r="S9" s="101" t="e">
        <f t="shared" si="1"/>
        <v>#N/A</v>
      </c>
      <c r="T9" s="101" t="str">
        <f t="shared" si="2"/>
        <v>-</v>
      </c>
      <c r="U9" s="101" t="str">
        <f>IFERROR(IF(($K$2-S9)&lt;$B$53,VLOOKUP(($K$2-S9),$B$4:$B$53,1,TRUE),$B$61),"-")</f>
        <v>-</v>
      </c>
      <c r="V9" s="101" t="str">
        <f t="shared" si="3"/>
        <v>-</v>
      </c>
      <c r="W9" s="101" t="str">
        <f>IFERROR(IF(($K$2-S9-U9)&lt;$B$53,VLOOKUP(($K$2-S9-U9),$B$4:$B$53,1,TRUE),$B$61),"-")</f>
        <v>-</v>
      </c>
      <c r="X9" s="101" t="str">
        <f t="shared" si="4"/>
        <v>-</v>
      </c>
      <c r="Y9" s="101" t="str">
        <f>IFERROR(IF(($K$2-S9-U9-W9)&lt;$B$53,VLOOKUP(($K$2-S9-U9-W9),$B$4:$B$53,1,TRUE),$B$61),"-")</f>
        <v>-</v>
      </c>
      <c r="Z9" s="7" t="e">
        <f t="shared" si="9"/>
        <v>#N/A</v>
      </c>
      <c r="AA9" s="7" t="e">
        <f t="shared" si="10"/>
        <v>#N/A</v>
      </c>
      <c r="AB9" t="e">
        <f t="shared" si="11"/>
        <v>#N/A</v>
      </c>
      <c r="AC9" s="7" t="e">
        <f t="shared" si="12"/>
        <v>#N/A</v>
      </c>
      <c r="AD9" s="7">
        <f t="shared" si="13"/>
        <v>0</v>
      </c>
      <c r="AE9" s="7" t="e">
        <f t="array" ref="AE9">IF(OR(LEFT(R9:Y9,2)="C5",LEFT(R9:Y9,2)="C6",LEFT(R9:Y9,2)="C7"),1,0)</f>
        <v>#N/A</v>
      </c>
      <c r="AF9" s="7" t="e">
        <f t="shared" si="14"/>
        <v>#N/A</v>
      </c>
      <c r="AG9" s="7" t="e">
        <f t="shared" si="15"/>
        <v>#N/A</v>
      </c>
      <c r="AI9" t="str">
        <f t="array" ref="AI9">IFERROR(INDEX($Q$4:$Q$59,SMALL(IF($AG$4:$AG$59=MAX($AG$4:$AG$59),ROW($AG$4:$AG$59)),ROWS(Q$4:Q9))-3,1),"")</f>
        <v/>
      </c>
      <c r="AJ9" t="str">
        <f t="shared" si="5"/>
        <v/>
      </c>
      <c r="AK9" t="str">
        <f t="shared" si="5"/>
        <v/>
      </c>
      <c r="AL9" t="str">
        <f t="shared" si="5"/>
        <v/>
      </c>
      <c r="AM9" t="str">
        <f t="shared" si="5"/>
        <v/>
      </c>
      <c r="AN9" t="str">
        <f t="shared" si="5"/>
        <v/>
      </c>
      <c r="AO9" t="str">
        <f t="shared" si="5"/>
        <v/>
      </c>
      <c r="AP9" t="str">
        <f t="shared" si="5"/>
        <v/>
      </c>
      <c r="AQ9" t="str">
        <f t="shared" si="5"/>
        <v/>
      </c>
      <c r="AR9" t="str">
        <f t="shared" si="5"/>
        <v/>
      </c>
      <c r="AS9" t="str">
        <f t="shared" si="5"/>
        <v/>
      </c>
      <c r="AT9" t="str">
        <f t="shared" si="16"/>
        <v/>
      </c>
      <c r="AV9" t="str">
        <f t="array" ref="AV9">IFERROR(INDEX($Q$4:$Q$59,SMALL(IF($AG$4:$AG$59=(MAX($AG$4:$AG$59)-1),ROW($AG$4:$AG$59)),ROWS(Q$4:Q9))-3,1),"")</f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6"/>
        <v/>
      </c>
      <c r="BD9" t="str">
        <f t="shared" si="6"/>
        <v/>
      </c>
      <c r="BE9" t="str">
        <f t="shared" si="6"/>
        <v/>
      </c>
      <c r="BF9" t="str">
        <f t="shared" si="6"/>
        <v/>
      </c>
      <c r="BG9" t="str">
        <f t="shared" si="17"/>
        <v/>
      </c>
      <c r="BI9" t="str">
        <f t="array" ref="BI9">IFERROR(INDEX($Q$4:$Q$59,SMALL(IF($AG$4:$AG$59=(MAX($AG$4:$AG$59)-2),ROW($AG$4:$AG$59)),ROWS(Q$4:Q9))-3,1),"")</f>
        <v/>
      </c>
      <c r="BJ9" t="str">
        <f t="shared" si="7"/>
        <v/>
      </c>
      <c r="BK9" t="str">
        <f t="shared" si="7"/>
        <v/>
      </c>
      <c r="BL9" t="str">
        <f t="shared" si="7"/>
        <v/>
      </c>
      <c r="BM9" t="str">
        <f t="shared" si="7"/>
        <v/>
      </c>
      <c r="BN9" t="str">
        <f t="shared" si="7"/>
        <v/>
      </c>
      <c r="BO9" t="str">
        <f t="shared" si="7"/>
        <v/>
      </c>
      <c r="BP9" t="str">
        <f t="shared" si="7"/>
        <v/>
      </c>
      <c r="BQ9" t="str">
        <f t="shared" si="7"/>
        <v/>
      </c>
      <c r="BR9" t="str">
        <f t="shared" si="7"/>
        <v/>
      </c>
      <c r="BS9" t="str">
        <f t="shared" si="7"/>
        <v/>
      </c>
      <c r="BT9" t="str">
        <f t="shared" si="18"/>
        <v/>
      </c>
      <c r="BV9" t="str">
        <f t="array" ref="BV9">IFERROR(INDEX($Q$4:$Q$59,SMALL(IF($AG$4:$AG$59&lt;(MAX($AG$4:$AG$59)-2),ROW($AG$4:$AG$59)),ROWS(AG$4:AG9))-3,1),"")</f>
        <v/>
      </c>
      <c r="BW9" t="str">
        <f t="shared" si="8"/>
        <v/>
      </c>
      <c r="BX9" t="str">
        <f t="shared" si="8"/>
        <v/>
      </c>
      <c r="BY9" t="str">
        <f t="shared" si="8"/>
        <v/>
      </c>
      <c r="BZ9" t="str">
        <f t="shared" si="8"/>
        <v/>
      </c>
      <c r="CA9" t="str">
        <f t="shared" si="8"/>
        <v/>
      </c>
      <c r="CB9" t="str">
        <f t="shared" si="8"/>
        <v/>
      </c>
      <c r="CC9" t="str">
        <f t="shared" si="8"/>
        <v/>
      </c>
      <c r="CD9" t="str">
        <f t="shared" si="8"/>
        <v/>
      </c>
      <c r="CE9" t="str">
        <f t="shared" si="8"/>
        <v/>
      </c>
      <c r="CF9" t="str">
        <f t="shared" si="8"/>
        <v/>
      </c>
      <c r="CG9" t="str">
        <f t="shared" si="19"/>
        <v/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</v>
      </c>
      <c r="Q10">
        <v>7</v>
      </c>
      <c r="R10" s="101" t="e">
        <f t="shared" si="0"/>
        <v>#N/A</v>
      </c>
      <c r="S10" s="101" t="e">
        <f t="shared" si="1"/>
        <v>#N/A</v>
      </c>
      <c r="T10" s="101" t="str">
        <f t="shared" si="2"/>
        <v>-</v>
      </c>
      <c r="U10" s="101" t="str">
        <f>IFERROR(IF(($K$2-S10)&lt;$B$53,VLOOKUP(($K$2-S10),$B$4:$B$53,1,TRUE),$B$62),"-")</f>
        <v>-</v>
      </c>
      <c r="V10" s="101" t="str">
        <f t="shared" si="3"/>
        <v>-</v>
      </c>
      <c r="W10" s="101" t="str">
        <f>IFERROR(IF(($K$2-S10-U10)&lt;$B$53,VLOOKUP(($K$2-S10-U10),$B$4:$B$53,1,TRUE),$B$62),"-")</f>
        <v>-</v>
      </c>
      <c r="X10" s="101" t="str">
        <f t="shared" si="4"/>
        <v>-</v>
      </c>
      <c r="Y10" s="101" t="str">
        <f>IFERROR(IF(($K$2-S10-U10-W10)&lt;$B$53,VLOOKUP(($K$2-S10-U10-W10),$B$4:$B$53,1,TRUE),$B$62),"-")</f>
        <v>-</v>
      </c>
      <c r="Z10" s="7" t="e">
        <f t="shared" si="9"/>
        <v>#N/A</v>
      </c>
      <c r="AA10" s="7" t="e">
        <f t="shared" si="10"/>
        <v>#N/A</v>
      </c>
      <c r="AB10" t="e">
        <f t="shared" si="11"/>
        <v>#N/A</v>
      </c>
      <c r="AC10" s="7" t="e">
        <f t="shared" si="12"/>
        <v>#N/A</v>
      </c>
      <c r="AD10" s="7">
        <f t="shared" si="13"/>
        <v>0</v>
      </c>
      <c r="AE10" s="7" t="e">
        <f t="array" ref="AE10">IF(OR(LEFT(R10:Y10,2)="C5",LEFT(R10:Y10,2)="C6",LEFT(R10:Y10,2)="C7"),1,0)</f>
        <v>#N/A</v>
      </c>
      <c r="AF10" s="7" t="e">
        <f t="shared" si="14"/>
        <v>#N/A</v>
      </c>
      <c r="AG10" s="7" t="e">
        <f t="shared" si="15"/>
        <v>#N/A</v>
      </c>
      <c r="AI10" t="str">
        <f t="array" ref="AI10">IFERROR(INDEX($Q$4:$Q$59,SMALL(IF($AG$4:$AG$59=MAX($AG$4:$AG$59),ROW($AG$4:$AG$59)),ROWS(Q$4:Q10))-3,1),"")</f>
        <v/>
      </c>
      <c r="AJ10" t="str">
        <f t="shared" si="5"/>
        <v/>
      </c>
      <c r="AK10" t="str">
        <f t="shared" si="5"/>
        <v/>
      </c>
      <c r="AL10" t="str">
        <f t="shared" si="5"/>
        <v/>
      </c>
      <c r="AM10" t="str">
        <f t="shared" si="5"/>
        <v/>
      </c>
      <c r="AN10" t="str">
        <f t="shared" si="5"/>
        <v/>
      </c>
      <c r="AO10" t="str">
        <f t="shared" si="5"/>
        <v/>
      </c>
      <c r="AP10" t="str">
        <f t="shared" si="5"/>
        <v/>
      </c>
      <c r="AQ10" t="str">
        <f t="shared" si="5"/>
        <v/>
      </c>
      <c r="AR10" t="str">
        <f t="shared" si="5"/>
        <v/>
      </c>
      <c r="AS10" t="str">
        <f t="shared" si="5"/>
        <v/>
      </c>
      <c r="AT10" t="str">
        <f t="shared" si="16"/>
        <v/>
      </c>
      <c r="AV10" t="str">
        <f t="array" ref="AV10">IFERROR(INDEX($Q$4:$Q$59,SMALL(IF($AG$4:$AG$59=(MAX($AG$4:$AG$59)-1),ROW($AG$4:$AG$59)),ROWS(Q$4:Q10))-3,1),"")</f>
        <v/>
      </c>
      <c r="AW10" t="str">
        <f t="shared" si="6"/>
        <v/>
      </c>
      <c r="AX10" t="str">
        <f t="shared" si="6"/>
        <v/>
      </c>
      <c r="AY10" t="str">
        <f t="shared" si="6"/>
        <v/>
      </c>
      <c r="AZ10" t="str">
        <f t="shared" si="6"/>
        <v/>
      </c>
      <c r="BA10" t="str">
        <f t="shared" si="6"/>
        <v/>
      </c>
      <c r="BB10" t="str">
        <f t="shared" si="6"/>
        <v/>
      </c>
      <c r="BC10" t="str">
        <f t="shared" si="6"/>
        <v/>
      </c>
      <c r="BD10" t="str">
        <f t="shared" si="6"/>
        <v/>
      </c>
      <c r="BE10" t="str">
        <f t="shared" si="6"/>
        <v/>
      </c>
      <c r="BF10" t="str">
        <f t="shared" si="6"/>
        <v/>
      </c>
      <c r="BG10" t="str">
        <f t="shared" si="17"/>
        <v/>
      </c>
      <c r="BI10" t="str">
        <f t="array" ref="BI10">IFERROR(INDEX($Q$4:$Q$59,SMALL(IF($AG$4:$AG$59=(MAX($AG$4:$AG$59)-2),ROW($AG$4:$AG$59)),ROWS(Q$4:Q10))-3,1),"")</f>
        <v/>
      </c>
      <c r="BJ10" t="str">
        <f t="shared" si="7"/>
        <v/>
      </c>
      <c r="BK10" t="str">
        <f t="shared" si="7"/>
        <v/>
      </c>
      <c r="BL10" t="str">
        <f t="shared" si="7"/>
        <v/>
      </c>
      <c r="BM10" t="str">
        <f t="shared" si="7"/>
        <v/>
      </c>
      <c r="BN10" t="str">
        <f t="shared" si="7"/>
        <v/>
      </c>
      <c r="BO10" t="str">
        <f t="shared" si="7"/>
        <v/>
      </c>
      <c r="BP10" t="str">
        <f t="shared" si="7"/>
        <v/>
      </c>
      <c r="BQ10" t="str">
        <f t="shared" si="7"/>
        <v/>
      </c>
      <c r="BR10" t="str">
        <f t="shared" si="7"/>
        <v/>
      </c>
      <c r="BS10" t="str">
        <f t="shared" si="7"/>
        <v/>
      </c>
      <c r="BT10" t="str">
        <f t="shared" si="18"/>
        <v/>
      </c>
      <c r="BV10" t="str">
        <f t="array" ref="BV10">IFERROR(INDEX($Q$4:$Q$59,SMALL(IF($AG$4:$AG$59&lt;(MAX($AG$4:$AG$59)-2),ROW($AG$4:$AG$59)),ROWS(AG$4:AG10))-3,1),"")</f>
        <v/>
      </c>
      <c r="BW10" t="str">
        <f t="shared" si="8"/>
        <v/>
      </c>
      <c r="BX10" t="str">
        <f t="shared" si="8"/>
        <v/>
      </c>
      <c r="BY10" t="str">
        <f t="shared" si="8"/>
        <v/>
      </c>
      <c r="BZ10" t="str">
        <f t="shared" si="8"/>
        <v/>
      </c>
      <c r="CA10" t="str">
        <f t="shared" si="8"/>
        <v/>
      </c>
      <c r="CB10" t="str">
        <f t="shared" si="8"/>
        <v/>
      </c>
      <c r="CC10" t="str">
        <f t="shared" si="8"/>
        <v/>
      </c>
      <c r="CD10" t="str">
        <f t="shared" si="8"/>
        <v/>
      </c>
      <c r="CE10" t="str">
        <f t="shared" si="8"/>
        <v/>
      </c>
      <c r="CF10" t="str">
        <f t="shared" si="8"/>
        <v/>
      </c>
      <c r="CG10" t="str">
        <f t="shared" si="19"/>
        <v/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101" t="e">
        <f t="shared" si="0"/>
        <v>#N/A</v>
      </c>
      <c r="S11" s="101" t="e">
        <f t="shared" ref="S11:S17" si="20">IF($K$2&lt;($B$53+0.25),VLOOKUP($K$2,$B$4:$B$53,1,TRUE),$B$57)</f>
        <v>#N/A</v>
      </c>
      <c r="T11" s="101" t="str">
        <f t="shared" si="2"/>
        <v>-</v>
      </c>
      <c r="U11" s="101" t="str">
        <f>IFERROR(IF(($K$2-S11)&lt;$B$53,VLOOKUP(($K$2-S11),$B$4:$B$53,1,TRUE),$B$56),"-")</f>
        <v>-</v>
      </c>
      <c r="V11" s="101" t="str">
        <f t="shared" si="3"/>
        <v>-</v>
      </c>
      <c r="W11" s="101" t="str">
        <f>IFERROR(IF(($K$2-S11-U11)&lt;$B$53,VLOOKUP(($K$2-S11-U11),$B$4:$B$53,1,TRUE),$B$56),"-")</f>
        <v>-</v>
      </c>
      <c r="X11" s="101" t="str">
        <f t="shared" si="4"/>
        <v>-</v>
      </c>
      <c r="Y11" s="101" t="str">
        <f>IFERROR(IF(($K$2-S11-U11-W11)&lt;$B$53,VLOOKUP(($K$2-S11-U11-W11),$B$4:$B$53,1,TRUE),$B$56),"-")</f>
        <v>-</v>
      </c>
      <c r="Z11" s="7" t="e">
        <f t="shared" si="9"/>
        <v>#N/A</v>
      </c>
      <c r="AA11" s="7" t="e">
        <f t="shared" si="10"/>
        <v>#N/A</v>
      </c>
      <c r="AB11" t="e">
        <f t="shared" si="11"/>
        <v>#N/A</v>
      </c>
      <c r="AC11" s="7" t="e">
        <f t="shared" si="12"/>
        <v>#N/A</v>
      </c>
      <c r="AD11" s="7">
        <f t="shared" si="13"/>
        <v>0</v>
      </c>
      <c r="AE11" s="7" t="e">
        <f t="array" ref="AE11">IF(OR(LEFT(R11:Y11,2)="C5",LEFT(R11:Y11,2)="C6",LEFT(R11:Y11,2)="C7"),1,0)</f>
        <v>#N/A</v>
      </c>
      <c r="AF11" s="7" t="e">
        <f t="shared" si="14"/>
        <v>#N/A</v>
      </c>
      <c r="AG11" s="7" t="e">
        <f t="shared" si="15"/>
        <v>#N/A</v>
      </c>
      <c r="AI11" t="str">
        <f t="array" ref="AI11">IFERROR(INDEX($Q$4:$Q$59,SMALL(IF($AG$4:$AG$59=MAX($AG$4:$AG$59),ROW($AG$4:$AG$59)),ROWS(Q$4:Q11))-3,1),"")</f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16"/>
        <v/>
      </c>
      <c r="AV11" t="str">
        <f t="array" ref="AV11">IFERROR(INDEX($Q$4:$Q$59,SMALL(IF($AG$4:$AG$59=(MAX($AG$4:$AG$59)-1),ROW($AG$4:$AG$59)),ROWS(Q$4:Q11))-3,1),"")</f>
        <v/>
      </c>
      <c r="AW11" t="str">
        <f t="shared" si="6"/>
        <v/>
      </c>
      <c r="AX11" t="str">
        <f t="shared" si="6"/>
        <v/>
      </c>
      <c r="AY11" t="str">
        <f t="shared" si="6"/>
        <v/>
      </c>
      <c r="AZ11" t="str">
        <f t="shared" si="6"/>
        <v/>
      </c>
      <c r="BA11" t="str">
        <f t="shared" si="6"/>
        <v/>
      </c>
      <c r="BB11" t="str">
        <f t="shared" si="6"/>
        <v/>
      </c>
      <c r="BC11" t="str">
        <f t="shared" si="6"/>
        <v/>
      </c>
      <c r="BD11" t="str">
        <f t="shared" si="6"/>
        <v/>
      </c>
      <c r="BE11" t="str">
        <f t="shared" si="6"/>
        <v/>
      </c>
      <c r="BF11" t="str">
        <f t="shared" si="6"/>
        <v/>
      </c>
      <c r="BG11" t="str">
        <f t="shared" si="17"/>
        <v/>
      </c>
      <c r="BI11" t="str">
        <f t="array" ref="BI11">IFERROR(INDEX($Q$4:$Q$59,SMALL(IF($AG$4:$AG$59=(MAX($AG$4:$AG$59)-2),ROW($AG$4:$AG$59)),ROWS(Q$4:Q11))-3,1),"")</f>
        <v/>
      </c>
      <c r="BJ11" t="str">
        <f t="shared" si="7"/>
        <v/>
      </c>
      <c r="BK11" t="str">
        <f t="shared" si="7"/>
        <v/>
      </c>
      <c r="BL11" t="str">
        <f t="shared" si="7"/>
        <v/>
      </c>
      <c r="BM11" t="str">
        <f t="shared" si="7"/>
        <v/>
      </c>
      <c r="BN11" t="str">
        <f t="shared" si="7"/>
        <v/>
      </c>
      <c r="BO11" t="str">
        <f t="shared" si="7"/>
        <v/>
      </c>
      <c r="BP11" t="str">
        <f t="shared" si="7"/>
        <v/>
      </c>
      <c r="BQ11" t="str">
        <f t="shared" si="7"/>
        <v/>
      </c>
      <c r="BR11" t="str">
        <f t="shared" si="7"/>
        <v/>
      </c>
      <c r="BS11" t="str">
        <f t="shared" si="7"/>
        <v/>
      </c>
      <c r="BT11" t="str">
        <f t="shared" si="18"/>
        <v/>
      </c>
      <c r="BV11" t="str">
        <f t="array" ref="BV11">IFERROR(INDEX($Q$4:$Q$59,SMALL(IF($AG$4:$AG$59&lt;(MAX($AG$4:$AG$59)-2),ROW($AG$4:$AG$59)),ROWS(AG$4:AG11))-3,1),"")</f>
        <v/>
      </c>
      <c r="BW11" t="str">
        <f t="shared" si="8"/>
        <v/>
      </c>
      <c r="BX11" t="str">
        <f t="shared" si="8"/>
        <v/>
      </c>
      <c r="BY11" t="str">
        <f t="shared" si="8"/>
        <v/>
      </c>
      <c r="BZ11" t="str">
        <f t="shared" si="8"/>
        <v/>
      </c>
      <c r="CA11" t="str">
        <f t="shared" si="8"/>
        <v/>
      </c>
      <c r="CB11" t="str">
        <f t="shared" si="8"/>
        <v/>
      </c>
      <c r="CC11" t="str">
        <f t="shared" si="8"/>
        <v/>
      </c>
      <c r="CD11" t="str">
        <f t="shared" si="8"/>
        <v/>
      </c>
      <c r="CE11" t="str">
        <f t="shared" si="8"/>
        <v/>
      </c>
      <c r="CF11" t="str">
        <f t="shared" si="8"/>
        <v/>
      </c>
      <c r="CG11" t="str">
        <f t="shared" si="19"/>
        <v/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101" t="e">
        <f t="shared" si="0"/>
        <v>#N/A</v>
      </c>
      <c r="S12" s="101" t="e">
        <f t="shared" si="20"/>
        <v>#N/A</v>
      </c>
      <c r="T12" s="101" t="str">
        <f t="shared" si="2"/>
        <v>-</v>
      </c>
      <c r="U12" s="101" t="str">
        <f>IFERROR(IF(($K$2-S12)&lt;$B$53,VLOOKUP(($K$2-S12),$B$4:$B$53,1,TRUE),$B$57),"-")</f>
        <v>-</v>
      </c>
      <c r="V12" s="101" t="str">
        <f t="shared" si="3"/>
        <v>-</v>
      </c>
      <c r="W12" s="101" t="str">
        <f>IFERROR(IF(($K$2-S12-U12)&lt;$B$53,VLOOKUP(($K$2-S12-U12),$B$4:$B$53,1,TRUE),$B$57),"-")</f>
        <v>-</v>
      </c>
      <c r="X12" s="101" t="str">
        <f t="shared" si="4"/>
        <v>-</v>
      </c>
      <c r="Y12" s="101" t="str">
        <f>IFERROR(IF(($K$2-S12-U12-W12)&lt;$B$53,VLOOKUP(($K$2-S12-U12-W12),$B$4:$B$53,1,TRUE),$B$57),"-")</f>
        <v>-</v>
      </c>
      <c r="Z12" s="7" t="e">
        <f t="shared" si="9"/>
        <v>#N/A</v>
      </c>
      <c r="AA12" s="7" t="e">
        <f t="shared" si="10"/>
        <v>#N/A</v>
      </c>
      <c r="AB12" t="e">
        <f t="shared" si="11"/>
        <v>#N/A</v>
      </c>
      <c r="AC12" s="7" t="e">
        <f t="shared" si="12"/>
        <v>#N/A</v>
      </c>
      <c r="AD12" s="7">
        <f t="shared" si="13"/>
        <v>0</v>
      </c>
      <c r="AE12" s="7" t="e">
        <f t="array" ref="AE12">IF(OR(LEFT(R12:Y12,2)="C5",LEFT(R12:Y12,2)="C6",LEFT(R12:Y12,2)="C7"),1,0)</f>
        <v>#N/A</v>
      </c>
      <c r="AF12" s="7" t="e">
        <f t="shared" si="14"/>
        <v>#N/A</v>
      </c>
      <c r="AG12" s="7" t="e">
        <f t="shared" si="15"/>
        <v>#N/A</v>
      </c>
      <c r="AI12" t="str">
        <f t="array" ref="AI12">IFERROR(INDEX($Q$4:$Q$59,SMALL(IF($AG$4:$AG$59=MAX($AG$4:$AG$59),ROW($AG$4:$AG$59)),ROWS(Q$4:Q12))-3,1),"")</f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16"/>
        <v/>
      </c>
      <c r="AV12" t="str">
        <f t="array" ref="AV12">IFERROR(INDEX($Q$4:$Q$59,SMALL(IF($AG$4:$AG$59=(MAX($AG$4:$AG$59)-1),ROW($AG$4:$AG$59)),ROWS(Q$4:Q12))-3,1),"")</f>
        <v/>
      </c>
      <c r="AW12" t="str">
        <f t="shared" si="6"/>
        <v/>
      </c>
      <c r="AX12" t="str">
        <f t="shared" si="6"/>
        <v/>
      </c>
      <c r="AY12" t="str">
        <f t="shared" si="6"/>
        <v/>
      </c>
      <c r="AZ12" t="str">
        <f t="shared" si="6"/>
        <v/>
      </c>
      <c r="BA12" t="str">
        <f t="shared" si="6"/>
        <v/>
      </c>
      <c r="BB12" t="str">
        <f t="shared" si="6"/>
        <v/>
      </c>
      <c r="BC12" t="str">
        <f t="shared" si="6"/>
        <v/>
      </c>
      <c r="BD12" t="str">
        <f t="shared" si="6"/>
        <v/>
      </c>
      <c r="BE12" t="str">
        <f t="shared" si="6"/>
        <v/>
      </c>
      <c r="BF12" t="str">
        <f t="shared" si="6"/>
        <v/>
      </c>
      <c r="BG12" t="str">
        <f t="shared" si="17"/>
        <v/>
      </c>
      <c r="BI12" t="str">
        <f t="array" ref="BI12">IFERROR(INDEX($Q$4:$Q$59,SMALL(IF($AG$4:$AG$59=(MAX($AG$4:$AG$59)-2),ROW($AG$4:$AG$59)),ROWS(Q$4:Q12))-3,1),"")</f>
        <v/>
      </c>
      <c r="BJ12" t="str">
        <f t="shared" si="7"/>
        <v/>
      </c>
      <c r="BK12" t="str">
        <f t="shared" si="7"/>
        <v/>
      </c>
      <c r="BL12" t="str">
        <f t="shared" si="7"/>
        <v/>
      </c>
      <c r="BM12" t="str">
        <f t="shared" si="7"/>
        <v/>
      </c>
      <c r="BN12" t="str">
        <f t="shared" si="7"/>
        <v/>
      </c>
      <c r="BO12" t="str">
        <f t="shared" si="7"/>
        <v/>
      </c>
      <c r="BP12" t="str">
        <f t="shared" si="7"/>
        <v/>
      </c>
      <c r="BQ12" t="str">
        <f t="shared" si="7"/>
        <v/>
      </c>
      <c r="BR12" t="str">
        <f t="shared" si="7"/>
        <v/>
      </c>
      <c r="BS12" t="str">
        <f t="shared" si="7"/>
        <v/>
      </c>
      <c r="BT12" t="str">
        <f t="shared" si="18"/>
        <v/>
      </c>
      <c r="BV12" t="str">
        <f t="array" ref="BV12">IFERROR(INDEX($Q$4:$Q$59,SMALL(IF($AG$4:$AG$59&lt;(MAX($AG$4:$AG$59)-2),ROW($AG$4:$AG$59)),ROWS(AG$4:AG12))-3,1),"")</f>
        <v/>
      </c>
      <c r="BW12" t="str">
        <f t="shared" si="8"/>
        <v/>
      </c>
      <c r="BX12" t="str">
        <f t="shared" si="8"/>
        <v/>
      </c>
      <c r="BY12" t="str">
        <f t="shared" si="8"/>
        <v/>
      </c>
      <c r="BZ12" t="str">
        <f t="shared" si="8"/>
        <v/>
      </c>
      <c r="CA12" t="str">
        <f t="shared" si="8"/>
        <v/>
      </c>
      <c r="CB12" t="str">
        <f t="shared" si="8"/>
        <v/>
      </c>
      <c r="CC12" t="str">
        <f t="shared" si="8"/>
        <v/>
      </c>
      <c r="CD12" t="str">
        <f t="shared" si="8"/>
        <v/>
      </c>
      <c r="CE12" t="str">
        <f t="shared" si="8"/>
        <v/>
      </c>
      <c r="CF12" t="str">
        <f t="shared" si="8"/>
        <v/>
      </c>
      <c r="CG12" t="str">
        <f t="shared" si="19"/>
        <v/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101" t="e">
        <f t="shared" si="0"/>
        <v>#N/A</v>
      </c>
      <c r="S13" s="101" t="e">
        <f t="shared" si="20"/>
        <v>#N/A</v>
      </c>
      <c r="T13" s="101" t="str">
        <f t="shared" si="2"/>
        <v>-</v>
      </c>
      <c r="U13" s="101" t="str">
        <f>IFERROR(IF(($K$2-S13)&lt;$B$53,VLOOKUP(($K$2-S13),$B$4:$B$53,1,TRUE),$B$58),"-")</f>
        <v>-</v>
      </c>
      <c r="V13" s="101" t="str">
        <f t="shared" si="3"/>
        <v>-</v>
      </c>
      <c r="W13" s="101" t="str">
        <f>IFERROR(IF(($K$2-S13-U13)&lt;$B$53,VLOOKUP(($K$2-S13-U13),$B$4:$B$53,1,TRUE),$B$58),"-")</f>
        <v>-</v>
      </c>
      <c r="X13" s="101" t="str">
        <f t="shared" si="4"/>
        <v>-</v>
      </c>
      <c r="Y13" s="101" t="str">
        <f>IFERROR(IF(($K$2-S13-U13-W13)&lt;$B$53,VLOOKUP(($K$2-S13-U13-W13),$B$4:$B$53,1,TRUE),$B$58),"-")</f>
        <v>-</v>
      </c>
      <c r="Z13" s="7" t="e">
        <f t="shared" si="9"/>
        <v>#N/A</v>
      </c>
      <c r="AA13" s="7" t="e">
        <f t="shared" si="10"/>
        <v>#N/A</v>
      </c>
      <c r="AB13" t="e">
        <f t="shared" si="11"/>
        <v>#N/A</v>
      </c>
      <c r="AC13" s="7" t="e">
        <f t="shared" si="12"/>
        <v>#N/A</v>
      </c>
      <c r="AD13" s="7">
        <f t="shared" si="13"/>
        <v>0</v>
      </c>
      <c r="AE13" s="7" t="e">
        <f t="array" ref="AE13">IF(OR(LEFT(R13:Y13,2)="C5",LEFT(R13:Y13,2)="C6",LEFT(R13:Y13,2)="C7"),1,0)</f>
        <v>#N/A</v>
      </c>
      <c r="AF13" s="7" t="e">
        <f t="shared" si="14"/>
        <v>#N/A</v>
      </c>
      <c r="AG13" s="7" t="e">
        <f t="shared" si="15"/>
        <v>#N/A</v>
      </c>
      <c r="AI13" t="str">
        <f t="array" ref="AI13">IFERROR(INDEX($Q$4:$Q$59,SMALL(IF($AG$4:$AG$59=MAX($AG$4:$AG$59),ROW($AG$4:$AG$59)),ROWS(Q$4:Q13))-3,1),"")</f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16"/>
        <v/>
      </c>
      <c r="AV13" t="str">
        <f t="array" ref="AV13">IFERROR(INDEX($Q$4:$Q$59,SMALL(IF($AG$4:$AG$59=(MAX($AG$4:$AG$59)-1),ROW($AG$4:$AG$59)),ROWS(Q$4:Q13))-3,1),"")</f>
        <v/>
      </c>
      <c r="AW13" t="str">
        <f t="shared" si="6"/>
        <v/>
      </c>
      <c r="AX13" t="str">
        <f t="shared" si="6"/>
        <v/>
      </c>
      <c r="AY13" t="str">
        <f t="shared" si="6"/>
        <v/>
      </c>
      <c r="AZ13" t="str">
        <f t="shared" si="6"/>
        <v/>
      </c>
      <c r="BA13" t="str">
        <f t="shared" si="6"/>
        <v/>
      </c>
      <c r="BB13" t="str">
        <f t="shared" si="6"/>
        <v/>
      </c>
      <c r="BC13" t="str">
        <f t="shared" si="6"/>
        <v/>
      </c>
      <c r="BD13" t="str">
        <f t="shared" si="6"/>
        <v/>
      </c>
      <c r="BE13" t="str">
        <f t="shared" si="6"/>
        <v/>
      </c>
      <c r="BF13" t="str">
        <f t="shared" si="6"/>
        <v/>
      </c>
      <c r="BG13" t="str">
        <f t="shared" si="17"/>
        <v/>
      </c>
      <c r="BI13" t="str">
        <f t="array" ref="BI13">IFERROR(INDEX($Q$4:$Q$59,SMALL(IF($AG$4:$AG$59=(MAX($AG$4:$AG$59)-2),ROW($AG$4:$AG$59)),ROWS(Q$4:Q13))-3,1),"")</f>
        <v/>
      </c>
      <c r="BJ13" t="str">
        <f t="shared" si="7"/>
        <v/>
      </c>
      <c r="BK13" t="str">
        <f t="shared" si="7"/>
        <v/>
      </c>
      <c r="BL13" t="str">
        <f t="shared" si="7"/>
        <v/>
      </c>
      <c r="BM13" t="str">
        <f t="shared" si="7"/>
        <v/>
      </c>
      <c r="BN13" t="str">
        <f t="shared" si="7"/>
        <v/>
      </c>
      <c r="BO13" t="str">
        <f t="shared" si="7"/>
        <v/>
      </c>
      <c r="BP13" t="str">
        <f t="shared" si="7"/>
        <v/>
      </c>
      <c r="BQ13" t="str">
        <f t="shared" si="7"/>
        <v/>
      </c>
      <c r="BR13" t="str">
        <f t="shared" si="7"/>
        <v/>
      </c>
      <c r="BS13" t="str">
        <f t="shared" si="7"/>
        <v/>
      </c>
      <c r="BT13" t="str">
        <f t="shared" si="18"/>
        <v/>
      </c>
      <c r="BV13" t="str">
        <f t="array" ref="BV13">IFERROR(INDEX($Q$4:$Q$59,SMALL(IF($AG$4:$AG$59&lt;(MAX($AG$4:$AG$59)-2),ROW($AG$4:$AG$59)),ROWS(AG$4:AG13))-3,1),"")</f>
        <v/>
      </c>
      <c r="BW13" t="str">
        <f t="shared" si="8"/>
        <v/>
      </c>
      <c r="BX13" t="str">
        <f t="shared" si="8"/>
        <v/>
      </c>
      <c r="BY13" t="str">
        <f t="shared" si="8"/>
        <v/>
      </c>
      <c r="BZ13" t="str">
        <f t="shared" si="8"/>
        <v/>
      </c>
      <c r="CA13" t="str">
        <f t="shared" si="8"/>
        <v/>
      </c>
      <c r="CB13" t="str">
        <f t="shared" si="8"/>
        <v/>
      </c>
      <c r="CC13" t="str">
        <f t="shared" si="8"/>
        <v/>
      </c>
      <c r="CD13" t="str">
        <f t="shared" si="8"/>
        <v/>
      </c>
      <c r="CE13" t="str">
        <f t="shared" si="8"/>
        <v/>
      </c>
      <c r="CF13" t="str">
        <f t="shared" si="8"/>
        <v/>
      </c>
      <c r="CG13" t="str">
        <f t="shared" si="19"/>
        <v/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1">M14*$M$8+$M$8</f>
        <v>0.06</v>
      </c>
      <c r="Q14" s="11">
        <v>11</v>
      </c>
      <c r="R14" s="101" t="e">
        <f t="shared" si="0"/>
        <v>#N/A</v>
      </c>
      <c r="S14" s="101" t="e">
        <f t="shared" si="20"/>
        <v>#N/A</v>
      </c>
      <c r="T14" s="101" t="str">
        <f t="shared" si="2"/>
        <v>-</v>
      </c>
      <c r="U14" s="101" t="str">
        <f>IFERROR(IF(($K$2-S14)&lt;$B$53,VLOOKUP(($K$2-S14),$B$4:$B$53,1,TRUE),$B$59),"-")</f>
        <v>-</v>
      </c>
      <c r="V14" s="101" t="str">
        <f t="shared" si="3"/>
        <v>-</v>
      </c>
      <c r="W14" s="101" t="str">
        <f>IFERROR(IF(($K$2-S14-U14)&lt;$B$53,VLOOKUP(($K$2-S14-U14),$B$4:$B$53,1,TRUE),$B$59),"-")</f>
        <v>-</v>
      </c>
      <c r="X14" s="101" t="str">
        <f t="shared" si="4"/>
        <v>-</v>
      </c>
      <c r="Y14" s="101" t="str">
        <f>IFERROR(IF(($K$2-S14-U14-W14)&lt;$B$53,VLOOKUP(($K$2-S14-U14-W14),$B$4:$B$53,1,TRUE),$B$59),"-")</f>
        <v>-</v>
      </c>
      <c r="Z14" s="7" t="e">
        <f t="shared" si="9"/>
        <v>#N/A</v>
      </c>
      <c r="AA14" s="7" t="e">
        <f t="shared" si="10"/>
        <v>#N/A</v>
      </c>
      <c r="AB14" t="e">
        <f t="shared" si="11"/>
        <v>#N/A</v>
      </c>
      <c r="AC14" s="7" t="e">
        <f t="shared" si="12"/>
        <v>#N/A</v>
      </c>
      <c r="AD14" s="7">
        <f t="shared" si="13"/>
        <v>0</v>
      </c>
      <c r="AE14" s="7" t="e">
        <f t="array" ref="AE14">IF(OR(LEFT(R14:Y14,2)="C5",LEFT(R14:Y14,2)="C6",LEFT(R14:Y14,2)="C7"),1,0)</f>
        <v>#N/A</v>
      </c>
      <c r="AF14" s="7" t="e">
        <f t="shared" si="14"/>
        <v>#N/A</v>
      </c>
      <c r="AG14" s="7" t="e">
        <f t="shared" si="15"/>
        <v>#N/A</v>
      </c>
      <c r="AI14" t="str">
        <f t="array" ref="AI14">IFERROR(INDEX($Q$4:$Q$59,SMALL(IF($AG$4:$AG$59=MAX($AG$4:$AG$59),ROW($AG$4:$AG$59)),ROWS(Q$4:Q14))-3,1),"")</f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16"/>
        <v/>
      </c>
      <c r="AV14" t="str">
        <f t="array" ref="AV14">IFERROR(INDEX($Q$4:$Q$59,SMALL(IF($AG$4:$AG$59=(MAX($AG$4:$AG$59)-1),ROW($AG$4:$AG$59)),ROWS(Q$4:Q14))-3,1),"")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17"/>
        <v/>
      </c>
      <c r="BI14" t="str">
        <f t="array" ref="BI14">IFERROR(INDEX($Q$4:$Q$59,SMALL(IF($AG$4:$AG$59=(MAX($AG$4:$AG$59)-2),ROW($AG$4:$AG$59)),ROWS(Q$4:Q14))-3,1),"")</f>
        <v/>
      </c>
      <c r="BJ14" t="str">
        <f t="shared" si="7"/>
        <v/>
      </c>
      <c r="BK14" t="str">
        <f t="shared" si="7"/>
        <v/>
      </c>
      <c r="BL14" t="str">
        <f t="shared" si="7"/>
        <v/>
      </c>
      <c r="BM14" t="str">
        <f t="shared" si="7"/>
        <v/>
      </c>
      <c r="BN14" t="str">
        <f t="shared" si="7"/>
        <v/>
      </c>
      <c r="BO14" t="str">
        <f t="shared" si="7"/>
        <v/>
      </c>
      <c r="BP14" t="str">
        <f t="shared" si="7"/>
        <v/>
      </c>
      <c r="BQ14" t="str">
        <f t="shared" si="7"/>
        <v/>
      </c>
      <c r="BR14" t="str">
        <f t="shared" si="7"/>
        <v/>
      </c>
      <c r="BS14" t="str">
        <f t="shared" si="7"/>
        <v/>
      </c>
      <c r="BT14" t="str">
        <f t="shared" si="18"/>
        <v/>
      </c>
      <c r="BV14" t="str">
        <f t="array" ref="BV14">IFERROR(INDEX($Q$4:$Q$59,SMALL(IF($AG$4:$AG$59&lt;(MAX($AG$4:$AG$59)-2),ROW($AG$4:$AG$59)),ROWS(AG$4:AG14))-3,1),"")</f>
        <v/>
      </c>
      <c r="BW14" t="str">
        <f t="shared" si="8"/>
        <v/>
      </c>
      <c r="BX14" t="str">
        <f t="shared" si="8"/>
        <v/>
      </c>
      <c r="BY14" t="str">
        <f t="shared" si="8"/>
        <v/>
      </c>
      <c r="BZ14" t="str">
        <f t="shared" si="8"/>
        <v/>
      </c>
      <c r="CA14" t="str">
        <f t="shared" si="8"/>
        <v/>
      </c>
      <c r="CB14" t="str">
        <f t="shared" si="8"/>
        <v/>
      </c>
      <c r="CC14" t="str">
        <f t="shared" si="8"/>
        <v/>
      </c>
      <c r="CD14" t="str">
        <f t="shared" si="8"/>
        <v/>
      </c>
      <c r="CE14" t="str">
        <f t="shared" si="8"/>
        <v/>
      </c>
      <c r="CF14" t="str">
        <f t="shared" si="8"/>
        <v/>
      </c>
      <c r="CG14" t="str">
        <f t="shared" si="19"/>
        <v/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1"/>
        <v>0.08</v>
      </c>
      <c r="Q15" s="11">
        <v>12</v>
      </c>
      <c r="R15" s="101" t="e">
        <f t="shared" si="0"/>
        <v>#N/A</v>
      </c>
      <c r="S15" s="101" t="e">
        <f t="shared" si="20"/>
        <v>#N/A</v>
      </c>
      <c r="T15" s="101" t="str">
        <f t="shared" si="2"/>
        <v>-</v>
      </c>
      <c r="U15" s="101" t="str">
        <f>IFERROR(IF(($K$2-S15)&lt;$B$53,VLOOKUP(($K$2-S15),$B$4:$B$53,1,TRUE),$B$60),"-")</f>
        <v>-</v>
      </c>
      <c r="V15" s="101" t="str">
        <f t="shared" si="3"/>
        <v>-</v>
      </c>
      <c r="W15" s="101" t="str">
        <f>IFERROR(IF(($K$2-S15-U15)&lt;$B$53,VLOOKUP(($K$2-S15-U15),$B$4:$B$53,1,TRUE),$B$60),"-")</f>
        <v>-</v>
      </c>
      <c r="X15" s="101" t="str">
        <f t="shared" si="4"/>
        <v>-</v>
      </c>
      <c r="Y15" s="101" t="str">
        <f>IFERROR(IF(($K$2-S15-U15-W15)&lt;$B$53,VLOOKUP(($K$2-S15-U15-W15),$B$4:$B$53,1,TRUE),$B$60),"-")</f>
        <v>-</v>
      </c>
      <c r="Z15" s="7" t="e">
        <f t="shared" si="9"/>
        <v>#N/A</v>
      </c>
      <c r="AA15" s="7" t="e">
        <f t="shared" si="10"/>
        <v>#N/A</v>
      </c>
      <c r="AB15" t="e">
        <f t="shared" si="11"/>
        <v>#N/A</v>
      </c>
      <c r="AC15" s="7" t="e">
        <f t="shared" si="12"/>
        <v>#N/A</v>
      </c>
      <c r="AD15" s="7">
        <f t="shared" si="13"/>
        <v>0</v>
      </c>
      <c r="AE15" s="7" t="e">
        <f t="array" ref="AE15">IF(OR(LEFT(R15:Y15,2)="C5",LEFT(R15:Y15,2)="C6",LEFT(R15:Y15,2)="C7"),1,0)</f>
        <v>#N/A</v>
      </c>
      <c r="AF15" s="7" t="e">
        <f t="shared" si="14"/>
        <v>#N/A</v>
      </c>
      <c r="AG15" s="7" t="e">
        <f t="shared" si="15"/>
        <v>#N/A</v>
      </c>
      <c r="AI15" t="str">
        <f t="array" ref="AI15">IFERROR(INDEX($Q$4:$Q$59,SMALL(IF($AG$4:$AG$59=MAX($AG$4:$AG$59),ROW($AG$4:$AG$59)),ROWS(Q$4:Q15))-3,1),"")</f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16"/>
        <v/>
      </c>
      <c r="AV15" t="str">
        <f t="array" ref="AV15">IFERROR(INDEX($Q$4:$Q$59,SMALL(IF($AG$4:$AG$59=(MAX($AG$4:$AG$59)-1),ROW($AG$4:$AG$59)),ROWS(Q$4:Q15))-3,1),"")</f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17"/>
        <v/>
      </c>
      <c r="BI15" t="str">
        <f t="array" ref="BI15">IFERROR(INDEX($Q$4:$Q$59,SMALL(IF($AG$4:$AG$59=(MAX($AG$4:$AG$59)-2),ROW($AG$4:$AG$59)),ROWS(Q$4:Q15))-3,1),"")</f>
        <v/>
      </c>
      <c r="BJ15" t="str">
        <f t="shared" si="7"/>
        <v/>
      </c>
      <c r="BK15" t="str">
        <f t="shared" si="7"/>
        <v/>
      </c>
      <c r="BL15" t="str">
        <f t="shared" si="7"/>
        <v/>
      </c>
      <c r="BM15" t="str">
        <f t="shared" si="7"/>
        <v/>
      </c>
      <c r="BN15" t="str">
        <f t="shared" si="7"/>
        <v/>
      </c>
      <c r="BO15" t="str">
        <f t="shared" si="7"/>
        <v/>
      </c>
      <c r="BP15" t="str">
        <f t="shared" si="7"/>
        <v/>
      </c>
      <c r="BQ15" t="str">
        <f t="shared" si="7"/>
        <v/>
      </c>
      <c r="BR15" t="str">
        <f t="shared" si="7"/>
        <v/>
      </c>
      <c r="BS15" t="str">
        <f t="shared" si="7"/>
        <v/>
      </c>
      <c r="BT15" t="str">
        <f t="shared" si="18"/>
        <v/>
      </c>
      <c r="BV15" t="str">
        <f t="array" ref="BV15">IFERROR(INDEX($Q$4:$Q$59,SMALL(IF($AG$4:$AG$59&lt;(MAX($AG$4:$AG$59)-2),ROW($AG$4:$AG$59)),ROWS(AG$4:AG15))-3,1),"")</f>
        <v/>
      </c>
      <c r="BW15" t="str">
        <f t="shared" si="8"/>
        <v/>
      </c>
      <c r="BX15" t="str">
        <f t="shared" si="8"/>
        <v/>
      </c>
      <c r="BY15" t="str">
        <f t="shared" si="8"/>
        <v/>
      </c>
      <c r="BZ15" t="str">
        <f t="shared" si="8"/>
        <v/>
      </c>
      <c r="CA15" t="str">
        <f t="shared" si="8"/>
        <v/>
      </c>
      <c r="CB15" t="str">
        <f t="shared" si="8"/>
        <v/>
      </c>
      <c r="CC15" t="str">
        <f t="shared" si="8"/>
        <v/>
      </c>
      <c r="CD15" t="str">
        <f t="shared" si="8"/>
        <v/>
      </c>
      <c r="CE15" t="str">
        <f t="shared" si="8"/>
        <v/>
      </c>
      <c r="CF15" t="str">
        <f t="shared" si="8"/>
        <v/>
      </c>
      <c r="CG15" t="str">
        <f t="shared" si="19"/>
        <v/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1"/>
        <v>0.1</v>
      </c>
      <c r="Q16">
        <v>13</v>
      </c>
      <c r="R16" s="101" t="e">
        <f t="shared" si="0"/>
        <v>#N/A</v>
      </c>
      <c r="S16" s="101" t="e">
        <f t="shared" si="20"/>
        <v>#N/A</v>
      </c>
      <c r="T16" s="101" t="str">
        <f t="shared" si="2"/>
        <v>-</v>
      </c>
      <c r="U16" s="101" t="str">
        <f>IFERROR(IF(($K$2-S16)&lt;$B$53,VLOOKUP(($K$2-S16),$B$4:$B$53,1,TRUE),$B$61),"-")</f>
        <v>-</v>
      </c>
      <c r="V16" s="101" t="str">
        <f t="shared" si="3"/>
        <v>-</v>
      </c>
      <c r="W16" s="101" t="str">
        <f>IFERROR(IF(($K$2-S16-U16)&lt;$B$53,VLOOKUP(($K$2-S16-U16),$B$4:$B$53,1,TRUE),$B$61),"-")</f>
        <v>-</v>
      </c>
      <c r="X16" s="101" t="str">
        <f t="shared" si="4"/>
        <v>-</v>
      </c>
      <c r="Y16" s="101" t="str">
        <f>IFERROR(IF(($K$2-S16-U16-W16)&lt;$B$53,VLOOKUP(($K$2-S16-U16-W16),$B$4:$B$53,1,TRUE),$B$61),"-")</f>
        <v>-</v>
      </c>
      <c r="Z16" s="7" t="e">
        <f t="shared" si="9"/>
        <v>#N/A</v>
      </c>
      <c r="AA16" s="7" t="e">
        <f t="shared" si="10"/>
        <v>#N/A</v>
      </c>
      <c r="AB16" t="e">
        <f t="shared" si="11"/>
        <v>#N/A</v>
      </c>
      <c r="AC16" s="7" t="e">
        <f t="shared" si="12"/>
        <v>#N/A</v>
      </c>
      <c r="AD16" s="7">
        <f t="shared" si="13"/>
        <v>0</v>
      </c>
      <c r="AE16" s="7" t="e">
        <f t="array" ref="AE16">IF(OR(LEFT(R16:Y16,2)="C5",LEFT(R16:Y16,2)="C6",LEFT(R16:Y16,2)="C7"),1,0)</f>
        <v>#N/A</v>
      </c>
      <c r="AF16" s="7" t="e">
        <f t="shared" si="14"/>
        <v>#N/A</v>
      </c>
      <c r="AG16" s="7" t="e">
        <f t="shared" si="15"/>
        <v>#N/A</v>
      </c>
      <c r="AI16" t="str">
        <f t="array" ref="AI16">IFERROR(INDEX($Q$4:$Q$59,SMALL(IF($AG$4:$AG$59=MAX($AG$4:$AG$59),ROW($AG$4:$AG$59)),ROWS(Q$4:Q16))-3,1),"")</f>
        <v/>
      </c>
      <c r="AJ16" t="str">
        <f t="shared" si="5"/>
        <v/>
      </c>
      <c r="AK16" t="str">
        <f t="shared" si="5"/>
        <v/>
      </c>
      <c r="AL16" t="str">
        <f t="shared" si="5"/>
        <v/>
      </c>
      <c r="AM16" t="str">
        <f t="shared" si="5"/>
        <v/>
      </c>
      <c r="AN16" t="str">
        <f t="shared" si="5"/>
        <v/>
      </c>
      <c r="AO16" t="str">
        <f t="shared" si="5"/>
        <v/>
      </c>
      <c r="AP16" t="str">
        <f t="shared" si="5"/>
        <v/>
      </c>
      <c r="AQ16" t="str">
        <f t="shared" si="5"/>
        <v/>
      </c>
      <c r="AR16" t="str">
        <f t="shared" si="5"/>
        <v/>
      </c>
      <c r="AS16" t="str">
        <f t="shared" si="5"/>
        <v/>
      </c>
      <c r="AT16" t="str">
        <f t="shared" si="16"/>
        <v/>
      </c>
      <c r="AV16" t="str">
        <f t="array" ref="AV16">IFERROR(INDEX($Q$4:$Q$59,SMALL(IF($AG$4:$AG$59=(MAX($AG$4:$AG$59)-1),ROW($AG$4:$AG$59)),ROWS(Q$4:Q16))-3,1),"")</f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17"/>
        <v/>
      </c>
      <c r="BI16" t="str">
        <f t="array" ref="BI16">IFERROR(INDEX($Q$4:$Q$59,SMALL(IF($AG$4:$AG$59=(MAX($AG$4:$AG$59)-2),ROW($AG$4:$AG$59)),ROWS(Q$4:Q16))-3,1),"")</f>
        <v/>
      </c>
      <c r="BJ16" t="str">
        <f t="shared" si="7"/>
        <v/>
      </c>
      <c r="BK16" t="str">
        <f t="shared" si="7"/>
        <v/>
      </c>
      <c r="BL16" t="str">
        <f t="shared" si="7"/>
        <v/>
      </c>
      <c r="BM16" t="str">
        <f t="shared" si="7"/>
        <v/>
      </c>
      <c r="BN16" t="str">
        <f t="shared" si="7"/>
        <v/>
      </c>
      <c r="BO16" t="str">
        <f t="shared" si="7"/>
        <v/>
      </c>
      <c r="BP16" t="str">
        <f t="shared" si="7"/>
        <v/>
      </c>
      <c r="BQ16" t="str">
        <f t="shared" si="7"/>
        <v/>
      </c>
      <c r="BR16" t="str">
        <f t="shared" si="7"/>
        <v/>
      </c>
      <c r="BS16" t="str">
        <f t="shared" si="7"/>
        <v/>
      </c>
      <c r="BT16" t="str">
        <f t="shared" si="18"/>
        <v/>
      </c>
      <c r="BV16" t="str">
        <f t="array" ref="BV16">IFERROR(INDEX($Q$4:$Q$59,SMALL(IF($AG$4:$AG$59&lt;(MAX($AG$4:$AG$59)-2),ROW($AG$4:$AG$59)),ROWS(AG$4:AG16))-3,1),"")</f>
        <v/>
      </c>
      <c r="BW16" t="str">
        <f t="shared" si="8"/>
        <v/>
      </c>
      <c r="BX16" t="str">
        <f t="shared" si="8"/>
        <v/>
      </c>
      <c r="BY16" t="str">
        <f t="shared" si="8"/>
        <v/>
      </c>
      <c r="BZ16" t="str">
        <f t="shared" si="8"/>
        <v/>
      </c>
      <c r="CA16" t="str">
        <f t="shared" si="8"/>
        <v/>
      </c>
      <c r="CB16" t="str">
        <f t="shared" si="8"/>
        <v/>
      </c>
      <c r="CC16" t="str">
        <f t="shared" si="8"/>
        <v/>
      </c>
      <c r="CD16" t="str">
        <f t="shared" si="8"/>
        <v/>
      </c>
      <c r="CE16" t="str">
        <f t="shared" si="8"/>
        <v/>
      </c>
      <c r="CF16" t="str">
        <f t="shared" si="8"/>
        <v/>
      </c>
      <c r="CG16" t="str">
        <f t="shared" si="19"/>
        <v/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101" t="e">
        <f t="shared" si="0"/>
        <v>#N/A</v>
      </c>
      <c r="S17" s="101" t="e">
        <f t="shared" si="20"/>
        <v>#N/A</v>
      </c>
      <c r="T17" s="101" t="str">
        <f t="shared" si="2"/>
        <v>-</v>
      </c>
      <c r="U17" s="101" t="str">
        <f>IFERROR(IF(($K$2-S17)&lt;$B$53,VLOOKUP(($K$2-S17),$B$4:$B$53,1,TRUE),$B$62),"-")</f>
        <v>-</v>
      </c>
      <c r="V17" s="101" t="str">
        <f t="shared" si="3"/>
        <v>-</v>
      </c>
      <c r="W17" s="101" t="str">
        <f>IFERROR(IF(($K$2-S17-U17)&lt;$B$53,VLOOKUP(($K$2-S17-U17),$B$4:$B$53,1,TRUE),$B$62),"-")</f>
        <v>-</v>
      </c>
      <c r="X17" s="101" t="str">
        <f t="shared" si="4"/>
        <v>-</v>
      </c>
      <c r="Y17" s="101" t="str">
        <f>IFERROR(IF(($K$2-S17-U17-W17)&lt;$B$53,VLOOKUP(($K$2-S17-U17-W17),$B$4:$B$53,1,TRUE),$B$62),"-")</f>
        <v>-</v>
      </c>
      <c r="Z17" s="7" t="e">
        <f t="shared" si="9"/>
        <v>#N/A</v>
      </c>
      <c r="AA17" s="7" t="e">
        <f t="shared" si="10"/>
        <v>#N/A</v>
      </c>
      <c r="AB17" t="e">
        <f t="shared" si="11"/>
        <v>#N/A</v>
      </c>
      <c r="AC17" s="7" t="e">
        <f t="shared" si="12"/>
        <v>#N/A</v>
      </c>
      <c r="AD17" s="7">
        <f t="shared" si="13"/>
        <v>0</v>
      </c>
      <c r="AE17" s="7" t="e">
        <f t="array" ref="AE17">IF(OR(LEFT(R17:Y17,2)="C5",LEFT(R17:Y17,2)="C6",LEFT(R17:Y17,2)="C7"),1,0)</f>
        <v>#N/A</v>
      </c>
      <c r="AF17" s="7" t="e">
        <f t="shared" si="14"/>
        <v>#N/A</v>
      </c>
      <c r="AG17" s="7" t="e">
        <f t="shared" si="15"/>
        <v>#N/A</v>
      </c>
      <c r="AI17" t="str">
        <f t="array" ref="AI17">IFERROR(INDEX($Q$4:$Q$59,SMALL(IF($AG$4:$AG$59=MAX($AG$4:$AG$59),ROW($AG$4:$AG$59)),ROWS(Q$4:Q17))-3,1),"")</f>
        <v/>
      </c>
      <c r="AJ17" t="str">
        <f t="shared" si="5"/>
        <v/>
      </c>
      <c r="AK17" t="str">
        <f t="shared" si="5"/>
        <v/>
      </c>
      <c r="AL17" t="str">
        <f t="shared" si="5"/>
        <v/>
      </c>
      <c r="AM17" t="str">
        <f t="shared" si="5"/>
        <v/>
      </c>
      <c r="AN17" t="str">
        <f t="shared" si="5"/>
        <v/>
      </c>
      <c r="AO17" t="str">
        <f t="shared" si="5"/>
        <v/>
      </c>
      <c r="AP17" t="str">
        <f t="shared" si="5"/>
        <v/>
      </c>
      <c r="AQ17" t="str">
        <f t="shared" si="5"/>
        <v/>
      </c>
      <c r="AR17" t="str">
        <f t="shared" si="5"/>
        <v/>
      </c>
      <c r="AS17" t="str">
        <f t="shared" si="5"/>
        <v/>
      </c>
      <c r="AT17" t="str">
        <f t="shared" si="16"/>
        <v/>
      </c>
      <c r="AV17" t="str">
        <f t="array" ref="AV17">IFERROR(INDEX($Q$4:$Q$59,SMALL(IF($AG$4:$AG$59=(MAX($AG$4:$AG$59)-1),ROW($AG$4:$AG$59)),ROWS(Q$4:Q17))-3,1),"")</f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17"/>
        <v/>
      </c>
      <c r="BI17" t="str">
        <f t="array" ref="BI17">IFERROR(INDEX($Q$4:$Q$59,SMALL(IF($AG$4:$AG$59=(MAX($AG$4:$AG$59)-2),ROW($AG$4:$AG$59)),ROWS(Q$4:Q17))-3,1),"")</f>
        <v/>
      </c>
      <c r="BJ17" t="str">
        <f t="shared" si="7"/>
        <v/>
      </c>
      <c r="BK17" t="str">
        <f t="shared" si="7"/>
        <v/>
      </c>
      <c r="BL17" t="str">
        <f t="shared" si="7"/>
        <v/>
      </c>
      <c r="BM17" t="str">
        <f t="shared" si="7"/>
        <v/>
      </c>
      <c r="BN17" t="str">
        <f t="shared" si="7"/>
        <v/>
      </c>
      <c r="BO17" t="str">
        <f t="shared" si="7"/>
        <v/>
      </c>
      <c r="BP17" t="str">
        <f t="shared" si="7"/>
        <v/>
      </c>
      <c r="BQ17" t="str">
        <f t="shared" si="7"/>
        <v/>
      </c>
      <c r="BR17" t="str">
        <f t="shared" si="7"/>
        <v/>
      </c>
      <c r="BS17" t="str">
        <f t="shared" si="7"/>
        <v/>
      </c>
      <c r="BT17" t="str">
        <f t="shared" si="18"/>
        <v/>
      </c>
      <c r="BV17" t="str">
        <f t="array" ref="BV17">IFERROR(INDEX($Q$4:$Q$59,SMALL(IF($AG$4:$AG$59&lt;(MAX($AG$4:$AG$59)-2),ROW($AG$4:$AG$59)),ROWS(AG$4:AG17))-3,1),"")</f>
        <v/>
      </c>
      <c r="BW17" t="str">
        <f t="shared" si="8"/>
        <v/>
      </c>
      <c r="BX17" t="str">
        <f t="shared" si="8"/>
        <v/>
      </c>
      <c r="BY17" t="str">
        <f t="shared" si="8"/>
        <v/>
      </c>
      <c r="BZ17" t="str">
        <f t="shared" si="8"/>
        <v/>
      </c>
      <c r="CA17" t="str">
        <f t="shared" si="8"/>
        <v/>
      </c>
      <c r="CB17" t="str">
        <f t="shared" si="8"/>
        <v/>
      </c>
      <c r="CC17" t="str">
        <f t="shared" si="8"/>
        <v/>
      </c>
      <c r="CD17" t="str">
        <f t="shared" si="8"/>
        <v/>
      </c>
      <c r="CE17" t="str">
        <f t="shared" si="8"/>
        <v/>
      </c>
      <c r="CF17" t="str">
        <f t="shared" si="8"/>
        <v/>
      </c>
      <c r="CG17" t="str">
        <f t="shared" si="19"/>
        <v/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101" t="e">
        <f t="shared" si="0"/>
        <v>#N/A</v>
      </c>
      <c r="S18" s="101" t="e">
        <f t="shared" ref="S18:S24" si="22">IF($K$2&lt;($B$53+0.25),VLOOKUP($K$2,$B$4:$B$53,1,TRUE),$B$58)</f>
        <v>#N/A</v>
      </c>
      <c r="T18" s="101" t="str">
        <f t="shared" si="2"/>
        <v>-</v>
      </c>
      <c r="U18" s="101" t="str">
        <f>IFERROR(IF(($K$2-S18)&lt;$B$53,VLOOKUP(($K$2-S18),$B$4:$B$53,1,TRUE),$B$56),"-")</f>
        <v>-</v>
      </c>
      <c r="V18" s="101" t="str">
        <f t="shared" si="3"/>
        <v>-</v>
      </c>
      <c r="W18" s="101" t="str">
        <f>IFERROR(IF(($K$2-S18-U18)&lt;$B$53,VLOOKUP(($K$2-S18-U18),$B$4:$B$53,1,TRUE),$B$56),"-")</f>
        <v>-</v>
      </c>
      <c r="X18" s="101" t="str">
        <f t="shared" si="4"/>
        <v>-</v>
      </c>
      <c r="Y18" s="101" t="str">
        <f>IFERROR(IF(($K$2-S18-U18-W18)&lt;$B$53,VLOOKUP(($K$2-S18-U18-W18),$B$4:$B$53,1,TRUE),$B$56),"-")</f>
        <v>-</v>
      </c>
      <c r="Z18" s="7" t="e">
        <f t="shared" si="9"/>
        <v>#N/A</v>
      </c>
      <c r="AA18" s="7" t="e">
        <f t="shared" si="10"/>
        <v>#N/A</v>
      </c>
      <c r="AB18" t="e">
        <f t="shared" si="11"/>
        <v>#N/A</v>
      </c>
      <c r="AC18" s="7" t="e">
        <f t="shared" si="12"/>
        <v>#N/A</v>
      </c>
      <c r="AD18" s="7">
        <f t="shared" si="13"/>
        <v>0</v>
      </c>
      <c r="AE18" s="7" t="e">
        <f t="array" ref="AE18">IF(OR(LEFT(R18:Y18,2)="C5",LEFT(R18:Y18,2)="C6",LEFT(R18:Y18,2)="C7"),1,0)</f>
        <v>#N/A</v>
      </c>
      <c r="AF18" s="7" t="e">
        <f t="shared" si="14"/>
        <v>#N/A</v>
      </c>
      <c r="AG18" s="7" t="e">
        <f t="shared" si="15"/>
        <v>#N/A</v>
      </c>
      <c r="AI18" t="str">
        <f t="array" ref="AI18">IFERROR(INDEX($Q$4:$Q$59,SMALL(IF($AG$4:$AG$59=MAX($AG$4:$AG$59),ROW($AG$4:$AG$59)),ROWS(Q$4:Q18))-3,1),"")</f>
        <v/>
      </c>
      <c r="AJ18" t="str">
        <f t="shared" si="5"/>
        <v/>
      </c>
      <c r="AK18" t="str">
        <f t="shared" si="5"/>
        <v/>
      </c>
      <c r="AL18" t="str">
        <f t="shared" si="5"/>
        <v/>
      </c>
      <c r="AM18" t="str">
        <f t="shared" si="5"/>
        <v/>
      </c>
      <c r="AN18" t="str">
        <f t="shared" si="5"/>
        <v/>
      </c>
      <c r="AO18" t="str">
        <f t="shared" si="5"/>
        <v/>
      </c>
      <c r="AP18" t="str">
        <f t="shared" si="5"/>
        <v/>
      </c>
      <c r="AQ18" t="str">
        <f t="shared" si="5"/>
        <v/>
      </c>
      <c r="AR18" t="str">
        <f t="shared" si="5"/>
        <v/>
      </c>
      <c r="AS18" t="str">
        <f t="shared" si="5"/>
        <v/>
      </c>
      <c r="AT18" t="str">
        <f t="shared" si="16"/>
        <v/>
      </c>
      <c r="AV18" t="str">
        <f t="array" ref="AV18">IFERROR(INDEX($Q$4:$Q$59,SMALL(IF($AG$4:$AG$59=(MAX($AG$4:$AG$59)-1),ROW($AG$4:$AG$59)),ROWS(Q$4:Q18))-3,1),"")</f>
        <v/>
      </c>
      <c r="AW18" t="str">
        <f t="shared" si="6"/>
        <v/>
      </c>
      <c r="AX18" t="str">
        <f t="shared" si="6"/>
        <v/>
      </c>
      <c r="AY18" t="str">
        <f t="shared" si="6"/>
        <v/>
      </c>
      <c r="AZ18" t="str">
        <f t="shared" si="6"/>
        <v/>
      </c>
      <c r="BA18" t="str">
        <f t="shared" si="6"/>
        <v/>
      </c>
      <c r="BB18" t="str">
        <f t="shared" si="6"/>
        <v/>
      </c>
      <c r="BC18" t="str">
        <f t="shared" si="6"/>
        <v/>
      </c>
      <c r="BD18" t="str">
        <f t="shared" si="6"/>
        <v/>
      </c>
      <c r="BE18" t="str">
        <f t="shared" si="6"/>
        <v/>
      </c>
      <c r="BF18" t="str">
        <f t="shared" si="6"/>
        <v/>
      </c>
      <c r="BG18" t="str">
        <f t="shared" si="17"/>
        <v/>
      </c>
      <c r="BI18" t="str">
        <f t="array" ref="BI18">IFERROR(INDEX($Q$4:$Q$59,SMALL(IF($AG$4:$AG$59=(MAX($AG$4:$AG$59)-2),ROW($AG$4:$AG$59)),ROWS(Q$4:Q18))-3,1),"")</f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18"/>
        <v/>
      </c>
      <c r="BV18" t="str">
        <f t="array" ref="BV18">IFERROR(INDEX($Q$4:$Q$59,SMALL(IF($AG$4:$AG$59&lt;(MAX($AG$4:$AG$59)-2),ROW($AG$4:$AG$59)),ROWS(AG$4:AG18))-3,1),"")</f>
        <v/>
      </c>
      <c r="BW18" t="str">
        <f t="shared" si="8"/>
        <v/>
      </c>
      <c r="BX18" t="str">
        <f t="shared" si="8"/>
        <v/>
      </c>
      <c r="BY18" t="str">
        <f t="shared" si="8"/>
        <v/>
      </c>
      <c r="BZ18" t="str">
        <f t="shared" si="8"/>
        <v/>
      </c>
      <c r="CA18" t="str">
        <f t="shared" si="8"/>
        <v/>
      </c>
      <c r="CB18" t="str">
        <f t="shared" si="8"/>
        <v/>
      </c>
      <c r="CC18" t="str">
        <f t="shared" si="8"/>
        <v/>
      </c>
      <c r="CD18" t="str">
        <f t="shared" si="8"/>
        <v/>
      </c>
      <c r="CE18" t="str">
        <f t="shared" si="8"/>
        <v/>
      </c>
      <c r="CF18" t="str">
        <f t="shared" si="8"/>
        <v/>
      </c>
      <c r="CG18" t="str">
        <f t="shared" si="19"/>
        <v/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101" t="e">
        <f t="shared" si="0"/>
        <v>#N/A</v>
      </c>
      <c r="S19" s="101" t="e">
        <f t="shared" si="22"/>
        <v>#N/A</v>
      </c>
      <c r="T19" s="101" t="str">
        <f t="shared" si="2"/>
        <v>-</v>
      </c>
      <c r="U19" s="101" t="str">
        <f>IFERROR(IF(($K$2-S19)&lt;$B$53,VLOOKUP(($K$2-S19),$B$4:$B$53,1,TRUE),$B$57),"-")</f>
        <v>-</v>
      </c>
      <c r="V19" s="101" t="str">
        <f t="shared" si="3"/>
        <v>-</v>
      </c>
      <c r="W19" s="101" t="str">
        <f>IFERROR(IF(($K$2-S19-U19)&lt;$B$53,VLOOKUP(($K$2-S19-U19),$B$4:$B$53,1,TRUE),$B$57),"-")</f>
        <v>-</v>
      </c>
      <c r="X19" s="101" t="str">
        <f t="shared" si="4"/>
        <v>-</v>
      </c>
      <c r="Y19" s="101" t="str">
        <f>IFERROR(IF(($K$2-S19-U19-W19)&lt;$B$53,VLOOKUP(($K$2-S19-U19-W19),$B$4:$B$53,1,TRUE),$B$57),"-")</f>
        <v>-</v>
      </c>
      <c r="Z19" s="7" t="e">
        <f t="shared" si="9"/>
        <v>#N/A</v>
      </c>
      <c r="AA19" s="7" t="e">
        <f t="shared" si="10"/>
        <v>#N/A</v>
      </c>
      <c r="AB19" t="e">
        <f t="shared" si="11"/>
        <v>#N/A</v>
      </c>
      <c r="AC19" s="7" t="e">
        <f t="shared" si="12"/>
        <v>#N/A</v>
      </c>
      <c r="AD19" s="7">
        <f t="shared" si="13"/>
        <v>0</v>
      </c>
      <c r="AE19" s="7" t="e">
        <f t="array" ref="AE19">IF(OR(LEFT(R19:Y19,2)="C5",LEFT(R19:Y19,2)="C6",LEFT(R19:Y19,2)="C7"),1,0)</f>
        <v>#N/A</v>
      </c>
      <c r="AF19" s="7" t="e">
        <f t="shared" si="14"/>
        <v>#N/A</v>
      </c>
      <c r="AG19" s="7" t="e">
        <f t="shared" si="15"/>
        <v>#N/A</v>
      </c>
      <c r="AI19" t="str">
        <f t="array" ref="AI19">IFERROR(INDEX($Q$4:$Q$59,SMALL(IF($AG$4:$AG$59=MAX($AG$4:$AG$59),ROW($AG$4:$AG$59)),ROWS(Q$4:Q19))-3,1),"")</f>
        <v/>
      </c>
      <c r="AJ19" t="str">
        <f t="shared" si="5"/>
        <v/>
      </c>
      <c r="AK19" t="str">
        <f t="shared" si="5"/>
        <v/>
      </c>
      <c r="AL19" t="str">
        <f t="shared" si="5"/>
        <v/>
      </c>
      <c r="AM19" t="str">
        <f t="shared" si="5"/>
        <v/>
      </c>
      <c r="AN19" t="str">
        <f t="shared" si="5"/>
        <v/>
      </c>
      <c r="AO19" t="str">
        <f t="shared" si="5"/>
        <v/>
      </c>
      <c r="AP19" t="str">
        <f t="shared" si="5"/>
        <v/>
      </c>
      <c r="AQ19" t="str">
        <f t="shared" si="5"/>
        <v/>
      </c>
      <c r="AR19" t="str">
        <f t="shared" si="5"/>
        <v/>
      </c>
      <c r="AS19" t="str">
        <f t="shared" si="5"/>
        <v/>
      </c>
      <c r="AT19" t="str">
        <f t="shared" si="16"/>
        <v/>
      </c>
      <c r="AV19" t="str">
        <f t="array" ref="AV19">IFERROR(INDEX($Q$4:$Q$59,SMALL(IF($AG$4:$AG$59=(MAX($AG$4:$AG$59)-1),ROW($AG$4:$AG$59)),ROWS(Q$4:Q19))-3,1),"")</f>
        <v/>
      </c>
      <c r="AW19" t="str">
        <f t="shared" si="6"/>
        <v/>
      </c>
      <c r="AX19" t="str">
        <f t="shared" si="6"/>
        <v/>
      </c>
      <c r="AY19" t="str">
        <f t="shared" si="6"/>
        <v/>
      </c>
      <c r="AZ19" t="str">
        <f t="shared" si="6"/>
        <v/>
      </c>
      <c r="BA19" t="str">
        <f t="shared" si="6"/>
        <v/>
      </c>
      <c r="BB19" t="str">
        <f t="shared" si="6"/>
        <v/>
      </c>
      <c r="BC19" t="str">
        <f t="shared" si="6"/>
        <v/>
      </c>
      <c r="BD19" t="str">
        <f t="shared" si="6"/>
        <v/>
      </c>
      <c r="BE19" t="str">
        <f t="shared" si="6"/>
        <v/>
      </c>
      <c r="BF19" t="str">
        <f t="shared" si="6"/>
        <v/>
      </c>
      <c r="BG19" t="str">
        <f t="shared" si="17"/>
        <v/>
      </c>
      <c r="BI19" t="str">
        <f t="array" ref="BI19">IFERROR(INDEX($Q$4:$Q$59,SMALL(IF($AG$4:$AG$59=(MAX($AG$4:$AG$59)-2),ROW($AG$4:$AG$59)),ROWS(Q$4:Q19))-3,1),"")</f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18"/>
        <v/>
      </c>
      <c r="BV19" t="str">
        <f t="array" ref="BV19">IFERROR(INDEX($Q$4:$Q$59,SMALL(IF($AG$4:$AG$59&lt;(MAX($AG$4:$AG$59)-2),ROW($AG$4:$AG$59)),ROWS(AG$4:AG19))-3,1),"")</f>
        <v/>
      </c>
      <c r="BW19" t="str">
        <f t="shared" si="8"/>
        <v/>
      </c>
      <c r="BX19" t="str">
        <f t="shared" si="8"/>
        <v/>
      </c>
      <c r="BY19" t="str">
        <f t="shared" si="8"/>
        <v/>
      </c>
      <c r="BZ19" t="str">
        <f t="shared" si="8"/>
        <v/>
      </c>
      <c r="CA19" t="str">
        <f t="shared" si="8"/>
        <v/>
      </c>
      <c r="CB19" t="str">
        <f t="shared" si="8"/>
        <v/>
      </c>
      <c r="CC19" t="str">
        <f t="shared" si="8"/>
        <v/>
      </c>
      <c r="CD19" t="str">
        <f t="shared" si="8"/>
        <v/>
      </c>
      <c r="CE19" t="str">
        <f t="shared" si="8"/>
        <v/>
      </c>
      <c r="CF19" t="str">
        <f t="shared" si="8"/>
        <v/>
      </c>
      <c r="CG19" t="str">
        <f t="shared" si="19"/>
        <v/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101" t="e">
        <f t="shared" si="0"/>
        <v>#N/A</v>
      </c>
      <c r="S20" s="101" t="e">
        <f t="shared" si="22"/>
        <v>#N/A</v>
      </c>
      <c r="T20" s="101" t="str">
        <f t="shared" si="2"/>
        <v>-</v>
      </c>
      <c r="U20" s="101" t="str">
        <f>IFERROR(IF(($K$2-S20)&lt;$B$53,VLOOKUP(($K$2-S20),$B$4:$B$53,1,TRUE),$B$58),"-")</f>
        <v>-</v>
      </c>
      <c r="V20" s="101" t="str">
        <f t="shared" si="3"/>
        <v>-</v>
      </c>
      <c r="W20" s="101" t="str">
        <f>IFERROR(IF(($K$2-S20-U20)&lt;$B$53,VLOOKUP(($K$2-S20-U20),$B$4:$B$53,1,TRUE),$B$58),"-")</f>
        <v>-</v>
      </c>
      <c r="X20" s="101" t="str">
        <f t="shared" si="4"/>
        <v>-</v>
      </c>
      <c r="Y20" s="101" t="str">
        <f>IFERROR(IF(($K$2-S20-U20-W20)&lt;$B$53,VLOOKUP(($K$2-S20-U20-W20),$B$4:$B$53,1,TRUE),$B$58),"-")</f>
        <v>-</v>
      </c>
      <c r="Z20" s="7" t="e">
        <f t="shared" si="9"/>
        <v>#N/A</v>
      </c>
      <c r="AA20" s="7" t="e">
        <f t="shared" si="10"/>
        <v>#N/A</v>
      </c>
      <c r="AB20" t="e">
        <f t="shared" si="11"/>
        <v>#N/A</v>
      </c>
      <c r="AC20" s="7" t="e">
        <f t="shared" si="12"/>
        <v>#N/A</v>
      </c>
      <c r="AD20" s="7">
        <f t="shared" si="13"/>
        <v>0</v>
      </c>
      <c r="AE20" s="7" t="e">
        <f t="array" ref="AE20">IF(OR(LEFT(R20:Y20,2)="C5",LEFT(R20:Y20,2)="C6",LEFT(R20:Y20,2)="C7"),1,0)</f>
        <v>#N/A</v>
      </c>
      <c r="AF20" s="7" t="e">
        <f t="shared" si="14"/>
        <v>#N/A</v>
      </c>
      <c r="AG20" s="7" t="e">
        <f t="shared" si="15"/>
        <v>#N/A</v>
      </c>
      <c r="AI20" t="str">
        <f t="array" ref="AI20">IFERROR(INDEX($Q$4:$Q$59,SMALL(IF($AG$4:$AG$59=MAX($AG$4:$AG$59),ROW($AG$4:$AG$59)),ROWS(Q$4:Q20))-3,1),"")</f>
        <v/>
      </c>
      <c r="AJ20" t="str">
        <f t="shared" ref="AJ20:AS45" si="23">IFERROR(INDEX(R$4:R$59,$AI20,1),"")</f>
        <v/>
      </c>
      <c r="AK20" t="str">
        <f t="shared" si="23"/>
        <v/>
      </c>
      <c r="AL20" t="str">
        <f t="shared" si="23"/>
        <v/>
      </c>
      <c r="AM20" t="str">
        <f t="shared" si="23"/>
        <v/>
      </c>
      <c r="AN20" t="str">
        <f t="shared" si="23"/>
        <v/>
      </c>
      <c r="AO20" t="str">
        <f t="shared" si="23"/>
        <v/>
      </c>
      <c r="AP20" t="str">
        <f t="shared" si="23"/>
        <v/>
      </c>
      <c r="AQ20" t="str">
        <f t="shared" si="23"/>
        <v/>
      </c>
      <c r="AR20" t="str">
        <f t="shared" si="23"/>
        <v/>
      </c>
      <c r="AS20" t="str">
        <f t="shared" si="23"/>
        <v/>
      </c>
      <c r="AT20" t="str">
        <f t="shared" si="16"/>
        <v/>
      </c>
      <c r="AV20" t="str">
        <f t="array" ref="AV20">IFERROR(INDEX($Q$4:$Q$59,SMALL(IF($AG$4:$AG$59=(MAX($AG$4:$AG$59)-1),ROW($AG$4:$AG$59)),ROWS(Q$4:Q20))-3,1),"")</f>
        <v/>
      </c>
      <c r="AW20" t="str">
        <f t="shared" ref="AW20:BF45" si="24">IFERROR(INDEX(R$4:R$59,$AV20,1),"")</f>
        <v/>
      </c>
      <c r="AX20" t="str">
        <f t="shared" si="24"/>
        <v/>
      </c>
      <c r="AY20" t="str">
        <f t="shared" si="24"/>
        <v/>
      </c>
      <c r="AZ20" t="str">
        <f t="shared" si="24"/>
        <v/>
      </c>
      <c r="BA20" t="str">
        <f t="shared" si="24"/>
        <v/>
      </c>
      <c r="BB20" t="str">
        <f t="shared" si="24"/>
        <v/>
      </c>
      <c r="BC20" t="str">
        <f t="shared" si="24"/>
        <v/>
      </c>
      <c r="BD20" t="str">
        <f t="shared" si="24"/>
        <v/>
      </c>
      <c r="BE20" t="str">
        <f t="shared" si="24"/>
        <v/>
      </c>
      <c r="BF20" t="str">
        <f t="shared" si="24"/>
        <v/>
      </c>
      <c r="BG20" t="str">
        <f t="shared" si="17"/>
        <v/>
      </c>
      <c r="BI20" t="str">
        <f t="array" ref="BI20">IFERROR(INDEX($Q$4:$Q$59,SMALL(IF($AG$4:$AG$59=(MAX($AG$4:$AG$59)-2),ROW($AG$4:$AG$59)),ROWS(Q$4:Q20))-3,1),"")</f>
        <v/>
      </c>
      <c r="BJ20" t="str">
        <f t="shared" ref="BJ20:BS45" si="25">IFERROR(INDEX(R$4:R$59,$BI20,1),"")</f>
        <v/>
      </c>
      <c r="BK20" t="str">
        <f t="shared" si="25"/>
        <v/>
      </c>
      <c r="BL20" t="str">
        <f t="shared" si="25"/>
        <v/>
      </c>
      <c r="BM20" t="str">
        <f t="shared" si="25"/>
        <v/>
      </c>
      <c r="BN20" t="str">
        <f t="shared" si="25"/>
        <v/>
      </c>
      <c r="BO20" t="str">
        <f t="shared" si="25"/>
        <v/>
      </c>
      <c r="BP20" t="str">
        <f t="shared" si="25"/>
        <v/>
      </c>
      <c r="BQ20" t="str">
        <f t="shared" si="25"/>
        <v/>
      </c>
      <c r="BR20" t="str">
        <f t="shared" si="25"/>
        <v/>
      </c>
      <c r="BS20" t="str">
        <f t="shared" si="25"/>
        <v/>
      </c>
      <c r="BT20" t="str">
        <f t="shared" si="18"/>
        <v/>
      </c>
      <c r="BV20" t="str">
        <f t="array" ref="BV20">IFERROR(INDEX($Q$4:$Q$59,SMALL(IF($AG$4:$AG$59&lt;(MAX($AG$4:$AG$59)-2),ROW($AG$4:$AG$59)),ROWS(AG$4:AG20))-3,1),"")</f>
        <v/>
      </c>
      <c r="BW20" t="str">
        <f t="shared" ref="BW20:CF45" si="26">IFERROR(INDEX(R$4:R$59,$BV20,1),"")</f>
        <v/>
      </c>
      <c r="BX20" t="str">
        <f t="shared" si="26"/>
        <v/>
      </c>
      <c r="BY20" t="str">
        <f t="shared" si="26"/>
        <v/>
      </c>
      <c r="BZ20" t="str">
        <f t="shared" si="26"/>
        <v/>
      </c>
      <c r="CA20" t="str">
        <f t="shared" si="26"/>
        <v/>
      </c>
      <c r="CB20" t="str">
        <f t="shared" si="26"/>
        <v/>
      </c>
      <c r="CC20" t="str">
        <f t="shared" si="26"/>
        <v/>
      </c>
      <c r="CD20" t="str">
        <f t="shared" si="26"/>
        <v/>
      </c>
      <c r="CE20" t="str">
        <f t="shared" si="26"/>
        <v/>
      </c>
      <c r="CF20" t="str">
        <f t="shared" si="26"/>
        <v/>
      </c>
      <c r="CG20" t="str">
        <f t="shared" si="19"/>
        <v/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101" t="e">
        <f t="shared" si="0"/>
        <v>#N/A</v>
      </c>
      <c r="S21" s="101" t="e">
        <f t="shared" si="22"/>
        <v>#N/A</v>
      </c>
      <c r="T21" s="101" t="str">
        <f t="shared" si="2"/>
        <v>-</v>
      </c>
      <c r="U21" s="101" t="str">
        <f>IFERROR(IF(($K$2-S21)&lt;$B$53,VLOOKUP(($K$2-S21),$B$4:$B$53,1,TRUE),$B$59),"-")</f>
        <v>-</v>
      </c>
      <c r="V21" s="101" t="str">
        <f t="shared" si="3"/>
        <v>-</v>
      </c>
      <c r="W21" s="101" t="str">
        <f>IFERROR(IF(($K$2-S21-U21)&lt;$B$53,VLOOKUP(($K$2-S21-U21),$B$4:$B$53,1,TRUE),$B$59),"-")</f>
        <v>-</v>
      </c>
      <c r="X21" s="101" t="str">
        <f t="shared" si="4"/>
        <v>-</v>
      </c>
      <c r="Y21" s="101" t="str">
        <f>IFERROR(IF(($K$2-S21-U21-W21)&lt;$B$53,VLOOKUP(($K$2-S21-U21-W21),$B$4:$B$53,1,TRUE),$B$59),"-")</f>
        <v>-</v>
      </c>
      <c r="Z21" s="7" t="e">
        <f t="shared" si="9"/>
        <v>#N/A</v>
      </c>
      <c r="AA21" s="7" t="e">
        <f t="shared" si="10"/>
        <v>#N/A</v>
      </c>
      <c r="AB21" t="e">
        <f t="shared" si="11"/>
        <v>#N/A</v>
      </c>
      <c r="AC21" s="7" t="e">
        <f t="shared" si="12"/>
        <v>#N/A</v>
      </c>
      <c r="AD21" s="7">
        <f t="shared" si="13"/>
        <v>0</v>
      </c>
      <c r="AE21" s="7" t="e">
        <f t="array" ref="AE21">IF(OR(LEFT(R21:Y21,2)="C5",LEFT(R21:Y21,2)="C6",LEFT(R21:Y21,2)="C7"),1,0)</f>
        <v>#N/A</v>
      </c>
      <c r="AF21" s="7" t="e">
        <f t="shared" si="14"/>
        <v>#N/A</v>
      </c>
      <c r="AG21" s="7" t="e">
        <f t="shared" si="15"/>
        <v>#N/A</v>
      </c>
      <c r="AI21" t="str">
        <f t="array" ref="AI21">IFERROR(INDEX($Q$4:$Q$59,SMALL(IF($AG$4:$AG$59=MAX($AG$4:$AG$59),ROW($AG$4:$AG$59)),ROWS(Q$4:Q21))-3,1),"")</f>
        <v/>
      </c>
      <c r="AJ21" t="str">
        <f t="shared" si="23"/>
        <v/>
      </c>
      <c r="AK21" t="str">
        <f t="shared" si="23"/>
        <v/>
      </c>
      <c r="AL21" t="str">
        <f t="shared" si="23"/>
        <v/>
      </c>
      <c r="AM21" t="str">
        <f t="shared" si="23"/>
        <v/>
      </c>
      <c r="AN21" t="str">
        <f t="shared" si="23"/>
        <v/>
      </c>
      <c r="AO21" t="str">
        <f t="shared" si="23"/>
        <v/>
      </c>
      <c r="AP21" t="str">
        <f t="shared" si="23"/>
        <v/>
      </c>
      <c r="AQ21" t="str">
        <f t="shared" si="23"/>
        <v/>
      </c>
      <c r="AR21" t="str">
        <f t="shared" si="23"/>
        <v/>
      </c>
      <c r="AS21" t="str">
        <f t="shared" si="23"/>
        <v/>
      </c>
      <c r="AT21" t="str">
        <f t="shared" si="16"/>
        <v/>
      </c>
      <c r="AV21" t="str">
        <f t="array" ref="AV21">IFERROR(INDEX($Q$4:$Q$59,SMALL(IF($AG$4:$AG$59=(MAX($AG$4:$AG$59)-1),ROW($AG$4:$AG$59)),ROWS(Q$4:Q21))-3,1),"")</f>
        <v/>
      </c>
      <c r="AW21" t="str">
        <f t="shared" si="24"/>
        <v/>
      </c>
      <c r="AX21" t="str">
        <f t="shared" si="24"/>
        <v/>
      </c>
      <c r="AY21" t="str">
        <f t="shared" si="24"/>
        <v/>
      </c>
      <c r="AZ21" t="str">
        <f t="shared" si="24"/>
        <v/>
      </c>
      <c r="BA21" t="str">
        <f t="shared" si="24"/>
        <v/>
      </c>
      <c r="BB21" t="str">
        <f t="shared" si="24"/>
        <v/>
      </c>
      <c r="BC21" t="str">
        <f t="shared" si="24"/>
        <v/>
      </c>
      <c r="BD21" t="str">
        <f t="shared" si="24"/>
        <v/>
      </c>
      <c r="BE21" t="str">
        <f t="shared" si="24"/>
        <v/>
      </c>
      <c r="BF21" t="str">
        <f t="shared" si="24"/>
        <v/>
      </c>
      <c r="BG21" t="str">
        <f t="shared" si="17"/>
        <v/>
      </c>
      <c r="BI21" t="str">
        <f t="array" ref="BI21">IFERROR(INDEX($Q$4:$Q$59,SMALL(IF($AG$4:$AG$59=(MAX($AG$4:$AG$59)-2),ROW($AG$4:$AG$59)),ROWS(Q$4:Q21))-3,1),"")</f>
        <v/>
      </c>
      <c r="BJ21" t="str">
        <f t="shared" si="25"/>
        <v/>
      </c>
      <c r="BK21" t="str">
        <f t="shared" si="25"/>
        <v/>
      </c>
      <c r="BL21" t="str">
        <f t="shared" si="25"/>
        <v/>
      </c>
      <c r="BM21" t="str">
        <f t="shared" si="25"/>
        <v/>
      </c>
      <c r="BN21" t="str">
        <f t="shared" si="25"/>
        <v/>
      </c>
      <c r="BO21" t="str">
        <f t="shared" si="25"/>
        <v/>
      </c>
      <c r="BP21" t="str">
        <f t="shared" si="25"/>
        <v/>
      </c>
      <c r="BQ21" t="str">
        <f t="shared" si="25"/>
        <v/>
      </c>
      <c r="BR21" t="str">
        <f t="shared" si="25"/>
        <v/>
      </c>
      <c r="BS21" t="str">
        <f t="shared" si="25"/>
        <v/>
      </c>
      <c r="BT21" t="str">
        <f t="shared" si="18"/>
        <v/>
      </c>
      <c r="BV21" t="str">
        <f t="array" ref="BV21">IFERROR(INDEX($Q$4:$Q$59,SMALL(IF($AG$4:$AG$59&lt;(MAX($AG$4:$AG$59)-2),ROW($AG$4:$AG$59)),ROWS(AG$4:AG21))-3,1),"")</f>
        <v/>
      </c>
      <c r="BW21" t="str">
        <f t="shared" si="26"/>
        <v/>
      </c>
      <c r="BX21" t="str">
        <f t="shared" si="26"/>
        <v/>
      </c>
      <c r="BY21" t="str">
        <f t="shared" si="26"/>
        <v/>
      </c>
      <c r="BZ21" t="str">
        <f t="shared" si="26"/>
        <v/>
      </c>
      <c r="CA21" t="str">
        <f t="shared" si="26"/>
        <v/>
      </c>
      <c r="CB21" t="str">
        <f t="shared" si="26"/>
        <v/>
      </c>
      <c r="CC21" t="str">
        <f t="shared" si="26"/>
        <v/>
      </c>
      <c r="CD21" t="str">
        <f t="shared" si="26"/>
        <v/>
      </c>
      <c r="CE21" t="str">
        <f t="shared" si="26"/>
        <v/>
      </c>
      <c r="CF21" t="str">
        <f t="shared" si="26"/>
        <v/>
      </c>
      <c r="CG21" t="str">
        <f t="shared" si="19"/>
        <v/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101" t="e">
        <f t="shared" si="0"/>
        <v>#N/A</v>
      </c>
      <c r="S22" s="101" t="e">
        <f t="shared" si="22"/>
        <v>#N/A</v>
      </c>
      <c r="T22" s="101" t="str">
        <f t="shared" si="2"/>
        <v>-</v>
      </c>
      <c r="U22" s="101" t="str">
        <f>IFERROR(IF(($K$2-S22)&lt;$B$53,VLOOKUP(($K$2-S22),$B$4:$B$53,1,TRUE),$B$60),"-")</f>
        <v>-</v>
      </c>
      <c r="V22" s="101" t="str">
        <f t="shared" si="3"/>
        <v>-</v>
      </c>
      <c r="W22" s="101" t="str">
        <f>IFERROR(IF(($K$2-S22-U22)&lt;$B$53,VLOOKUP(($K$2-S22-U22),$B$4:$B$53,1,TRUE),$B$60),"-")</f>
        <v>-</v>
      </c>
      <c r="X22" s="101" t="str">
        <f t="shared" si="4"/>
        <v>-</v>
      </c>
      <c r="Y22" s="101" t="str">
        <f>IFERROR(IF(($K$2-S22-U22-W22)&lt;$B$53,VLOOKUP(($K$2-S22-U22-W22),$B$4:$B$53,1,TRUE),$B$60),"-")</f>
        <v>-</v>
      </c>
      <c r="Z22" s="7" t="e">
        <f t="shared" si="9"/>
        <v>#N/A</v>
      </c>
      <c r="AA22" s="7" t="e">
        <f t="shared" si="10"/>
        <v>#N/A</v>
      </c>
      <c r="AB22" t="e">
        <f t="shared" si="11"/>
        <v>#N/A</v>
      </c>
      <c r="AC22" s="7" t="e">
        <f t="shared" si="12"/>
        <v>#N/A</v>
      </c>
      <c r="AD22" s="7">
        <f t="shared" si="13"/>
        <v>0</v>
      </c>
      <c r="AE22" s="7" t="e">
        <f t="array" ref="AE22">IF(OR(LEFT(R22:Y22,2)="C5",LEFT(R22:Y22,2)="C6",LEFT(R22:Y22,2)="C7"),1,0)</f>
        <v>#N/A</v>
      </c>
      <c r="AF22" s="7" t="e">
        <f t="shared" si="14"/>
        <v>#N/A</v>
      </c>
      <c r="AG22" s="7" t="e">
        <f t="shared" si="15"/>
        <v>#N/A</v>
      </c>
      <c r="AI22" t="str">
        <f t="array" ref="AI22">IFERROR(INDEX($Q$4:$Q$59,SMALL(IF($AG$4:$AG$59=MAX($AG$4:$AG$59),ROW($AG$4:$AG$59)),ROWS(Q$4:Q22))-3,1),"")</f>
        <v/>
      </c>
      <c r="AJ22" t="str">
        <f t="shared" si="23"/>
        <v/>
      </c>
      <c r="AK22" t="str">
        <f t="shared" si="23"/>
        <v/>
      </c>
      <c r="AL22" t="str">
        <f t="shared" si="23"/>
        <v/>
      </c>
      <c r="AM22" t="str">
        <f t="shared" si="23"/>
        <v/>
      </c>
      <c r="AN22" t="str">
        <f t="shared" si="23"/>
        <v/>
      </c>
      <c r="AO22" t="str">
        <f t="shared" si="23"/>
        <v/>
      </c>
      <c r="AP22" t="str">
        <f t="shared" si="23"/>
        <v/>
      </c>
      <c r="AQ22" t="str">
        <f t="shared" si="23"/>
        <v/>
      </c>
      <c r="AR22" t="str">
        <f t="shared" si="23"/>
        <v/>
      </c>
      <c r="AS22" t="str">
        <f t="shared" si="23"/>
        <v/>
      </c>
      <c r="AT22" t="str">
        <f t="shared" si="16"/>
        <v/>
      </c>
      <c r="AV22" t="str">
        <f t="array" ref="AV22">IFERROR(INDEX($Q$4:$Q$59,SMALL(IF($AG$4:$AG$59=(MAX($AG$4:$AG$59)-1),ROW($AG$4:$AG$59)),ROWS(Q$4:Q22))-3,1),"")</f>
        <v/>
      </c>
      <c r="AW22" t="str">
        <f t="shared" si="24"/>
        <v/>
      </c>
      <c r="AX22" t="str">
        <f t="shared" si="24"/>
        <v/>
      </c>
      <c r="AY22" t="str">
        <f t="shared" si="24"/>
        <v/>
      </c>
      <c r="AZ22" t="str">
        <f t="shared" si="24"/>
        <v/>
      </c>
      <c r="BA22" t="str">
        <f t="shared" si="24"/>
        <v/>
      </c>
      <c r="BB22" t="str">
        <f t="shared" si="24"/>
        <v/>
      </c>
      <c r="BC22" t="str">
        <f t="shared" si="24"/>
        <v/>
      </c>
      <c r="BD22" t="str">
        <f t="shared" si="24"/>
        <v/>
      </c>
      <c r="BE22" t="str">
        <f t="shared" si="24"/>
        <v/>
      </c>
      <c r="BF22" t="str">
        <f t="shared" si="24"/>
        <v/>
      </c>
      <c r="BG22" t="str">
        <f t="shared" si="17"/>
        <v/>
      </c>
      <c r="BI22" t="str">
        <f t="array" ref="BI22">IFERROR(INDEX($Q$4:$Q$59,SMALL(IF($AG$4:$AG$59=(MAX($AG$4:$AG$59)-2),ROW($AG$4:$AG$59)),ROWS(Q$4:Q22))-3,1),"")</f>
        <v/>
      </c>
      <c r="BJ22" t="str">
        <f t="shared" si="25"/>
        <v/>
      </c>
      <c r="BK22" t="str">
        <f t="shared" si="25"/>
        <v/>
      </c>
      <c r="BL22" t="str">
        <f t="shared" si="25"/>
        <v/>
      </c>
      <c r="BM22" t="str">
        <f t="shared" si="25"/>
        <v/>
      </c>
      <c r="BN22" t="str">
        <f t="shared" si="25"/>
        <v/>
      </c>
      <c r="BO22" t="str">
        <f t="shared" si="25"/>
        <v/>
      </c>
      <c r="BP22" t="str">
        <f t="shared" si="25"/>
        <v/>
      </c>
      <c r="BQ22" t="str">
        <f t="shared" si="25"/>
        <v/>
      </c>
      <c r="BR22" t="str">
        <f t="shared" si="25"/>
        <v/>
      </c>
      <c r="BS22" t="str">
        <f t="shared" si="25"/>
        <v/>
      </c>
      <c r="BT22" t="str">
        <f t="shared" si="18"/>
        <v/>
      </c>
      <c r="BV22" t="str">
        <f t="array" ref="BV22">IFERROR(INDEX($Q$4:$Q$59,SMALL(IF($AG$4:$AG$59&lt;(MAX($AG$4:$AG$59)-2),ROW($AG$4:$AG$59)),ROWS(AG$4:AG22))-3,1),"")</f>
        <v/>
      </c>
      <c r="BW22" t="str">
        <f t="shared" si="26"/>
        <v/>
      </c>
      <c r="BX22" t="str">
        <f t="shared" si="26"/>
        <v/>
      </c>
      <c r="BY22" t="str">
        <f t="shared" si="26"/>
        <v/>
      </c>
      <c r="BZ22" t="str">
        <f t="shared" si="26"/>
        <v/>
      </c>
      <c r="CA22" t="str">
        <f t="shared" si="26"/>
        <v/>
      </c>
      <c r="CB22" t="str">
        <f t="shared" si="26"/>
        <v/>
      </c>
      <c r="CC22" t="str">
        <f t="shared" si="26"/>
        <v/>
      </c>
      <c r="CD22" t="str">
        <f t="shared" si="26"/>
        <v/>
      </c>
      <c r="CE22" t="str">
        <f t="shared" si="26"/>
        <v/>
      </c>
      <c r="CF22" t="str">
        <f t="shared" si="26"/>
        <v/>
      </c>
      <c r="CG22" t="str">
        <f t="shared" si="19"/>
        <v/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101" t="e">
        <f t="shared" si="0"/>
        <v>#N/A</v>
      </c>
      <c r="S23" s="101" t="e">
        <f t="shared" si="22"/>
        <v>#N/A</v>
      </c>
      <c r="T23" s="101" t="str">
        <f t="shared" si="2"/>
        <v>-</v>
      </c>
      <c r="U23" s="101" t="str">
        <f>IFERROR(IF(($K$2-S23)&lt;$B$53,VLOOKUP(($K$2-S23),$B$4:$B$53,1,TRUE),$B$61),"-")</f>
        <v>-</v>
      </c>
      <c r="V23" s="101" t="str">
        <f t="shared" si="3"/>
        <v>-</v>
      </c>
      <c r="W23" s="101" t="str">
        <f>IFERROR(IF(($K$2-S23-U23)&lt;$B$53,VLOOKUP(($K$2-S23-U23),$B$4:$B$53,1,TRUE),$B$61),"-")</f>
        <v>-</v>
      </c>
      <c r="X23" s="101" t="str">
        <f t="shared" si="4"/>
        <v>-</v>
      </c>
      <c r="Y23" s="101" t="str">
        <f>IFERROR(IF(($K$2-S23-U23-W23)&lt;$B$53,VLOOKUP(($K$2-S23-U23-W23),$B$4:$B$53,1,TRUE),$B$61),"-")</f>
        <v>-</v>
      </c>
      <c r="Z23" s="7" t="e">
        <f t="shared" si="9"/>
        <v>#N/A</v>
      </c>
      <c r="AA23" s="7" t="e">
        <f t="shared" si="10"/>
        <v>#N/A</v>
      </c>
      <c r="AB23" t="e">
        <f t="shared" si="11"/>
        <v>#N/A</v>
      </c>
      <c r="AC23" s="7" t="e">
        <f t="shared" si="12"/>
        <v>#N/A</v>
      </c>
      <c r="AD23" s="7">
        <f t="shared" si="13"/>
        <v>0</v>
      </c>
      <c r="AE23" s="7" t="e">
        <f t="array" ref="AE23">IF(OR(LEFT(R23:Y23,2)="C5",LEFT(R23:Y23,2)="C6",LEFT(R23:Y23,2)="C7"),1,0)</f>
        <v>#N/A</v>
      </c>
      <c r="AF23" s="7" t="e">
        <f t="shared" si="14"/>
        <v>#N/A</v>
      </c>
      <c r="AG23" s="7" t="e">
        <f t="shared" si="15"/>
        <v>#N/A</v>
      </c>
      <c r="AI23" t="str">
        <f t="array" ref="AI23">IFERROR(INDEX($Q$4:$Q$59,SMALL(IF($AG$4:$AG$59=MAX($AG$4:$AG$59),ROW($AG$4:$AG$59)),ROWS(Q$4:Q23))-3,1),"")</f>
        <v/>
      </c>
      <c r="AJ23" t="str">
        <f t="shared" si="23"/>
        <v/>
      </c>
      <c r="AK23" t="str">
        <f t="shared" si="23"/>
        <v/>
      </c>
      <c r="AL23" t="str">
        <f t="shared" si="23"/>
        <v/>
      </c>
      <c r="AM23" t="str">
        <f t="shared" si="23"/>
        <v/>
      </c>
      <c r="AN23" t="str">
        <f t="shared" si="23"/>
        <v/>
      </c>
      <c r="AO23" t="str">
        <f t="shared" si="23"/>
        <v/>
      </c>
      <c r="AP23" t="str">
        <f t="shared" si="23"/>
        <v/>
      </c>
      <c r="AQ23" t="str">
        <f t="shared" si="23"/>
        <v/>
      </c>
      <c r="AR23" t="str">
        <f t="shared" si="23"/>
        <v/>
      </c>
      <c r="AS23" t="str">
        <f t="shared" si="23"/>
        <v/>
      </c>
      <c r="AT23" t="str">
        <f t="shared" si="16"/>
        <v/>
      </c>
      <c r="AV23" t="str">
        <f t="array" ref="AV23">IFERROR(INDEX($Q$4:$Q$59,SMALL(IF($AG$4:$AG$59=(MAX($AG$4:$AG$59)-1),ROW($AG$4:$AG$59)),ROWS(Q$4:Q23))-3,1),"")</f>
        <v/>
      </c>
      <c r="AW23" t="str">
        <f t="shared" si="24"/>
        <v/>
      </c>
      <c r="AX23" t="str">
        <f t="shared" si="24"/>
        <v/>
      </c>
      <c r="AY23" t="str">
        <f t="shared" si="24"/>
        <v/>
      </c>
      <c r="AZ23" t="str">
        <f t="shared" si="24"/>
        <v/>
      </c>
      <c r="BA23" t="str">
        <f t="shared" si="24"/>
        <v/>
      </c>
      <c r="BB23" t="str">
        <f t="shared" si="24"/>
        <v/>
      </c>
      <c r="BC23" t="str">
        <f t="shared" si="24"/>
        <v/>
      </c>
      <c r="BD23" t="str">
        <f t="shared" si="24"/>
        <v/>
      </c>
      <c r="BE23" t="str">
        <f t="shared" si="24"/>
        <v/>
      </c>
      <c r="BF23" t="str">
        <f t="shared" si="24"/>
        <v/>
      </c>
      <c r="BG23" t="str">
        <f t="shared" si="17"/>
        <v/>
      </c>
      <c r="BI23" t="str">
        <f t="array" ref="BI23">IFERROR(INDEX($Q$4:$Q$59,SMALL(IF($AG$4:$AG$59=(MAX($AG$4:$AG$59)-2),ROW($AG$4:$AG$59)),ROWS(Q$4:Q23))-3,1),"")</f>
        <v/>
      </c>
      <c r="BJ23" t="str">
        <f t="shared" si="25"/>
        <v/>
      </c>
      <c r="BK23" t="str">
        <f t="shared" si="25"/>
        <v/>
      </c>
      <c r="BL23" t="str">
        <f t="shared" si="25"/>
        <v/>
      </c>
      <c r="BM23" t="str">
        <f t="shared" si="25"/>
        <v/>
      </c>
      <c r="BN23" t="str">
        <f t="shared" si="25"/>
        <v/>
      </c>
      <c r="BO23" t="str">
        <f t="shared" si="25"/>
        <v/>
      </c>
      <c r="BP23" t="str">
        <f t="shared" si="25"/>
        <v/>
      </c>
      <c r="BQ23" t="str">
        <f t="shared" si="25"/>
        <v/>
      </c>
      <c r="BR23" t="str">
        <f t="shared" si="25"/>
        <v/>
      </c>
      <c r="BS23" t="str">
        <f t="shared" si="25"/>
        <v/>
      </c>
      <c r="BT23" t="str">
        <f t="shared" si="18"/>
        <v/>
      </c>
      <c r="BV23" t="str">
        <f t="array" ref="BV23">IFERROR(INDEX($Q$4:$Q$59,SMALL(IF($AG$4:$AG$59&lt;(MAX($AG$4:$AG$59)-2),ROW($AG$4:$AG$59)),ROWS(AG$4:AG23))-3,1),"")</f>
        <v/>
      </c>
      <c r="BW23" t="str">
        <f t="shared" si="26"/>
        <v/>
      </c>
      <c r="BX23" t="str">
        <f t="shared" si="26"/>
        <v/>
      </c>
      <c r="BY23" t="str">
        <f t="shared" si="26"/>
        <v/>
      </c>
      <c r="BZ23" t="str">
        <f t="shared" si="26"/>
        <v/>
      </c>
      <c r="CA23" t="str">
        <f t="shared" si="26"/>
        <v/>
      </c>
      <c r="CB23" t="str">
        <f t="shared" si="26"/>
        <v/>
      </c>
      <c r="CC23" t="str">
        <f t="shared" si="26"/>
        <v/>
      </c>
      <c r="CD23" t="str">
        <f t="shared" si="26"/>
        <v/>
      </c>
      <c r="CE23" t="str">
        <f t="shared" si="26"/>
        <v/>
      </c>
      <c r="CF23" t="str">
        <f t="shared" si="26"/>
        <v/>
      </c>
      <c r="CG23" t="str">
        <f t="shared" si="19"/>
        <v/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101" t="e">
        <f t="shared" si="0"/>
        <v>#N/A</v>
      </c>
      <c r="S24" s="101" t="e">
        <f t="shared" si="22"/>
        <v>#N/A</v>
      </c>
      <c r="T24" s="101" t="str">
        <f t="shared" si="2"/>
        <v>-</v>
      </c>
      <c r="U24" s="101" t="str">
        <f>IFERROR(IF(($K$2-S24)&lt;$B$53,VLOOKUP(($K$2-S24),$B$4:$B$53,1,TRUE),$B$62),"-")</f>
        <v>-</v>
      </c>
      <c r="V24" s="101" t="str">
        <f t="shared" si="3"/>
        <v>-</v>
      </c>
      <c r="W24" s="101" t="str">
        <f>IFERROR(IF(($K$2-S24-U24)&lt;$B$53,VLOOKUP(($K$2-S24-U24),$B$4:$B$53,1,TRUE),$B$62),"-")</f>
        <v>-</v>
      </c>
      <c r="X24" s="101" t="str">
        <f t="shared" si="4"/>
        <v>-</v>
      </c>
      <c r="Y24" s="101" t="str">
        <f>IFERROR(IF(($K$2-S24-U24-W24)&lt;$B$53,VLOOKUP(($K$2-S24-U24-W24),$B$4:$B$53,1,TRUE),$B$62),"-")</f>
        <v>-</v>
      </c>
      <c r="Z24" s="7" t="e">
        <f t="shared" si="9"/>
        <v>#N/A</v>
      </c>
      <c r="AA24" s="7" t="e">
        <f t="shared" si="10"/>
        <v>#N/A</v>
      </c>
      <c r="AB24" t="e">
        <f t="shared" si="11"/>
        <v>#N/A</v>
      </c>
      <c r="AC24" s="7" t="e">
        <f t="shared" si="12"/>
        <v>#N/A</v>
      </c>
      <c r="AD24" s="7">
        <f t="shared" si="13"/>
        <v>0</v>
      </c>
      <c r="AE24" s="7" t="e">
        <f t="array" ref="AE24">IF(OR(LEFT(R24:Y24,2)="C5",LEFT(R24:Y24,2)="C6",LEFT(R24:Y24,2)="C7"),1,0)</f>
        <v>#N/A</v>
      </c>
      <c r="AF24" s="7" t="e">
        <f t="shared" si="14"/>
        <v>#N/A</v>
      </c>
      <c r="AG24" s="7" t="e">
        <f t="shared" si="15"/>
        <v>#N/A</v>
      </c>
      <c r="AI24" t="str">
        <f t="array" ref="AI24">IFERROR(INDEX($Q$4:$Q$59,SMALL(IF($AG$4:$AG$59=MAX($AG$4:$AG$59),ROW($AG$4:$AG$59)),ROWS(Q$4:Q24))-3,1),"")</f>
        <v/>
      </c>
      <c r="AJ24" t="str">
        <f t="shared" si="23"/>
        <v/>
      </c>
      <c r="AK24" t="str">
        <f t="shared" si="23"/>
        <v/>
      </c>
      <c r="AL24" t="str">
        <f t="shared" si="23"/>
        <v/>
      </c>
      <c r="AM24" t="str">
        <f t="shared" si="23"/>
        <v/>
      </c>
      <c r="AN24" t="str">
        <f t="shared" si="23"/>
        <v/>
      </c>
      <c r="AO24" t="str">
        <f t="shared" si="23"/>
        <v/>
      </c>
      <c r="AP24" t="str">
        <f t="shared" si="23"/>
        <v/>
      </c>
      <c r="AQ24" t="str">
        <f t="shared" si="23"/>
        <v/>
      </c>
      <c r="AR24" t="str">
        <f t="shared" si="23"/>
        <v/>
      </c>
      <c r="AS24" t="str">
        <f t="shared" si="23"/>
        <v/>
      </c>
      <c r="AT24" t="str">
        <f t="shared" si="16"/>
        <v/>
      </c>
      <c r="AV24" t="str">
        <f t="array" ref="AV24">IFERROR(INDEX($Q$4:$Q$59,SMALL(IF($AG$4:$AG$59=(MAX($AG$4:$AG$59)-1),ROW($AG$4:$AG$59)),ROWS(Q$4:Q24))-3,1),"")</f>
        <v/>
      </c>
      <c r="AW24" t="str">
        <f t="shared" si="24"/>
        <v/>
      </c>
      <c r="AX24" t="str">
        <f t="shared" si="24"/>
        <v/>
      </c>
      <c r="AY24" t="str">
        <f t="shared" si="24"/>
        <v/>
      </c>
      <c r="AZ24" t="str">
        <f t="shared" si="24"/>
        <v/>
      </c>
      <c r="BA24" t="str">
        <f t="shared" si="24"/>
        <v/>
      </c>
      <c r="BB24" t="str">
        <f t="shared" si="24"/>
        <v/>
      </c>
      <c r="BC24" t="str">
        <f t="shared" si="24"/>
        <v/>
      </c>
      <c r="BD24" t="str">
        <f t="shared" si="24"/>
        <v/>
      </c>
      <c r="BE24" t="str">
        <f t="shared" si="24"/>
        <v/>
      </c>
      <c r="BF24" t="str">
        <f t="shared" si="24"/>
        <v/>
      </c>
      <c r="BG24" t="str">
        <f t="shared" si="17"/>
        <v/>
      </c>
      <c r="BI24" t="str">
        <f t="array" ref="BI24">IFERROR(INDEX($Q$4:$Q$59,SMALL(IF($AG$4:$AG$59=(MAX($AG$4:$AG$59)-2),ROW($AG$4:$AG$59)),ROWS(Q$4:Q24))-3,1),"")</f>
        <v/>
      </c>
      <c r="BJ24" t="str">
        <f t="shared" si="25"/>
        <v/>
      </c>
      <c r="BK24" t="str">
        <f t="shared" si="25"/>
        <v/>
      </c>
      <c r="BL24" t="str">
        <f t="shared" si="25"/>
        <v/>
      </c>
      <c r="BM24" t="str">
        <f t="shared" si="25"/>
        <v/>
      </c>
      <c r="BN24" t="str">
        <f t="shared" si="25"/>
        <v/>
      </c>
      <c r="BO24" t="str">
        <f t="shared" si="25"/>
        <v/>
      </c>
      <c r="BP24" t="str">
        <f t="shared" si="25"/>
        <v/>
      </c>
      <c r="BQ24" t="str">
        <f t="shared" si="25"/>
        <v/>
      </c>
      <c r="BR24" t="str">
        <f t="shared" si="25"/>
        <v/>
      </c>
      <c r="BS24" t="str">
        <f t="shared" si="25"/>
        <v/>
      </c>
      <c r="BT24" t="str">
        <f t="shared" si="18"/>
        <v/>
      </c>
      <c r="BV24" t="str">
        <f t="array" ref="BV24">IFERROR(INDEX($Q$4:$Q$59,SMALL(IF($AG$4:$AG$59&lt;(MAX($AG$4:$AG$59)-2),ROW($AG$4:$AG$59)),ROWS(AG$4:AG24))-3,1),"")</f>
        <v/>
      </c>
      <c r="BW24" t="str">
        <f t="shared" si="26"/>
        <v/>
      </c>
      <c r="BX24" t="str">
        <f t="shared" si="26"/>
        <v/>
      </c>
      <c r="BY24" t="str">
        <f t="shared" si="26"/>
        <v/>
      </c>
      <c r="BZ24" t="str">
        <f t="shared" si="26"/>
        <v/>
      </c>
      <c r="CA24" t="str">
        <f t="shared" si="26"/>
        <v/>
      </c>
      <c r="CB24" t="str">
        <f t="shared" si="26"/>
        <v/>
      </c>
      <c r="CC24" t="str">
        <f t="shared" si="26"/>
        <v/>
      </c>
      <c r="CD24" t="str">
        <f t="shared" si="26"/>
        <v/>
      </c>
      <c r="CE24" t="str">
        <f t="shared" si="26"/>
        <v/>
      </c>
      <c r="CF24" t="str">
        <f t="shared" si="26"/>
        <v/>
      </c>
      <c r="CG24" t="str">
        <f t="shared" si="19"/>
        <v/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101" t="e">
        <f t="shared" si="0"/>
        <v>#N/A</v>
      </c>
      <c r="S25" s="101" t="e">
        <f t="shared" ref="S25:S31" si="27">IF($K$2&lt;($B$53+0.25),VLOOKUP($K$2,$B$4:$B$53,1,TRUE),$B$59)</f>
        <v>#N/A</v>
      </c>
      <c r="T25" s="101" t="str">
        <f t="shared" si="2"/>
        <v>-</v>
      </c>
      <c r="U25" s="101" t="str">
        <f>IFERROR(IF(($K$2-S25)&lt;$B$53,VLOOKUP(($K$2-S25),$B$4:$B$53,1,TRUE),$B$56),"-")</f>
        <v>-</v>
      </c>
      <c r="V25" s="101" t="str">
        <f t="shared" si="3"/>
        <v>-</v>
      </c>
      <c r="W25" s="101" t="str">
        <f>IFERROR(IF(($K$2-S25-U25)&lt;$B$53,VLOOKUP(($K$2-S25-U25),$B$4:$B$53,1,TRUE),$B$56),"-")</f>
        <v>-</v>
      </c>
      <c r="X25" s="101" t="str">
        <f t="shared" si="4"/>
        <v>-</v>
      </c>
      <c r="Y25" s="101" t="str">
        <f>IFERROR(IF(($K$2-S25-U25-W25)&lt;$B$53,VLOOKUP(($K$2-S25-U25-W25),$B$4:$B$53,1,TRUE),$B$56),"-")</f>
        <v>-</v>
      </c>
      <c r="Z25" s="7" t="e">
        <f t="shared" ref="Z25:Z38" si="28">SUM(R25:Y25)</f>
        <v>#N/A</v>
      </c>
      <c r="AA25" s="7" t="e">
        <f t="shared" si="10"/>
        <v>#N/A</v>
      </c>
      <c r="AB25" t="e">
        <f t="shared" si="11"/>
        <v>#N/A</v>
      </c>
      <c r="AC25" s="7" t="e">
        <f t="shared" si="12"/>
        <v>#N/A</v>
      </c>
      <c r="AD25" s="7">
        <f t="shared" si="13"/>
        <v>0</v>
      </c>
      <c r="AE25" s="7" t="e">
        <f t="array" ref="AE25">IF(OR(LEFT(R25:Y25,2)="C5",LEFT(R25:Y25,2)="C6",LEFT(R25:Y25,2)="C7"),1,0)</f>
        <v>#N/A</v>
      </c>
      <c r="AF25" s="7" t="e">
        <f t="shared" si="14"/>
        <v>#N/A</v>
      </c>
      <c r="AG25" s="7" t="e">
        <f t="shared" si="15"/>
        <v>#N/A</v>
      </c>
      <c r="AI25" t="str">
        <f t="array" ref="AI25">IFERROR(INDEX($Q$4:$Q$59,SMALL(IF($AG$4:$AG$59=MAX($AG$4:$AG$59),ROW($AG$4:$AG$59)),ROWS(Q$4:Q25))-3,1),"")</f>
        <v/>
      </c>
      <c r="AJ25" t="str">
        <f t="shared" si="23"/>
        <v/>
      </c>
      <c r="AK25" t="str">
        <f t="shared" si="23"/>
        <v/>
      </c>
      <c r="AL25" t="str">
        <f t="shared" si="23"/>
        <v/>
      </c>
      <c r="AM25" t="str">
        <f t="shared" si="23"/>
        <v/>
      </c>
      <c r="AN25" t="str">
        <f t="shared" si="23"/>
        <v/>
      </c>
      <c r="AO25" t="str">
        <f t="shared" si="23"/>
        <v/>
      </c>
      <c r="AP25" t="str">
        <f t="shared" si="23"/>
        <v/>
      </c>
      <c r="AQ25" t="str">
        <f t="shared" si="23"/>
        <v/>
      </c>
      <c r="AR25" t="str">
        <f t="shared" si="23"/>
        <v/>
      </c>
      <c r="AS25" t="str">
        <f t="shared" si="23"/>
        <v/>
      </c>
      <c r="AT25" t="str">
        <f t="shared" si="16"/>
        <v/>
      </c>
      <c r="AV25" t="str">
        <f t="array" ref="AV25">IFERROR(INDEX($Q$4:$Q$59,SMALL(IF($AG$4:$AG$59=(MAX($AG$4:$AG$59)-1),ROW($AG$4:$AG$59)),ROWS(Q$4:Q25))-3,1),"")</f>
        <v/>
      </c>
      <c r="AW25" t="str">
        <f t="shared" si="24"/>
        <v/>
      </c>
      <c r="AX25" t="str">
        <f t="shared" si="24"/>
        <v/>
      </c>
      <c r="AY25" t="str">
        <f t="shared" si="24"/>
        <v/>
      </c>
      <c r="AZ25" t="str">
        <f t="shared" si="24"/>
        <v/>
      </c>
      <c r="BA25" t="str">
        <f t="shared" si="24"/>
        <v/>
      </c>
      <c r="BB25" t="str">
        <f t="shared" si="24"/>
        <v/>
      </c>
      <c r="BC25" t="str">
        <f t="shared" si="24"/>
        <v/>
      </c>
      <c r="BD25" t="str">
        <f t="shared" si="24"/>
        <v/>
      </c>
      <c r="BE25" t="str">
        <f t="shared" si="24"/>
        <v/>
      </c>
      <c r="BF25" t="str">
        <f t="shared" si="24"/>
        <v/>
      </c>
      <c r="BG25" t="str">
        <f t="shared" si="17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5"/>
        <v/>
      </c>
      <c r="BK25" t="str">
        <f t="shared" si="25"/>
        <v/>
      </c>
      <c r="BL25" t="str">
        <f t="shared" si="25"/>
        <v/>
      </c>
      <c r="BM25" t="str">
        <f t="shared" si="25"/>
        <v/>
      </c>
      <c r="BN25" t="str">
        <f t="shared" si="25"/>
        <v/>
      </c>
      <c r="BO25" t="str">
        <f t="shared" si="25"/>
        <v/>
      </c>
      <c r="BP25" t="str">
        <f t="shared" si="25"/>
        <v/>
      </c>
      <c r="BQ25" t="str">
        <f t="shared" si="25"/>
        <v/>
      </c>
      <c r="BR25" t="str">
        <f t="shared" si="25"/>
        <v/>
      </c>
      <c r="BS25" t="str">
        <f t="shared" si="25"/>
        <v/>
      </c>
      <c r="BT25" t="str">
        <f t="shared" si="18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6"/>
        <v/>
      </c>
      <c r="BX25" t="str">
        <f t="shared" si="26"/>
        <v/>
      </c>
      <c r="BY25" t="str">
        <f t="shared" si="26"/>
        <v/>
      </c>
      <c r="BZ25" t="str">
        <f t="shared" si="26"/>
        <v/>
      </c>
      <c r="CA25" t="str">
        <f t="shared" si="26"/>
        <v/>
      </c>
      <c r="CB25" t="str">
        <f t="shared" si="26"/>
        <v/>
      </c>
      <c r="CC25" t="str">
        <f t="shared" si="26"/>
        <v/>
      </c>
      <c r="CD25" t="str">
        <f t="shared" si="26"/>
        <v/>
      </c>
      <c r="CE25" t="str">
        <f t="shared" si="26"/>
        <v/>
      </c>
      <c r="CF25" t="str">
        <f t="shared" si="26"/>
        <v/>
      </c>
      <c r="CG25" t="str">
        <f t="shared" si="19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101" t="e">
        <f t="shared" si="0"/>
        <v>#N/A</v>
      </c>
      <c r="S26" s="101" t="e">
        <f t="shared" si="27"/>
        <v>#N/A</v>
      </c>
      <c r="T26" s="101" t="str">
        <f t="shared" si="2"/>
        <v>-</v>
      </c>
      <c r="U26" s="101" t="str">
        <f>IFERROR(IF(($K$2-S26)&lt;$B$53,VLOOKUP(($K$2-S26),$B$4:$B$53,1,TRUE),$B$57),"-")</f>
        <v>-</v>
      </c>
      <c r="V26" s="101" t="str">
        <f t="shared" si="3"/>
        <v>-</v>
      </c>
      <c r="W26" s="101" t="str">
        <f>IFERROR(IF(($K$2-S26-U26)&lt;$B$53,VLOOKUP(($K$2-S26-U26),$B$4:$B$53,1,TRUE),$B$57),"-")</f>
        <v>-</v>
      </c>
      <c r="X26" s="101" t="str">
        <f t="shared" si="4"/>
        <v>-</v>
      </c>
      <c r="Y26" s="101" t="str">
        <f>IFERROR(IF(($K$2-S26-U26-W26)&lt;$B$53,VLOOKUP(($K$2-S26-U26-W26),$B$4:$B$53,1,TRUE),$B$57),"-")</f>
        <v>-</v>
      </c>
      <c r="Z26" s="7" t="e">
        <f t="shared" si="28"/>
        <v>#N/A</v>
      </c>
      <c r="AA26" s="7" t="e">
        <f t="shared" si="10"/>
        <v>#N/A</v>
      </c>
      <c r="AB26" t="e">
        <f t="shared" si="11"/>
        <v>#N/A</v>
      </c>
      <c r="AC26" s="7" t="e">
        <f t="shared" si="12"/>
        <v>#N/A</v>
      </c>
      <c r="AD26" s="7">
        <f t="shared" si="13"/>
        <v>0</v>
      </c>
      <c r="AE26" s="7" t="e">
        <f t="array" ref="AE26">IF(OR(LEFT(R26:Y26,2)="C5",LEFT(R26:Y26,2)="C6",LEFT(R26:Y26,2)="C7"),1,0)</f>
        <v>#N/A</v>
      </c>
      <c r="AF26" s="7" t="e">
        <f t="shared" si="14"/>
        <v>#N/A</v>
      </c>
      <c r="AG26" s="7" t="e">
        <f t="shared" si="15"/>
        <v>#N/A</v>
      </c>
      <c r="AI26" t="str">
        <f t="array" ref="AI26">IFERROR(INDEX($Q$4:$Q$59,SMALL(IF($AG$4:$AG$59=MAX($AG$4:$AG$59),ROW($AG$4:$AG$59)),ROWS(Q$4:Q26))-3,1),"")</f>
        <v/>
      </c>
      <c r="AJ26" t="str">
        <f t="shared" si="23"/>
        <v/>
      </c>
      <c r="AK26" t="str">
        <f t="shared" si="23"/>
        <v/>
      </c>
      <c r="AL26" t="str">
        <f t="shared" si="23"/>
        <v/>
      </c>
      <c r="AM26" t="str">
        <f t="shared" si="23"/>
        <v/>
      </c>
      <c r="AN26" t="str">
        <f t="shared" si="23"/>
        <v/>
      </c>
      <c r="AO26" t="str">
        <f t="shared" si="23"/>
        <v/>
      </c>
      <c r="AP26" t="str">
        <f t="shared" si="23"/>
        <v/>
      </c>
      <c r="AQ26" t="str">
        <f t="shared" si="23"/>
        <v/>
      </c>
      <c r="AR26" t="str">
        <f t="shared" si="23"/>
        <v/>
      </c>
      <c r="AS26" t="str">
        <f t="shared" si="23"/>
        <v/>
      </c>
      <c r="AT26" t="str">
        <f t="shared" si="16"/>
        <v/>
      </c>
      <c r="AV26" t="str">
        <f t="array" ref="AV26">IFERROR(INDEX($Q$4:$Q$59,SMALL(IF($AG$4:$AG$59=(MAX($AG$4:$AG$59)-1),ROW($AG$4:$AG$59)),ROWS(Q$4:Q26))-3,1),"")</f>
        <v/>
      </c>
      <c r="AW26" t="str">
        <f t="shared" si="24"/>
        <v/>
      </c>
      <c r="AX26" t="str">
        <f t="shared" si="24"/>
        <v/>
      </c>
      <c r="AY26" t="str">
        <f t="shared" si="24"/>
        <v/>
      </c>
      <c r="AZ26" t="str">
        <f t="shared" si="24"/>
        <v/>
      </c>
      <c r="BA26" t="str">
        <f t="shared" si="24"/>
        <v/>
      </c>
      <c r="BB26" t="str">
        <f t="shared" si="24"/>
        <v/>
      </c>
      <c r="BC26" t="str">
        <f t="shared" si="24"/>
        <v/>
      </c>
      <c r="BD26" t="str">
        <f t="shared" si="24"/>
        <v/>
      </c>
      <c r="BE26" t="str">
        <f t="shared" si="24"/>
        <v/>
      </c>
      <c r="BF26" t="str">
        <f t="shared" si="24"/>
        <v/>
      </c>
      <c r="BG26" t="str">
        <f t="shared" si="17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5"/>
        <v/>
      </c>
      <c r="BK26" t="str">
        <f t="shared" si="25"/>
        <v/>
      </c>
      <c r="BL26" t="str">
        <f t="shared" si="25"/>
        <v/>
      </c>
      <c r="BM26" t="str">
        <f t="shared" si="25"/>
        <v/>
      </c>
      <c r="BN26" t="str">
        <f t="shared" si="25"/>
        <v/>
      </c>
      <c r="BO26" t="str">
        <f t="shared" si="25"/>
        <v/>
      </c>
      <c r="BP26" t="str">
        <f t="shared" si="25"/>
        <v/>
      </c>
      <c r="BQ26" t="str">
        <f t="shared" si="25"/>
        <v/>
      </c>
      <c r="BR26" t="str">
        <f t="shared" si="25"/>
        <v/>
      </c>
      <c r="BS26" t="str">
        <f t="shared" si="25"/>
        <v/>
      </c>
      <c r="BT26" t="str">
        <f t="shared" si="18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6"/>
        <v/>
      </c>
      <c r="BX26" t="str">
        <f t="shared" si="26"/>
        <v/>
      </c>
      <c r="BY26" t="str">
        <f t="shared" si="26"/>
        <v/>
      </c>
      <c r="BZ26" t="str">
        <f t="shared" si="26"/>
        <v/>
      </c>
      <c r="CA26" t="str">
        <f t="shared" si="26"/>
        <v/>
      </c>
      <c r="CB26" t="str">
        <f t="shared" si="26"/>
        <v/>
      </c>
      <c r="CC26" t="str">
        <f t="shared" si="26"/>
        <v/>
      </c>
      <c r="CD26" t="str">
        <f t="shared" si="26"/>
        <v/>
      </c>
      <c r="CE26" t="str">
        <f t="shared" si="26"/>
        <v/>
      </c>
      <c r="CF26" t="str">
        <f t="shared" si="26"/>
        <v/>
      </c>
      <c r="CG26" t="str">
        <f t="shared" si="19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101" t="e">
        <f t="shared" si="0"/>
        <v>#N/A</v>
      </c>
      <c r="S27" s="101" t="e">
        <f t="shared" si="27"/>
        <v>#N/A</v>
      </c>
      <c r="T27" s="101" t="str">
        <f t="shared" si="2"/>
        <v>-</v>
      </c>
      <c r="U27" s="101" t="str">
        <f>IFERROR(IF(($K$2-S27)&lt;$B$53,VLOOKUP(($K$2-S27),$B$4:$B$53,1,TRUE),$B$58),"-")</f>
        <v>-</v>
      </c>
      <c r="V27" s="101" t="str">
        <f t="shared" si="3"/>
        <v>-</v>
      </c>
      <c r="W27" s="101" t="str">
        <f>IFERROR(IF(($K$2-S27-U27)&lt;$B$53,VLOOKUP(($K$2-S27-U27),$B$4:$B$53,1,TRUE),$B$58),"-")</f>
        <v>-</v>
      </c>
      <c r="X27" s="101" t="str">
        <f t="shared" si="4"/>
        <v>-</v>
      </c>
      <c r="Y27" s="101" t="str">
        <f>IFERROR(IF(($K$2-S27-U27-W27)&lt;$B$53,VLOOKUP(($K$2-S27-U27-W27),$B$4:$B$53,1,TRUE),$B$58),"-")</f>
        <v>-</v>
      </c>
      <c r="Z27" s="7" t="e">
        <f t="shared" si="28"/>
        <v>#N/A</v>
      </c>
      <c r="AA27" s="7" t="e">
        <f t="shared" si="10"/>
        <v>#N/A</v>
      </c>
      <c r="AB27" t="e">
        <f t="shared" si="11"/>
        <v>#N/A</v>
      </c>
      <c r="AC27" s="7" t="e">
        <f t="shared" si="12"/>
        <v>#N/A</v>
      </c>
      <c r="AD27" s="7">
        <f t="shared" si="13"/>
        <v>0</v>
      </c>
      <c r="AE27" s="7" t="e">
        <f t="array" ref="AE27">IF(OR(LEFT(R27:Y27,2)="C5",LEFT(R27:Y27,2)="C6",LEFT(R27:Y27,2)="C7"),1,0)</f>
        <v>#N/A</v>
      </c>
      <c r="AF27" s="7" t="e">
        <f t="shared" si="14"/>
        <v>#N/A</v>
      </c>
      <c r="AG27" s="7" t="e">
        <f t="shared" si="15"/>
        <v>#N/A</v>
      </c>
      <c r="AI27" t="str">
        <f t="array" ref="AI27">IFERROR(INDEX($Q$4:$Q$59,SMALL(IF($AG$4:$AG$59=MAX($AG$4:$AG$59),ROW($AG$4:$AG$59)),ROWS(Q$4:Q27))-3,1),"")</f>
        <v/>
      </c>
      <c r="AJ27" t="str">
        <f t="shared" si="23"/>
        <v/>
      </c>
      <c r="AK27" t="str">
        <f t="shared" si="23"/>
        <v/>
      </c>
      <c r="AL27" t="str">
        <f t="shared" si="23"/>
        <v/>
      </c>
      <c r="AM27" t="str">
        <f t="shared" si="23"/>
        <v/>
      </c>
      <c r="AN27" t="str">
        <f t="shared" si="23"/>
        <v/>
      </c>
      <c r="AO27" t="str">
        <f t="shared" si="23"/>
        <v/>
      </c>
      <c r="AP27" t="str">
        <f t="shared" si="23"/>
        <v/>
      </c>
      <c r="AQ27" t="str">
        <f t="shared" si="23"/>
        <v/>
      </c>
      <c r="AR27" t="str">
        <f t="shared" si="23"/>
        <v/>
      </c>
      <c r="AS27" t="str">
        <f t="shared" si="23"/>
        <v/>
      </c>
      <c r="AT27" t="str">
        <f t="shared" si="16"/>
        <v/>
      </c>
      <c r="AV27" t="str">
        <f t="array" ref="AV27">IFERROR(INDEX($Q$4:$Q$59,SMALL(IF($AG$4:$AG$59=(MAX($AG$4:$AG$59)-1),ROW($AG$4:$AG$59)),ROWS(Q$4:Q27))-3,1),"")</f>
        <v/>
      </c>
      <c r="AW27" t="str">
        <f t="shared" si="24"/>
        <v/>
      </c>
      <c r="AX27" t="str">
        <f t="shared" si="24"/>
        <v/>
      </c>
      <c r="AY27" t="str">
        <f t="shared" si="24"/>
        <v/>
      </c>
      <c r="AZ27" t="str">
        <f t="shared" si="24"/>
        <v/>
      </c>
      <c r="BA27" t="str">
        <f t="shared" si="24"/>
        <v/>
      </c>
      <c r="BB27" t="str">
        <f t="shared" si="24"/>
        <v/>
      </c>
      <c r="BC27" t="str">
        <f t="shared" si="24"/>
        <v/>
      </c>
      <c r="BD27" t="str">
        <f t="shared" si="24"/>
        <v/>
      </c>
      <c r="BE27" t="str">
        <f t="shared" si="24"/>
        <v/>
      </c>
      <c r="BF27" t="str">
        <f t="shared" si="24"/>
        <v/>
      </c>
      <c r="BG27" t="str">
        <f t="shared" si="17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5"/>
        <v/>
      </c>
      <c r="BK27" t="str">
        <f t="shared" si="25"/>
        <v/>
      </c>
      <c r="BL27" t="str">
        <f t="shared" si="25"/>
        <v/>
      </c>
      <c r="BM27" t="str">
        <f t="shared" si="25"/>
        <v/>
      </c>
      <c r="BN27" t="str">
        <f t="shared" si="25"/>
        <v/>
      </c>
      <c r="BO27" t="str">
        <f t="shared" si="25"/>
        <v/>
      </c>
      <c r="BP27" t="str">
        <f t="shared" si="25"/>
        <v/>
      </c>
      <c r="BQ27" t="str">
        <f t="shared" si="25"/>
        <v/>
      </c>
      <c r="BR27" t="str">
        <f t="shared" si="25"/>
        <v/>
      </c>
      <c r="BS27" t="str">
        <f t="shared" si="25"/>
        <v/>
      </c>
      <c r="BT27" t="str">
        <f t="shared" si="18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6"/>
        <v/>
      </c>
      <c r="BX27" t="str">
        <f t="shared" si="26"/>
        <v/>
      </c>
      <c r="BY27" t="str">
        <f t="shared" si="26"/>
        <v/>
      </c>
      <c r="BZ27" t="str">
        <f t="shared" si="26"/>
        <v/>
      </c>
      <c r="CA27" t="str">
        <f t="shared" si="26"/>
        <v/>
      </c>
      <c r="CB27" t="str">
        <f t="shared" si="26"/>
        <v/>
      </c>
      <c r="CC27" t="str">
        <f t="shared" si="26"/>
        <v/>
      </c>
      <c r="CD27" t="str">
        <f t="shared" si="26"/>
        <v/>
      </c>
      <c r="CE27" t="str">
        <f t="shared" si="26"/>
        <v/>
      </c>
      <c r="CF27" t="str">
        <f t="shared" si="26"/>
        <v/>
      </c>
      <c r="CG27" t="str">
        <f t="shared" si="19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101" t="e">
        <f t="shared" si="0"/>
        <v>#N/A</v>
      </c>
      <c r="S28" s="101" t="e">
        <f t="shared" si="27"/>
        <v>#N/A</v>
      </c>
      <c r="T28" s="101" t="str">
        <f t="shared" si="2"/>
        <v>-</v>
      </c>
      <c r="U28" s="101" t="str">
        <f>IFERROR(IF(($K$2-S28)&lt;$B$53,VLOOKUP(($K$2-S28),$B$4:$B$53,1,TRUE),$B$59),"-")</f>
        <v>-</v>
      </c>
      <c r="V28" s="101" t="str">
        <f t="shared" si="3"/>
        <v>-</v>
      </c>
      <c r="W28" s="101" t="str">
        <f>IFERROR(IF(($K$2-S28-U28)&lt;$B$53,VLOOKUP(($K$2-S28-U28),$B$4:$B$53,1,TRUE),$B$59),"-")</f>
        <v>-</v>
      </c>
      <c r="X28" s="101" t="str">
        <f t="shared" si="4"/>
        <v>-</v>
      </c>
      <c r="Y28" s="101" t="str">
        <f>IFERROR(IF(($K$2-S28-U28-W28)&lt;$B$53,VLOOKUP(($K$2-S28-U28-W28),$B$4:$B$53,1,TRUE),$B$59),"-")</f>
        <v>-</v>
      </c>
      <c r="Z28" s="7" t="e">
        <f t="shared" si="28"/>
        <v>#N/A</v>
      </c>
      <c r="AA28" s="7" t="e">
        <f t="shared" si="10"/>
        <v>#N/A</v>
      </c>
      <c r="AB28" t="e">
        <f t="shared" si="11"/>
        <v>#N/A</v>
      </c>
      <c r="AC28" s="7" t="e">
        <f t="shared" si="12"/>
        <v>#N/A</v>
      </c>
      <c r="AD28" s="7">
        <f t="shared" si="13"/>
        <v>0</v>
      </c>
      <c r="AE28" s="7" t="e">
        <f t="array" ref="AE28">IF(OR(LEFT(R28:Y28,2)="C5",LEFT(R28:Y28,2)="C6",LEFT(R28:Y28,2)="C7"),1,0)</f>
        <v>#N/A</v>
      </c>
      <c r="AF28" s="7" t="e">
        <f t="shared" si="14"/>
        <v>#N/A</v>
      </c>
      <c r="AG28" s="7" t="e">
        <f t="shared" si="15"/>
        <v>#N/A</v>
      </c>
      <c r="AI28" t="str">
        <f t="array" ref="AI28">IFERROR(INDEX($Q$4:$Q$59,SMALL(IF($AG$4:$AG$59=MAX($AG$4:$AG$59),ROW($AG$4:$AG$59)),ROWS(Q$4:Q28))-3,1),"")</f>
        <v/>
      </c>
      <c r="AJ28" t="str">
        <f t="shared" si="23"/>
        <v/>
      </c>
      <c r="AK28" t="str">
        <f t="shared" si="23"/>
        <v/>
      </c>
      <c r="AL28" t="str">
        <f t="shared" si="23"/>
        <v/>
      </c>
      <c r="AM28" t="str">
        <f t="shared" si="23"/>
        <v/>
      </c>
      <c r="AN28" t="str">
        <f t="shared" si="23"/>
        <v/>
      </c>
      <c r="AO28" t="str">
        <f t="shared" si="23"/>
        <v/>
      </c>
      <c r="AP28" t="str">
        <f t="shared" si="23"/>
        <v/>
      </c>
      <c r="AQ28" t="str">
        <f t="shared" si="23"/>
        <v/>
      </c>
      <c r="AR28" t="str">
        <f t="shared" si="23"/>
        <v/>
      </c>
      <c r="AS28" t="str">
        <f t="shared" si="23"/>
        <v/>
      </c>
      <c r="AT28" t="str">
        <f t="shared" si="16"/>
        <v/>
      </c>
      <c r="AV28" t="str">
        <f t="array" ref="AV28">IFERROR(INDEX($Q$4:$Q$59,SMALL(IF($AG$4:$AG$59=(MAX($AG$4:$AG$59)-1),ROW($AG$4:$AG$59)),ROWS(Q$4:Q28))-3,1),"")</f>
        <v/>
      </c>
      <c r="AW28" t="str">
        <f t="shared" si="24"/>
        <v/>
      </c>
      <c r="AX28" t="str">
        <f t="shared" si="24"/>
        <v/>
      </c>
      <c r="AY28" t="str">
        <f t="shared" si="24"/>
        <v/>
      </c>
      <c r="AZ28" t="str">
        <f t="shared" si="24"/>
        <v/>
      </c>
      <c r="BA28" t="str">
        <f t="shared" si="24"/>
        <v/>
      </c>
      <c r="BB28" t="str">
        <f t="shared" si="24"/>
        <v/>
      </c>
      <c r="BC28" t="str">
        <f t="shared" si="24"/>
        <v/>
      </c>
      <c r="BD28" t="str">
        <f t="shared" si="24"/>
        <v/>
      </c>
      <c r="BE28" t="str">
        <f t="shared" si="24"/>
        <v/>
      </c>
      <c r="BF28" t="str">
        <f t="shared" si="24"/>
        <v/>
      </c>
      <c r="BG28" t="str">
        <f t="shared" si="17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5"/>
        <v/>
      </c>
      <c r="BK28" t="str">
        <f t="shared" si="25"/>
        <v/>
      </c>
      <c r="BL28" t="str">
        <f t="shared" si="25"/>
        <v/>
      </c>
      <c r="BM28" t="str">
        <f t="shared" si="25"/>
        <v/>
      </c>
      <c r="BN28" t="str">
        <f t="shared" si="25"/>
        <v/>
      </c>
      <c r="BO28" t="str">
        <f t="shared" si="25"/>
        <v/>
      </c>
      <c r="BP28" t="str">
        <f t="shared" si="25"/>
        <v/>
      </c>
      <c r="BQ28" t="str">
        <f t="shared" si="25"/>
        <v/>
      </c>
      <c r="BR28" t="str">
        <f t="shared" si="25"/>
        <v/>
      </c>
      <c r="BS28" t="str">
        <f t="shared" si="25"/>
        <v/>
      </c>
      <c r="BT28" t="str">
        <f t="shared" si="18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6"/>
        <v/>
      </c>
      <c r="BX28" t="str">
        <f t="shared" si="26"/>
        <v/>
      </c>
      <c r="BY28" t="str">
        <f t="shared" si="26"/>
        <v/>
      </c>
      <c r="BZ28" t="str">
        <f t="shared" si="26"/>
        <v/>
      </c>
      <c r="CA28" t="str">
        <f t="shared" si="26"/>
        <v/>
      </c>
      <c r="CB28" t="str">
        <f t="shared" si="26"/>
        <v/>
      </c>
      <c r="CC28" t="str">
        <f t="shared" si="26"/>
        <v/>
      </c>
      <c r="CD28" t="str">
        <f t="shared" si="26"/>
        <v/>
      </c>
      <c r="CE28" t="str">
        <f t="shared" si="26"/>
        <v/>
      </c>
      <c r="CF28" t="str">
        <f t="shared" si="26"/>
        <v/>
      </c>
      <c r="CG28" t="str">
        <f t="shared" si="19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101" t="e">
        <f t="shared" si="0"/>
        <v>#N/A</v>
      </c>
      <c r="S29" s="101" t="e">
        <f t="shared" si="27"/>
        <v>#N/A</v>
      </c>
      <c r="T29" s="101" t="str">
        <f t="shared" si="2"/>
        <v>-</v>
      </c>
      <c r="U29" s="101" t="str">
        <f>IFERROR(IF(($K$2-S29)&lt;$B$53,VLOOKUP(($K$2-S29),$B$4:$B$53,1,TRUE),$B$60),"-")</f>
        <v>-</v>
      </c>
      <c r="V29" s="101" t="str">
        <f t="shared" si="3"/>
        <v>-</v>
      </c>
      <c r="W29" s="101" t="str">
        <f>IFERROR(IF(($K$2-S29-U29)&lt;$B$53,VLOOKUP(($K$2-S29-U29),$B$4:$B$53,1,TRUE),$B$60),"-")</f>
        <v>-</v>
      </c>
      <c r="X29" s="101" t="str">
        <f t="shared" si="4"/>
        <v>-</v>
      </c>
      <c r="Y29" s="101" t="str">
        <f>IFERROR(IF(($K$2-S29-U29-W29)&lt;$B$53,VLOOKUP(($K$2-S29-U29-W29),$B$4:$B$53,1,TRUE),$B$60),"-")</f>
        <v>-</v>
      </c>
      <c r="Z29" s="7" t="e">
        <f t="shared" si="28"/>
        <v>#N/A</v>
      </c>
      <c r="AA29" s="7" t="e">
        <f t="shared" si="10"/>
        <v>#N/A</v>
      </c>
      <c r="AB29" t="e">
        <f t="shared" si="11"/>
        <v>#N/A</v>
      </c>
      <c r="AC29" s="7" t="e">
        <f t="shared" si="12"/>
        <v>#N/A</v>
      </c>
      <c r="AD29" s="7">
        <f t="shared" si="13"/>
        <v>0</v>
      </c>
      <c r="AE29" s="7" t="e">
        <f t="array" ref="AE29">IF(OR(LEFT(R29:Y29,2)="C5",LEFT(R29:Y29,2)="C6",LEFT(R29:Y29,2)="C7"),1,0)</f>
        <v>#N/A</v>
      </c>
      <c r="AF29" s="7" t="e">
        <f t="shared" si="14"/>
        <v>#N/A</v>
      </c>
      <c r="AG29" s="7" t="e">
        <f t="shared" si="15"/>
        <v>#N/A</v>
      </c>
      <c r="AI29" t="str">
        <f t="array" ref="AI29">IFERROR(INDEX($Q$4:$Q$59,SMALL(IF($AG$4:$AG$59=MAX($AG$4:$AG$59),ROW($AG$4:$AG$59)),ROWS(Q$4:Q29))-3,1),"")</f>
        <v/>
      </c>
      <c r="AJ29" t="str">
        <f t="shared" si="23"/>
        <v/>
      </c>
      <c r="AK29" t="str">
        <f t="shared" si="23"/>
        <v/>
      </c>
      <c r="AL29" t="str">
        <f t="shared" si="23"/>
        <v/>
      </c>
      <c r="AM29" t="str">
        <f t="shared" si="23"/>
        <v/>
      </c>
      <c r="AN29" t="str">
        <f t="shared" si="23"/>
        <v/>
      </c>
      <c r="AO29" t="str">
        <f t="shared" si="23"/>
        <v/>
      </c>
      <c r="AP29" t="str">
        <f t="shared" si="23"/>
        <v/>
      </c>
      <c r="AQ29" t="str">
        <f t="shared" si="23"/>
        <v/>
      </c>
      <c r="AR29" t="str">
        <f t="shared" si="23"/>
        <v/>
      </c>
      <c r="AS29" t="str">
        <f t="shared" si="23"/>
        <v/>
      </c>
      <c r="AT29" t="str">
        <f t="shared" si="16"/>
        <v/>
      </c>
      <c r="AV29" t="str">
        <f t="array" ref="AV29">IFERROR(INDEX($Q$4:$Q$59,SMALL(IF($AG$4:$AG$59=(MAX($AG$4:$AG$59)-1),ROW($AG$4:$AG$59)),ROWS(Q$4:Q29))-3,1),"")</f>
        <v/>
      </c>
      <c r="AW29" t="str">
        <f t="shared" si="24"/>
        <v/>
      </c>
      <c r="AX29" t="str">
        <f t="shared" si="24"/>
        <v/>
      </c>
      <c r="AY29" t="str">
        <f t="shared" si="24"/>
        <v/>
      </c>
      <c r="AZ29" t="str">
        <f t="shared" si="24"/>
        <v/>
      </c>
      <c r="BA29" t="str">
        <f t="shared" si="24"/>
        <v/>
      </c>
      <c r="BB29" t="str">
        <f t="shared" si="24"/>
        <v/>
      </c>
      <c r="BC29" t="str">
        <f t="shared" si="24"/>
        <v/>
      </c>
      <c r="BD29" t="str">
        <f t="shared" si="24"/>
        <v/>
      </c>
      <c r="BE29" t="str">
        <f t="shared" si="24"/>
        <v/>
      </c>
      <c r="BF29" t="str">
        <f t="shared" si="24"/>
        <v/>
      </c>
      <c r="BG29" t="str">
        <f t="shared" si="17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5"/>
        <v/>
      </c>
      <c r="BK29" t="str">
        <f t="shared" si="25"/>
        <v/>
      </c>
      <c r="BL29" t="str">
        <f t="shared" si="25"/>
        <v/>
      </c>
      <c r="BM29" t="str">
        <f t="shared" si="25"/>
        <v/>
      </c>
      <c r="BN29" t="str">
        <f t="shared" si="25"/>
        <v/>
      </c>
      <c r="BO29" t="str">
        <f t="shared" si="25"/>
        <v/>
      </c>
      <c r="BP29" t="str">
        <f t="shared" si="25"/>
        <v/>
      </c>
      <c r="BQ29" t="str">
        <f t="shared" si="25"/>
        <v/>
      </c>
      <c r="BR29" t="str">
        <f t="shared" si="25"/>
        <v/>
      </c>
      <c r="BS29" t="str">
        <f t="shared" si="25"/>
        <v/>
      </c>
      <c r="BT29" t="str">
        <f t="shared" si="18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6"/>
        <v/>
      </c>
      <c r="BX29" t="str">
        <f t="shared" si="26"/>
        <v/>
      </c>
      <c r="BY29" t="str">
        <f t="shared" si="26"/>
        <v/>
      </c>
      <c r="BZ29" t="str">
        <f t="shared" si="26"/>
        <v/>
      </c>
      <c r="CA29" t="str">
        <f t="shared" si="26"/>
        <v/>
      </c>
      <c r="CB29" t="str">
        <f t="shared" si="26"/>
        <v/>
      </c>
      <c r="CC29" t="str">
        <f t="shared" si="26"/>
        <v/>
      </c>
      <c r="CD29" t="str">
        <f t="shared" si="26"/>
        <v/>
      </c>
      <c r="CE29" t="str">
        <f t="shared" si="26"/>
        <v/>
      </c>
      <c r="CF29" t="str">
        <f t="shared" si="26"/>
        <v/>
      </c>
      <c r="CG29" t="str">
        <f t="shared" si="19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101" t="e">
        <f t="shared" si="0"/>
        <v>#N/A</v>
      </c>
      <c r="S30" s="101" t="e">
        <f t="shared" si="27"/>
        <v>#N/A</v>
      </c>
      <c r="T30" s="101" t="str">
        <f t="shared" si="2"/>
        <v>-</v>
      </c>
      <c r="U30" s="101" t="str">
        <f>IFERROR(IF(($K$2-S30)&lt;$B$53,VLOOKUP(($K$2-S30),$B$4:$B$53,1,TRUE),$B$61),"-")</f>
        <v>-</v>
      </c>
      <c r="V30" s="101" t="str">
        <f t="shared" si="3"/>
        <v>-</v>
      </c>
      <c r="W30" s="101" t="str">
        <f>IFERROR(IF(($K$2-S30-U30)&lt;$B$53,VLOOKUP(($K$2-S30-U30),$B$4:$B$53,1,TRUE),$B$61),"-")</f>
        <v>-</v>
      </c>
      <c r="X30" s="101" t="str">
        <f t="shared" si="4"/>
        <v>-</v>
      </c>
      <c r="Y30" s="101" t="str">
        <f>IFERROR(IF(($K$2-S30-U30-W30)&lt;$B$53,VLOOKUP(($K$2-S30-U30-W30),$B$4:$B$53,1,TRUE),$B$61),"-")</f>
        <v>-</v>
      </c>
      <c r="Z30" s="7" t="e">
        <f t="shared" si="28"/>
        <v>#N/A</v>
      </c>
      <c r="AA30" s="7" t="e">
        <f t="shared" si="10"/>
        <v>#N/A</v>
      </c>
      <c r="AB30" t="e">
        <f t="shared" si="11"/>
        <v>#N/A</v>
      </c>
      <c r="AC30" s="7" t="e">
        <f t="shared" si="12"/>
        <v>#N/A</v>
      </c>
      <c r="AD30" s="7">
        <f t="shared" si="13"/>
        <v>0</v>
      </c>
      <c r="AE30" s="7" t="e">
        <f t="array" ref="AE30">IF(OR(LEFT(R30:Y30,2)="C5",LEFT(R30:Y30,2)="C6",LEFT(R30:Y30,2)="C7"),1,0)</f>
        <v>#N/A</v>
      </c>
      <c r="AF30" s="7" t="e">
        <f t="shared" si="14"/>
        <v>#N/A</v>
      </c>
      <c r="AG30" s="7" t="e">
        <f t="shared" si="15"/>
        <v>#N/A</v>
      </c>
      <c r="AI30" t="str">
        <f t="array" ref="AI30">IFERROR(INDEX($Q$4:$Q$59,SMALL(IF($AG$4:$AG$59=MAX($AG$4:$AG$59),ROW($AG$4:$AG$59)),ROWS(Q$4:Q30))-3,1),"")</f>
        <v/>
      </c>
      <c r="AJ30" t="str">
        <f t="shared" si="23"/>
        <v/>
      </c>
      <c r="AK30" t="str">
        <f t="shared" si="23"/>
        <v/>
      </c>
      <c r="AL30" t="str">
        <f t="shared" si="23"/>
        <v/>
      </c>
      <c r="AM30" t="str">
        <f t="shared" si="23"/>
        <v/>
      </c>
      <c r="AN30" t="str">
        <f t="shared" si="23"/>
        <v/>
      </c>
      <c r="AO30" t="str">
        <f t="shared" si="23"/>
        <v/>
      </c>
      <c r="AP30" t="str">
        <f t="shared" si="23"/>
        <v/>
      </c>
      <c r="AQ30" t="str">
        <f t="shared" si="23"/>
        <v/>
      </c>
      <c r="AR30" t="str">
        <f t="shared" si="23"/>
        <v/>
      </c>
      <c r="AS30" t="str">
        <f t="shared" si="23"/>
        <v/>
      </c>
      <c r="AT30" t="str">
        <f t="shared" si="16"/>
        <v/>
      </c>
      <c r="AV30" t="str">
        <f t="array" ref="AV30">IFERROR(INDEX($Q$4:$Q$59,SMALL(IF($AG$4:$AG$59=(MAX($AG$4:$AG$59)-1),ROW($AG$4:$AG$59)),ROWS(Q$4:Q30))-3,1),"")</f>
        <v/>
      </c>
      <c r="AW30" t="str">
        <f t="shared" si="24"/>
        <v/>
      </c>
      <c r="AX30" t="str">
        <f t="shared" si="24"/>
        <v/>
      </c>
      <c r="AY30" t="str">
        <f t="shared" si="24"/>
        <v/>
      </c>
      <c r="AZ30" t="str">
        <f t="shared" si="24"/>
        <v/>
      </c>
      <c r="BA30" t="str">
        <f t="shared" si="24"/>
        <v/>
      </c>
      <c r="BB30" t="str">
        <f t="shared" si="24"/>
        <v/>
      </c>
      <c r="BC30" t="str">
        <f t="shared" si="24"/>
        <v/>
      </c>
      <c r="BD30" t="str">
        <f t="shared" si="24"/>
        <v/>
      </c>
      <c r="BE30" t="str">
        <f t="shared" si="24"/>
        <v/>
      </c>
      <c r="BF30" t="str">
        <f t="shared" si="24"/>
        <v/>
      </c>
      <c r="BG30" t="str">
        <f t="shared" si="17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5"/>
        <v/>
      </c>
      <c r="BK30" t="str">
        <f t="shared" si="25"/>
        <v/>
      </c>
      <c r="BL30" t="str">
        <f t="shared" si="25"/>
        <v/>
      </c>
      <c r="BM30" t="str">
        <f t="shared" si="25"/>
        <v/>
      </c>
      <c r="BN30" t="str">
        <f t="shared" si="25"/>
        <v/>
      </c>
      <c r="BO30" t="str">
        <f t="shared" si="25"/>
        <v/>
      </c>
      <c r="BP30" t="str">
        <f t="shared" si="25"/>
        <v/>
      </c>
      <c r="BQ30" t="str">
        <f t="shared" si="25"/>
        <v/>
      </c>
      <c r="BR30" t="str">
        <f t="shared" si="25"/>
        <v/>
      </c>
      <c r="BS30" t="str">
        <f t="shared" si="25"/>
        <v/>
      </c>
      <c r="BT30" t="str">
        <f t="shared" si="18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6"/>
        <v/>
      </c>
      <c r="BX30" t="str">
        <f t="shared" si="26"/>
        <v/>
      </c>
      <c r="BY30" t="str">
        <f t="shared" si="26"/>
        <v/>
      </c>
      <c r="BZ30" t="str">
        <f t="shared" si="26"/>
        <v/>
      </c>
      <c r="CA30" t="str">
        <f t="shared" si="26"/>
        <v/>
      </c>
      <c r="CB30" t="str">
        <f t="shared" si="26"/>
        <v/>
      </c>
      <c r="CC30" t="str">
        <f t="shared" si="26"/>
        <v/>
      </c>
      <c r="CD30" t="str">
        <f t="shared" si="26"/>
        <v/>
      </c>
      <c r="CE30" t="str">
        <f t="shared" si="26"/>
        <v/>
      </c>
      <c r="CF30" t="str">
        <f t="shared" si="26"/>
        <v/>
      </c>
      <c r="CG30" t="str">
        <f t="shared" si="19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101" t="e">
        <f t="shared" si="0"/>
        <v>#N/A</v>
      </c>
      <c r="S31" s="101" t="e">
        <f t="shared" si="27"/>
        <v>#N/A</v>
      </c>
      <c r="T31" s="101" t="str">
        <f t="shared" si="2"/>
        <v>-</v>
      </c>
      <c r="U31" s="101" t="str">
        <f>IFERROR(IF(($K$2-S31)&lt;$B$53,VLOOKUP(($K$2-S31),$B$4:$B$53,1,TRUE),$B$62),"-")</f>
        <v>-</v>
      </c>
      <c r="V31" s="101" t="str">
        <f t="shared" si="3"/>
        <v>-</v>
      </c>
      <c r="W31" s="101" t="str">
        <f>IFERROR(IF(($K$2-S31-U31)&lt;$B$53,VLOOKUP(($K$2-S31-U31),$B$4:$B$53,1,TRUE),$B$62),"-")</f>
        <v>-</v>
      </c>
      <c r="X31" s="101" t="str">
        <f t="shared" si="4"/>
        <v>-</v>
      </c>
      <c r="Y31" s="101" t="str">
        <f>IFERROR(IF(($K$2-S31-U31-W31)&lt;$B$53,VLOOKUP(($K$2-S31-U31-W31),$B$4:$B$53,1,TRUE),$B$62),"-")</f>
        <v>-</v>
      </c>
      <c r="Z31" s="7" t="e">
        <f t="shared" si="28"/>
        <v>#N/A</v>
      </c>
      <c r="AA31" s="7" t="e">
        <f t="shared" si="10"/>
        <v>#N/A</v>
      </c>
      <c r="AB31" t="e">
        <f t="shared" si="11"/>
        <v>#N/A</v>
      </c>
      <c r="AC31" s="7" t="e">
        <f t="shared" si="12"/>
        <v>#N/A</v>
      </c>
      <c r="AD31" s="7">
        <f t="shared" si="13"/>
        <v>0</v>
      </c>
      <c r="AE31" s="7" t="e">
        <f t="array" ref="AE31">IF(OR(LEFT(R31:Y31,2)="C5",LEFT(R31:Y31,2)="C6",LEFT(R31:Y31,2)="C7"),1,0)</f>
        <v>#N/A</v>
      </c>
      <c r="AF31" s="7" t="e">
        <f t="shared" si="14"/>
        <v>#N/A</v>
      </c>
      <c r="AG31" s="7" t="e">
        <f t="shared" si="15"/>
        <v>#N/A</v>
      </c>
      <c r="AI31" t="str">
        <f t="array" ref="AI31">IFERROR(INDEX($Q$4:$Q$59,SMALL(IF($AG$4:$AG$59=MAX($AG$4:$AG$59),ROW($AG$4:$AG$59)),ROWS(Q$4:Q31))-3,1),"")</f>
        <v/>
      </c>
      <c r="AJ31" t="str">
        <f t="shared" si="23"/>
        <v/>
      </c>
      <c r="AK31" t="str">
        <f t="shared" si="23"/>
        <v/>
      </c>
      <c r="AL31" t="str">
        <f t="shared" si="23"/>
        <v/>
      </c>
      <c r="AM31" t="str">
        <f t="shared" si="23"/>
        <v/>
      </c>
      <c r="AN31" t="str">
        <f t="shared" si="23"/>
        <v/>
      </c>
      <c r="AO31" t="str">
        <f t="shared" si="23"/>
        <v/>
      </c>
      <c r="AP31" t="str">
        <f t="shared" si="23"/>
        <v/>
      </c>
      <c r="AQ31" t="str">
        <f t="shared" si="23"/>
        <v/>
      </c>
      <c r="AR31" t="str">
        <f t="shared" si="23"/>
        <v/>
      </c>
      <c r="AS31" t="str">
        <f t="shared" si="23"/>
        <v/>
      </c>
      <c r="AT31" t="str">
        <f t="shared" si="16"/>
        <v/>
      </c>
      <c r="AV31" t="str">
        <f t="array" ref="AV31">IFERROR(INDEX($Q$4:$Q$59,SMALL(IF($AG$4:$AG$59=(MAX($AG$4:$AG$59)-1),ROW($AG$4:$AG$59)),ROWS(Q$4:Q31))-3,1),"")</f>
        <v/>
      </c>
      <c r="AW31" t="str">
        <f t="shared" si="24"/>
        <v/>
      </c>
      <c r="AX31" t="str">
        <f t="shared" si="24"/>
        <v/>
      </c>
      <c r="AY31" t="str">
        <f t="shared" si="24"/>
        <v/>
      </c>
      <c r="AZ31" t="str">
        <f t="shared" si="24"/>
        <v/>
      </c>
      <c r="BA31" t="str">
        <f t="shared" si="24"/>
        <v/>
      </c>
      <c r="BB31" t="str">
        <f t="shared" si="24"/>
        <v/>
      </c>
      <c r="BC31" t="str">
        <f t="shared" si="24"/>
        <v/>
      </c>
      <c r="BD31" t="str">
        <f t="shared" si="24"/>
        <v/>
      </c>
      <c r="BE31" t="str">
        <f t="shared" si="24"/>
        <v/>
      </c>
      <c r="BF31" t="str">
        <f t="shared" si="24"/>
        <v/>
      </c>
      <c r="BG31" t="str">
        <f t="shared" si="17"/>
        <v/>
      </c>
      <c r="BI31" t="str">
        <f t="array" ref="BI31">IFERROR(INDEX($Q$4:$Q$59,SMALL(IF($AG$4:$AG$59=(MAX($AG$4:$AG$59)-2),ROW($AG$4:$AG$59)),ROWS(Q$4:Q31))-3,1),"")</f>
        <v/>
      </c>
      <c r="BJ31" t="str">
        <f t="shared" si="25"/>
        <v/>
      </c>
      <c r="BK31" t="str">
        <f t="shared" si="25"/>
        <v/>
      </c>
      <c r="BL31" t="str">
        <f t="shared" si="25"/>
        <v/>
      </c>
      <c r="BM31" t="str">
        <f t="shared" si="25"/>
        <v/>
      </c>
      <c r="BN31" t="str">
        <f t="shared" si="25"/>
        <v/>
      </c>
      <c r="BO31" t="str">
        <f t="shared" si="25"/>
        <v/>
      </c>
      <c r="BP31" t="str">
        <f t="shared" si="25"/>
        <v/>
      </c>
      <c r="BQ31" t="str">
        <f t="shared" si="25"/>
        <v/>
      </c>
      <c r="BR31" t="str">
        <f t="shared" si="25"/>
        <v/>
      </c>
      <c r="BS31" t="str">
        <f t="shared" si="25"/>
        <v/>
      </c>
      <c r="BT31" t="str">
        <f t="shared" si="18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si="26"/>
        <v/>
      </c>
      <c r="BX31" t="str">
        <f t="shared" si="26"/>
        <v/>
      </c>
      <c r="BY31" t="str">
        <f t="shared" si="26"/>
        <v/>
      </c>
      <c r="BZ31" t="str">
        <f t="shared" si="26"/>
        <v/>
      </c>
      <c r="CA31" t="str">
        <f t="shared" si="26"/>
        <v/>
      </c>
      <c r="CB31" t="str">
        <f t="shared" si="26"/>
        <v/>
      </c>
      <c r="CC31" t="str">
        <f t="shared" si="26"/>
        <v/>
      </c>
      <c r="CD31" t="str">
        <f t="shared" si="26"/>
        <v/>
      </c>
      <c r="CE31" t="str">
        <f t="shared" si="26"/>
        <v/>
      </c>
      <c r="CF31" t="str">
        <f t="shared" si="26"/>
        <v/>
      </c>
      <c r="CG31" t="str">
        <f t="shared" si="19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101" t="e">
        <f t="shared" si="0"/>
        <v>#N/A</v>
      </c>
      <c r="S32" s="101" t="e">
        <f t="shared" ref="S32:S38" si="29">IF($K$2&lt;($B$53+0.25),VLOOKUP($K$2,$B$4:$B$53,1,TRUE),$B$60)</f>
        <v>#N/A</v>
      </c>
      <c r="T32" s="101" t="str">
        <f t="shared" si="2"/>
        <v>-</v>
      </c>
      <c r="U32" s="101" t="str">
        <f>IFERROR(IF(($K$2-S32)&lt;$B$53,VLOOKUP(($K$2-S32),$B$4:$B$53,1,TRUE),$B$56),"-")</f>
        <v>-</v>
      </c>
      <c r="V32" s="101" t="str">
        <f t="shared" si="3"/>
        <v>-</v>
      </c>
      <c r="W32" s="101" t="str">
        <f>IFERROR(IF(($K$2-S32-U32)&lt;$B$53,VLOOKUP(($K$2-S32-U32),$B$4:$B$53,1,TRUE),$B$56),"-")</f>
        <v>-</v>
      </c>
      <c r="X32" s="101" t="str">
        <f t="shared" si="4"/>
        <v>-</v>
      </c>
      <c r="Y32" s="101" t="str">
        <f>IFERROR(IF(($K$2-S32-U32-W32)&lt;$B$53,VLOOKUP(($K$2-S32-U32-W32),$B$4:$B$53,1,TRUE),$B$56),"-")</f>
        <v>-</v>
      </c>
      <c r="Z32" s="7" t="e">
        <f t="shared" si="28"/>
        <v>#N/A</v>
      </c>
      <c r="AA32" s="7" t="e">
        <f t="shared" si="10"/>
        <v>#N/A</v>
      </c>
      <c r="AB32" t="e">
        <f t="shared" si="11"/>
        <v>#N/A</v>
      </c>
      <c r="AC32" s="7" t="e">
        <f t="shared" si="12"/>
        <v>#N/A</v>
      </c>
      <c r="AD32" s="7">
        <f t="shared" si="13"/>
        <v>0</v>
      </c>
      <c r="AE32" s="7" t="e">
        <f t="array" ref="AE32">IF(OR(LEFT(R32:Y32,2)="C5",LEFT(R32:Y32,2)="C6",LEFT(R32:Y32,2)="C7"),1,0)</f>
        <v>#N/A</v>
      </c>
      <c r="AF32" s="7" t="e">
        <f t="shared" si="14"/>
        <v>#N/A</v>
      </c>
      <c r="AG32" s="7" t="e">
        <f t="shared" si="15"/>
        <v>#N/A</v>
      </c>
      <c r="AI32" t="str">
        <f t="array" ref="AI32">IFERROR(INDEX($Q$4:$Q$59,SMALL(IF($AG$4:$AG$59=MAX($AG$4:$AG$59),ROW($AG$4:$AG$59)),ROWS(Q$4:Q32))-3,1),"")</f>
        <v/>
      </c>
      <c r="AJ32" t="str">
        <f t="shared" si="23"/>
        <v/>
      </c>
      <c r="AK32" t="str">
        <f t="shared" si="23"/>
        <v/>
      </c>
      <c r="AL32" t="str">
        <f t="shared" si="23"/>
        <v/>
      </c>
      <c r="AM32" t="str">
        <f t="shared" si="23"/>
        <v/>
      </c>
      <c r="AN32" t="str">
        <f t="shared" si="23"/>
        <v/>
      </c>
      <c r="AO32" t="str">
        <f t="shared" si="23"/>
        <v/>
      </c>
      <c r="AP32" t="str">
        <f t="shared" si="23"/>
        <v/>
      </c>
      <c r="AQ32" t="str">
        <f t="shared" si="23"/>
        <v/>
      </c>
      <c r="AR32" t="str">
        <f t="shared" si="23"/>
        <v/>
      </c>
      <c r="AS32" t="str">
        <f t="shared" si="23"/>
        <v/>
      </c>
      <c r="AT32" t="str">
        <f t="shared" si="16"/>
        <v/>
      </c>
      <c r="AV32" t="str">
        <f t="array" ref="AV32">IFERROR(INDEX($Q$4:$Q$59,SMALL(IF($AG$4:$AG$59=(MAX($AG$4:$AG$59)-1),ROW($AG$4:$AG$59)),ROWS(Q$4:Q32))-3,1),"")</f>
        <v/>
      </c>
      <c r="AW32" t="str">
        <f t="shared" si="24"/>
        <v/>
      </c>
      <c r="AX32" t="str">
        <f t="shared" si="24"/>
        <v/>
      </c>
      <c r="AY32" t="str">
        <f t="shared" si="24"/>
        <v/>
      </c>
      <c r="AZ32" t="str">
        <f t="shared" si="24"/>
        <v/>
      </c>
      <c r="BA32" t="str">
        <f t="shared" si="24"/>
        <v/>
      </c>
      <c r="BB32" t="str">
        <f t="shared" si="24"/>
        <v/>
      </c>
      <c r="BC32" t="str">
        <f t="shared" si="24"/>
        <v/>
      </c>
      <c r="BD32" t="str">
        <f t="shared" si="24"/>
        <v/>
      </c>
      <c r="BE32" t="str">
        <f t="shared" si="24"/>
        <v/>
      </c>
      <c r="BF32" t="str">
        <f t="shared" si="24"/>
        <v/>
      </c>
      <c r="BG32" t="str">
        <f t="shared" si="17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25"/>
        <v/>
      </c>
      <c r="BK32" t="str">
        <f t="shared" si="25"/>
        <v/>
      </c>
      <c r="BL32" t="str">
        <f t="shared" si="25"/>
        <v/>
      </c>
      <c r="BM32" t="str">
        <f t="shared" si="25"/>
        <v/>
      </c>
      <c r="BN32" t="str">
        <f t="shared" si="25"/>
        <v/>
      </c>
      <c r="BO32" t="str">
        <f t="shared" si="25"/>
        <v/>
      </c>
      <c r="BP32" t="str">
        <f t="shared" si="25"/>
        <v/>
      </c>
      <c r="BQ32" t="str">
        <f t="shared" si="25"/>
        <v/>
      </c>
      <c r="BR32" t="str">
        <f t="shared" si="25"/>
        <v/>
      </c>
      <c r="BS32" t="str">
        <f t="shared" si="25"/>
        <v/>
      </c>
      <c r="BT32" t="str">
        <f t="shared" si="18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26"/>
        <v/>
      </c>
      <c r="BX32" t="str">
        <f t="shared" si="26"/>
        <v/>
      </c>
      <c r="BY32" t="str">
        <f t="shared" si="26"/>
        <v/>
      </c>
      <c r="BZ32" t="str">
        <f t="shared" si="26"/>
        <v/>
      </c>
      <c r="CA32" t="str">
        <f t="shared" si="26"/>
        <v/>
      </c>
      <c r="CB32" t="str">
        <f t="shared" si="26"/>
        <v/>
      </c>
      <c r="CC32" t="str">
        <f t="shared" si="26"/>
        <v/>
      </c>
      <c r="CD32" t="str">
        <f t="shared" si="26"/>
        <v/>
      </c>
      <c r="CE32" t="str">
        <f t="shared" si="26"/>
        <v/>
      </c>
      <c r="CF32" t="str">
        <f t="shared" si="26"/>
        <v/>
      </c>
      <c r="CG32" t="str">
        <f t="shared" si="19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101" t="e">
        <f t="shared" si="0"/>
        <v>#N/A</v>
      </c>
      <c r="S33" s="101" t="e">
        <f t="shared" si="29"/>
        <v>#N/A</v>
      </c>
      <c r="T33" s="101" t="str">
        <f t="shared" si="2"/>
        <v>-</v>
      </c>
      <c r="U33" s="101" t="str">
        <f>IFERROR(IF(($K$2-S33)&lt;$B$53,VLOOKUP(($K$2-S33),$B$4:$B$53,1,TRUE),$B$57),"-")</f>
        <v>-</v>
      </c>
      <c r="V33" s="101" t="str">
        <f t="shared" si="3"/>
        <v>-</v>
      </c>
      <c r="W33" s="101" t="str">
        <f>IFERROR(IF(($K$2-S33-U33)&lt;$B$53,VLOOKUP(($K$2-S33-U33),$B$4:$B$53,1,TRUE),$B$57),"-")</f>
        <v>-</v>
      </c>
      <c r="X33" s="101" t="str">
        <f t="shared" si="4"/>
        <v>-</v>
      </c>
      <c r="Y33" s="101" t="str">
        <f>IFERROR(IF(($K$2-S33-U33-W33)&lt;$B$53,VLOOKUP(($K$2-S33-U33-W33),$B$4:$B$53,1,TRUE),$B$57),"-")</f>
        <v>-</v>
      </c>
      <c r="Z33" s="7" t="e">
        <f t="shared" si="28"/>
        <v>#N/A</v>
      </c>
      <c r="AA33" s="7" t="e">
        <f t="shared" si="10"/>
        <v>#N/A</v>
      </c>
      <c r="AB33" t="e">
        <f t="shared" si="11"/>
        <v>#N/A</v>
      </c>
      <c r="AC33" s="7" t="e">
        <f t="shared" si="12"/>
        <v>#N/A</v>
      </c>
      <c r="AD33" s="7">
        <f t="shared" si="13"/>
        <v>0</v>
      </c>
      <c r="AE33" s="7" t="e">
        <f t="array" ref="AE33">IF(OR(LEFT(R33:Y33,2)="C5",LEFT(R33:Y33,2)="C6",LEFT(R33:Y33,2)="C7"),1,0)</f>
        <v>#N/A</v>
      </c>
      <c r="AF33" s="7" t="e">
        <f t="shared" si="14"/>
        <v>#N/A</v>
      </c>
      <c r="AG33" s="7" t="e">
        <f t="shared" si="15"/>
        <v>#N/A</v>
      </c>
      <c r="AI33" t="str">
        <f t="array" ref="AI33">IFERROR(INDEX($Q$4:$Q$59,SMALL(IF($AG$4:$AG$59=MAX($AG$4:$AG$59),ROW($AG$4:$AG$59)),ROWS(Q$4:Q33))-3,1),"")</f>
        <v/>
      </c>
      <c r="AJ33" t="str">
        <f t="shared" si="23"/>
        <v/>
      </c>
      <c r="AK33" t="str">
        <f t="shared" si="23"/>
        <v/>
      </c>
      <c r="AL33" t="str">
        <f t="shared" si="23"/>
        <v/>
      </c>
      <c r="AM33" t="str">
        <f t="shared" si="23"/>
        <v/>
      </c>
      <c r="AN33" t="str">
        <f t="shared" si="23"/>
        <v/>
      </c>
      <c r="AO33" t="str">
        <f t="shared" si="23"/>
        <v/>
      </c>
      <c r="AP33" t="str">
        <f t="shared" si="23"/>
        <v/>
      </c>
      <c r="AQ33" t="str">
        <f t="shared" si="23"/>
        <v/>
      </c>
      <c r="AR33" t="str">
        <f t="shared" si="23"/>
        <v/>
      </c>
      <c r="AS33" t="str">
        <f t="shared" si="23"/>
        <v/>
      </c>
      <c r="AT33" t="str">
        <f t="shared" si="16"/>
        <v/>
      </c>
      <c r="AV33" t="str">
        <f t="array" ref="AV33">IFERROR(INDEX($Q$4:$Q$59,SMALL(IF($AG$4:$AG$59=(MAX($AG$4:$AG$59)-1),ROW($AG$4:$AG$59)),ROWS(Q$4:Q33))-3,1),"")</f>
        <v/>
      </c>
      <c r="AW33" t="str">
        <f t="shared" si="24"/>
        <v/>
      </c>
      <c r="AX33" t="str">
        <f t="shared" si="24"/>
        <v/>
      </c>
      <c r="AY33" t="str">
        <f t="shared" si="24"/>
        <v/>
      </c>
      <c r="AZ33" t="str">
        <f t="shared" si="24"/>
        <v/>
      </c>
      <c r="BA33" t="str">
        <f t="shared" si="24"/>
        <v/>
      </c>
      <c r="BB33" t="str">
        <f t="shared" si="24"/>
        <v/>
      </c>
      <c r="BC33" t="str">
        <f t="shared" si="24"/>
        <v/>
      </c>
      <c r="BD33" t="str">
        <f t="shared" si="24"/>
        <v/>
      </c>
      <c r="BE33" t="str">
        <f t="shared" si="24"/>
        <v/>
      </c>
      <c r="BF33" t="str">
        <f t="shared" si="24"/>
        <v/>
      </c>
      <c r="BG33" t="str">
        <f t="shared" si="17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25"/>
        <v/>
      </c>
      <c r="BK33" t="str">
        <f t="shared" si="25"/>
        <v/>
      </c>
      <c r="BL33" t="str">
        <f t="shared" si="25"/>
        <v/>
      </c>
      <c r="BM33" t="str">
        <f t="shared" si="25"/>
        <v/>
      </c>
      <c r="BN33" t="str">
        <f t="shared" si="25"/>
        <v/>
      </c>
      <c r="BO33" t="str">
        <f t="shared" si="25"/>
        <v/>
      </c>
      <c r="BP33" t="str">
        <f t="shared" si="25"/>
        <v/>
      </c>
      <c r="BQ33" t="str">
        <f t="shared" si="25"/>
        <v/>
      </c>
      <c r="BR33" t="str">
        <f t="shared" si="25"/>
        <v/>
      </c>
      <c r="BS33" t="str">
        <f t="shared" si="25"/>
        <v/>
      </c>
      <c r="BT33" t="str">
        <f t="shared" si="18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26"/>
        <v/>
      </c>
      <c r="BX33" t="str">
        <f t="shared" si="26"/>
        <v/>
      </c>
      <c r="BY33" t="str">
        <f t="shared" si="26"/>
        <v/>
      </c>
      <c r="BZ33" t="str">
        <f t="shared" si="26"/>
        <v/>
      </c>
      <c r="CA33" t="str">
        <f t="shared" si="26"/>
        <v/>
      </c>
      <c r="CB33" t="str">
        <f t="shared" si="26"/>
        <v/>
      </c>
      <c r="CC33" t="str">
        <f t="shared" si="26"/>
        <v/>
      </c>
      <c r="CD33" t="str">
        <f t="shared" si="26"/>
        <v/>
      </c>
      <c r="CE33" t="str">
        <f t="shared" si="26"/>
        <v/>
      </c>
      <c r="CF33" t="str">
        <f t="shared" si="26"/>
        <v/>
      </c>
      <c r="CG33" t="str">
        <f t="shared" si="19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101" t="e">
        <f t="shared" si="0"/>
        <v>#N/A</v>
      </c>
      <c r="S34" s="101" t="e">
        <f t="shared" si="29"/>
        <v>#N/A</v>
      </c>
      <c r="T34" s="101" t="str">
        <f t="shared" si="2"/>
        <v>-</v>
      </c>
      <c r="U34" s="101" t="str">
        <f>IFERROR(IF(($K$2-S34)&lt;$B$53,VLOOKUP(($K$2-S34),$B$4:$B$53,1,TRUE),$B$58),"-")</f>
        <v>-</v>
      </c>
      <c r="V34" s="101" t="str">
        <f t="shared" si="3"/>
        <v>-</v>
      </c>
      <c r="W34" s="101" t="str">
        <f>IFERROR(IF(($K$2-S34-U34)&lt;$B$53,VLOOKUP(($K$2-S34-U34),$B$4:$B$53,1,TRUE),$B$58),"-")</f>
        <v>-</v>
      </c>
      <c r="X34" s="101" t="str">
        <f t="shared" si="4"/>
        <v>-</v>
      </c>
      <c r="Y34" s="101" t="str">
        <f>IFERROR(IF(($K$2-S34-U34-W34)&lt;$B$53,VLOOKUP(($K$2-S34-U34-W34),$B$4:$B$53,1,TRUE),$B$58),"-")</f>
        <v>-</v>
      </c>
      <c r="Z34" s="7" t="e">
        <f t="shared" si="28"/>
        <v>#N/A</v>
      </c>
      <c r="AA34" s="7" t="e">
        <f t="shared" si="10"/>
        <v>#N/A</v>
      </c>
      <c r="AB34" t="e">
        <f t="shared" si="11"/>
        <v>#N/A</v>
      </c>
      <c r="AC34" s="7" t="e">
        <f t="shared" si="12"/>
        <v>#N/A</v>
      </c>
      <c r="AD34" s="7">
        <f t="shared" si="13"/>
        <v>0</v>
      </c>
      <c r="AE34" s="7" t="e">
        <f t="array" ref="AE34">IF(OR(LEFT(R34:Y34,2)="C5",LEFT(R34:Y34,2)="C6",LEFT(R34:Y34,2)="C7"),1,0)</f>
        <v>#N/A</v>
      </c>
      <c r="AF34" s="7" t="e">
        <f t="shared" si="14"/>
        <v>#N/A</v>
      </c>
      <c r="AG34" s="7" t="e">
        <f t="shared" si="15"/>
        <v>#N/A</v>
      </c>
      <c r="AI34" t="str">
        <f t="array" ref="AI34">IFERROR(INDEX($Q$4:$Q$59,SMALL(IF($AG$4:$AG$59=MAX($AG$4:$AG$59),ROW($AG$4:$AG$59)),ROWS(Q$4:Q34))-3,1),"")</f>
        <v/>
      </c>
      <c r="AJ34" t="str">
        <f t="shared" si="23"/>
        <v/>
      </c>
      <c r="AK34" t="str">
        <f t="shared" si="23"/>
        <v/>
      </c>
      <c r="AL34" t="str">
        <f t="shared" si="23"/>
        <v/>
      </c>
      <c r="AM34" t="str">
        <f t="shared" si="23"/>
        <v/>
      </c>
      <c r="AN34" t="str">
        <f t="shared" si="23"/>
        <v/>
      </c>
      <c r="AO34" t="str">
        <f t="shared" si="23"/>
        <v/>
      </c>
      <c r="AP34" t="str">
        <f t="shared" si="23"/>
        <v/>
      </c>
      <c r="AQ34" t="str">
        <f t="shared" si="23"/>
        <v/>
      </c>
      <c r="AR34" t="str">
        <f t="shared" si="23"/>
        <v/>
      </c>
      <c r="AS34" t="str">
        <f t="shared" si="23"/>
        <v/>
      </c>
      <c r="AT34" t="str">
        <f t="shared" si="16"/>
        <v/>
      </c>
      <c r="AV34" t="str">
        <f t="array" ref="AV34">IFERROR(INDEX($Q$4:$Q$59,SMALL(IF($AG$4:$AG$59=(MAX($AG$4:$AG$59)-1),ROW($AG$4:$AG$59)),ROWS(Q$4:Q34))-3,1),"")</f>
        <v/>
      </c>
      <c r="AW34" t="str">
        <f t="shared" si="24"/>
        <v/>
      </c>
      <c r="AX34" t="str">
        <f t="shared" si="24"/>
        <v/>
      </c>
      <c r="AY34" t="str">
        <f t="shared" si="24"/>
        <v/>
      </c>
      <c r="AZ34" t="str">
        <f t="shared" si="24"/>
        <v/>
      </c>
      <c r="BA34" t="str">
        <f t="shared" si="24"/>
        <v/>
      </c>
      <c r="BB34" t="str">
        <f t="shared" si="24"/>
        <v/>
      </c>
      <c r="BC34" t="str">
        <f t="shared" si="24"/>
        <v/>
      </c>
      <c r="BD34" t="str">
        <f t="shared" si="24"/>
        <v/>
      </c>
      <c r="BE34" t="str">
        <f t="shared" si="24"/>
        <v/>
      </c>
      <c r="BF34" t="str">
        <f t="shared" si="24"/>
        <v/>
      </c>
      <c r="BG34" t="str">
        <f t="shared" si="17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25"/>
        <v/>
      </c>
      <c r="BK34" t="str">
        <f t="shared" si="25"/>
        <v/>
      </c>
      <c r="BL34" t="str">
        <f t="shared" si="25"/>
        <v/>
      </c>
      <c r="BM34" t="str">
        <f t="shared" si="25"/>
        <v/>
      </c>
      <c r="BN34" t="str">
        <f t="shared" si="25"/>
        <v/>
      </c>
      <c r="BO34" t="str">
        <f t="shared" si="25"/>
        <v/>
      </c>
      <c r="BP34" t="str">
        <f t="shared" si="25"/>
        <v/>
      </c>
      <c r="BQ34" t="str">
        <f t="shared" si="25"/>
        <v/>
      </c>
      <c r="BR34" t="str">
        <f t="shared" si="25"/>
        <v/>
      </c>
      <c r="BS34" t="str">
        <f t="shared" si="25"/>
        <v/>
      </c>
      <c r="BT34" t="str">
        <f t="shared" si="18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26"/>
        <v/>
      </c>
      <c r="BX34" t="str">
        <f t="shared" si="26"/>
        <v/>
      </c>
      <c r="BY34" t="str">
        <f t="shared" si="26"/>
        <v/>
      </c>
      <c r="BZ34" t="str">
        <f t="shared" si="26"/>
        <v/>
      </c>
      <c r="CA34" t="str">
        <f t="shared" si="26"/>
        <v/>
      </c>
      <c r="CB34" t="str">
        <f t="shared" si="26"/>
        <v/>
      </c>
      <c r="CC34" t="str">
        <f t="shared" si="26"/>
        <v/>
      </c>
      <c r="CD34" t="str">
        <f t="shared" si="26"/>
        <v/>
      </c>
      <c r="CE34" t="str">
        <f t="shared" si="26"/>
        <v/>
      </c>
      <c r="CF34" t="str">
        <f t="shared" si="26"/>
        <v/>
      </c>
      <c r="CG34" t="str">
        <f t="shared" si="19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101" t="e">
        <f t="shared" si="0"/>
        <v>#N/A</v>
      </c>
      <c r="S35" s="101" t="e">
        <f t="shared" si="29"/>
        <v>#N/A</v>
      </c>
      <c r="T35" s="101" t="str">
        <f t="shared" si="2"/>
        <v>-</v>
      </c>
      <c r="U35" s="101" t="str">
        <f>IFERROR(IF(($K$2-S35)&lt;$B$53,VLOOKUP(($K$2-S35),$B$4:$B$53,1,TRUE),$B$59),"-")</f>
        <v>-</v>
      </c>
      <c r="V35" s="101" t="str">
        <f t="shared" si="3"/>
        <v>-</v>
      </c>
      <c r="W35" s="101" t="str">
        <f>IFERROR(IF(($K$2-S35-U35)&lt;$B$53,VLOOKUP(($K$2-S35-U35),$B$4:$B$53,1,TRUE),$B$59),"-")</f>
        <v>-</v>
      </c>
      <c r="X35" s="101" t="str">
        <f t="shared" si="4"/>
        <v>-</v>
      </c>
      <c r="Y35" s="101" t="str">
        <f>IFERROR(IF(($K$2-S35-U35-W35)&lt;$B$53,VLOOKUP(($K$2-S35-U35-W35),$B$4:$B$53,1,TRUE),$B$59),"-")</f>
        <v>-</v>
      </c>
      <c r="Z35" s="7" t="e">
        <f t="shared" si="28"/>
        <v>#N/A</v>
      </c>
      <c r="AA35" s="7" t="e">
        <f t="shared" si="10"/>
        <v>#N/A</v>
      </c>
      <c r="AB35" t="e">
        <f t="shared" si="11"/>
        <v>#N/A</v>
      </c>
      <c r="AC35" s="7" t="e">
        <f t="shared" si="12"/>
        <v>#N/A</v>
      </c>
      <c r="AD35" s="7">
        <f t="shared" si="13"/>
        <v>0</v>
      </c>
      <c r="AE35" s="7" t="e">
        <f t="array" ref="AE35">IF(OR(LEFT(R35:Y35,2)="C5",LEFT(R35:Y35,2)="C6",LEFT(R35:Y35,2)="C7"),1,0)</f>
        <v>#N/A</v>
      </c>
      <c r="AF35" s="7" t="e">
        <f t="shared" si="14"/>
        <v>#N/A</v>
      </c>
      <c r="AG35" s="7" t="e">
        <f t="shared" si="15"/>
        <v>#N/A</v>
      </c>
      <c r="AI35" t="str">
        <f t="array" ref="AI35">IFERROR(INDEX($Q$4:$Q$59,SMALL(IF($AG$4:$AG$59=MAX($AG$4:$AG$59),ROW($AG$4:$AG$59)),ROWS(Q$4:Q35))-3,1),"")</f>
        <v/>
      </c>
      <c r="AJ35" t="str">
        <f t="shared" si="23"/>
        <v/>
      </c>
      <c r="AK35" t="str">
        <f t="shared" si="23"/>
        <v/>
      </c>
      <c r="AL35" t="str">
        <f t="shared" si="23"/>
        <v/>
      </c>
      <c r="AM35" t="str">
        <f t="shared" si="23"/>
        <v/>
      </c>
      <c r="AN35" t="str">
        <f t="shared" si="23"/>
        <v/>
      </c>
      <c r="AO35" t="str">
        <f t="shared" si="23"/>
        <v/>
      </c>
      <c r="AP35" t="str">
        <f t="shared" si="23"/>
        <v/>
      </c>
      <c r="AQ35" t="str">
        <f t="shared" si="23"/>
        <v/>
      </c>
      <c r="AR35" t="str">
        <f t="shared" si="23"/>
        <v/>
      </c>
      <c r="AS35" t="str">
        <f t="shared" si="23"/>
        <v/>
      </c>
      <c r="AT35" t="str">
        <f t="shared" si="16"/>
        <v/>
      </c>
      <c r="AV35" t="str">
        <f t="array" ref="AV35">IFERROR(INDEX($Q$4:$Q$59,SMALL(IF($AG$4:$AG$59=(MAX($AG$4:$AG$59)-1),ROW($AG$4:$AG$59)),ROWS(Q$4:Q35))-3,1),"")</f>
        <v/>
      </c>
      <c r="AW35" t="str">
        <f t="shared" si="24"/>
        <v/>
      </c>
      <c r="AX35" t="str">
        <f t="shared" si="24"/>
        <v/>
      </c>
      <c r="AY35" t="str">
        <f t="shared" si="24"/>
        <v/>
      </c>
      <c r="AZ35" t="str">
        <f t="shared" si="24"/>
        <v/>
      </c>
      <c r="BA35" t="str">
        <f t="shared" si="24"/>
        <v/>
      </c>
      <c r="BB35" t="str">
        <f t="shared" si="24"/>
        <v/>
      </c>
      <c r="BC35" t="str">
        <f t="shared" si="24"/>
        <v/>
      </c>
      <c r="BD35" t="str">
        <f t="shared" si="24"/>
        <v/>
      </c>
      <c r="BE35" t="str">
        <f t="shared" si="24"/>
        <v/>
      </c>
      <c r="BF35" t="str">
        <f t="shared" si="24"/>
        <v/>
      </c>
      <c r="BG35" t="str">
        <f t="shared" si="17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25"/>
        <v/>
      </c>
      <c r="BK35" t="str">
        <f t="shared" si="25"/>
        <v/>
      </c>
      <c r="BL35" t="str">
        <f t="shared" si="25"/>
        <v/>
      </c>
      <c r="BM35" t="str">
        <f t="shared" si="25"/>
        <v/>
      </c>
      <c r="BN35" t="str">
        <f t="shared" si="25"/>
        <v/>
      </c>
      <c r="BO35" t="str">
        <f t="shared" si="25"/>
        <v/>
      </c>
      <c r="BP35" t="str">
        <f t="shared" si="25"/>
        <v/>
      </c>
      <c r="BQ35" t="str">
        <f t="shared" si="25"/>
        <v/>
      </c>
      <c r="BR35" t="str">
        <f t="shared" si="25"/>
        <v/>
      </c>
      <c r="BS35" t="str">
        <f t="shared" si="25"/>
        <v/>
      </c>
      <c r="BT35" t="str">
        <f t="shared" si="18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26"/>
        <v/>
      </c>
      <c r="BX35" t="str">
        <f t="shared" si="26"/>
        <v/>
      </c>
      <c r="BY35" t="str">
        <f t="shared" si="26"/>
        <v/>
      </c>
      <c r="BZ35" t="str">
        <f t="shared" si="26"/>
        <v/>
      </c>
      <c r="CA35" t="str">
        <f t="shared" si="26"/>
        <v/>
      </c>
      <c r="CB35" t="str">
        <f t="shared" si="26"/>
        <v/>
      </c>
      <c r="CC35" t="str">
        <f t="shared" si="26"/>
        <v/>
      </c>
      <c r="CD35" t="str">
        <f t="shared" si="26"/>
        <v/>
      </c>
      <c r="CE35" t="str">
        <f t="shared" si="26"/>
        <v/>
      </c>
      <c r="CF35" t="str">
        <f t="shared" si="26"/>
        <v/>
      </c>
      <c r="CG35" t="str">
        <f t="shared" si="19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101" t="e">
        <f t="shared" si="0"/>
        <v>#N/A</v>
      </c>
      <c r="S36" s="101" t="e">
        <f t="shared" si="29"/>
        <v>#N/A</v>
      </c>
      <c r="T36" s="101" t="str">
        <f t="shared" si="2"/>
        <v>-</v>
      </c>
      <c r="U36" s="101" t="str">
        <f>IFERROR(IF(($K$2-S36)&lt;$B$53,VLOOKUP(($K$2-S36),$B$4:$B$53,1,TRUE),$B$60),"-")</f>
        <v>-</v>
      </c>
      <c r="V36" s="101" t="str">
        <f t="shared" si="3"/>
        <v>-</v>
      </c>
      <c r="W36" s="101" t="str">
        <f>IFERROR(IF(($K$2-S36-U36)&lt;$B$53,VLOOKUP(($K$2-S36-U36),$B$4:$B$53,1,TRUE),$B$60),"-")</f>
        <v>-</v>
      </c>
      <c r="X36" s="101" t="str">
        <f t="shared" si="4"/>
        <v>-</v>
      </c>
      <c r="Y36" s="101" t="str">
        <f>IFERROR(IF(($K$2-S36-U36-W36)&lt;$B$53,VLOOKUP(($K$2-S36-U36-W36),$B$4:$B$53,1,TRUE),$B$60),"-")</f>
        <v>-</v>
      </c>
      <c r="Z36" s="7" t="e">
        <f t="shared" si="28"/>
        <v>#N/A</v>
      </c>
      <c r="AA36" s="7" t="e">
        <f t="shared" si="10"/>
        <v>#N/A</v>
      </c>
      <c r="AB36" t="e">
        <f t="shared" si="11"/>
        <v>#N/A</v>
      </c>
      <c r="AC36" s="7" t="e">
        <f t="shared" si="12"/>
        <v>#N/A</v>
      </c>
      <c r="AD36" s="7">
        <f t="shared" si="13"/>
        <v>0</v>
      </c>
      <c r="AE36" s="7" t="e">
        <f t="array" ref="AE36">IF(OR(LEFT(R36:Y36,2)="C5",LEFT(R36:Y36,2)="C6",LEFT(R36:Y36,2)="C7"),1,0)</f>
        <v>#N/A</v>
      </c>
      <c r="AF36" s="7" t="e">
        <f t="shared" si="14"/>
        <v>#N/A</v>
      </c>
      <c r="AG36" s="7" t="e">
        <f t="shared" si="15"/>
        <v>#N/A</v>
      </c>
      <c r="AI36" t="str">
        <f t="array" ref="AI36">IFERROR(INDEX($Q$4:$Q$59,SMALL(IF($AG$4:$AG$59=MAX($AG$4:$AG$59),ROW($AG$4:$AG$59)),ROWS(Q$4:Q36))-3,1),"")</f>
        <v/>
      </c>
      <c r="AJ36" t="str">
        <f t="shared" si="23"/>
        <v/>
      </c>
      <c r="AK36" t="str">
        <f t="shared" si="23"/>
        <v/>
      </c>
      <c r="AL36" t="str">
        <f t="shared" si="23"/>
        <v/>
      </c>
      <c r="AM36" t="str">
        <f t="shared" si="23"/>
        <v/>
      </c>
      <c r="AN36" t="str">
        <f t="shared" si="23"/>
        <v/>
      </c>
      <c r="AO36" t="str">
        <f t="shared" si="23"/>
        <v/>
      </c>
      <c r="AP36" t="str">
        <f t="shared" si="23"/>
        <v/>
      </c>
      <c r="AQ36" t="str">
        <f t="shared" si="23"/>
        <v/>
      </c>
      <c r="AR36" t="str">
        <f t="shared" si="23"/>
        <v/>
      </c>
      <c r="AS36" t="str">
        <f t="shared" si="23"/>
        <v/>
      </c>
      <c r="AT36" t="str">
        <f t="shared" si="16"/>
        <v/>
      </c>
      <c r="AV36" t="str">
        <f t="array" ref="AV36">IFERROR(INDEX($Q$4:$Q$59,SMALL(IF($AG$4:$AG$59=(MAX($AG$4:$AG$59)-1),ROW($AG$4:$AG$59)),ROWS(Q$4:Q36))-3,1),"")</f>
        <v/>
      </c>
      <c r="AW36" t="str">
        <f t="shared" si="24"/>
        <v/>
      </c>
      <c r="AX36" t="str">
        <f t="shared" si="24"/>
        <v/>
      </c>
      <c r="AY36" t="str">
        <f t="shared" si="24"/>
        <v/>
      </c>
      <c r="AZ36" t="str">
        <f t="shared" si="24"/>
        <v/>
      </c>
      <c r="BA36" t="str">
        <f t="shared" si="24"/>
        <v/>
      </c>
      <c r="BB36" t="str">
        <f t="shared" si="24"/>
        <v/>
      </c>
      <c r="BC36" t="str">
        <f t="shared" si="24"/>
        <v/>
      </c>
      <c r="BD36" t="str">
        <f t="shared" si="24"/>
        <v/>
      </c>
      <c r="BE36" t="str">
        <f t="shared" si="24"/>
        <v/>
      </c>
      <c r="BF36" t="str">
        <f t="shared" si="24"/>
        <v/>
      </c>
      <c r="BG36" t="str">
        <f t="shared" si="17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25"/>
        <v/>
      </c>
      <c r="BK36" t="str">
        <f t="shared" si="25"/>
        <v/>
      </c>
      <c r="BL36" t="str">
        <f t="shared" si="25"/>
        <v/>
      </c>
      <c r="BM36" t="str">
        <f t="shared" si="25"/>
        <v/>
      </c>
      <c r="BN36" t="str">
        <f t="shared" si="25"/>
        <v/>
      </c>
      <c r="BO36" t="str">
        <f t="shared" si="25"/>
        <v/>
      </c>
      <c r="BP36" t="str">
        <f t="shared" si="25"/>
        <v/>
      </c>
      <c r="BQ36" t="str">
        <f t="shared" si="25"/>
        <v/>
      </c>
      <c r="BR36" t="str">
        <f t="shared" si="25"/>
        <v/>
      </c>
      <c r="BS36" t="str">
        <f t="shared" si="25"/>
        <v/>
      </c>
      <c r="BT36" t="str">
        <f t="shared" si="18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26"/>
        <v/>
      </c>
      <c r="BX36" t="str">
        <f t="shared" si="26"/>
        <v/>
      </c>
      <c r="BY36" t="str">
        <f t="shared" si="26"/>
        <v/>
      </c>
      <c r="BZ36" t="str">
        <f t="shared" si="26"/>
        <v/>
      </c>
      <c r="CA36" t="str">
        <f t="shared" si="26"/>
        <v/>
      </c>
      <c r="CB36" t="str">
        <f t="shared" si="26"/>
        <v/>
      </c>
      <c r="CC36" t="str">
        <f t="shared" si="26"/>
        <v/>
      </c>
      <c r="CD36" t="str">
        <f t="shared" si="26"/>
        <v/>
      </c>
      <c r="CE36" t="str">
        <f t="shared" si="26"/>
        <v/>
      </c>
      <c r="CF36" t="str">
        <f t="shared" si="26"/>
        <v/>
      </c>
      <c r="CG36" t="str">
        <f t="shared" si="19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101" t="e">
        <f t="shared" si="0"/>
        <v>#N/A</v>
      </c>
      <c r="S37" s="101" t="e">
        <f t="shared" si="29"/>
        <v>#N/A</v>
      </c>
      <c r="T37" s="101" t="str">
        <f t="shared" si="2"/>
        <v>-</v>
      </c>
      <c r="U37" s="101" t="str">
        <f>IFERROR(IF(($K$2-S37)&lt;$B$53,VLOOKUP(($K$2-S37),$B$4:$B$53,1,TRUE),$B$61),"-")</f>
        <v>-</v>
      </c>
      <c r="V37" s="101" t="str">
        <f t="shared" si="3"/>
        <v>-</v>
      </c>
      <c r="W37" s="101" t="str">
        <f>IFERROR(IF(($K$2-S37-U37)&lt;$B$53,VLOOKUP(($K$2-S37-U37),$B$4:$B$53,1,TRUE),$B$61),"-")</f>
        <v>-</v>
      </c>
      <c r="X37" s="101" t="str">
        <f t="shared" si="4"/>
        <v>-</v>
      </c>
      <c r="Y37" s="101" t="str">
        <f>IFERROR(IF(($K$2-S37-U37-W37)&lt;$B$53,VLOOKUP(($K$2-S37-U37-W37),$B$4:$B$53,1,TRUE),$B$61),"-")</f>
        <v>-</v>
      </c>
      <c r="Z37" s="7" t="e">
        <f t="shared" si="28"/>
        <v>#N/A</v>
      </c>
      <c r="AA37" s="7" t="e">
        <f t="shared" si="10"/>
        <v>#N/A</v>
      </c>
      <c r="AB37" t="e">
        <f t="shared" si="11"/>
        <v>#N/A</v>
      </c>
      <c r="AC37" s="7" t="e">
        <f t="shared" si="12"/>
        <v>#N/A</v>
      </c>
      <c r="AD37" s="7">
        <f t="shared" si="13"/>
        <v>0</v>
      </c>
      <c r="AE37" s="7" t="e">
        <f t="array" ref="AE37">IF(OR(LEFT(R37:Y37,2)="C5",LEFT(R37:Y37,2)="C6",LEFT(R37:Y37,2)="C7"),1,0)</f>
        <v>#N/A</v>
      </c>
      <c r="AF37" s="7" t="e">
        <f t="shared" si="14"/>
        <v>#N/A</v>
      </c>
      <c r="AG37" s="7" t="e">
        <f t="shared" si="15"/>
        <v>#N/A</v>
      </c>
      <c r="AI37" t="str">
        <f t="array" ref="AI37">IFERROR(INDEX($Q$4:$Q$59,SMALL(IF($AG$4:$AG$59=MAX($AG$4:$AG$59),ROW($AG$4:$AG$59)),ROWS(Q$4:Q37))-3,1),"")</f>
        <v/>
      </c>
      <c r="AJ37" t="str">
        <f t="shared" si="23"/>
        <v/>
      </c>
      <c r="AK37" t="str">
        <f t="shared" si="23"/>
        <v/>
      </c>
      <c r="AL37" t="str">
        <f t="shared" si="23"/>
        <v/>
      </c>
      <c r="AM37" t="str">
        <f t="shared" si="23"/>
        <v/>
      </c>
      <c r="AN37" t="str">
        <f t="shared" si="23"/>
        <v/>
      </c>
      <c r="AO37" t="str">
        <f t="shared" si="23"/>
        <v/>
      </c>
      <c r="AP37" t="str">
        <f t="shared" si="23"/>
        <v/>
      </c>
      <c r="AQ37" t="str">
        <f t="shared" si="23"/>
        <v/>
      </c>
      <c r="AR37" t="str">
        <f t="shared" si="23"/>
        <v/>
      </c>
      <c r="AS37" t="str">
        <f t="shared" si="23"/>
        <v/>
      </c>
      <c r="AT37" t="str">
        <f t="shared" si="16"/>
        <v/>
      </c>
      <c r="AV37" t="str">
        <f t="array" ref="AV37">IFERROR(INDEX($Q$4:$Q$59,SMALL(IF($AG$4:$AG$59=(MAX($AG$4:$AG$59)-1),ROW($AG$4:$AG$59)),ROWS(Q$4:Q37))-3,1),"")</f>
        <v/>
      </c>
      <c r="AW37" t="str">
        <f t="shared" si="24"/>
        <v/>
      </c>
      <c r="AX37" t="str">
        <f t="shared" si="24"/>
        <v/>
      </c>
      <c r="AY37" t="str">
        <f t="shared" si="24"/>
        <v/>
      </c>
      <c r="AZ37" t="str">
        <f t="shared" si="24"/>
        <v/>
      </c>
      <c r="BA37" t="str">
        <f t="shared" si="24"/>
        <v/>
      </c>
      <c r="BB37" t="str">
        <f t="shared" si="24"/>
        <v/>
      </c>
      <c r="BC37" t="str">
        <f t="shared" si="24"/>
        <v/>
      </c>
      <c r="BD37" t="str">
        <f t="shared" si="24"/>
        <v/>
      </c>
      <c r="BE37" t="str">
        <f t="shared" si="24"/>
        <v/>
      </c>
      <c r="BF37" t="str">
        <f t="shared" si="24"/>
        <v/>
      </c>
      <c r="BG37" t="str">
        <f t="shared" si="17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25"/>
        <v/>
      </c>
      <c r="BK37" t="str">
        <f t="shared" si="25"/>
        <v/>
      </c>
      <c r="BL37" t="str">
        <f t="shared" si="25"/>
        <v/>
      </c>
      <c r="BM37" t="str">
        <f t="shared" si="25"/>
        <v/>
      </c>
      <c r="BN37" t="str">
        <f t="shared" si="25"/>
        <v/>
      </c>
      <c r="BO37" t="str">
        <f t="shared" si="25"/>
        <v/>
      </c>
      <c r="BP37" t="str">
        <f t="shared" si="25"/>
        <v/>
      </c>
      <c r="BQ37" t="str">
        <f t="shared" si="25"/>
        <v/>
      </c>
      <c r="BR37" t="str">
        <f t="shared" si="25"/>
        <v/>
      </c>
      <c r="BS37" t="str">
        <f t="shared" si="25"/>
        <v/>
      </c>
      <c r="BT37" t="str">
        <f t="shared" si="18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26"/>
        <v/>
      </c>
      <c r="BX37" t="str">
        <f t="shared" si="26"/>
        <v/>
      </c>
      <c r="BY37" t="str">
        <f t="shared" si="26"/>
        <v/>
      </c>
      <c r="BZ37" t="str">
        <f t="shared" si="26"/>
        <v/>
      </c>
      <c r="CA37" t="str">
        <f t="shared" si="26"/>
        <v/>
      </c>
      <c r="CB37" t="str">
        <f t="shared" si="26"/>
        <v/>
      </c>
      <c r="CC37" t="str">
        <f t="shared" si="26"/>
        <v/>
      </c>
      <c r="CD37" t="str">
        <f t="shared" si="26"/>
        <v/>
      </c>
      <c r="CE37" t="str">
        <f t="shared" si="26"/>
        <v/>
      </c>
      <c r="CF37" t="str">
        <f t="shared" si="26"/>
        <v/>
      </c>
      <c r="CG37" t="str">
        <f t="shared" si="19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101" t="e">
        <f t="shared" si="0"/>
        <v>#N/A</v>
      </c>
      <c r="S38" s="101" t="e">
        <f t="shared" si="29"/>
        <v>#N/A</v>
      </c>
      <c r="T38" s="101" t="str">
        <f t="shared" si="2"/>
        <v>-</v>
      </c>
      <c r="U38" s="101" t="str">
        <f>IFERROR(IF(($K$2-S38)&lt;$B$53,VLOOKUP(($K$2-S38),$B$4:$B$53,1,TRUE),$B$62),"-")</f>
        <v>-</v>
      </c>
      <c r="V38" s="101" t="str">
        <f t="shared" si="3"/>
        <v>-</v>
      </c>
      <c r="W38" s="101" t="str">
        <f>IFERROR(IF(($K$2-S38-U38)&lt;$B$53,VLOOKUP(($K$2-S38-U38),$B$4:$B$53,1,TRUE),$B$62),"-")</f>
        <v>-</v>
      </c>
      <c r="X38" s="101" t="str">
        <f t="shared" si="4"/>
        <v>-</v>
      </c>
      <c r="Y38" s="101" t="str">
        <f>IFERROR(IF(($K$2-S38-U38-W38)&lt;$B$53,VLOOKUP(($K$2-S38-U38-W38),$B$4:$B$53,1,TRUE),$B$62),"-")</f>
        <v>-</v>
      </c>
      <c r="Z38" s="7" t="e">
        <f t="shared" si="28"/>
        <v>#N/A</v>
      </c>
      <c r="AA38" s="7" t="e">
        <f t="shared" si="10"/>
        <v>#N/A</v>
      </c>
      <c r="AB38" t="e">
        <f t="shared" si="11"/>
        <v>#N/A</v>
      </c>
      <c r="AC38" s="7" t="e">
        <f t="shared" si="12"/>
        <v>#N/A</v>
      </c>
      <c r="AD38" s="7">
        <f t="shared" si="13"/>
        <v>0</v>
      </c>
      <c r="AE38" s="7" t="e">
        <f t="array" ref="AE38">IF(OR(LEFT(R38:Y38,2)="C5",LEFT(R38:Y38,2)="C6",LEFT(R38:Y38,2)="C7"),1,0)</f>
        <v>#N/A</v>
      </c>
      <c r="AF38" s="7" t="e">
        <f t="shared" si="14"/>
        <v>#N/A</v>
      </c>
      <c r="AG38" s="7" t="e">
        <f t="shared" si="15"/>
        <v>#N/A</v>
      </c>
      <c r="AI38" t="str">
        <f t="array" ref="AI38">IFERROR(INDEX($Q$4:$Q$59,SMALL(IF($AG$4:$AG$59=MAX($AG$4:$AG$59),ROW($AG$4:$AG$59)),ROWS(Q$4:Q38))-3,1),"")</f>
        <v/>
      </c>
      <c r="AJ38" t="str">
        <f t="shared" si="23"/>
        <v/>
      </c>
      <c r="AK38" t="str">
        <f t="shared" si="23"/>
        <v/>
      </c>
      <c r="AL38" t="str">
        <f t="shared" si="23"/>
        <v/>
      </c>
      <c r="AM38" t="str">
        <f t="shared" si="23"/>
        <v/>
      </c>
      <c r="AN38" t="str">
        <f t="shared" si="23"/>
        <v/>
      </c>
      <c r="AO38" t="str">
        <f t="shared" si="23"/>
        <v/>
      </c>
      <c r="AP38" t="str">
        <f t="shared" si="23"/>
        <v/>
      </c>
      <c r="AQ38" t="str">
        <f t="shared" si="23"/>
        <v/>
      </c>
      <c r="AR38" t="str">
        <f t="shared" si="23"/>
        <v/>
      </c>
      <c r="AS38" t="str">
        <f t="shared" si="23"/>
        <v/>
      </c>
      <c r="AT38" t="str">
        <f t="shared" si="16"/>
        <v/>
      </c>
      <c r="AV38" t="str">
        <f t="array" ref="AV38">IFERROR(INDEX($Q$4:$Q$59,SMALL(IF($AG$4:$AG$59=(MAX($AG$4:$AG$59)-1),ROW($AG$4:$AG$59)),ROWS(Q$4:Q38))-3,1),"")</f>
        <v/>
      </c>
      <c r="AW38" t="str">
        <f t="shared" si="24"/>
        <v/>
      </c>
      <c r="AX38" t="str">
        <f t="shared" si="24"/>
        <v/>
      </c>
      <c r="AY38" t="str">
        <f t="shared" si="24"/>
        <v/>
      </c>
      <c r="AZ38" t="str">
        <f t="shared" si="24"/>
        <v/>
      </c>
      <c r="BA38" t="str">
        <f t="shared" si="24"/>
        <v/>
      </c>
      <c r="BB38" t="str">
        <f t="shared" si="24"/>
        <v/>
      </c>
      <c r="BC38" t="str">
        <f t="shared" si="24"/>
        <v/>
      </c>
      <c r="BD38" t="str">
        <f t="shared" si="24"/>
        <v/>
      </c>
      <c r="BE38" t="str">
        <f t="shared" si="24"/>
        <v/>
      </c>
      <c r="BF38" t="str">
        <f t="shared" si="24"/>
        <v/>
      </c>
      <c r="BG38" t="str">
        <f t="shared" si="17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25"/>
        <v/>
      </c>
      <c r="BK38" t="str">
        <f t="shared" si="25"/>
        <v/>
      </c>
      <c r="BL38" t="str">
        <f t="shared" si="25"/>
        <v/>
      </c>
      <c r="BM38" t="str">
        <f t="shared" si="25"/>
        <v/>
      </c>
      <c r="BN38" t="str">
        <f t="shared" si="25"/>
        <v/>
      </c>
      <c r="BO38" t="str">
        <f t="shared" si="25"/>
        <v/>
      </c>
      <c r="BP38" t="str">
        <f t="shared" si="25"/>
        <v/>
      </c>
      <c r="BQ38" t="str">
        <f t="shared" si="25"/>
        <v/>
      </c>
      <c r="BR38" t="str">
        <f t="shared" si="25"/>
        <v/>
      </c>
      <c r="BS38" t="str">
        <f t="shared" si="25"/>
        <v/>
      </c>
      <c r="BT38" t="str">
        <f t="shared" si="18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26"/>
        <v/>
      </c>
      <c r="BX38" t="str">
        <f t="shared" si="26"/>
        <v/>
      </c>
      <c r="BY38" t="str">
        <f t="shared" si="26"/>
        <v/>
      </c>
      <c r="BZ38" t="str">
        <f t="shared" si="26"/>
        <v/>
      </c>
      <c r="CA38" t="str">
        <f t="shared" si="26"/>
        <v/>
      </c>
      <c r="CB38" t="str">
        <f t="shared" si="26"/>
        <v/>
      </c>
      <c r="CC38" t="str">
        <f t="shared" si="26"/>
        <v/>
      </c>
      <c r="CD38" t="str">
        <f t="shared" si="26"/>
        <v/>
      </c>
      <c r="CE38" t="str">
        <f t="shared" si="26"/>
        <v/>
      </c>
      <c r="CF38" t="str">
        <f t="shared" si="26"/>
        <v/>
      </c>
      <c r="CG38" t="str">
        <f t="shared" si="19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101" t="e">
        <f t="shared" si="0"/>
        <v>#N/A</v>
      </c>
      <c r="S39" s="101" t="e">
        <f t="shared" ref="S39:S45" si="30">IF($K$2&lt;($B$53+0.25),VLOOKUP($K$2,$B$4:$B$53,1,TRUE),$B$61)</f>
        <v>#N/A</v>
      </c>
      <c r="T39" s="101" t="str">
        <f t="shared" si="2"/>
        <v>-</v>
      </c>
      <c r="U39" s="101" t="str">
        <f>IFERROR(IF(($K$2-S39)&lt;$B$53,VLOOKUP(($K$2-S39),$B$4:$B$53,1,TRUE),$B$56),"-")</f>
        <v>-</v>
      </c>
      <c r="V39" s="101" t="str">
        <f t="shared" si="3"/>
        <v>-</v>
      </c>
      <c r="W39" s="101" t="str">
        <f>IFERROR(IF(($K$2-S39-U39)&lt;$B$53,VLOOKUP(($K$2-S39-U39),$B$4:$B$53,1,TRUE),$B$56),"-")</f>
        <v>-</v>
      </c>
      <c r="X39" s="101" t="str">
        <f t="shared" si="4"/>
        <v>-</v>
      </c>
      <c r="Y39" s="101" t="str">
        <f>IFERROR(IF(($K$2-S39-U39-W39)&lt;$B$53,VLOOKUP(($K$2-S39-U39-W39),$B$4:$B$53,1,TRUE),$B$56),"-")</f>
        <v>-</v>
      </c>
      <c r="Z39" s="7" t="e">
        <f t="shared" ref="Z39:Z45" si="31">SUM(R39:Y39)</f>
        <v>#N/A</v>
      </c>
      <c r="AA39" s="7" t="e">
        <f t="shared" si="10"/>
        <v>#N/A</v>
      </c>
      <c r="AB39" t="e">
        <f t="shared" si="11"/>
        <v>#N/A</v>
      </c>
      <c r="AC39" s="7" t="e">
        <f t="shared" si="12"/>
        <v>#N/A</v>
      </c>
      <c r="AD39" s="7">
        <f t="shared" si="13"/>
        <v>0</v>
      </c>
      <c r="AE39" s="7" t="e">
        <f t="array" ref="AE39">IF(OR(LEFT(R39:Y39,2)="C5",LEFT(R39:Y39,2)="C6",LEFT(R39:Y39,2)="C7"),1,0)</f>
        <v>#N/A</v>
      </c>
      <c r="AF39" s="7" t="e">
        <f t="shared" si="14"/>
        <v>#N/A</v>
      </c>
      <c r="AG39" s="7" t="e">
        <f t="shared" si="15"/>
        <v>#N/A</v>
      </c>
      <c r="AI39" t="str">
        <f t="array" ref="AI39">IFERROR(INDEX($Q$4:$Q$59,SMALL(IF($AG$4:$AG$59=MAX($AG$4:$AG$59),ROW($AG$4:$AG$59)),ROWS(Q$4:Q39))-3,1),"")</f>
        <v/>
      </c>
      <c r="AJ39" t="str">
        <f t="shared" si="23"/>
        <v/>
      </c>
      <c r="AK39" t="str">
        <f t="shared" si="23"/>
        <v/>
      </c>
      <c r="AL39" t="str">
        <f t="shared" si="23"/>
        <v/>
      </c>
      <c r="AM39" t="str">
        <f t="shared" si="23"/>
        <v/>
      </c>
      <c r="AN39" t="str">
        <f t="shared" si="23"/>
        <v/>
      </c>
      <c r="AO39" t="str">
        <f t="shared" si="23"/>
        <v/>
      </c>
      <c r="AP39" t="str">
        <f t="shared" si="23"/>
        <v/>
      </c>
      <c r="AQ39" t="str">
        <f t="shared" si="23"/>
        <v/>
      </c>
      <c r="AR39" t="str">
        <f t="shared" si="23"/>
        <v/>
      </c>
      <c r="AS39" t="str">
        <f t="shared" si="23"/>
        <v/>
      </c>
      <c r="AT39" t="str">
        <f t="shared" si="16"/>
        <v/>
      </c>
      <c r="AV39" t="str">
        <f t="array" ref="AV39">IFERROR(INDEX($Q$4:$Q$59,SMALL(IF($AG$4:$AG$59=(MAX($AG$4:$AG$59)-1),ROW($AG$4:$AG$59)),ROWS(Q$4:Q39))-3,1),"")</f>
        <v/>
      </c>
      <c r="AW39" t="str">
        <f t="shared" si="24"/>
        <v/>
      </c>
      <c r="AX39" t="str">
        <f t="shared" si="24"/>
        <v/>
      </c>
      <c r="AY39" t="str">
        <f t="shared" si="24"/>
        <v/>
      </c>
      <c r="AZ39" t="str">
        <f t="shared" si="24"/>
        <v/>
      </c>
      <c r="BA39" t="str">
        <f t="shared" si="24"/>
        <v/>
      </c>
      <c r="BB39" t="str">
        <f t="shared" si="24"/>
        <v/>
      </c>
      <c r="BC39" t="str">
        <f t="shared" si="24"/>
        <v/>
      </c>
      <c r="BD39" t="str">
        <f t="shared" si="24"/>
        <v/>
      </c>
      <c r="BE39" t="str">
        <f t="shared" si="24"/>
        <v/>
      </c>
      <c r="BF39" t="str">
        <f t="shared" si="24"/>
        <v/>
      </c>
      <c r="BG39" t="str">
        <f t="shared" si="17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25"/>
        <v/>
      </c>
      <c r="BK39" t="str">
        <f t="shared" si="25"/>
        <v/>
      </c>
      <c r="BL39" t="str">
        <f t="shared" si="25"/>
        <v/>
      </c>
      <c r="BM39" t="str">
        <f t="shared" si="25"/>
        <v/>
      </c>
      <c r="BN39" t="str">
        <f t="shared" si="25"/>
        <v/>
      </c>
      <c r="BO39" t="str">
        <f t="shared" si="25"/>
        <v/>
      </c>
      <c r="BP39" t="str">
        <f t="shared" si="25"/>
        <v/>
      </c>
      <c r="BQ39" t="str">
        <f t="shared" si="25"/>
        <v/>
      </c>
      <c r="BR39" t="str">
        <f t="shared" si="25"/>
        <v/>
      </c>
      <c r="BS39" t="str">
        <f t="shared" si="25"/>
        <v/>
      </c>
      <c r="BT39" t="str">
        <f t="shared" si="18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26"/>
        <v/>
      </c>
      <c r="BX39" t="str">
        <f t="shared" si="26"/>
        <v/>
      </c>
      <c r="BY39" t="str">
        <f t="shared" si="26"/>
        <v/>
      </c>
      <c r="BZ39" t="str">
        <f t="shared" si="26"/>
        <v/>
      </c>
      <c r="CA39" t="str">
        <f t="shared" si="26"/>
        <v/>
      </c>
      <c r="CB39" t="str">
        <f t="shared" si="26"/>
        <v/>
      </c>
      <c r="CC39" t="str">
        <f t="shared" si="26"/>
        <v/>
      </c>
      <c r="CD39" t="str">
        <f t="shared" si="26"/>
        <v/>
      </c>
      <c r="CE39" t="str">
        <f t="shared" si="26"/>
        <v/>
      </c>
      <c r="CF39" t="str">
        <f t="shared" si="26"/>
        <v/>
      </c>
      <c r="CG39" t="str">
        <f t="shared" si="19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101" t="e">
        <f t="shared" si="0"/>
        <v>#N/A</v>
      </c>
      <c r="S40" s="101" t="e">
        <f t="shared" si="30"/>
        <v>#N/A</v>
      </c>
      <c r="T40" s="101" t="str">
        <f t="shared" si="2"/>
        <v>-</v>
      </c>
      <c r="U40" s="101" t="str">
        <f>IFERROR(IF(($K$2-S40)&lt;$B$53,VLOOKUP(($K$2-S40),$B$4:$B$53,1,TRUE),$B$57),"-")</f>
        <v>-</v>
      </c>
      <c r="V40" s="101" t="str">
        <f t="shared" si="3"/>
        <v>-</v>
      </c>
      <c r="W40" s="101" t="str">
        <f>IFERROR(IF(($K$2-S40-U40)&lt;$B$53,VLOOKUP(($K$2-S40-U40),$B$4:$B$53,1,TRUE),$B$57),"-")</f>
        <v>-</v>
      </c>
      <c r="X40" s="101" t="str">
        <f t="shared" si="4"/>
        <v>-</v>
      </c>
      <c r="Y40" s="101" t="str">
        <f>IFERROR(IF(($K$2-S40-U40-W40)&lt;$B$53,VLOOKUP(($K$2-S40-U40-W40),$B$4:$B$53,1,TRUE),$B$57),"-")</f>
        <v>-</v>
      </c>
      <c r="Z40" s="7" t="e">
        <f t="shared" si="31"/>
        <v>#N/A</v>
      </c>
      <c r="AA40" s="7" t="e">
        <f t="shared" si="10"/>
        <v>#N/A</v>
      </c>
      <c r="AB40" t="e">
        <f t="shared" si="11"/>
        <v>#N/A</v>
      </c>
      <c r="AC40" s="7" t="e">
        <f t="shared" si="12"/>
        <v>#N/A</v>
      </c>
      <c r="AD40" s="7">
        <f t="shared" si="13"/>
        <v>0</v>
      </c>
      <c r="AE40" s="7" t="e">
        <f t="array" ref="AE40">IF(OR(LEFT(R40:Y40,2)="C5",LEFT(R40:Y40,2)="C6",LEFT(R40:Y40,2)="C7"),1,0)</f>
        <v>#N/A</v>
      </c>
      <c r="AF40" s="7" t="e">
        <f t="shared" si="14"/>
        <v>#N/A</v>
      </c>
      <c r="AG40" s="7" t="e">
        <f t="shared" si="15"/>
        <v>#N/A</v>
      </c>
      <c r="AI40" t="str">
        <f t="array" ref="AI40">IFERROR(INDEX($Q$4:$Q$59,SMALL(IF($AG$4:$AG$59=MAX($AG$4:$AG$59),ROW($AG$4:$AG$59)),ROWS(Q$4:Q40))-3,1),"")</f>
        <v/>
      </c>
      <c r="AJ40" t="str">
        <f t="shared" si="23"/>
        <v/>
      </c>
      <c r="AK40" t="str">
        <f t="shared" si="23"/>
        <v/>
      </c>
      <c r="AL40" t="str">
        <f t="shared" si="23"/>
        <v/>
      </c>
      <c r="AM40" t="str">
        <f t="shared" si="23"/>
        <v/>
      </c>
      <c r="AN40" t="str">
        <f t="shared" si="23"/>
        <v/>
      </c>
      <c r="AO40" t="str">
        <f t="shared" si="23"/>
        <v/>
      </c>
      <c r="AP40" t="str">
        <f t="shared" si="23"/>
        <v/>
      </c>
      <c r="AQ40" t="str">
        <f t="shared" si="23"/>
        <v/>
      </c>
      <c r="AR40" t="str">
        <f t="shared" si="23"/>
        <v/>
      </c>
      <c r="AS40" t="str">
        <f t="shared" si="23"/>
        <v/>
      </c>
      <c r="AT40" t="str">
        <f t="shared" si="16"/>
        <v/>
      </c>
      <c r="AV40" t="str">
        <f t="array" ref="AV40">IFERROR(INDEX($Q$4:$Q$59,SMALL(IF($AG$4:$AG$59=(MAX($AG$4:$AG$59)-1),ROW($AG$4:$AG$59)),ROWS(Q$4:Q40))-3,1),"")</f>
        <v/>
      </c>
      <c r="AW40" t="str">
        <f t="shared" si="24"/>
        <v/>
      </c>
      <c r="AX40" t="str">
        <f t="shared" si="24"/>
        <v/>
      </c>
      <c r="AY40" t="str">
        <f t="shared" si="24"/>
        <v/>
      </c>
      <c r="AZ40" t="str">
        <f t="shared" si="24"/>
        <v/>
      </c>
      <c r="BA40" t="str">
        <f t="shared" si="24"/>
        <v/>
      </c>
      <c r="BB40" t="str">
        <f t="shared" si="24"/>
        <v/>
      </c>
      <c r="BC40" t="str">
        <f t="shared" si="24"/>
        <v/>
      </c>
      <c r="BD40" t="str">
        <f t="shared" si="24"/>
        <v/>
      </c>
      <c r="BE40" t="str">
        <f t="shared" si="24"/>
        <v/>
      </c>
      <c r="BF40" t="str">
        <f t="shared" si="24"/>
        <v/>
      </c>
      <c r="BG40" t="str">
        <f t="shared" si="17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25"/>
        <v/>
      </c>
      <c r="BK40" t="str">
        <f t="shared" si="25"/>
        <v/>
      </c>
      <c r="BL40" t="str">
        <f t="shared" si="25"/>
        <v/>
      </c>
      <c r="BM40" t="str">
        <f t="shared" si="25"/>
        <v/>
      </c>
      <c r="BN40" t="str">
        <f t="shared" si="25"/>
        <v/>
      </c>
      <c r="BO40" t="str">
        <f t="shared" si="25"/>
        <v/>
      </c>
      <c r="BP40" t="str">
        <f t="shared" si="25"/>
        <v/>
      </c>
      <c r="BQ40" t="str">
        <f t="shared" si="25"/>
        <v/>
      </c>
      <c r="BR40" t="str">
        <f t="shared" si="25"/>
        <v/>
      </c>
      <c r="BS40" t="str">
        <f t="shared" si="25"/>
        <v/>
      </c>
      <c r="BT40" t="str">
        <f t="shared" si="18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26"/>
        <v/>
      </c>
      <c r="BX40" t="str">
        <f t="shared" si="26"/>
        <v/>
      </c>
      <c r="BY40" t="str">
        <f t="shared" si="26"/>
        <v/>
      </c>
      <c r="BZ40" t="str">
        <f t="shared" si="26"/>
        <v/>
      </c>
      <c r="CA40" t="str">
        <f t="shared" si="26"/>
        <v/>
      </c>
      <c r="CB40" t="str">
        <f t="shared" si="26"/>
        <v/>
      </c>
      <c r="CC40" t="str">
        <f t="shared" si="26"/>
        <v/>
      </c>
      <c r="CD40" t="str">
        <f t="shared" si="26"/>
        <v/>
      </c>
      <c r="CE40" t="str">
        <f t="shared" si="26"/>
        <v/>
      </c>
      <c r="CF40" t="str">
        <f t="shared" si="26"/>
        <v/>
      </c>
      <c r="CG40" t="str">
        <f t="shared" si="19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101" t="e">
        <f t="shared" si="0"/>
        <v>#N/A</v>
      </c>
      <c r="S41" s="101" t="e">
        <f t="shared" si="30"/>
        <v>#N/A</v>
      </c>
      <c r="T41" s="101" t="str">
        <f t="shared" si="2"/>
        <v>-</v>
      </c>
      <c r="U41" s="101" t="str">
        <f>IFERROR(IF(($K$2-S41)&lt;$B$53,VLOOKUP(($K$2-S41),$B$4:$B$53,1,TRUE),$B$58),"-")</f>
        <v>-</v>
      </c>
      <c r="V41" s="101" t="str">
        <f t="shared" si="3"/>
        <v>-</v>
      </c>
      <c r="W41" s="101" t="str">
        <f>IFERROR(IF(($K$2-S41-U41)&lt;$B$53,VLOOKUP(($K$2-S41-U41),$B$4:$B$53,1,TRUE),$B$58),"-")</f>
        <v>-</v>
      </c>
      <c r="X41" s="101" t="str">
        <f t="shared" si="4"/>
        <v>-</v>
      </c>
      <c r="Y41" s="101" t="str">
        <f>IFERROR(IF(($K$2-S41-U41-W41)&lt;$B$53,VLOOKUP(($K$2-S41-U41-W41),$B$4:$B$53,1,TRUE),$B$58),"-")</f>
        <v>-</v>
      </c>
      <c r="Z41" s="7" t="e">
        <f t="shared" si="31"/>
        <v>#N/A</v>
      </c>
      <c r="AA41" s="7" t="e">
        <f t="shared" si="10"/>
        <v>#N/A</v>
      </c>
      <c r="AB41" t="e">
        <f t="shared" si="11"/>
        <v>#N/A</v>
      </c>
      <c r="AC41" s="7" t="e">
        <f t="shared" si="12"/>
        <v>#N/A</v>
      </c>
      <c r="AD41" s="7">
        <f t="shared" si="13"/>
        <v>0</v>
      </c>
      <c r="AE41" s="7" t="e">
        <f t="array" ref="AE41">IF(OR(LEFT(R41:Y41,2)="C5",LEFT(R41:Y41,2)="C6",LEFT(R41:Y41,2)="C7"),1,0)</f>
        <v>#N/A</v>
      </c>
      <c r="AF41" s="7" t="e">
        <f t="shared" si="14"/>
        <v>#N/A</v>
      </c>
      <c r="AG41" s="7" t="e">
        <f t="shared" si="15"/>
        <v>#N/A</v>
      </c>
      <c r="AI41" t="str">
        <f t="array" ref="AI41">IFERROR(INDEX($Q$4:$Q$59,SMALL(IF($AG$4:$AG$59=MAX($AG$4:$AG$59),ROW($AG$4:$AG$59)),ROWS(Q$4:Q41))-3,1),"")</f>
        <v/>
      </c>
      <c r="AJ41" t="str">
        <f t="shared" si="23"/>
        <v/>
      </c>
      <c r="AK41" t="str">
        <f t="shared" si="23"/>
        <v/>
      </c>
      <c r="AL41" t="str">
        <f t="shared" si="23"/>
        <v/>
      </c>
      <c r="AM41" t="str">
        <f t="shared" si="23"/>
        <v/>
      </c>
      <c r="AN41" t="str">
        <f t="shared" si="23"/>
        <v/>
      </c>
      <c r="AO41" t="str">
        <f t="shared" si="23"/>
        <v/>
      </c>
      <c r="AP41" t="str">
        <f t="shared" si="23"/>
        <v/>
      </c>
      <c r="AQ41" t="str">
        <f t="shared" si="23"/>
        <v/>
      </c>
      <c r="AR41" t="str">
        <f t="shared" si="23"/>
        <v/>
      </c>
      <c r="AS41" t="str">
        <f t="shared" si="23"/>
        <v/>
      </c>
      <c r="AT41" t="str">
        <f t="shared" si="16"/>
        <v/>
      </c>
      <c r="AV41" t="str">
        <f t="array" ref="AV41">IFERROR(INDEX($Q$4:$Q$59,SMALL(IF($AG$4:$AG$59=(MAX($AG$4:$AG$59)-1),ROW($AG$4:$AG$59)),ROWS(Q$4:Q41))-3,1),"")</f>
        <v/>
      </c>
      <c r="AW41" t="str">
        <f t="shared" si="24"/>
        <v/>
      </c>
      <c r="AX41" t="str">
        <f t="shared" si="24"/>
        <v/>
      </c>
      <c r="AY41" t="str">
        <f t="shared" si="24"/>
        <v/>
      </c>
      <c r="AZ41" t="str">
        <f t="shared" si="24"/>
        <v/>
      </c>
      <c r="BA41" t="str">
        <f t="shared" si="24"/>
        <v/>
      </c>
      <c r="BB41" t="str">
        <f t="shared" si="24"/>
        <v/>
      </c>
      <c r="BC41" t="str">
        <f t="shared" si="24"/>
        <v/>
      </c>
      <c r="BD41" t="str">
        <f t="shared" si="24"/>
        <v/>
      </c>
      <c r="BE41" t="str">
        <f t="shared" si="24"/>
        <v/>
      </c>
      <c r="BF41" t="str">
        <f t="shared" si="24"/>
        <v/>
      </c>
      <c r="BG41" t="str">
        <f t="shared" si="17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25"/>
        <v/>
      </c>
      <c r="BK41" t="str">
        <f t="shared" si="25"/>
        <v/>
      </c>
      <c r="BL41" t="str">
        <f t="shared" si="25"/>
        <v/>
      </c>
      <c r="BM41" t="str">
        <f t="shared" si="25"/>
        <v/>
      </c>
      <c r="BN41" t="str">
        <f t="shared" si="25"/>
        <v/>
      </c>
      <c r="BO41" t="str">
        <f t="shared" si="25"/>
        <v/>
      </c>
      <c r="BP41" t="str">
        <f t="shared" si="25"/>
        <v/>
      </c>
      <c r="BQ41" t="str">
        <f t="shared" si="25"/>
        <v/>
      </c>
      <c r="BR41" t="str">
        <f t="shared" si="25"/>
        <v/>
      </c>
      <c r="BS41" t="str">
        <f t="shared" si="25"/>
        <v/>
      </c>
      <c r="BT41" t="str">
        <f t="shared" si="18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26"/>
        <v/>
      </c>
      <c r="BX41" t="str">
        <f t="shared" si="26"/>
        <v/>
      </c>
      <c r="BY41" t="str">
        <f t="shared" si="26"/>
        <v/>
      </c>
      <c r="BZ41" t="str">
        <f t="shared" si="26"/>
        <v/>
      </c>
      <c r="CA41" t="str">
        <f t="shared" si="26"/>
        <v/>
      </c>
      <c r="CB41" t="str">
        <f t="shared" si="26"/>
        <v/>
      </c>
      <c r="CC41" t="str">
        <f t="shared" si="26"/>
        <v/>
      </c>
      <c r="CD41" t="str">
        <f t="shared" si="26"/>
        <v/>
      </c>
      <c r="CE41" t="str">
        <f t="shared" si="26"/>
        <v/>
      </c>
      <c r="CF41" t="str">
        <f t="shared" si="26"/>
        <v/>
      </c>
      <c r="CG41" t="str">
        <f t="shared" si="19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101" t="e">
        <f t="shared" si="0"/>
        <v>#N/A</v>
      </c>
      <c r="S42" s="101" t="e">
        <f t="shared" si="30"/>
        <v>#N/A</v>
      </c>
      <c r="T42" s="101" t="str">
        <f t="shared" si="2"/>
        <v>-</v>
      </c>
      <c r="U42" s="101" t="str">
        <f>IFERROR(IF(($K$2-S42)&lt;$B$53,VLOOKUP(($K$2-S42),$B$4:$B$53,1,TRUE),$B$59),"-")</f>
        <v>-</v>
      </c>
      <c r="V42" s="101" t="str">
        <f t="shared" si="3"/>
        <v>-</v>
      </c>
      <c r="W42" s="101" t="str">
        <f>IFERROR(IF(($K$2-S42-U42)&lt;$B$53,VLOOKUP(($K$2-S42-U42),$B$4:$B$53,1,TRUE),$B$59),"-")</f>
        <v>-</v>
      </c>
      <c r="X42" s="101" t="str">
        <f t="shared" si="4"/>
        <v>-</v>
      </c>
      <c r="Y42" s="101" t="str">
        <f>IFERROR(IF(($K$2-S42-U42-W42)&lt;$B$53,VLOOKUP(($K$2-S42-U42-W42),$B$4:$B$53,1,TRUE),$B$59),"-")</f>
        <v>-</v>
      </c>
      <c r="Z42" s="7" t="e">
        <f t="shared" si="31"/>
        <v>#N/A</v>
      </c>
      <c r="AA42" s="7" t="e">
        <f t="shared" si="10"/>
        <v>#N/A</v>
      </c>
      <c r="AB42" t="e">
        <f t="shared" si="11"/>
        <v>#N/A</v>
      </c>
      <c r="AC42" s="7" t="e">
        <f t="shared" si="12"/>
        <v>#N/A</v>
      </c>
      <c r="AD42" s="7">
        <f t="shared" si="13"/>
        <v>0</v>
      </c>
      <c r="AE42" s="7" t="e">
        <f t="array" ref="AE42">IF(OR(LEFT(R42:Y42,2)="C5",LEFT(R42:Y42,2)="C6",LEFT(R42:Y42,2)="C7"),1,0)</f>
        <v>#N/A</v>
      </c>
      <c r="AF42" s="7" t="e">
        <f t="shared" si="14"/>
        <v>#N/A</v>
      </c>
      <c r="AG42" s="7" t="e">
        <f t="shared" si="15"/>
        <v>#N/A</v>
      </c>
      <c r="AI42" t="str">
        <f t="array" ref="AI42">IFERROR(INDEX($Q$4:$Q$59,SMALL(IF($AG$4:$AG$59=MAX($AG$4:$AG$59),ROW($AG$4:$AG$59)),ROWS(Q$4:Q42))-3,1),"")</f>
        <v/>
      </c>
      <c r="AJ42" t="str">
        <f t="shared" si="23"/>
        <v/>
      </c>
      <c r="AK42" t="str">
        <f t="shared" si="23"/>
        <v/>
      </c>
      <c r="AL42" t="str">
        <f t="shared" si="23"/>
        <v/>
      </c>
      <c r="AM42" t="str">
        <f t="shared" si="23"/>
        <v/>
      </c>
      <c r="AN42" t="str">
        <f t="shared" si="23"/>
        <v/>
      </c>
      <c r="AO42" t="str">
        <f t="shared" si="23"/>
        <v/>
      </c>
      <c r="AP42" t="str">
        <f t="shared" si="23"/>
        <v/>
      </c>
      <c r="AQ42" t="str">
        <f t="shared" si="23"/>
        <v/>
      </c>
      <c r="AR42" t="str">
        <f t="shared" si="23"/>
        <v/>
      </c>
      <c r="AS42" t="str">
        <f t="shared" si="23"/>
        <v/>
      </c>
      <c r="AT42" t="str">
        <f t="shared" si="16"/>
        <v/>
      </c>
      <c r="AV42" t="str">
        <f t="array" ref="AV42">IFERROR(INDEX($Q$4:$Q$59,SMALL(IF($AG$4:$AG$59=(MAX($AG$4:$AG$59)-1),ROW($AG$4:$AG$59)),ROWS(Q$4:Q42))-3,1),"")</f>
        <v/>
      </c>
      <c r="AW42" t="str">
        <f t="shared" si="24"/>
        <v/>
      </c>
      <c r="AX42" t="str">
        <f t="shared" si="24"/>
        <v/>
      </c>
      <c r="AY42" t="str">
        <f t="shared" si="24"/>
        <v/>
      </c>
      <c r="AZ42" t="str">
        <f t="shared" si="24"/>
        <v/>
      </c>
      <c r="BA42" t="str">
        <f t="shared" si="24"/>
        <v/>
      </c>
      <c r="BB42" t="str">
        <f t="shared" si="24"/>
        <v/>
      </c>
      <c r="BC42" t="str">
        <f t="shared" si="24"/>
        <v/>
      </c>
      <c r="BD42" t="str">
        <f t="shared" si="24"/>
        <v/>
      </c>
      <c r="BE42" t="str">
        <f t="shared" si="24"/>
        <v/>
      </c>
      <c r="BF42" t="str">
        <f t="shared" si="24"/>
        <v/>
      </c>
      <c r="BG42" t="str">
        <f t="shared" si="17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25"/>
        <v/>
      </c>
      <c r="BK42" t="str">
        <f t="shared" si="25"/>
        <v/>
      </c>
      <c r="BL42" t="str">
        <f t="shared" si="25"/>
        <v/>
      </c>
      <c r="BM42" t="str">
        <f t="shared" si="25"/>
        <v/>
      </c>
      <c r="BN42" t="str">
        <f t="shared" si="25"/>
        <v/>
      </c>
      <c r="BO42" t="str">
        <f t="shared" si="25"/>
        <v/>
      </c>
      <c r="BP42" t="str">
        <f t="shared" si="25"/>
        <v/>
      </c>
      <c r="BQ42" t="str">
        <f t="shared" si="25"/>
        <v/>
      </c>
      <c r="BR42" t="str">
        <f t="shared" si="25"/>
        <v/>
      </c>
      <c r="BS42" t="str">
        <f t="shared" si="25"/>
        <v/>
      </c>
      <c r="BT42" t="str">
        <f t="shared" si="18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26"/>
        <v/>
      </c>
      <c r="BX42" t="str">
        <f t="shared" si="26"/>
        <v/>
      </c>
      <c r="BY42" t="str">
        <f t="shared" si="26"/>
        <v/>
      </c>
      <c r="BZ42" t="str">
        <f t="shared" si="26"/>
        <v/>
      </c>
      <c r="CA42" t="str">
        <f t="shared" si="26"/>
        <v/>
      </c>
      <c r="CB42" t="str">
        <f t="shared" si="26"/>
        <v/>
      </c>
      <c r="CC42" t="str">
        <f t="shared" si="26"/>
        <v/>
      </c>
      <c r="CD42" t="str">
        <f t="shared" si="26"/>
        <v/>
      </c>
      <c r="CE42" t="str">
        <f t="shared" si="26"/>
        <v/>
      </c>
      <c r="CF42" t="str">
        <f t="shared" si="26"/>
        <v/>
      </c>
      <c r="CG42" t="str">
        <f t="shared" si="19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101" t="e">
        <f t="shared" si="0"/>
        <v>#N/A</v>
      </c>
      <c r="S43" s="101" t="e">
        <f t="shared" si="30"/>
        <v>#N/A</v>
      </c>
      <c r="T43" s="101" t="str">
        <f t="shared" si="2"/>
        <v>-</v>
      </c>
      <c r="U43" s="101" t="str">
        <f>IFERROR(IF(($K$2-S43)&lt;$B$53,VLOOKUP(($K$2-S43),$B$4:$B$53,1,TRUE),$B$60),"-")</f>
        <v>-</v>
      </c>
      <c r="V43" s="101" t="str">
        <f t="shared" si="3"/>
        <v>-</v>
      </c>
      <c r="W43" s="101" t="str">
        <f>IFERROR(IF(($K$2-S43-U43)&lt;$B$53,VLOOKUP(($K$2-S43-U43),$B$4:$B$53,1,TRUE),$B$60),"-")</f>
        <v>-</v>
      </c>
      <c r="X43" s="101" t="str">
        <f t="shared" si="4"/>
        <v>-</v>
      </c>
      <c r="Y43" s="101" t="str">
        <f>IFERROR(IF(($K$2-S43-U43-W43)&lt;$B$53,VLOOKUP(($K$2-S43-U43-W43),$B$4:$B$53,1,TRUE),$B$60),"-")</f>
        <v>-</v>
      </c>
      <c r="Z43" s="7" t="e">
        <f t="shared" si="31"/>
        <v>#N/A</v>
      </c>
      <c r="AA43" s="7" t="e">
        <f t="shared" si="10"/>
        <v>#N/A</v>
      </c>
      <c r="AB43" t="e">
        <f t="shared" si="11"/>
        <v>#N/A</v>
      </c>
      <c r="AC43" s="7" t="e">
        <f t="shared" si="12"/>
        <v>#N/A</v>
      </c>
      <c r="AD43" s="7">
        <f t="shared" si="13"/>
        <v>0</v>
      </c>
      <c r="AE43" s="7" t="e">
        <f t="array" ref="AE43">IF(OR(LEFT(R43:Y43,2)="C5",LEFT(R43:Y43,2)="C6",LEFT(R43:Y43,2)="C7"),1,0)</f>
        <v>#N/A</v>
      </c>
      <c r="AF43" s="7" t="e">
        <f t="shared" si="14"/>
        <v>#N/A</v>
      </c>
      <c r="AG43" s="7" t="e">
        <f t="shared" si="15"/>
        <v>#N/A</v>
      </c>
      <c r="AI43" t="str">
        <f t="array" ref="AI43">IFERROR(INDEX($Q$4:$Q$59,SMALL(IF($AG$4:$AG$59=MAX($AG$4:$AG$59),ROW($AG$4:$AG$59)),ROWS(Q$4:Q43))-3,1),"")</f>
        <v/>
      </c>
      <c r="AJ43" t="str">
        <f t="shared" si="23"/>
        <v/>
      </c>
      <c r="AK43" t="str">
        <f t="shared" si="23"/>
        <v/>
      </c>
      <c r="AL43" t="str">
        <f t="shared" si="23"/>
        <v/>
      </c>
      <c r="AM43" t="str">
        <f t="shared" si="23"/>
        <v/>
      </c>
      <c r="AN43" t="str">
        <f t="shared" si="23"/>
        <v/>
      </c>
      <c r="AO43" t="str">
        <f t="shared" si="23"/>
        <v/>
      </c>
      <c r="AP43" t="str">
        <f t="shared" si="23"/>
        <v/>
      </c>
      <c r="AQ43" t="str">
        <f t="shared" si="23"/>
        <v/>
      </c>
      <c r="AR43" t="str">
        <f t="shared" si="23"/>
        <v/>
      </c>
      <c r="AS43" t="str">
        <f t="shared" si="23"/>
        <v/>
      </c>
      <c r="AT43" t="str">
        <f t="shared" si="16"/>
        <v/>
      </c>
      <c r="AV43" t="str">
        <f t="array" ref="AV43">IFERROR(INDEX($Q$4:$Q$59,SMALL(IF($AG$4:$AG$59=(MAX($AG$4:$AG$59)-1),ROW($AG$4:$AG$59)),ROWS(Q$4:Q43))-3,1),"")</f>
        <v/>
      </c>
      <c r="AW43" t="str">
        <f t="shared" si="24"/>
        <v/>
      </c>
      <c r="AX43" t="str">
        <f t="shared" si="24"/>
        <v/>
      </c>
      <c r="AY43" t="str">
        <f t="shared" si="24"/>
        <v/>
      </c>
      <c r="AZ43" t="str">
        <f t="shared" si="24"/>
        <v/>
      </c>
      <c r="BA43" t="str">
        <f t="shared" si="24"/>
        <v/>
      </c>
      <c r="BB43" t="str">
        <f t="shared" si="24"/>
        <v/>
      </c>
      <c r="BC43" t="str">
        <f t="shared" si="24"/>
        <v/>
      </c>
      <c r="BD43" t="str">
        <f t="shared" si="24"/>
        <v/>
      </c>
      <c r="BE43" t="str">
        <f t="shared" si="24"/>
        <v/>
      </c>
      <c r="BF43" t="str">
        <f t="shared" si="24"/>
        <v/>
      </c>
      <c r="BG43" t="str">
        <f t="shared" si="17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25"/>
        <v/>
      </c>
      <c r="BK43" t="str">
        <f t="shared" si="25"/>
        <v/>
      </c>
      <c r="BL43" t="str">
        <f t="shared" si="25"/>
        <v/>
      </c>
      <c r="BM43" t="str">
        <f t="shared" si="25"/>
        <v/>
      </c>
      <c r="BN43" t="str">
        <f t="shared" si="25"/>
        <v/>
      </c>
      <c r="BO43" t="str">
        <f t="shared" si="25"/>
        <v/>
      </c>
      <c r="BP43" t="str">
        <f t="shared" si="25"/>
        <v/>
      </c>
      <c r="BQ43" t="str">
        <f t="shared" si="25"/>
        <v/>
      </c>
      <c r="BR43" t="str">
        <f t="shared" si="25"/>
        <v/>
      </c>
      <c r="BS43" t="str">
        <f t="shared" si="25"/>
        <v/>
      </c>
      <c r="BT43" t="str">
        <f t="shared" si="18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26"/>
        <v/>
      </c>
      <c r="BX43" t="str">
        <f t="shared" si="26"/>
        <v/>
      </c>
      <c r="BY43" t="str">
        <f t="shared" si="26"/>
        <v/>
      </c>
      <c r="BZ43" t="str">
        <f t="shared" si="26"/>
        <v/>
      </c>
      <c r="CA43" t="str">
        <f t="shared" si="26"/>
        <v/>
      </c>
      <c r="CB43" t="str">
        <f t="shared" si="26"/>
        <v/>
      </c>
      <c r="CC43" t="str">
        <f t="shared" si="26"/>
        <v/>
      </c>
      <c r="CD43" t="str">
        <f t="shared" si="26"/>
        <v/>
      </c>
      <c r="CE43" t="str">
        <f t="shared" si="26"/>
        <v/>
      </c>
      <c r="CF43" t="str">
        <f t="shared" si="26"/>
        <v/>
      </c>
      <c r="CG43" t="str">
        <f t="shared" si="19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101" t="e">
        <f t="shared" si="0"/>
        <v>#N/A</v>
      </c>
      <c r="S44" s="101" t="e">
        <f t="shared" si="30"/>
        <v>#N/A</v>
      </c>
      <c r="T44" s="101" t="str">
        <f t="shared" si="2"/>
        <v>-</v>
      </c>
      <c r="U44" s="101" t="str">
        <f>IFERROR(IF(($K$2-S44)&lt;$B$53,VLOOKUP(($K$2-S44),$B$4:$B$53,1,TRUE),$B$61),"-")</f>
        <v>-</v>
      </c>
      <c r="V44" s="101" t="str">
        <f t="shared" si="3"/>
        <v>-</v>
      </c>
      <c r="W44" s="101" t="str">
        <f>IFERROR(IF(($K$2-S44-U44)&lt;$B$53,VLOOKUP(($K$2-S44-U44),$B$4:$B$53,1,TRUE),$B$61),"-")</f>
        <v>-</v>
      </c>
      <c r="X44" s="101" t="str">
        <f t="shared" si="4"/>
        <v>-</v>
      </c>
      <c r="Y44" s="101" t="str">
        <f>IFERROR(IF(($K$2-S44-U44-W44)&lt;$B$53,VLOOKUP(($K$2-S44-U44-W44),$B$4:$B$53,1,TRUE),$B$61),"-")</f>
        <v>-</v>
      </c>
      <c r="Z44" s="7" t="e">
        <f t="shared" si="31"/>
        <v>#N/A</v>
      </c>
      <c r="AA44" s="7" t="e">
        <f t="shared" si="10"/>
        <v>#N/A</v>
      </c>
      <c r="AB44" t="e">
        <f t="shared" si="11"/>
        <v>#N/A</v>
      </c>
      <c r="AC44" s="7" t="e">
        <f t="shared" si="12"/>
        <v>#N/A</v>
      </c>
      <c r="AD44" s="7">
        <f t="shared" si="13"/>
        <v>0</v>
      </c>
      <c r="AE44" s="7" t="e">
        <f t="array" ref="AE44">IF(OR(LEFT(R44:Y44,2)="C5",LEFT(R44:Y44,2)="C6",LEFT(R44:Y44,2)="C7"),1,0)</f>
        <v>#N/A</v>
      </c>
      <c r="AF44" s="7" t="e">
        <f t="shared" si="14"/>
        <v>#N/A</v>
      </c>
      <c r="AG44" s="7" t="e">
        <f t="shared" si="15"/>
        <v>#N/A</v>
      </c>
      <c r="AI44" t="str">
        <f t="array" ref="AI44">IFERROR(INDEX($Q$4:$Q$59,SMALL(IF($AG$4:$AG$59=MAX($AG$4:$AG$59),ROW($AG$4:$AG$59)),ROWS(Q$4:Q44))-3,1),"")</f>
        <v/>
      </c>
      <c r="AJ44" t="str">
        <f t="shared" si="23"/>
        <v/>
      </c>
      <c r="AK44" t="str">
        <f t="shared" si="23"/>
        <v/>
      </c>
      <c r="AL44" t="str">
        <f t="shared" si="23"/>
        <v/>
      </c>
      <c r="AM44" t="str">
        <f t="shared" si="23"/>
        <v/>
      </c>
      <c r="AN44" t="str">
        <f t="shared" si="23"/>
        <v/>
      </c>
      <c r="AO44" t="str">
        <f t="shared" si="23"/>
        <v/>
      </c>
      <c r="AP44" t="str">
        <f t="shared" si="23"/>
        <v/>
      </c>
      <c r="AQ44" t="str">
        <f t="shared" si="23"/>
        <v/>
      </c>
      <c r="AR44" t="str">
        <f t="shared" si="23"/>
        <v/>
      </c>
      <c r="AS44" t="str">
        <f t="shared" si="23"/>
        <v/>
      </c>
      <c r="AT44" t="str">
        <f t="shared" si="16"/>
        <v/>
      </c>
      <c r="AV44" t="str">
        <f t="array" ref="AV44">IFERROR(INDEX($Q$4:$Q$59,SMALL(IF($AG$4:$AG$59=(MAX($AG$4:$AG$59)-1),ROW($AG$4:$AG$59)),ROWS(Q$4:Q44))-3,1),"")</f>
        <v/>
      </c>
      <c r="AW44" t="str">
        <f t="shared" si="24"/>
        <v/>
      </c>
      <c r="AX44" t="str">
        <f t="shared" si="24"/>
        <v/>
      </c>
      <c r="AY44" t="str">
        <f t="shared" si="24"/>
        <v/>
      </c>
      <c r="AZ44" t="str">
        <f t="shared" si="24"/>
        <v/>
      </c>
      <c r="BA44" t="str">
        <f t="shared" si="24"/>
        <v/>
      </c>
      <c r="BB44" t="str">
        <f t="shared" si="24"/>
        <v/>
      </c>
      <c r="BC44" t="str">
        <f t="shared" si="24"/>
        <v/>
      </c>
      <c r="BD44" t="str">
        <f t="shared" si="24"/>
        <v/>
      </c>
      <c r="BE44" t="str">
        <f t="shared" si="24"/>
        <v/>
      </c>
      <c r="BF44" t="str">
        <f t="shared" si="24"/>
        <v/>
      </c>
      <c r="BG44" t="str">
        <f t="shared" si="17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25"/>
        <v/>
      </c>
      <c r="BK44" t="str">
        <f t="shared" si="25"/>
        <v/>
      </c>
      <c r="BL44" t="str">
        <f t="shared" si="25"/>
        <v/>
      </c>
      <c r="BM44" t="str">
        <f t="shared" si="25"/>
        <v/>
      </c>
      <c r="BN44" t="str">
        <f t="shared" si="25"/>
        <v/>
      </c>
      <c r="BO44" t="str">
        <f t="shared" si="25"/>
        <v/>
      </c>
      <c r="BP44" t="str">
        <f t="shared" si="25"/>
        <v/>
      </c>
      <c r="BQ44" t="str">
        <f t="shared" si="25"/>
        <v/>
      </c>
      <c r="BR44" t="str">
        <f t="shared" si="25"/>
        <v/>
      </c>
      <c r="BS44" t="str">
        <f t="shared" si="25"/>
        <v/>
      </c>
      <c r="BT44" t="str">
        <f t="shared" si="18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26"/>
        <v/>
      </c>
      <c r="BX44" t="str">
        <f t="shared" si="26"/>
        <v/>
      </c>
      <c r="BY44" t="str">
        <f t="shared" si="26"/>
        <v/>
      </c>
      <c r="BZ44" t="str">
        <f t="shared" si="26"/>
        <v/>
      </c>
      <c r="CA44" t="str">
        <f t="shared" si="26"/>
        <v/>
      </c>
      <c r="CB44" t="str">
        <f t="shared" si="26"/>
        <v/>
      </c>
      <c r="CC44" t="str">
        <f t="shared" si="26"/>
        <v/>
      </c>
      <c r="CD44" t="str">
        <f t="shared" si="26"/>
        <v/>
      </c>
      <c r="CE44" t="str">
        <f t="shared" si="26"/>
        <v/>
      </c>
      <c r="CF44" t="str">
        <f t="shared" si="26"/>
        <v/>
      </c>
      <c r="CG44" t="str">
        <f t="shared" si="19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101" t="e">
        <f t="shared" si="0"/>
        <v>#N/A</v>
      </c>
      <c r="S45" s="101" t="e">
        <f t="shared" si="30"/>
        <v>#N/A</v>
      </c>
      <c r="T45" s="101" t="str">
        <f t="shared" si="2"/>
        <v>-</v>
      </c>
      <c r="U45" s="101" t="str">
        <f>IFERROR(IF(($K$2-S45)&lt;$B$53,VLOOKUP(($K$2-S45),$B$4:$B$53,1,TRUE),$B$62),"-")</f>
        <v>-</v>
      </c>
      <c r="V45" s="101" t="str">
        <f t="shared" si="3"/>
        <v>-</v>
      </c>
      <c r="W45" s="101" t="str">
        <f>IFERROR(IF(($K$2-S45-U45)&lt;$B$53,VLOOKUP(($K$2-S45-U45),$B$4:$B$53,1,TRUE),$B$62),"-")</f>
        <v>-</v>
      </c>
      <c r="X45" s="101" t="str">
        <f t="shared" si="4"/>
        <v>-</v>
      </c>
      <c r="Y45" s="101" t="str">
        <f>IFERROR(IF(($K$2-S45-U45-W45)&lt;$B$53,VLOOKUP(($K$2-S45-U45-W45),$B$4:$B$53,1,TRUE),$B$62),"-")</f>
        <v>-</v>
      </c>
      <c r="Z45" s="7" t="e">
        <f t="shared" si="31"/>
        <v>#N/A</v>
      </c>
      <c r="AA45" s="7" t="e">
        <f t="shared" si="10"/>
        <v>#N/A</v>
      </c>
      <c r="AB45" t="e">
        <f t="shared" si="11"/>
        <v>#N/A</v>
      </c>
      <c r="AC45" s="7" t="e">
        <f t="shared" si="12"/>
        <v>#N/A</v>
      </c>
      <c r="AD45" s="7">
        <f t="shared" si="13"/>
        <v>0</v>
      </c>
      <c r="AE45" s="7" t="e">
        <f t="array" ref="AE45">IF(OR(LEFT(R45:Y45,2)="C5",LEFT(R45:Y45,2)="C6",LEFT(R45:Y45,2)="C7"),1,0)</f>
        <v>#N/A</v>
      </c>
      <c r="AF45" s="7" t="e">
        <f t="shared" si="14"/>
        <v>#N/A</v>
      </c>
      <c r="AG45" s="7" t="e">
        <f t="shared" si="15"/>
        <v>#N/A</v>
      </c>
      <c r="AI45" t="str">
        <f t="array" ref="AI45">IFERROR(INDEX($Q$4:$Q$59,SMALL(IF($AG$4:$AG$59=MAX($AG$4:$AG$59),ROW($AG$4:$AG$59)),ROWS(Q$4:Q45))-3,1),"")</f>
        <v/>
      </c>
      <c r="AJ45" t="str">
        <f t="shared" si="23"/>
        <v/>
      </c>
      <c r="AK45" t="str">
        <f t="shared" si="23"/>
        <v/>
      </c>
      <c r="AL45" t="str">
        <f t="shared" si="23"/>
        <v/>
      </c>
      <c r="AM45" t="str">
        <f t="shared" si="23"/>
        <v/>
      </c>
      <c r="AN45" t="str">
        <f t="shared" si="23"/>
        <v/>
      </c>
      <c r="AO45" t="str">
        <f t="shared" ref="AO45:AS59" si="32">IFERROR(INDEX(W$4:W$59,$AI45,1),"")</f>
        <v/>
      </c>
      <c r="AP45" t="str">
        <f t="shared" si="32"/>
        <v/>
      </c>
      <c r="AQ45" t="str">
        <f t="shared" si="32"/>
        <v/>
      </c>
      <c r="AR45" t="str">
        <f t="shared" si="32"/>
        <v/>
      </c>
      <c r="AS45" t="str">
        <f t="shared" si="32"/>
        <v/>
      </c>
      <c r="AT45" t="str">
        <f t="shared" si="16"/>
        <v/>
      </c>
      <c r="AV45" t="str">
        <f t="array" ref="AV45">IFERROR(INDEX($Q$4:$Q$59,SMALL(IF($AG$4:$AG$59=(MAX($AG$4:$AG$59)-1),ROW($AG$4:$AG$59)),ROWS(Q$4:Q45))-3,1),"")</f>
        <v/>
      </c>
      <c r="AW45" t="str">
        <f t="shared" si="24"/>
        <v/>
      </c>
      <c r="AX45" t="str">
        <f t="shared" si="24"/>
        <v/>
      </c>
      <c r="AY45" t="str">
        <f t="shared" si="24"/>
        <v/>
      </c>
      <c r="AZ45" t="str">
        <f t="shared" si="24"/>
        <v/>
      </c>
      <c r="BA45" t="str">
        <f t="shared" si="24"/>
        <v/>
      </c>
      <c r="BB45" t="str">
        <f t="shared" ref="BB45:BF59" si="33">IFERROR(INDEX(W$4:W$59,$AV45,1),"")</f>
        <v/>
      </c>
      <c r="BC45" t="str">
        <f t="shared" si="33"/>
        <v/>
      </c>
      <c r="BD45" t="str">
        <f t="shared" si="33"/>
        <v/>
      </c>
      <c r="BE45" t="str">
        <f t="shared" si="33"/>
        <v/>
      </c>
      <c r="BF45" t="str">
        <f t="shared" si="33"/>
        <v/>
      </c>
      <c r="BG45" t="str">
        <f t="shared" si="17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25"/>
        <v/>
      </c>
      <c r="BK45" t="str">
        <f t="shared" si="25"/>
        <v/>
      </c>
      <c r="BL45" t="str">
        <f t="shared" si="25"/>
        <v/>
      </c>
      <c r="BM45" t="str">
        <f t="shared" si="25"/>
        <v/>
      </c>
      <c r="BN45" t="str">
        <f t="shared" si="25"/>
        <v/>
      </c>
      <c r="BO45" t="str">
        <f t="shared" ref="BO45:BS59" si="34">IFERROR(INDEX(W$4:W$59,$BI45,1),"")</f>
        <v/>
      </c>
      <c r="BP45" t="str">
        <f t="shared" si="34"/>
        <v/>
      </c>
      <c r="BQ45" t="str">
        <f t="shared" si="34"/>
        <v/>
      </c>
      <c r="BR45" t="str">
        <f t="shared" si="34"/>
        <v/>
      </c>
      <c r="BS45" t="str">
        <f t="shared" si="34"/>
        <v/>
      </c>
      <c r="BT45" t="str">
        <f t="shared" si="18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26"/>
        <v/>
      </c>
      <c r="BX45" t="str">
        <f t="shared" si="26"/>
        <v/>
      </c>
      <c r="BY45" t="str">
        <f t="shared" si="26"/>
        <v/>
      </c>
      <c r="BZ45" t="str">
        <f t="shared" si="26"/>
        <v/>
      </c>
      <c r="CA45" t="str">
        <f t="shared" si="26"/>
        <v/>
      </c>
      <c r="CB45" t="str">
        <f t="shared" ref="CB45:CF59" si="35">IFERROR(INDEX(W$4:W$59,$BV45,1),"")</f>
        <v/>
      </c>
      <c r="CC45" t="str">
        <f t="shared" si="35"/>
        <v/>
      </c>
      <c r="CD45" t="str">
        <f t="shared" si="35"/>
        <v/>
      </c>
      <c r="CE45" t="str">
        <f t="shared" si="35"/>
        <v/>
      </c>
      <c r="CF45" t="str">
        <f t="shared" si="35"/>
        <v/>
      </c>
      <c r="CG45" t="str">
        <f t="shared" si="19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101" t="e">
        <f t="shared" si="0"/>
        <v>#N/A</v>
      </c>
      <c r="S46" s="101" t="e">
        <f t="shared" ref="S46:S52" si="36">IF($K$2&lt;($B$53+0.25),VLOOKUP($K$2,$B$4:$B$53,1,TRUE),$B$62)</f>
        <v>#N/A</v>
      </c>
      <c r="T46" s="101" t="str">
        <f t="shared" si="2"/>
        <v>-</v>
      </c>
      <c r="U46" s="101" t="str">
        <f>IFERROR(IF(($K$2-S46)&lt;$B$53,VLOOKUP(($K$2-S46),$B$4:$B$53,1,TRUE),$B$56),"-")</f>
        <v>-</v>
      </c>
      <c r="V46" s="101" t="str">
        <f t="shared" si="3"/>
        <v>-</v>
      </c>
      <c r="W46" s="101" t="str">
        <f>IFERROR(IF(($K$2-S46-U46)&lt;$B$53,VLOOKUP(($K$2-S46-U46),$B$4:$B$53,1,TRUE),$B$56),"-")</f>
        <v>-</v>
      </c>
      <c r="X46" s="101" t="str">
        <f t="shared" si="4"/>
        <v>-</v>
      </c>
      <c r="Y46" s="101" t="str">
        <f>IFERROR(IF(($K$2-S46-U46-W46)&lt;$B$53,VLOOKUP(($K$2-S46-U46-W46),$B$4:$B$53,1,TRUE),$B$56),"-")</f>
        <v>-</v>
      </c>
      <c r="Z46" s="7" t="e">
        <f t="shared" ref="Z46:Z59" si="37">SUM(R46:Y46)</f>
        <v>#N/A</v>
      </c>
      <c r="AA46" s="7" t="e">
        <f t="shared" si="10"/>
        <v>#N/A</v>
      </c>
      <c r="AB46" t="e">
        <f t="shared" si="11"/>
        <v>#N/A</v>
      </c>
      <c r="AC46" s="7" t="e">
        <f t="shared" si="12"/>
        <v>#N/A</v>
      </c>
      <c r="AD46" s="7">
        <f t="shared" si="13"/>
        <v>0</v>
      </c>
      <c r="AE46" s="7" t="e">
        <f t="array" ref="AE46">IF(OR(LEFT(R46:Y46,2)="C5",LEFT(R46:Y46,2)="C6",LEFT(R46:Y46,2)="C7"),1,0)</f>
        <v>#N/A</v>
      </c>
      <c r="AF46" s="7" t="e">
        <f t="shared" si="14"/>
        <v>#N/A</v>
      </c>
      <c r="AG46" s="7" t="e">
        <f t="shared" si="15"/>
        <v>#N/A</v>
      </c>
      <c r="AI46" t="str">
        <f t="array" ref="AI46">IFERROR(INDEX($Q$4:$Q$59,SMALL(IF($AG$4:$AG$59=MAX($AG$4:$AG$59),ROW($AG$4:$AG$59)),ROWS(Q$4:Q46))-3,1),"")</f>
        <v/>
      </c>
      <c r="AJ46" t="str">
        <f t="shared" ref="AJ46:AN59" si="38">IFERROR(INDEX(R$4:R$59,$AI46,1),"")</f>
        <v/>
      </c>
      <c r="AK46" t="str">
        <f t="shared" si="38"/>
        <v/>
      </c>
      <c r="AL46" t="str">
        <f t="shared" si="38"/>
        <v/>
      </c>
      <c r="AM46" t="str">
        <f t="shared" si="38"/>
        <v/>
      </c>
      <c r="AN46" t="str">
        <f t="shared" si="38"/>
        <v/>
      </c>
      <c r="AO46" t="str">
        <f t="shared" si="32"/>
        <v/>
      </c>
      <c r="AP46" t="str">
        <f t="shared" si="32"/>
        <v/>
      </c>
      <c r="AQ46" t="str">
        <f t="shared" si="32"/>
        <v/>
      </c>
      <c r="AR46" t="str">
        <f t="shared" si="32"/>
        <v/>
      </c>
      <c r="AS46" t="str">
        <f t="shared" si="32"/>
        <v/>
      </c>
      <c r="AT46" t="str">
        <f t="shared" si="16"/>
        <v/>
      </c>
      <c r="AV46" t="str">
        <f t="array" ref="AV46">IFERROR(INDEX($Q$4:$Q$59,SMALL(IF($AG$4:$AG$59=(MAX($AG$4:$AG$59)-1),ROW($AG$4:$AG$59)),ROWS(Q$4:Q46))-3,1),"")</f>
        <v/>
      </c>
      <c r="AW46" t="str">
        <f t="shared" ref="AW46:BA59" si="39">IFERROR(INDEX(R$4:R$59,$AV46,1),"")</f>
        <v/>
      </c>
      <c r="AX46" t="str">
        <f t="shared" si="39"/>
        <v/>
      </c>
      <c r="AY46" t="str">
        <f t="shared" si="39"/>
        <v/>
      </c>
      <c r="AZ46" t="str">
        <f t="shared" si="39"/>
        <v/>
      </c>
      <c r="BA46" t="str">
        <f t="shared" si="39"/>
        <v/>
      </c>
      <c r="BB46" t="str">
        <f t="shared" si="33"/>
        <v/>
      </c>
      <c r="BC46" t="str">
        <f t="shared" si="33"/>
        <v/>
      </c>
      <c r="BD46" t="str">
        <f t="shared" si="33"/>
        <v/>
      </c>
      <c r="BE46" t="str">
        <f t="shared" si="33"/>
        <v/>
      </c>
      <c r="BF46" t="str">
        <f t="shared" si="33"/>
        <v/>
      </c>
      <c r="BG46" t="str">
        <f t="shared" si="17"/>
        <v/>
      </c>
      <c r="BI46" t="str">
        <f t="array" ref="BI46">IFERROR(INDEX($Q$4:$Q$59,SMALL(IF($AG$4:$AG$59=(MAX($AG$4:$AG$59)-2),ROW($AG$4:$AG$59)),ROWS(Q$4:Q46))-3,1),"")</f>
        <v/>
      </c>
      <c r="BJ46" t="str">
        <f t="shared" ref="BJ46:BN59" si="40">IFERROR(INDEX(R$4:R$59,$BI46,1),"")</f>
        <v/>
      </c>
      <c r="BK46" t="str">
        <f t="shared" si="40"/>
        <v/>
      </c>
      <c r="BL46" t="str">
        <f t="shared" si="40"/>
        <v/>
      </c>
      <c r="BM46" t="str">
        <f t="shared" si="40"/>
        <v/>
      </c>
      <c r="BN46" t="str">
        <f t="shared" si="40"/>
        <v/>
      </c>
      <c r="BO46" t="str">
        <f t="shared" si="34"/>
        <v/>
      </c>
      <c r="BP46" t="str">
        <f t="shared" si="34"/>
        <v/>
      </c>
      <c r="BQ46" t="str">
        <f t="shared" si="34"/>
        <v/>
      </c>
      <c r="BR46" t="str">
        <f t="shared" si="34"/>
        <v/>
      </c>
      <c r="BS46" t="str">
        <f t="shared" si="34"/>
        <v/>
      </c>
      <c r="BT46" t="str">
        <f t="shared" si="18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ref="BW46:CA59" si="41">IFERROR(INDEX(R$4:R$59,$BV46,1),"")</f>
        <v/>
      </c>
      <c r="BX46" t="str">
        <f t="shared" si="41"/>
        <v/>
      </c>
      <c r="BY46" t="str">
        <f t="shared" si="41"/>
        <v/>
      </c>
      <c r="BZ46" t="str">
        <f t="shared" si="41"/>
        <v/>
      </c>
      <c r="CA46" t="str">
        <f t="shared" si="41"/>
        <v/>
      </c>
      <c r="CB46" t="str">
        <f t="shared" si="35"/>
        <v/>
      </c>
      <c r="CC46" t="str">
        <f t="shared" si="35"/>
        <v/>
      </c>
      <c r="CD46" t="str">
        <f t="shared" si="35"/>
        <v/>
      </c>
      <c r="CE46" t="str">
        <f t="shared" si="35"/>
        <v/>
      </c>
      <c r="CF46" t="str">
        <f t="shared" si="35"/>
        <v/>
      </c>
      <c r="CG46" t="str">
        <f t="shared" si="19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101" t="e">
        <f t="shared" si="0"/>
        <v>#N/A</v>
      </c>
      <c r="S47" s="101" t="e">
        <f t="shared" si="36"/>
        <v>#N/A</v>
      </c>
      <c r="T47" s="101" t="str">
        <f t="shared" si="2"/>
        <v>-</v>
      </c>
      <c r="U47" s="101" t="str">
        <f>IFERROR(IF(($K$2-S47)&lt;$B$53,VLOOKUP(($K$2-S47),$B$4:$B$53,1,TRUE),$B$57),"-")</f>
        <v>-</v>
      </c>
      <c r="V47" s="101" t="str">
        <f t="shared" si="3"/>
        <v>-</v>
      </c>
      <c r="W47" s="101" t="str">
        <f>IFERROR(IF(($K$2-S47-U47)&lt;$B$53,VLOOKUP(($K$2-S47-U47),$B$4:$B$53,1,TRUE),$B$57),"-")</f>
        <v>-</v>
      </c>
      <c r="X47" s="101" t="str">
        <f t="shared" si="4"/>
        <v>-</v>
      </c>
      <c r="Y47" s="101" t="str">
        <f>IFERROR(IF(($K$2-S47-U47-W47)&lt;$B$53,VLOOKUP(($K$2-S47-U47-W47),$B$4:$B$53,1,TRUE),$B$57),"-")</f>
        <v>-</v>
      </c>
      <c r="Z47" s="7" t="e">
        <f t="shared" si="37"/>
        <v>#N/A</v>
      </c>
      <c r="AA47" s="7" t="e">
        <f t="shared" si="10"/>
        <v>#N/A</v>
      </c>
      <c r="AB47" t="e">
        <f t="shared" si="11"/>
        <v>#N/A</v>
      </c>
      <c r="AC47" s="7" t="e">
        <f t="shared" si="12"/>
        <v>#N/A</v>
      </c>
      <c r="AD47" s="7">
        <f t="shared" si="13"/>
        <v>0</v>
      </c>
      <c r="AE47" s="7" t="e">
        <f t="array" ref="AE47">IF(OR(LEFT(R47:Y47,2)="C5",LEFT(R47:Y47,2)="C6",LEFT(R47:Y47,2)="C7"),1,0)</f>
        <v>#N/A</v>
      </c>
      <c r="AF47" s="7" t="e">
        <f t="shared" si="14"/>
        <v>#N/A</v>
      </c>
      <c r="AG47" s="7" t="e">
        <f t="shared" si="15"/>
        <v>#N/A</v>
      </c>
      <c r="AI47" t="str">
        <f t="array" ref="AI47">IFERROR(INDEX($Q$4:$Q$59,SMALL(IF($AG$4:$AG$59=MAX($AG$4:$AG$59),ROW($AG$4:$AG$59)),ROWS(Q$4:Q47))-3,1),"")</f>
        <v/>
      </c>
      <c r="AJ47" t="str">
        <f t="shared" si="38"/>
        <v/>
      </c>
      <c r="AK47" t="str">
        <f t="shared" si="38"/>
        <v/>
      </c>
      <c r="AL47" t="str">
        <f t="shared" si="38"/>
        <v/>
      </c>
      <c r="AM47" t="str">
        <f t="shared" si="38"/>
        <v/>
      </c>
      <c r="AN47" t="str">
        <f t="shared" si="38"/>
        <v/>
      </c>
      <c r="AO47" t="str">
        <f t="shared" si="32"/>
        <v/>
      </c>
      <c r="AP47" t="str">
        <f t="shared" si="32"/>
        <v/>
      </c>
      <c r="AQ47" t="str">
        <f t="shared" si="32"/>
        <v/>
      </c>
      <c r="AR47" t="str">
        <f t="shared" si="32"/>
        <v/>
      </c>
      <c r="AS47" t="str">
        <f t="shared" si="32"/>
        <v/>
      </c>
      <c r="AT47" t="str">
        <f t="shared" si="16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9"/>
        <v/>
      </c>
      <c r="AX47" t="str">
        <f t="shared" si="39"/>
        <v/>
      </c>
      <c r="AY47" t="str">
        <f t="shared" si="39"/>
        <v/>
      </c>
      <c r="AZ47" t="str">
        <f t="shared" si="39"/>
        <v/>
      </c>
      <c r="BA47" t="str">
        <f t="shared" si="39"/>
        <v/>
      </c>
      <c r="BB47" t="str">
        <f t="shared" si="33"/>
        <v/>
      </c>
      <c r="BC47" t="str">
        <f t="shared" si="33"/>
        <v/>
      </c>
      <c r="BD47" t="str">
        <f t="shared" si="33"/>
        <v/>
      </c>
      <c r="BE47" t="str">
        <f t="shared" si="33"/>
        <v/>
      </c>
      <c r="BF47" t="str">
        <f t="shared" si="33"/>
        <v/>
      </c>
      <c r="BG47" t="str">
        <f t="shared" si="17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40"/>
        <v/>
      </c>
      <c r="BK47" t="str">
        <f t="shared" si="40"/>
        <v/>
      </c>
      <c r="BL47" t="str">
        <f t="shared" si="40"/>
        <v/>
      </c>
      <c r="BM47" t="str">
        <f t="shared" si="40"/>
        <v/>
      </c>
      <c r="BN47" t="str">
        <f t="shared" si="40"/>
        <v/>
      </c>
      <c r="BO47" t="str">
        <f t="shared" si="34"/>
        <v/>
      </c>
      <c r="BP47" t="str">
        <f t="shared" si="34"/>
        <v/>
      </c>
      <c r="BQ47" t="str">
        <f t="shared" si="34"/>
        <v/>
      </c>
      <c r="BR47" t="str">
        <f t="shared" si="34"/>
        <v/>
      </c>
      <c r="BS47" t="str">
        <f t="shared" si="34"/>
        <v/>
      </c>
      <c r="BT47" t="str">
        <f t="shared" si="18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41"/>
        <v/>
      </c>
      <c r="BX47" t="str">
        <f t="shared" si="41"/>
        <v/>
      </c>
      <c r="BY47" t="str">
        <f t="shared" si="41"/>
        <v/>
      </c>
      <c r="BZ47" t="str">
        <f t="shared" si="41"/>
        <v/>
      </c>
      <c r="CA47" t="str">
        <f t="shared" si="41"/>
        <v/>
      </c>
      <c r="CB47" t="str">
        <f t="shared" si="35"/>
        <v/>
      </c>
      <c r="CC47" t="str">
        <f t="shared" si="35"/>
        <v/>
      </c>
      <c r="CD47" t="str">
        <f t="shared" si="35"/>
        <v/>
      </c>
      <c r="CE47" t="str">
        <f t="shared" si="35"/>
        <v/>
      </c>
      <c r="CF47" t="str">
        <f t="shared" si="35"/>
        <v/>
      </c>
      <c r="CG47" t="str">
        <f t="shared" si="19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101" t="e">
        <f t="shared" si="0"/>
        <v>#N/A</v>
      </c>
      <c r="S48" s="101" t="e">
        <f t="shared" si="36"/>
        <v>#N/A</v>
      </c>
      <c r="T48" s="101" t="str">
        <f t="shared" si="2"/>
        <v>-</v>
      </c>
      <c r="U48" s="101" t="str">
        <f>IFERROR(IF(($K$2-S48)&lt;$B$53,VLOOKUP(($K$2-S48),$B$4:$B$53,1,TRUE),$B$58),"-")</f>
        <v>-</v>
      </c>
      <c r="V48" s="101" t="str">
        <f t="shared" si="3"/>
        <v>-</v>
      </c>
      <c r="W48" s="101" t="str">
        <f>IFERROR(IF(($K$2-S48-U48)&lt;$B$53,VLOOKUP(($K$2-S48-U48),$B$4:$B$53,1,TRUE),$B$58),"-")</f>
        <v>-</v>
      </c>
      <c r="X48" s="101" t="str">
        <f t="shared" si="4"/>
        <v>-</v>
      </c>
      <c r="Y48" s="101" t="str">
        <f>IFERROR(IF(($K$2-S48-U48-W48)&lt;$B$53,VLOOKUP(($K$2-S48-U48-W48),$B$4:$B$53,1,TRUE),$B$58),"-")</f>
        <v>-</v>
      </c>
      <c r="Z48" s="7" t="e">
        <f t="shared" si="37"/>
        <v>#N/A</v>
      </c>
      <c r="AA48" s="7" t="e">
        <f t="shared" si="10"/>
        <v>#N/A</v>
      </c>
      <c r="AB48" t="e">
        <f t="shared" si="11"/>
        <v>#N/A</v>
      </c>
      <c r="AC48" s="7" t="e">
        <f t="shared" si="12"/>
        <v>#N/A</v>
      </c>
      <c r="AD48" s="7">
        <f t="shared" si="13"/>
        <v>0</v>
      </c>
      <c r="AE48" s="7" t="e">
        <f t="array" ref="AE48">IF(OR(LEFT(R48:Y48,2)="C5",LEFT(R48:Y48,2)="C6",LEFT(R48:Y48,2)="C7"),1,0)</f>
        <v>#N/A</v>
      </c>
      <c r="AF48" s="7" t="e">
        <f t="shared" si="14"/>
        <v>#N/A</v>
      </c>
      <c r="AG48" s="7" t="e">
        <f t="shared" si="15"/>
        <v>#N/A</v>
      </c>
      <c r="AI48" t="str">
        <f t="array" ref="AI48">IFERROR(INDEX($Q$4:$Q$59,SMALL(IF($AG$4:$AG$59=MAX($AG$4:$AG$59),ROW($AG$4:$AG$59)),ROWS(Q$4:Q48))-3,1),"")</f>
        <v/>
      </c>
      <c r="AJ48" t="str">
        <f t="shared" si="38"/>
        <v/>
      </c>
      <c r="AK48" t="str">
        <f t="shared" si="38"/>
        <v/>
      </c>
      <c r="AL48" t="str">
        <f t="shared" si="38"/>
        <v/>
      </c>
      <c r="AM48" t="str">
        <f t="shared" si="38"/>
        <v/>
      </c>
      <c r="AN48" t="str">
        <f t="shared" si="38"/>
        <v/>
      </c>
      <c r="AO48" t="str">
        <f t="shared" si="32"/>
        <v/>
      </c>
      <c r="AP48" t="str">
        <f t="shared" si="32"/>
        <v/>
      </c>
      <c r="AQ48" t="str">
        <f t="shared" si="32"/>
        <v/>
      </c>
      <c r="AR48" t="str">
        <f t="shared" si="32"/>
        <v/>
      </c>
      <c r="AS48" t="str">
        <f t="shared" si="32"/>
        <v/>
      </c>
      <c r="AT48" t="str">
        <f t="shared" si="16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9"/>
        <v/>
      </c>
      <c r="AX48" t="str">
        <f t="shared" si="39"/>
        <v/>
      </c>
      <c r="AY48" t="str">
        <f t="shared" si="39"/>
        <v/>
      </c>
      <c r="AZ48" t="str">
        <f t="shared" si="39"/>
        <v/>
      </c>
      <c r="BA48" t="str">
        <f t="shared" si="39"/>
        <v/>
      </c>
      <c r="BB48" t="str">
        <f t="shared" si="33"/>
        <v/>
      </c>
      <c r="BC48" t="str">
        <f t="shared" si="33"/>
        <v/>
      </c>
      <c r="BD48" t="str">
        <f t="shared" si="33"/>
        <v/>
      </c>
      <c r="BE48" t="str">
        <f t="shared" si="33"/>
        <v/>
      </c>
      <c r="BF48" t="str">
        <f t="shared" si="33"/>
        <v/>
      </c>
      <c r="BG48" t="str">
        <f t="shared" si="17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40"/>
        <v/>
      </c>
      <c r="BK48" t="str">
        <f t="shared" si="40"/>
        <v/>
      </c>
      <c r="BL48" t="str">
        <f t="shared" si="40"/>
        <v/>
      </c>
      <c r="BM48" t="str">
        <f t="shared" si="40"/>
        <v/>
      </c>
      <c r="BN48" t="str">
        <f t="shared" si="40"/>
        <v/>
      </c>
      <c r="BO48" t="str">
        <f t="shared" si="34"/>
        <v/>
      </c>
      <c r="BP48" t="str">
        <f t="shared" si="34"/>
        <v/>
      </c>
      <c r="BQ48" t="str">
        <f t="shared" si="34"/>
        <v/>
      </c>
      <c r="BR48" t="str">
        <f t="shared" si="34"/>
        <v/>
      </c>
      <c r="BS48" t="str">
        <f t="shared" si="34"/>
        <v/>
      </c>
      <c r="BT48" t="str">
        <f t="shared" si="18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41"/>
        <v/>
      </c>
      <c r="BX48" t="str">
        <f t="shared" si="41"/>
        <v/>
      </c>
      <c r="BY48" t="str">
        <f t="shared" si="41"/>
        <v/>
      </c>
      <c r="BZ48" t="str">
        <f t="shared" si="41"/>
        <v/>
      </c>
      <c r="CA48" t="str">
        <f t="shared" si="41"/>
        <v/>
      </c>
      <c r="CB48" t="str">
        <f t="shared" si="35"/>
        <v/>
      </c>
      <c r="CC48" t="str">
        <f t="shared" si="35"/>
        <v/>
      </c>
      <c r="CD48" t="str">
        <f t="shared" si="35"/>
        <v/>
      </c>
      <c r="CE48" t="str">
        <f t="shared" si="35"/>
        <v/>
      </c>
      <c r="CF48" t="str">
        <f t="shared" si="35"/>
        <v/>
      </c>
      <c r="CG48" t="str">
        <f t="shared" si="19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101" t="e">
        <f t="shared" si="0"/>
        <v>#N/A</v>
      </c>
      <c r="S49" s="101" t="e">
        <f t="shared" si="36"/>
        <v>#N/A</v>
      </c>
      <c r="T49" s="101" t="str">
        <f t="shared" si="2"/>
        <v>-</v>
      </c>
      <c r="U49" s="101" t="str">
        <f>IFERROR(IF(($K$2-S49)&lt;$B$53,VLOOKUP(($K$2-S49),$B$4:$B$53,1,TRUE),$B$59),"-")</f>
        <v>-</v>
      </c>
      <c r="V49" s="101" t="str">
        <f t="shared" si="3"/>
        <v>-</v>
      </c>
      <c r="W49" s="101" t="str">
        <f>IFERROR(IF(($K$2-S49-U49)&lt;$B$53,VLOOKUP(($K$2-S49-U49),$B$4:$B$53,1,TRUE),$B$59),"-")</f>
        <v>-</v>
      </c>
      <c r="X49" s="101" t="str">
        <f t="shared" si="4"/>
        <v>-</v>
      </c>
      <c r="Y49" s="101" t="str">
        <f>IFERROR(IF(($K$2-S49-U49-W49)&lt;$B$53,VLOOKUP(($K$2-S49-U49-W49),$B$4:$B$53,1,TRUE),$B$59),"-")</f>
        <v>-</v>
      </c>
      <c r="Z49" s="7" t="e">
        <f t="shared" si="37"/>
        <v>#N/A</v>
      </c>
      <c r="AA49" s="7" t="e">
        <f t="shared" si="10"/>
        <v>#N/A</v>
      </c>
      <c r="AB49" t="e">
        <f t="shared" si="11"/>
        <v>#N/A</v>
      </c>
      <c r="AC49" s="7" t="e">
        <f t="shared" si="12"/>
        <v>#N/A</v>
      </c>
      <c r="AD49" s="7">
        <f t="shared" si="13"/>
        <v>0</v>
      </c>
      <c r="AE49" s="7" t="e">
        <f t="array" ref="AE49">IF(OR(LEFT(R49:Y49,2)="C5",LEFT(R49:Y49,2)="C6",LEFT(R49:Y49,2)="C7"),1,0)</f>
        <v>#N/A</v>
      </c>
      <c r="AF49" s="7" t="e">
        <f t="shared" si="14"/>
        <v>#N/A</v>
      </c>
      <c r="AG49" s="7" t="e">
        <f t="shared" si="15"/>
        <v>#N/A</v>
      </c>
      <c r="AI49" t="str">
        <f t="array" ref="AI49">IFERROR(INDEX($Q$4:$Q$59,SMALL(IF($AG$4:$AG$59=MAX($AG$4:$AG$59),ROW($AG$4:$AG$59)),ROWS(Q$4:Q49))-3,1),"")</f>
        <v/>
      </c>
      <c r="AJ49" t="str">
        <f t="shared" si="38"/>
        <v/>
      </c>
      <c r="AK49" t="str">
        <f t="shared" si="38"/>
        <v/>
      </c>
      <c r="AL49" t="str">
        <f t="shared" si="38"/>
        <v/>
      </c>
      <c r="AM49" t="str">
        <f t="shared" si="38"/>
        <v/>
      </c>
      <c r="AN49" t="str">
        <f t="shared" si="38"/>
        <v/>
      </c>
      <c r="AO49" t="str">
        <f t="shared" si="32"/>
        <v/>
      </c>
      <c r="AP49" t="str">
        <f t="shared" si="32"/>
        <v/>
      </c>
      <c r="AQ49" t="str">
        <f t="shared" si="32"/>
        <v/>
      </c>
      <c r="AR49" t="str">
        <f t="shared" si="32"/>
        <v/>
      </c>
      <c r="AS49" t="str">
        <f t="shared" si="32"/>
        <v/>
      </c>
      <c r="AT49" t="str">
        <f t="shared" si="16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9"/>
        <v/>
      </c>
      <c r="AX49" t="str">
        <f t="shared" si="39"/>
        <v/>
      </c>
      <c r="AY49" t="str">
        <f t="shared" si="39"/>
        <v/>
      </c>
      <c r="AZ49" t="str">
        <f t="shared" si="39"/>
        <v/>
      </c>
      <c r="BA49" t="str">
        <f t="shared" si="39"/>
        <v/>
      </c>
      <c r="BB49" t="str">
        <f t="shared" si="33"/>
        <v/>
      </c>
      <c r="BC49" t="str">
        <f t="shared" si="33"/>
        <v/>
      </c>
      <c r="BD49" t="str">
        <f t="shared" si="33"/>
        <v/>
      </c>
      <c r="BE49" t="str">
        <f t="shared" si="33"/>
        <v/>
      </c>
      <c r="BF49" t="str">
        <f t="shared" si="33"/>
        <v/>
      </c>
      <c r="BG49" t="str">
        <f t="shared" si="17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40"/>
        <v/>
      </c>
      <c r="BK49" t="str">
        <f t="shared" si="40"/>
        <v/>
      </c>
      <c r="BL49" t="str">
        <f t="shared" si="40"/>
        <v/>
      </c>
      <c r="BM49" t="str">
        <f t="shared" si="40"/>
        <v/>
      </c>
      <c r="BN49" t="str">
        <f t="shared" si="40"/>
        <v/>
      </c>
      <c r="BO49" t="str">
        <f t="shared" si="34"/>
        <v/>
      </c>
      <c r="BP49" t="str">
        <f t="shared" si="34"/>
        <v/>
      </c>
      <c r="BQ49" t="str">
        <f t="shared" si="34"/>
        <v/>
      </c>
      <c r="BR49" t="str">
        <f t="shared" si="34"/>
        <v/>
      </c>
      <c r="BS49" t="str">
        <f t="shared" si="34"/>
        <v/>
      </c>
      <c r="BT49" t="str">
        <f t="shared" si="18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41"/>
        <v/>
      </c>
      <c r="BX49" t="str">
        <f t="shared" si="41"/>
        <v/>
      </c>
      <c r="BY49" t="str">
        <f t="shared" si="41"/>
        <v/>
      </c>
      <c r="BZ49" t="str">
        <f t="shared" si="41"/>
        <v/>
      </c>
      <c r="CA49" t="str">
        <f t="shared" si="41"/>
        <v/>
      </c>
      <c r="CB49" t="str">
        <f t="shared" si="35"/>
        <v/>
      </c>
      <c r="CC49" t="str">
        <f t="shared" si="35"/>
        <v/>
      </c>
      <c r="CD49" t="str">
        <f t="shared" si="35"/>
        <v/>
      </c>
      <c r="CE49" t="str">
        <f t="shared" si="35"/>
        <v/>
      </c>
      <c r="CF49" t="str">
        <f t="shared" si="35"/>
        <v/>
      </c>
      <c r="CG49" t="str">
        <f t="shared" si="19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101" t="e">
        <f t="shared" si="0"/>
        <v>#N/A</v>
      </c>
      <c r="S50" s="101" t="e">
        <f t="shared" si="36"/>
        <v>#N/A</v>
      </c>
      <c r="T50" s="101" t="str">
        <f t="shared" si="2"/>
        <v>-</v>
      </c>
      <c r="U50" s="101" t="str">
        <f>IFERROR(IF(($K$2-S50)&lt;$B$53,VLOOKUP(($K$2-S50),$B$4:$B$53,1,TRUE),$B$60),"-")</f>
        <v>-</v>
      </c>
      <c r="V50" s="101" t="str">
        <f t="shared" si="3"/>
        <v>-</v>
      </c>
      <c r="W50" s="101" t="str">
        <f>IFERROR(IF(($K$2-S50-U50)&lt;$B$53,VLOOKUP(($K$2-S50-U50),$B$4:$B$53,1,TRUE),$B$60),"-")</f>
        <v>-</v>
      </c>
      <c r="X50" s="101" t="str">
        <f t="shared" si="4"/>
        <v>-</v>
      </c>
      <c r="Y50" s="101" t="str">
        <f>IFERROR(IF(($K$2-S50-U50-W50)&lt;$B$53,VLOOKUP(($K$2-S50-U50-W50),$B$4:$B$53,1,TRUE),$B$60),"-")</f>
        <v>-</v>
      </c>
      <c r="Z50" s="7" t="e">
        <f t="shared" si="37"/>
        <v>#N/A</v>
      </c>
      <c r="AA50" s="7" t="e">
        <f t="shared" si="10"/>
        <v>#N/A</v>
      </c>
      <c r="AB50" t="e">
        <f t="shared" si="11"/>
        <v>#N/A</v>
      </c>
      <c r="AC50" s="7" t="e">
        <f t="shared" si="12"/>
        <v>#N/A</v>
      </c>
      <c r="AD50" s="7">
        <f t="shared" si="13"/>
        <v>0</v>
      </c>
      <c r="AE50" s="7" t="e">
        <f t="array" ref="AE50">IF(OR(LEFT(R50:Y50,2)="C5",LEFT(R50:Y50,2)="C6",LEFT(R50:Y50,2)="C7"),1,0)</f>
        <v>#N/A</v>
      </c>
      <c r="AF50" s="7" t="e">
        <f t="shared" si="14"/>
        <v>#N/A</v>
      </c>
      <c r="AG50" s="7" t="e">
        <f t="shared" si="15"/>
        <v>#N/A</v>
      </c>
      <c r="AI50" t="str">
        <f t="array" ref="AI50">IFERROR(INDEX($Q$4:$Q$59,SMALL(IF($AG$4:$AG$59=MAX($AG$4:$AG$59),ROW($AG$4:$AG$59)),ROWS(Q$4:Q50))-3,1),"")</f>
        <v/>
      </c>
      <c r="AJ50" t="str">
        <f t="shared" si="38"/>
        <v/>
      </c>
      <c r="AK50" t="str">
        <f t="shared" si="38"/>
        <v/>
      </c>
      <c r="AL50" t="str">
        <f t="shared" si="38"/>
        <v/>
      </c>
      <c r="AM50" t="str">
        <f t="shared" si="38"/>
        <v/>
      </c>
      <c r="AN50" t="str">
        <f t="shared" si="38"/>
        <v/>
      </c>
      <c r="AO50" t="str">
        <f t="shared" si="32"/>
        <v/>
      </c>
      <c r="AP50" t="str">
        <f t="shared" si="32"/>
        <v/>
      </c>
      <c r="AQ50" t="str">
        <f t="shared" si="32"/>
        <v/>
      </c>
      <c r="AR50" t="str">
        <f t="shared" si="32"/>
        <v/>
      </c>
      <c r="AS50" t="str">
        <f t="shared" si="32"/>
        <v/>
      </c>
      <c r="AT50" t="str">
        <f t="shared" si="16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9"/>
        <v/>
      </c>
      <c r="AX50" t="str">
        <f t="shared" si="39"/>
        <v/>
      </c>
      <c r="AY50" t="str">
        <f t="shared" si="39"/>
        <v/>
      </c>
      <c r="AZ50" t="str">
        <f t="shared" si="39"/>
        <v/>
      </c>
      <c r="BA50" t="str">
        <f t="shared" si="39"/>
        <v/>
      </c>
      <c r="BB50" t="str">
        <f t="shared" si="33"/>
        <v/>
      </c>
      <c r="BC50" t="str">
        <f t="shared" si="33"/>
        <v/>
      </c>
      <c r="BD50" t="str">
        <f t="shared" si="33"/>
        <v/>
      </c>
      <c r="BE50" t="str">
        <f t="shared" si="33"/>
        <v/>
      </c>
      <c r="BF50" t="str">
        <f t="shared" si="33"/>
        <v/>
      </c>
      <c r="BG50" t="str">
        <f t="shared" si="17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40"/>
        <v/>
      </c>
      <c r="BK50" t="str">
        <f t="shared" si="40"/>
        <v/>
      </c>
      <c r="BL50" t="str">
        <f t="shared" si="40"/>
        <v/>
      </c>
      <c r="BM50" t="str">
        <f t="shared" si="40"/>
        <v/>
      </c>
      <c r="BN50" t="str">
        <f t="shared" si="40"/>
        <v/>
      </c>
      <c r="BO50" t="str">
        <f t="shared" si="34"/>
        <v/>
      </c>
      <c r="BP50" t="str">
        <f t="shared" si="34"/>
        <v/>
      </c>
      <c r="BQ50" t="str">
        <f t="shared" si="34"/>
        <v/>
      </c>
      <c r="BR50" t="str">
        <f t="shared" si="34"/>
        <v/>
      </c>
      <c r="BS50" t="str">
        <f t="shared" si="34"/>
        <v/>
      </c>
      <c r="BT50" t="str">
        <f t="shared" si="18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41"/>
        <v/>
      </c>
      <c r="BX50" t="str">
        <f t="shared" si="41"/>
        <v/>
      </c>
      <c r="BY50" t="str">
        <f t="shared" si="41"/>
        <v/>
      </c>
      <c r="BZ50" t="str">
        <f t="shared" si="41"/>
        <v/>
      </c>
      <c r="CA50" t="str">
        <f t="shared" si="41"/>
        <v/>
      </c>
      <c r="CB50" t="str">
        <f t="shared" si="35"/>
        <v/>
      </c>
      <c r="CC50" t="str">
        <f t="shared" si="35"/>
        <v/>
      </c>
      <c r="CD50" t="str">
        <f t="shared" si="35"/>
        <v/>
      </c>
      <c r="CE50" t="str">
        <f t="shared" si="35"/>
        <v/>
      </c>
      <c r="CF50" t="str">
        <f t="shared" si="35"/>
        <v/>
      </c>
      <c r="CG50" t="str">
        <f t="shared" si="19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101" t="e">
        <f t="shared" si="0"/>
        <v>#N/A</v>
      </c>
      <c r="S51" s="101" t="e">
        <f t="shared" si="36"/>
        <v>#N/A</v>
      </c>
      <c r="T51" s="101" t="str">
        <f t="shared" si="2"/>
        <v>-</v>
      </c>
      <c r="U51" s="101" t="str">
        <f>IFERROR(IF(($K$2-S51)&lt;$B$53,VLOOKUP(($K$2-S51),$B$4:$B$53,1,TRUE),$B$61),"-")</f>
        <v>-</v>
      </c>
      <c r="V51" s="101" t="str">
        <f t="shared" si="3"/>
        <v>-</v>
      </c>
      <c r="W51" s="101" t="str">
        <f>IFERROR(IF(($K$2-S51-U51)&lt;$B$53,VLOOKUP(($K$2-S51-U51),$B$4:$B$53,1,TRUE),$B$61),"-")</f>
        <v>-</v>
      </c>
      <c r="X51" s="101" t="str">
        <f t="shared" si="4"/>
        <v>-</v>
      </c>
      <c r="Y51" s="101" t="str">
        <f>IFERROR(IF(($K$2-S51-U51-W51)&lt;$B$53,VLOOKUP(($K$2-S51-U51-W51),$B$4:$B$53,1,TRUE),$B$61),"-")</f>
        <v>-</v>
      </c>
      <c r="Z51" s="7" t="e">
        <f t="shared" si="37"/>
        <v>#N/A</v>
      </c>
      <c r="AA51" s="7" t="e">
        <f t="shared" si="10"/>
        <v>#N/A</v>
      </c>
      <c r="AB51" t="e">
        <f t="shared" si="11"/>
        <v>#N/A</v>
      </c>
      <c r="AC51" s="7" t="e">
        <f t="shared" si="12"/>
        <v>#N/A</v>
      </c>
      <c r="AD51" s="7">
        <f t="shared" si="13"/>
        <v>0</v>
      </c>
      <c r="AE51" s="7" t="e">
        <f t="array" ref="AE51">IF(OR(LEFT(R51:Y51,2)="C5",LEFT(R51:Y51,2)="C6",LEFT(R51:Y51,2)="C7"),1,0)</f>
        <v>#N/A</v>
      </c>
      <c r="AF51" s="7" t="e">
        <f t="shared" si="14"/>
        <v>#N/A</v>
      </c>
      <c r="AG51" s="7" t="e">
        <f t="shared" si="15"/>
        <v>#N/A</v>
      </c>
      <c r="AI51" t="str">
        <f t="array" ref="AI51">IFERROR(INDEX($Q$4:$Q$59,SMALL(IF($AG$4:$AG$59=MAX($AG$4:$AG$59),ROW($AG$4:$AG$59)),ROWS(Q$4:Q51))-3,1),"")</f>
        <v/>
      </c>
      <c r="AJ51" t="str">
        <f t="shared" si="38"/>
        <v/>
      </c>
      <c r="AK51" t="str">
        <f t="shared" si="38"/>
        <v/>
      </c>
      <c r="AL51" t="str">
        <f t="shared" si="38"/>
        <v/>
      </c>
      <c r="AM51" t="str">
        <f t="shared" si="38"/>
        <v/>
      </c>
      <c r="AN51" t="str">
        <f t="shared" si="38"/>
        <v/>
      </c>
      <c r="AO51" t="str">
        <f t="shared" si="32"/>
        <v/>
      </c>
      <c r="AP51" t="str">
        <f t="shared" si="32"/>
        <v/>
      </c>
      <c r="AQ51" t="str">
        <f t="shared" si="32"/>
        <v/>
      </c>
      <c r="AR51" t="str">
        <f t="shared" si="32"/>
        <v/>
      </c>
      <c r="AS51" t="str">
        <f t="shared" si="32"/>
        <v/>
      </c>
      <c r="AT51" t="str">
        <f t="shared" si="16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9"/>
        <v/>
      </c>
      <c r="AX51" t="str">
        <f t="shared" si="39"/>
        <v/>
      </c>
      <c r="AY51" t="str">
        <f t="shared" si="39"/>
        <v/>
      </c>
      <c r="AZ51" t="str">
        <f t="shared" si="39"/>
        <v/>
      </c>
      <c r="BA51" t="str">
        <f t="shared" si="39"/>
        <v/>
      </c>
      <c r="BB51" t="str">
        <f t="shared" si="33"/>
        <v/>
      </c>
      <c r="BC51" t="str">
        <f t="shared" si="33"/>
        <v/>
      </c>
      <c r="BD51" t="str">
        <f t="shared" si="33"/>
        <v/>
      </c>
      <c r="BE51" t="str">
        <f t="shared" si="33"/>
        <v/>
      </c>
      <c r="BF51" t="str">
        <f t="shared" si="33"/>
        <v/>
      </c>
      <c r="BG51" t="str">
        <f t="shared" si="17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40"/>
        <v/>
      </c>
      <c r="BK51" t="str">
        <f t="shared" si="40"/>
        <v/>
      </c>
      <c r="BL51" t="str">
        <f t="shared" si="40"/>
        <v/>
      </c>
      <c r="BM51" t="str">
        <f t="shared" si="40"/>
        <v/>
      </c>
      <c r="BN51" t="str">
        <f t="shared" si="40"/>
        <v/>
      </c>
      <c r="BO51" t="str">
        <f t="shared" si="34"/>
        <v/>
      </c>
      <c r="BP51" t="str">
        <f t="shared" si="34"/>
        <v/>
      </c>
      <c r="BQ51" t="str">
        <f t="shared" si="34"/>
        <v/>
      </c>
      <c r="BR51" t="str">
        <f t="shared" si="34"/>
        <v/>
      </c>
      <c r="BS51" t="str">
        <f t="shared" si="34"/>
        <v/>
      </c>
      <c r="BT51" t="str">
        <f t="shared" si="18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41"/>
        <v/>
      </c>
      <c r="BX51" t="str">
        <f t="shared" si="41"/>
        <v/>
      </c>
      <c r="BY51" t="str">
        <f t="shared" si="41"/>
        <v/>
      </c>
      <c r="BZ51" t="str">
        <f t="shared" si="41"/>
        <v/>
      </c>
      <c r="CA51" t="str">
        <f t="shared" si="41"/>
        <v/>
      </c>
      <c r="CB51" t="str">
        <f t="shared" si="35"/>
        <v/>
      </c>
      <c r="CC51" t="str">
        <f t="shared" si="35"/>
        <v/>
      </c>
      <c r="CD51" t="str">
        <f t="shared" si="35"/>
        <v/>
      </c>
      <c r="CE51" t="str">
        <f t="shared" si="35"/>
        <v/>
      </c>
      <c r="CF51" t="str">
        <f t="shared" si="35"/>
        <v/>
      </c>
      <c r="CG51" t="str">
        <f t="shared" si="19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101" t="e">
        <f t="shared" si="0"/>
        <v>#N/A</v>
      </c>
      <c r="S52" s="101" t="e">
        <f t="shared" si="36"/>
        <v>#N/A</v>
      </c>
      <c r="T52" s="101" t="str">
        <f t="shared" si="2"/>
        <v>-</v>
      </c>
      <c r="U52" s="101" t="str">
        <f>IFERROR(IF(($K$2-S52)&lt;$B$53,VLOOKUP(($K$2-S52),$B$4:$B$53,1,TRUE),$B$62),"-")</f>
        <v>-</v>
      </c>
      <c r="V52" s="101" t="str">
        <f t="shared" si="3"/>
        <v>-</v>
      </c>
      <c r="W52" s="101" t="str">
        <f>IFERROR(IF(($K$2-S52-U52)&lt;$B$53,VLOOKUP(($K$2-S52-U52),$B$4:$B$53,1,TRUE),$B$62),"-")</f>
        <v>-</v>
      </c>
      <c r="X52" s="101" t="str">
        <f t="shared" si="4"/>
        <v>-</v>
      </c>
      <c r="Y52" s="101" t="str">
        <f>IFERROR(IF(($K$2-S52-U52-W52)&lt;$B$53,VLOOKUP(($K$2-S52-U52-W52),$B$4:$B$53,1,TRUE),$B$62),"-")</f>
        <v>-</v>
      </c>
      <c r="Z52" s="7" t="e">
        <f t="shared" si="37"/>
        <v>#N/A</v>
      </c>
      <c r="AA52" s="7" t="e">
        <f t="shared" si="10"/>
        <v>#N/A</v>
      </c>
      <c r="AB52" t="e">
        <f t="shared" si="11"/>
        <v>#N/A</v>
      </c>
      <c r="AC52" s="7" t="e">
        <f t="shared" si="12"/>
        <v>#N/A</v>
      </c>
      <c r="AD52" s="7">
        <f t="shared" si="13"/>
        <v>0</v>
      </c>
      <c r="AE52" s="7" t="e">
        <f t="array" ref="AE52">IF(OR(LEFT(R52:Y52,2)="C5",LEFT(R52:Y52,2)="C6",LEFT(R52:Y52,2)="C7"),1,0)</f>
        <v>#N/A</v>
      </c>
      <c r="AF52" s="7" t="e">
        <f t="shared" si="14"/>
        <v>#N/A</v>
      </c>
      <c r="AG52" s="7" t="e">
        <f t="shared" si="15"/>
        <v>#N/A</v>
      </c>
      <c r="AI52" t="str">
        <f t="array" ref="AI52">IFERROR(INDEX($Q$4:$Q$59,SMALL(IF($AG$4:$AG$59=MAX($AG$4:$AG$59),ROW($AG$4:$AG$59)),ROWS(Q$4:Q52))-3,1),"")</f>
        <v/>
      </c>
      <c r="AJ52" t="str">
        <f t="shared" si="38"/>
        <v/>
      </c>
      <c r="AK52" t="str">
        <f t="shared" si="38"/>
        <v/>
      </c>
      <c r="AL52" t="str">
        <f t="shared" si="38"/>
        <v/>
      </c>
      <c r="AM52" t="str">
        <f t="shared" si="38"/>
        <v/>
      </c>
      <c r="AN52" t="str">
        <f t="shared" si="38"/>
        <v/>
      </c>
      <c r="AO52" t="str">
        <f t="shared" si="32"/>
        <v/>
      </c>
      <c r="AP52" t="str">
        <f t="shared" si="32"/>
        <v/>
      </c>
      <c r="AQ52" t="str">
        <f t="shared" si="32"/>
        <v/>
      </c>
      <c r="AR52" t="str">
        <f t="shared" si="32"/>
        <v/>
      </c>
      <c r="AS52" t="str">
        <f t="shared" si="32"/>
        <v/>
      </c>
      <c r="AT52" t="str">
        <f t="shared" si="16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9"/>
        <v/>
      </c>
      <c r="AX52" t="str">
        <f t="shared" si="39"/>
        <v/>
      </c>
      <c r="AY52" t="str">
        <f t="shared" si="39"/>
        <v/>
      </c>
      <c r="AZ52" t="str">
        <f t="shared" si="39"/>
        <v/>
      </c>
      <c r="BA52" t="str">
        <f t="shared" si="39"/>
        <v/>
      </c>
      <c r="BB52" t="str">
        <f t="shared" si="33"/>
        <v/>
      </c>
      <c r="BC52" t="str">
        <f t="shared" si="33"/>
        <v/>
      </c>
      <c r="BD52" t="str">
        <f t="shared" si="33"/>
        <v/>
      </c>
      <c r="BE52" t="str">
        <f t="shared" si="33"/>
        <v/>
      </c>
      <c r="BF52" t="str">
        <f t="shared" si="33"/>
        <v/>
      </c>
      <c r="BG52" t="str">
        <f t="shared" si="17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40"/>
        <v/>
      </c>
      <c r="BK52" t="str">
        <f t="shared" si="40"/>
        <v/>
      </c>
      <c r="BL52" t="str">
        <f t="shared" si="40"/>
        <v/>
      </c>
      <c r="BM52" t="str">
        <f t="shared" si="40"/>
        <v/>
      </c>
      <c r="BN52" t="str">
        <f t="shared" si="40"/>
        <v/>
      </c>
      <c r="BO52" t="str">
        <f t="shared" si="34"/>
        <v/>
      </c>
      <c r="BP52" t="str">
        <f t="shared" si="34"/>
        <v/>
      </c>
      <c r="BQ52" t="str">
        <f t="shared" si="34"/>
        <v/>
      </c>
      <c r="BR52" t="str">
        <f t="shared" si="34"/>
        <v/>
      </c>
      <c r="BS52" t="str">
        <f t="shared" si="34"/>
        <v/>
      </c>
      <c r="BT52" t="str">
        <f t="shared" si="18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41"/>
        <v/>
      </c>
      <c r="BX52" t="str">
        <f t="shared" si="41"/>
        <v/>
      </c>
      <c r="BY52" t="str">
        <f t="shared" si="41"/>
        <v/>
      </c>
      <c r="BZ52" t="str">
        <f t="shared" si="41"/>
        <v/>
      </c>
      <c r="CA52" t="str">
        <f t="shared" si="41"/>
        <v/>
      </c>
      <c r="CB52" t="str">
        <f t="shared" si="35"/>
        <v/>
      </c>
      <c r="CC52" t="str">
        <f t="shared" si="35"/>
        <v/>
      </c>
      <c r="CD52" t="str">
        <f t="shared" si="35"/>
        <v/>
      </c>
      <c r="CE52" t="str">
        <f t="shared" si="35"/>
        <v/>
      </c>
      <c r="CF52" t="str">
        <f t="shared" si="35"/>
        <v/>
      </c>
      <c r="CG52" t="str">
        <f t="shared" si="19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101" t="e">
        <f t="shared" si="0"/>
        <v>#N/A</v>
      </c>
      <c r="S53" s="101" t="e">
        <f>IF($K$2&lt;($B$53+0.25),VLOOKUP($K$2,$B$4:$B$53,1,TRUE),$B$37)</f>
        <v>#N/A</v>
      </c>
      <c r="T53" s="101" t="str">
        <f t="shared" si="2"/>
        <v>-</v>
      </c>
      <c r="U53" s="101" t="str">
        <f>IFERROR(IF(($K$2-S53)&lt;$B$53,VLOOKUP(($K$2-S53),$B$4:$B$53,1,TRUE),$B$56),"-")</f>
        <v>-</v>
      </c>
      <c r="V53" s="101" t="str">
        <f t="shared" si="3"/>
        <v>-</v>
      </c>
      <c r="W53" s="101" t="str">
        <f>IFERROR(IF(($K$2-S53-U53)&lt;$B$53,VLOOKUP(($K$2-S53-U53),$B$4:$B$53,1,TRUE),$B$56),"-")</f>
        <v>-</v>
      </c>
      <c r="X53" s="101" t="str">
        <f t="shared" si="4"/>
        <v>-</v>
      </c>
      <c r="Y53" s="101" t="str">
        <f>IFERROR(IF(($K$2-S53-U53-W53)&lt;$B$53,VLOOKUP(($K$2-S53-U53-W53),$B$4:$B$53,1,TRUE),$B$56),"-")</f>
        <v>-</v>
      </c>
      <c r="Z53" s="7" t="e">
        <f t="shared" si="37"/>
        <v>#N/A</v>
      </c>
      <c r="AA53" s="7" t="e">
        <f t="shared" si="10"/>
        <v>#N/A</v>
      </c>
      <c r="AB53" t="e">
        <f t="shared" si="11"/>
        <v>#N/A</v>
      </c>
      <c r="AC53" s="7" t="e">
        <f t="shared" si="12"/>
        <v>#N/A</v>
      </c>
      <c r="AD53" s="7">
        <f t="shared" si="13"/>
        <v>0</v>
      </c>
      <c r="AE53" s="7" t="e">
        <f t="array" ref="AE53">IF(OR(LEFT(R53:Y53,2)="C5",LEFT(R53:Y53,2)="C6",LEFT(R53:Y53,2)="C7"),1,0)</f>
        <v>#N/A</v>
      </c>
      <c r="AF53" s="7" t="e">
        <f t="shared" si="14"/>
        <v>#N/A</v>
      </c>
      <c r="AG53" s="7" t="e">
        <f t="shared" si="15"/>
        <v>#N/A</v>
      </c>
      <c r="AI53" t="str">
        <f t="array" ref="AI53">IFERROR(INDEX($Q$4:$Q$59,SMALL(IF($AG$4:$AG$59=MAX($AG$4:$AG$59),ROW($AG$4:$AG$59)),ROWS(Q$4:Q53))-3,1),"")</f>
        <v/>
      </c>
      <c r="AJ53" t="str">
        <f t="shared" si="38"/>
        <v/>
      </c>
      <c r="AK53" t="str">
        <f t="shared" si="38"/>
        <v/>
      </c>
      <c r="AL53" t="str">
        <f t="shared" si="38"/>
        <v/>
      </c>
      <c r="AM53" t="str">
        <f t="shared" si="38"/>
        <v/>
      </c>
      <c r="AN53" t="str">
        <f t="shared" si="38"/>
        <v/>
      </c>
      <c r="AO53" t="str">
        <f t="shared" si="32"/>
        <v/>
      </c>
      <c r="AP53" t="str">
        <f t="shared" si="32"/>
        <v/>
      </c>
      <c r="AQ53" t="str">
        <f t="shared" si="32"/>
        <v/>
      </c>
      <c r="AR53" t="str">
        <f t="shared" si="32"/>
        <v/>
      </c>
      <c r="AS53" t="str">
        <f t="shared" si="32"/>
        <v/>
      </c>
      <c r="AT53" t="str">
        <f t="shared" si="16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9"/>
        <v/>
      </c>
      <c r="AX53" t="str">
        <f t="shared" si="39"/>
        <v/>
      </c>
      <c r="AY53" t="str">
        <f t="shared" si="39"/>
        <v/>
      </c>
      <c r="AZ53" t="str">
        <f t="shared" si="39"/>
        <v/>
      </c>
      <c r="BA53" t="str">
        <f t="shared" si="39"/>
        <v/>
      </c>
      <c r="BB53" t="str">
        <f t="shared" si="33"/>
        <v/>
      </c>
      <c r="BC53" t="str">
        <f t="shared" si="33"/>
        <v/>
      </c>
      <c r="BD53" t="str">
        <f t="shared" si="33"/>
        <v/>
      </c>
      <c r="BE53" t="str">
        <f t="shared" si="33"/>
        <v/>
      </c>
      <c r="BF53" t="str">
        <f t="shared" si="33"/>
        <v/>
      </c>
      <c r="BG53" t="str">
        <f t="shared" si="17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40"/>
        <v/>
      </c>
      <c r="BK53" t="str">
        <f t="shared" si="40"/>
        <v/>
      </c>
      <c r="BL53" t="str">
        <f t="shared" si="40"/>
        <v/>
      </c>
      <c r="BM53" t="str">
        <f t="shared" si="40"/>
        <v/>
      </c>
      <c r="BN53" t="str">
        <f t="shared" si="40"/>
        <v/>
      </c>
      <c r="BO53" t="str">
        <f t="shared" si="34"/>
        <v/>
      </c>
      <c r="BP53" t="str">
        <f t="shared" si="34"/>
        <v/>
      </c>
      <c r="BQ53" t="str">
        <f t="shared" si="34"/>
        <v/>
      </c>
      <c r="BR53" t="str">
        <f t="shared" si="34"/>
        <v/>
      </c>
      <c r="BS53" t="str">
        <f t="shared" si="34"/>
        <v/>
      </c>
      <c r="BT53" t="str">
        <f t="shared" si="18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41"/>
        <v/>
      </c>
      <c r="BX53" t="str">
        <f t="shared" si="41"/>
        <v/>
      </c>
      <c r="BY53" t="str">
        <f t="shared" si="41"/>
        <v/>
      </c>
      <c r="BZ53" t="str">
        <f t="shared" si="41"/>
        <v/>
      </c>
      <c r="CA53" t="str">
        <f t="shared" si="41"/>
        <v/>
      </c>
      <c r="CB53" t="str">
        <f t="shared" si="35"/>
        <v/>
      </c>
      <c r="CC53" t="str">
        <f t="shared" si="35"/>
        <v/>
      </c>
      <c r="CD53" t="str">
        <f t="shared" si="35"/>
        <v/>
      </c>
      <c r="CE53" t="str">
        <f t="shared" si="35"/>
        <v/>
      </c>
      <c r="CF53" t="str">
        <f t="shared" si="35"/>
        <v/>
      </c>
      <c r="CG53" t="str">
        <f t="shared" si="19"/>
        <v/>
      </c>
    </row>
    <row r="54" spans="1:85" x14ac:dyDescent="0.2">
      <c r="B54" s="16"/>
      <c r="Q54">
        <v>51</v>
      </c>
      <c r="R54" s="101" t="e">
        <f t="shared" si="0"/>
        <v>#N/A</v>
      </c>
      <c r="S54" s="101" t="e">
        <f t="shared" ref="S54:S59" si="42">IF($K$2&lt;($B$53+0.25),VLOOKUP($K$2,$B$4:$B$53,1,TRUE),$B$37)</f>
        <v>#N/A</v>
      </c>
      <c r="T54" s="101" t="str">
        <f t="shared" si="2"/>
        <v>-</v>
      </c>
      <c r="U54" s="101" t="str">
        <f>IFERROR(IF(($K$2-S54)&lt;$B$53,VLOOKUP(($K$2-S54),$B$4:$B$53,1,TRUE),$B$57),"-")</f>
        <v>-</v>
      </c>
      <c r="V54" s="101" t="str">
        <f t="shared" si="3"/>
        <v>-</v>
      </c>
      <c r="W54" s="101" t="str">
        <f>IFERROR(IF(($K$2-S54-U54)&lt;$B$53,VLOOKUP(($K$2-S54-U54),$B$4:$B$53,1,TRUE),$B$57),"-")</f>
        <v>-</v>
      </c>
      <c r="X54" s="101" t="str">
        <f t="shared" si="4"/>
        <v>-</v>
      </c>
      <c r="Y54" s="101" t="str">
        <f>IFERROR(IF(($K$2-S54-U54-W54)&lt;$B$53,VLOOKUP(($K$2-S54-U54-W54),$B$4:$B$53,1,TRUE),$B$57),"-")</f>
        <v>-</v>
      </c>
      <c r="Z54" s="7" t="e">
        <f t="shared" si="37"/>
        <v>#N/A</v>
      </c>
      <c r="AA54" s="7" t="e">
        <f t="shared" si="10"/>
        <v>#N/A</v>
      </c>
      <c r="AB54" t="e">
        <f t="shared" si="11"/>
        <v>#N/A</v>
      </c>
      <c r="AC54" s="7" t="e">
        <f t="shared" si="12"/>
        <v>#N/A</v>
      </c>
      <c r="AD54" s="7">
        <f t="shared" si="13"/>
        <v>0</v>
      </c>
      <c r="AE54" s="7" t="e">
        <f t="array" ref="AE54">IF(OR(LEFT(R54:Y54,2)="C5",LEFT(R54:Y54,2)="C6",LEFT(R54:Y54,2)="C7"),1,0)</f>
        <v>#N/A</v>
      </c>
      <c r="AF54" s="7" t="e">
        <f t="shared" si="14"/>
        <v>#N/A</v>
      </c>
      <c r="AG54" s="7" t="e">
        <f t="shared" si="15"/>
        <v>#N/A</v>
      </c>
      <c r="AI54" t="str">
        <f t="array" ref="AI54">IFERROR(INDEX($Q$4:$Q$59,SMALL(IF($AG$4:$AG$59=MAX($AG$4:$AG$59),ROW($AG$4:$AG$59)),ROWS(Q$4:Q54))-3,1),"")</f>
        <v/>
      </c>
      <c r="AJ54" t="str">
        <f t="shared" si="38"/>
        <v/>
      </c>
      <c r="AK54" t="str">
        <f t="shared" si="38"/>
        <v/>
      </c>
      <c r="AL54" t="str">
        <f t="shared" si="38"/>
        <v/>
      </c>
      <c r="AM54" t="str">
        <f t="shared" si="38"/>
        <v/>
      </c>
      <c r="AN54" t="str">
        <f t="shared" si="38"/>
        <v/>
      </c>
      <c r="AO54" t="str">
        <f t="shared" si="32"/>
        <v/>
      </c>
      <c r="AP54" t="str">
        <f t="shared" si="32"/>
        <v/>
      </c>
      <c r="AQ54" t="str">
        <f t="shared" si="32"/>
        <v/>
      </c>
      <c r="AR54" t="str">
        <f t="shared" si="32"/>
        <v/>
      </c>
      <c r="AS54" t="str">
        <f t="shared" si="32"/>
        <v/>
      </c>
      <c r="AT54" t="str">
        <f t="shared" si="16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9"/>
        <v/>
      </c>
      <c r="AX54" t="str">
        <f t="shared" si="39"/>
        <v/>
      </c>
      <c r="AY54" t="str">
        <f t="shared" si="39"/>
        <v/>
      </c>
      <c r="AZ54" t="str">
        <f t="shared" si="39"/>
        <v/>
      </c>
      <c r="BA54" t="str">
        <f t="shared" si="39"/>
        <v/>
      </c>
      <c r="BB54" t="str">
        <f t="shared" si="33"/>
        <v/>
      </c>
      <c r="BC54" t="str">
        <f t="shared" si="33"/>
        <v/>
      </c>
      <c r="BD54" t="str">
        <f t="shared" si="33"/>
        <v/>
      </c>
      <c r="BE54" t="str">
        <f t="shared" si="33"/>
        <v/>
      </c>
      <c r="BF54" t="str">
        <f t="shared" si="33"/>
        <v/>
      </c>
      <c r="BG54" t="str">
        <f t="shared" si="17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40"/>
        <v/>
      </c>
      <c r="BK54" t="str">
        <f t="shared" si="40"/>
        <v/>
      </c>
      <c r="BL54" t="str">
        <f t="shared" si="40"/>
        <v/>
      </c>
      <c r="BM54" t="str">
        <f t="shared" si="40"/>
        <v/>
      </c>
      <c r="BN54" t="str">
        <f t="shared" si="40"/>
        <v/>
      </c>
      <c r="BO54" t="str">
        <f t="shared" si="34"/>
        <v/>
      </c>
      <c r="BP54" t="str">
        <f t="shared" si="34"/>
        <v/>
      </c>
      <c r="BQ54" t="str">
        <f t="shared" si="34"/>
        <v/>
      </c>
      <c r="BR54" t="str">
        <f t="shared" si="34"/>
        <v/>
      </c>
      <c r="BS54" t="str">
        <f t="shared" si="34"/>
        <v/>
      </c>
      <c r="BT54" t="str">
        <f t="shared" si="18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41"/>
        <v/>
      </c>
      <c r="BX54" t="str">
        <f t="shared" si="41"/>
        <v/>
      </c>
      <c r="BY54" t="str">
        <f t="shared" si="41"/>
        <v/>
      </c>
      <c r="BZ54" t="str">
        <f t="shared" si="41"/>
        <v/>
      </c>
      <c r="CA54" t="str">
        <f t="shared" si="41"/>
        <v/>
      </c>
      <c r="CB54" t="str">
        <f t="shared" si="35"/>
        <v/>
      </c>
      <c r="CC54" t="str">
        <f t="shared" si="35"/>
        <v/>
      </c>
      <c r="CD54" t="str">
        <f t="shared" si="35"/>
        <v/>
      </c>
      <c r="CE54" t="str">
        <f t="shared" si="35"/>
        <v/>
      </c>
      <c r="CF54" t="str">
        <f t="shared" si="35"/>
        <v/>
      </c>
      <c r="CG54" t="str">
        <f t="shared" si="19"/>
        <v/>
      </c>
    </row>
    <row r="55" spans="1:85" x14ac:dyDescent="0.2">
      <c r="B55" s="16"/>
      <c r="Q55">
        <v>52</v>
      </c>
      <c r="R55" s="101" t="e">
        <f t="shared" si="0"/>
        <v>#N/A</v>
      </c>
      <c r="S55" s="101" t="e">
        <f t="shared" si="42"/>
        <v>#N/A</v>
      </c>
      <c r="T55" s="101" t="str">
        <f t="shared" si="2"/>
        <v>-</v>
      </c>
      <c r="U55" s="101" t="str">
        <f>IFERROR(IF(($K$2-S55)&lt;$B$53,VLOOKUP(($K$2-S55),$B$4:$B$53,1,TRUE),$B$58),"-")</f>
        <v>-</v>
      </c>
      <c r="V55" s="101" t="str">
        <f t="shared" si="3"/>
        <v>-</v>
      </c>
      <c r="W55" s="101" t="str">
        <f>IFERROR(IF(($K$2-S55-U55)&lt;$B$53,VLOOKUP(($K$2-S55-U55),$B$4:$B$53,1,TRUE),$B$58),"-")</f>
        <v>-</v>
      </c>
      <c r="X55" s="101" t="str">
        <f t="shared" si="4"/>
        <v>-</v>
      </c>
      <c r="Y55" s="101" t="str">
        <f>IFERROR(IF(($K$2-S55-U55-W55)&lt;$B$53,VLOOKUP(($K$2-S55-U55-W55),$B$4:$B$53,1,TRUE),$B$58),"-")</f>
        <v>-</v>
      </c>
      <c r="Z55" s="7" t="e">
        <f t="shared" si="37"/>
        <v>#N/A</v>
      </c>
      <c r="AA55" s="7" t="e">
        <f t="shared" si="10"/>
        <v>#N/A</v>
      </c>
      <c r="AB55" t="e">
        <f t="shared" si="11"/>
        <v>#N/A</v>
      </c>
      <c r="AC55" s="7" t="e">
        <f t="shared" si="12"/>
        <v>#N/A</v>
      </c>
      <c r="AD55" s="7">
        <f t="shared" si="13"/>
        <v>0</v>
      </c>
      <c r="AE55" s="7" t="e">
        <f t="array" ref="AE55">IF(OR(LEFT(R55:Y55,2)="C5",LEFT(R55:Y55,2)="C6",LEFT(R55:Y55,2)="C7"),1,0)</f>
        <v>#N/A</v>
      </c>
      <c r="AF55" s="7" t="e">
        <f t="shared" si="14"/>
        <v>#N/A</v>
      </c>
      <c r="AG55" s="7" t="e">
        <f t="shared" si="15"/>
        <v>#N/A</v>
      </c>
      <c r="AI55" t="str">
        <f t="array" ref="AI55">IFERROR(INDEX($Q$4:$Q$59,SMALL(IF($AG$4:$AG$59=MAX($AG$4:$AG$59),ROW($AG$4:$AG$59)),ROWS(Q$4:Q55))-3,1),"")</f>
        <v/>
      </c>
      <c r="AJ55" t="str">
        <f t="shared" si="38"/>
        <v/>
      </c>
      <c r="AK55" t="str">
        <f t="shared" si="38"/>
        <v/>
      </c>
      <c r="AL55" t="str">
        <f t="shared" si="38"/>
        <v/>
      </c>
      <c r="AM55" t="str">
        <f t="shared" si="38"/>
        <v/>
      </c>
      <c r="AN55" t="str">
        <f t="shared" si="38"/>
        <v/>
      </c>
      <c r="AO55" t="str">
        <f t="shared" si="32"/>
        <v/>
      </c>
      <c r="AP55" t="str">
        <f t="shared" si="32"/>
        <v/>
      </c>
      <c r="AQ55" t="str">
        <f t="shared" si="32"/>
        <v/>
      </c>
      <c r="AR55" t="str">
        <f t="shared" si="32"/>
        <v/>
      </c>
      <c r="AS55" t="str">
        <f t="shared" si="32"/>
        <v/>
      </c>
      <c r="AT55" t="str">
        <f t="shared" si="16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9"/>
        <v/>
      </c>
      <c r="AX55" t="str">
        <f t="shared" si="39"/>
        <v/>
      </c>
      <c r="AY55" t="str">
        <f t="shared" si="39"/>
        <v/>
      </c>
      <c r="AZ55" t="str">
        <f t="shared" si="39"/>
        <v/>
      </c>
      <c r="BA55" t="str">
        <f t="shared" si="39"/>
        <v/>
      </c>
      <c r="BB55" t="str">
        <f t="shared" si="33"/>
        <v/>
      </c>
      <c r="BC55" t="str">
        <f t="shared" si="33"/>
        <v/>
      </c>
      <c r="BD55" t="str">
        <f t="shared" si="33"/>
        <v/>
      </c>
      <c r="BE55" t="str">
        <f t="shared" si="33"/>
        <v/>
      </c>
      <c r="BF55" t="str">
        <f t="shared" si="33"/>
        <v/>
      </c>
      <c r="BG55" t="str">
        <f t="shared" si="17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40"/>
        <v/>
      </c>
      <c r="BK55" t="str">
        <f t="shared" si="40"/>
        <v/>
      </c>
      <c r="BL55" t="str">
        <f t="shared" si="40"/>
        <v/>
      </c>
      <c r="BM55" t="str">
        <f t="shared" si="40"/>
        <v/>
      </c>
      <c r="BN55" t="str">
        <f t="shared" si="40"/>
        <v/>
      </c>
      <c r="BO55" t="str">
        <f t="shared" si="34"/>
        <v/>
      </c>
      <c r="BP55" t="str">
        <f t="shared" si="34"/>
        <v/>
      </c>
      <c r="BQ55" t="str">
        <f t="shared" si="34"/>
        <v/>
      </c>
      <c r="BR55" t="str">
        <f t="shared" si="34"/>
        <v/>
      </c>
      <c r="BS55" t="str">
        <f t="shared" si="34"/>
        <v/>
      </c>
      <c r="BT55" t="str">
        <f t="shared" si="18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41"/>
        <v/>
      </c>
      <c r="BX55" t="str">
        <f t="shared" si="41"/>
        <v/>
      </c>
      <c r="BY55" t="str">
        <f t="shared" si="41"/>
        <v/>
      </c>
      <c r="BZ55" t="str">
        <f t="shared" si="41"/>
        <v/>
      </c>
      <c r="CA55" t="str">
        <f t="shared" si="41"/>
        <v/>
      </c>
      <c r="CB55" t="str">
        <f t="shared" si="35"/>
        <v/>
      </c>
      <c r="CC55" t="str">
        <f t="shared" si="35"/>
        <v/>
      </c>
      <c r="CD55" t="str">
        <f t="shared" si="35"/>
        <v/>
      </c>
      <c r="CE55" t="str">
        <f t="shared" si="35"/>
        <v/>
      </c>
      <c r="CF55" t="str">
        <f t="shared" si="35"/>
        <v/>
      </c>
      <c r="CG55" t="str">
        <f t="shared" si="19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101" t="e">
        <f t="shared" si="0"/>
        <v>#N/A</v>
      </c>
      <c r="S56" s="101" t="e">
        <f t="shared" si="42"/>
        <v>#N/A</v>
      </c>
      <c r="T56" s="101" t="str">
        <f t="shared" si="2"/>
        <v>-</v>
      </c>
      <c r="U56" s="101" t="str">
        <f>IFERROR(IF(($K$2-S56)&lt;$B$53,VLOOKUP(($K$2-S56),$B$4:$B$53,1,TRUE),$B$59),"-")</f>
        <v>-</v>
      </c>
      <c r="V56" s="101" t="str">
        <f t="shared" si="3"/>
        <v>-</v>
      </c>
      <c r="W56" s="101" t="str">
        <f>IFERROR(IF(($K$2-S56-U56)&lt;$B$53,VLOOKUP(($K$2-S56-U56),$B$4:$B$53,1,TRUE),$B$59),"-")</f>
        <v>-</v>
      </c>
      <c r="X56" s="101" t="str">
        <f t="shared" si="4"/>
        <v>-</v>
      </c>
      <c r="Y56" s="101" t="str">
        <f>IFERROR(IF(($K$2-S56-U56-W56)&lt;$B$53,VLOOKUP(($K$2-S56-U56-W56),$B$4:$B$53,1,TRUE),$B$59),"-")</f>
        <v>-</v>
      </c>
      <c r="Z56" s="7" t="e">
        <f t="shared" si="37"/>
        <v>#N/A</v>
      </c>
      <c r="AA56" s="7" t="e">
        <f t="shared" si="10"/>
        <v>#N/A</v>
      </c>
      <c r="AB56" t="e">
        <f t="shared" si="11"/>
        <v>#N/A</v>
      </c>
      <c r="AC56" s="7" t="e">
        <f t="shared" si="12"/>
        <v>#N/A</v>
      </c>
      <c r="AD56" s="7">
        <f t="shared" si="13"/>
        <v>0</v>
      </c>
      <c r="AE56" s="7" t="e">
        <f t="array" ref="AE56">IF(OR(LEFT(R56:Y56,2)="C5",LEFT(R56:Y56,2)="C6",LEFT(R56:Y56,2)="C7"),1,0)</f>
        <v>#N/A</v>
      </c>
      <c r="AF56" s="7" t="e">
        <f t="shared" si="14"/>
        <v>#N/A</v>
      </c>
      <c r="AG56" s="7" t="e">
        <f t="shared" si="15"/>
        <v>#N/A</v>
      </c>
      <c r="AI56" t="str">
        <f t="array" ref="AI56">IFERROR(INDEX($Q$4:$Q$59,SMALL(IF($AG$4:$AG$59=MAX($AG$4:$AG$59),ROW($AG$4:$AG$59)),ROWS(Q$4:Q56))-3,1),"")</f>
        <v/>
      </c>
      <c r="AJ56" t="str">
        <f t="shared" si="38"/>
        <v/>
      </c>
      <c r="AK56" t="str">
        <f t="shared" si="38"/>
        <v/>
      </c>
      <c r="AL56" t="str">
        <f t="shared" si="38"/>
        <v/>
      </c>
      <c r="AM56" t="str">
        <f t="shared" si="38"/>
        <v/>
      </c>
      <c r="AN56" t="str">
        <f t="shared" si="38"/>
        <v/>
      </c>
      <c r="AO56" t="str">
        <f t="shared" si="32"/>
        <v/>
      </c>
      <c r="AP56" t="str">
        <f t="shared" si="32"/>
        <v/>
      </c>
      <c r="AQ56" t="str">
        <f t="shared" si="32"/>
        <v/>
      </c>
      <c r="AR56" t="str">
        <f t="shared" si="32"/>
        <v/>
      </c>
      <c r="AS56" t="str">
        <f t="shared" si="32"/>
        <v/>
      </c>
      <c r="AT56" t="str">
        <f t="shared" si="16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9"/>
        <v/>
      </c>
      <c r="AX56" t="str">
        <f t="shared" si="39"/>
        <v/>
      </c>
      <c r="AY56" t="str">
        <f t="shared" si="39"/>
        <v/>
      </c>
      <c r="AZ56" t="str">
        <f t="shared" si="39"/>
        <v/>
      </c>
      <c r="BA56" t="str">
        <f t="shared" si="39"/>
        <v/>
      </c>
      <c r="BB56" t="str">
        <f t="shared" si="33"/>
        <v/>
      </c>
      <c r="BC56" t="str">
        <f t="shared" si="33"/>
        <v/>
      </c>
      <c r="BD56" t="str">
        <f t="shared" si="33"/>
        <v/>
      </c>
      <c r="BE56" t="str">
        <f t="shared" si="33"/>
        <v/>
      </c>
      <c r="BF56" t="str">
        <f t="shared" si="33"/>
        <v/>
      </c>
      <c r="BG56" t="str">
        <f t="shared" si="17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40"/>
        <v/>
      </c>
      <c r="BK56" t="str">
        <f t="shared" si="40"/>
        <v/>
      </c>
      <c r="BL56" t="str">
        <f t="shared" si="40"/>
        <v/>
      </c>
      <c r="BM56" t="str">
        <f t="shared" si="40"/>
        <v/>
      </c>
      <c r="BN56" t="str">
        <f t="shared" si="40"/>
        <v/>
      </c>
      <c r="BO56" t="str">
        <f t="shared" si="34"/>
        <v/>
      </c>
      <c r="BP56" t="str">
        <f t="shared" si="34"/>
        <v/>
      </c>
      <c r="BQ56" t="str">
        <f t="shared" si="34"/>
        <v/>
      </c>
      <c r="BR56" t="str">
        <f t="shared" si="34"/>
        <v/>
      </c>
      <c r="BS56" t="str">
        <f t="shared" si="34"/>
        <v/>
      </c>
      <c r="BT56" t="str">
        <f t="shared" si="18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41"/>
        <v/>
      </c>
      <c r="BX56" t="str">
        <f t="shared" si="41"/>
        <v/>
      </c>
      <c r="BY56" t="str">
        <f t="shared" si="41"/>
        <v/>
      </c>
      <c r="BZ56" t="str">
        <f t="shared" si="41"/>
        <v/>
      </c>
      <c r="CA56" t="str">
        <f t="shared" si="41"/>
        <v/>
      </c>
      <c r="CB56" t="str">
        <f t="shared" si="35"/>
        <v/>
      </c>
      <c r="CC56" t="str">
        <f t="shared" si="35"/>
        <v/>
      </c>
      <c r="CD56" t="str">
        <f t="shared" si="35"/>
        <v/>
      </c>
      <c r="CE56" t="str">
        <f t="shared" si="35"/>
        <v/>
      </c>
      <c r="CF56" t="str">
        <f t="shared" si="35"/>
        <v/>
      </c>
      <c r="CG56" t="str">
        <f t="shared" si="19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101" t="e">
        <f t="shared" si="0"/>
        <v>#N/A</v>
      </c>
      <c r="S57" s="101" t="e">
        <f t="shared" si="42"/>
        <v>#N/A</v>
      </c>
      <c r="T57" s="101" t="str">
        <f t="shared" si="2"/>
        <v>-</v>
      </c>
      <c r="U57" s="101" t="str">
        <f>IFERROR(IF(($K$2-S57)&lt;$B$53,VLOOKUP(($K$2-S57),$B$4:$B$53,1,TRUE),$B$60),"-")</f>
        <v>-</v>
      </c>
      <c r="V57" s="101" t="str">
        <f t="shared" si="3"/>
        <v>-</v>
      </c>
      <c r="W57" s="101" t="str">
        <f>IFERROR(IF(($K$2-S57-U57)&lt;$B$53,VLOOKUP(($K$2-S57-U57),$B$4:$B$53,1,TRUE),$B$60),"-")</f>
        <v>-</v>
      </c>
      <c r="X57" s="101" t="str">
        <f t="shared" si="4"/>
        <v>-</v>
      </c>
      <c r="Y57" s="101" t="str">
        <f>IFERROR(IF(($K$2-S57-U57-W57)&lt;$B$53,VLOOKUP(($K$2-S57-U57-W57),$B$4:$B$53,1,TRUE),$B$60),"-")</f>
        <v>-</v>
      </c>
      <c r="Z57" s="7" t="e">
        <f t="shared" si="37"/>
        <v>#N/A</v>
      </c>
      <c r="AA57" s="7" t="e">
        <f t="shared" si="10"/>
        <v>#N/A</v>
      </c>
      <c r="AB57" t="e">
        <f t="shared" si="11"/>
        <v>#N/A</v>
      </c>
      <c r="AC57" s="7" t="e">
        <f t="shared" si="12"/>
        <v>#N/A</v>
      </c>
      <c r="AD57" s="7">
        <f t="shared" si="13"/>
        <v>0</v>
      </c>
      <c r="AE57" s="7" t="e">
        <f t="array" ref="AE57">IF(OR(LEFT(R57:Y57,2)="C5",LEFT(R57:Y57,2)="C6",LEFT(R57:Y57,2)="C7"),1,0)</f>
        <v>#N/A</v>
      </c>
      <c r="AF57" s="7" t="e">
        <f t="shared" si="14"/>
        <v>#N/A</v>
      </c>
      <c r="AG57" s="7" t="e">
        <f t="shared" si="15"/>
        <v>#N/A</v>
      </c>
      <c r="AI57" t="str">
        <f t="array" ref="AI57">IFERROR(INDEX($Q$4:$Q$59,SMALL(IF($AG$4:$AG$59=MAX($AG$4:$AG$59),ROW($AG$4:$AG$59)),ROWS(Q$4:Q57))-3,1),"")</f>
        <v/>
      </c>
      <c r="AJ57" t="str">
        <f t="shared" si="38"/>
        <v/>
      </c>
      <c r="AK57" t="str">
        <f t="shared" si="38"/>
        <v/>
      </c>
      <c r="AL57" t="str">
        <f t="shared" si="38"/>
        <v/>
      </c>
      <c r="AM57" t="str">
        <f t="shared" si="38"/>
        <v/>
      </c>
      <c r="AN57" t="str">
        <f t="shared" si="38"/>
        <v/>
      </c>
      <c r="AO57" t="str">
        <f t="shared" si="32"/>
        <v/>
      </c>
      <c r="AP57" t="str">
        <f t="shared" si="32"/>
        <v/>
      </c>
      <c r="AQ57" t="str">
        <f t="shared" si="32"/>
        <v/>
      </c>
      <c r="AR57" t="str">
        <f t="shared" si="32"/>
        <v/>
      </c>
      <c r="AS57" t="str">
        <f t="shared" si="32"/>
        <v/>
      </c>
      <c r="AT57" t="str">
        <f t="shared" si="16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9"/>
        <v/>
      </c>
      <c r="AX57" t="str">
        <f t="shared" si="39"/>
        <v/>
      </c>
      <c r="AY57" t="str">
        <f t="shared" si="39"/>
        <v/>
      </c>
      <c r="AZ57" t="str">
        <f t="shared" si="39"/>
        <v/>
      </c>
      <c r="BA57" t="str">
        <f t="shared" si="39"/>
        <v/>
      </c>
      <c r="BB57" t="str">
        <f t="shared" si="33"/>
        <v/>
      </c>
      <c r="BC57" t="str">
        <f t="shared" si="33"/>
        <v/>
      </c>
      <c r="BD57" t="str">
        <f t="shared" si="33"/>
        <v/>
      </c>
      <c r="BE57" t="str">
        <f t="shared" si="33"/>
        <v/>
      </c>
      <c r="BF57" t="str">
        <f t="shared" si="33"/>
        <v/>
      </c>
      <c r="BG57" t="str">
        <f t="shared" si="17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40"/>
        <v/>
      </c>
      <c r="BK57" t="str">
        <f t="shared" si="40"/>
        <v/>
      </c>
      <c r="BL57" t="str">
        <f t="shared" si="40"/>
        <v/>
      </c>
      <c r="BM57" t="str">
        <f t="shared" si="40"/>
        <v/>
      </c>
      <c r="BN57" t="str">
        <f t="shared" si="40"/>
        <v/>
      </c>
      <c r="BO57" t="str">
        <f t="shared" si="34"/>
        <v/>
      </c>
      <c r="BP57" t="str">
        <f t="shared" si="34"/>
        <v/>
      </c>
      <c r="BQ57" t="str">
        <f t="shared" si="34"/>
        <v/>
      </c>
      <c r="BR57" t="str">
        <f t="shared" si="34"/>
        <v/>
      </c>
      <c r="BS57" t="str">
        <f t="shared" si="34"/>
        <v/>
      </c>
      <c r="BT57" t="str">
        <f t="shared" si="18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41"/>
        <v/>
      </c>
      <c r="BX57" t="str">
        <f t="shared" si="41"/>
        <v/>
      </c>
      <c r="BY57" t="str">
        <f t="shared" si="41"/>
        <v/>
      </c>
      <c r="BZ57" t="str">
        <f t="shared" si="41"/>
        <v/>
      </c>
      <c r="CA57" t="str">
        <f t="shared" si="41"/>
        <v/>
      </c>
      <c r="CB57" t="str">
        <f t="shared" si="35"/>
        <v/>
      </c>
      <c r="CC57" t="str">
        <f t="shared" si="35"/>
        <v/>
      </c>
      <c r="CD57" t="str">
        <f t="shared" si="35"/>
        <v/>
      </c>
      <c r="CE57" t="str">
        <f t="shared" si="35"/>
        <v/>
      </c>
      <c r="CF57" t="str">
        <f t="shared" si="35"/>
        <v/>
      </c>
      <c r="CG57" t="str">
        <f t="shared" si="19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101" t="e">
        <f t="shared" si="0"/>
        <v>#N/A</v>
      </c>
      <c r="S58" s="101" t="e">
        <f t="shared" si="42"/>
        <v>#N/A</v>
      </c>
      <c r="T58" s="101" t="str">
        <f t="shared" si="2"/>
        <v>-</v>
      </c>
      <c r="U58" s="101" t="str">
        <f>IFERROR(IF(($K$2-S58)&lt;$B$53,VLOOKUP(($K$2-S58),$B$4:$B$53,1,TRUE),$B$61),"-")</f>
        <v>-</v>
      </c>
      <c r="V58" s="101" t="str">
        <f t="shared" si="3"/>
        <v>-</v>
      </c>
      <c r="W58" s="101" t="str">
        <f>IFERROR(IF(($K$2-S58-U58)&lt;$B$53,VLOOKUP(($K$2-S58-U58),$B$4:$B$53,1,TRUE),$B$61),"-")</f>
        <v>-</v>
      </c>
      <c r="X58" s="101" t="str">
        <f t="shared" si="4"/>
        <v>-</v>
      </c>
      <c r="Y58" s="101" t="str">
        <f>IFERROR(IF(($K$2-S58-U58-W58)&lt;$B$53,VLOOKUP(($K$2-S58-U58-W58),$B$4:$B$53,1,TRUE),$B$61),"-")</f>
        <v>-</v>
      </c>
      <c r="Z58" s="7" t="e">
        <f t="shared" si="37"/>
        <v>#N/A</v>
      </c>
      <c r="AA58" s="7" t="e">
        <f t="shared" si="10"/>
        <v>#N/A</v>
      </c>
      <c r="AB58" t="e">
        <f t="shared" si="11"/>
        <v>#N/A</v>
      </c>
      <c r="AC58" s="7" t="e">
        <f t="shared" si="12"/>
        <v>#N/A</v>
      </c>
      <c r="AD58" s="7">
        <f t="shared" si="13"/>
        <v>0</v>
      </c>
      <c r="AE58" s="7" t="e">
        <f t="array" ref="AE58">IF(OR(LEFT(R58:Y58,2)="C5",LEFT(R58:Y58,2)="C6",LEFT(R58:Y58,2)="C7"),1,0)</f>
        <v>#N/A</v>
      </c>
      <c r="AF58" s="7" t="e">
        <f t="shared" si="14"/>
        <v>#N/A</v>
      </c>
      <c r="AG58" s="7" t="e">
        <f t="shared" si="15"/>
        <v>#N/A</v>
      </c>
      <c r="AI58" t="str">
        <f t="array" ref="AI58">IFERROR(INDEX($Q$4:$Q$59,SMALL(IF($AG$4:$AG$59=MAX($AG$4:$AG$59),ROW($AG$4:$AG$59)),ROWS(Q$4:Q58))-3,1),"")</f>
        <v/>
      </c>
      <c r="AJ58" t="str">
        <f t="shared" si="38"/>
        <v/>
      </c>
      <c r="AK58" t="str">
        <f t="shared" si="38"/>
        <v/>
      </c>
      <c r="AL58" t="str">
        <f t="shared" si="38"/>
        <v/>
      </c>
      <c r="AM58" t="str">
        <f t="shared" si="38"/>
        <v/>
      </c>
      <c r="AN58" t="str">
        <f t="shared" si="38"/>
        <v/>
      </c>
      <c r="AO58" t="str">
        <f t="shared" si="32"/>
        <v/>
      </c>
      <c r="AP58" t="str">
        <f t="shared" si="32"/>
        <v/>
      </c>
      <c r="AQ58" t="str">
        <f t="shared" si="32"/>
        <v/>
      </c>
      <c r="AR58" t="str">
        <f t="shared" si="32"/>
        <v/>
      </c>
      <c r="AS58" t="str">
        <f t="shared" si="32"/>
        <v/>
      </c>
      <c r="AT58" t="str">
        <f t="shared" si="16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9"/>
        <v/>
      </c>
      <c r="AX58" t="str">
        <f t="shared" si="39"/>
        <v/>
      </c>
      <c r="AY58" t="str">
        <f t="shared" si="39"/>
        <v/>
      </c>
      <c r="AZ58" t="str">
        <f t="shared" si="39"/>
        <v/>
      </c>
      <c r="BA58" t="str">
        <f t="shared" si="39"/>
        <v/>
      </c>
      <c r="BB58" t="str">
        <f t="shared" si="33"/>
        <v/>
      </c>
      <c r="BC58" t="str">
        <f t="shared" si="33"/>
        <v/>
      </c>
      <c r="BD58" t="str">
        <f t="shared" si="33"/>
        <v/>
      </c>
      <c r="BE58" t="str">
        <f t="shared" si="33"/>
        <v/>
      </c>
      <c r="BF58" t="str">
        <f t="shared" si="33"/>
        <v/>
      </c>
      <c r="BG58" t="str">
        <f t="shared" si="17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40"/>
        <v/>
      </c>
      <c r="BK58" t="str">
        <f t="shared" si="40"/>
        <v/>
      </c>
      <c r="BL58" t="str">
        <f t="shared" si="40"/>
        <v/>
      </c>
      <c r="BM58" t="str">
        <f t="shared" si="40"/>
        <v/>
      </c>
      <c r="BN58" t="str">
        <f t="shared" si="40"/>
        <v/>
      </c>
      <c r="BO58" t="str">
        <f t="shared" si="34"/>
        <v/>
      </c>
      <c r="BP58" t="str">
        <f t="shared" si="34"/>
        <v/>
      </c>
      <c r="BQ58" t="str">
        <f t="shared" si="34"/>
        <v/>
      </c>
      <c r="BR58" t="str">
        <f t="shared" si="34"/>
        <v/>
      </c>
      <c r="BS58" t="str">
        <f t="shared" si="34"/>
        <v/>
      </c>
      <c r="BT58" t="str">
        <f t="shared" si="18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41"/>
        <v/>
      </c>
      <c r="BX58" t="str">
        <f t="shared" si="41"/>
        <v/>
      </c>
      <c r="BY58" t="str">
        <f t="shared" si="41"/>
        <v/>
      </c>
      <c r="BZ58" t="str">
        <f t="shared" si="41"/>
        <v/>
      </c>
      <c r="CA58" t="str">
        <f t="shared" si="41"/>
        <v/>
      </c>
      <c r="CB58" t="str">
        <f t="shared" si="35"/>
        <v/>
      </c>
      <c r="CC58" t="str">
        <f t="shared" si="35"/>
        <v/>
      </c>
      <c r="CD58" t="str">
        <f t="shared" si="35"/>
        <v/>
      </c>
      <c r="CE58" t="str">
        <f t="shared" si="35"/>
        <v/>
      </c>
      <c r="CF58" t="str">
        <f t="shared" si="35"/>
        <v/>
      </c>
      <c r="CG58" t="str">
        <f t="shared" si="19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101" t="e">
        <f t="shared" si="0"/>
        <v>#N/A</v>
      </c>
      <c r="S59" s="101" t="e">
        <f t="shared" si="42"/>
        <v>#N/A</v>
      </c>
      <c r="T59" s="101" t="str">
        <f t="shared" si="2"/>
        <v>-</v>
      </c>
      <c r="U59" s="101" t="str">
        <f>IFERROR(IF(($K$2-S59)&lt;$B$53,VLOOKUP(($K$2-S59),$B$4:$B$53,1,TRUE),$B$62),"-")</f>
        <v>-</v>
      </c>
      <c r="V59" s="101" t="str">
        <f t="shared" si="3"/>
        <v>-</v>
      </c>
      <c r="W59" s="101" t="str">
        <f>IFERROR(IF(($K$2-S59-U59)&lt;$B$53,VLOOKUP(($K$2-S59-U59),$B$4:$B$53,1,TRUE),$B$62),"-")</f>
        <v>-</v>
      </c>
      <c r="X59" s="101" t="str">
        <f t="shared" si="4"/>
        <v>-</v>
      </c>
      <c r="Y59" s="101" t="str">
        <f>IFERROR(IF(($K$2-S59-U59-W59)&lt;$B$53,VLOOKUP(($K$2-S59-U59-W59),$B$4:$B$53,1,TRUE),$B$62),"-")</f>
        <v>-</v>
      </c>
      <c r="Z59" s="7" t="e">
        <f t="shared" si="37"/>
        <v>#N/A</v>
      </c>
      <c r="AA59" s="7" t="e">
        <f t="shared" si="10"/>
        <v>#N/A</v>
      </c>
      <c r="AB59" t="e">
        <f t="shared" si="11"/>
        <v>#N/A</v>
      </c>
      <c r="AC59" s="7" t="e">
        <f t="shared" si="12"/>
        <v>#N/A</v>
      </c>
      <c r="AD59" s="7">
        <f t="shared" si="13"/>
        <v>0</v>
      </c>
      <c r="AE59" s="7" t="e">
        <f t="array" ref="AE59">IF(OR(LEFT(R59:Y59,2)="C5",LEFT(R59:Y59,2)="C6",LEFT(R59:Y59,2)="C7"),1,0)</f>
        <v>#N/A</v>
      </c>
      <c r="AF59" s="7" t="e">
        <f t="shared" si="14"/>
        <v>#N/A</v>
      </c>
      <c r="AG59" s="7" t="e">
        <f t="shared" si="15"/>
        <v>#N/A</v>
      </c>
      <c r="AI59" t="str">
        <f t="array" ref="AI59">IFERROR(INDEX($Q$4:$Q$59,SMALL(IF($AG$4:$AG$59=MAX($AG$4:$AG$59),ROW($AG$4:$AG$59)),ROWS(Q$4:Q59))-3,1),"")</f>
        <v/>
      </c>
      <c r="AJ59" t="str">
        <f t="shared" si="38"/>
        <v/>
      </c>
      <c r="AK59" t="str">
        <f t="shared" si="38"/>
        <v/>
      </c>
      <c r="AL59" t="str">
        <f t="shared" si="38"/>
        <v/>
      </c>
      <c r="AM59" t="str">
        <f t="shared" si="38"/>
        <v/>
      </c>
      <c r="AN59" t="str">
        <f t="shared" si="38"/>
        <v/>
      </c>
      <c r="AO59" t="str">
        <f t="shared" si="32"/>
        <v/>
      </c>
      <c r="AP59" t="str">
        <f t="shared" si="32"/>
        <v/>
      </c>
      <c r="AQ59" t="str">
        <f t="shared" si="32"/>
        <v/>
      </c>
      <c r="AR59" t="str">
        <f t="shared" si="32"/>
        <v/>
      </c>
      <c r="AS59" t="str">
        <f t="shared" si="32"/>
        <v/>
      </c>
      <c r="AT59" t="str">
        <f t="shared" si="16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9"/>
        <v/>
      </c>
      <c r="AX59" t="str">
        <f t="shared" si="39"/>
        <v/>
      </c>
      <c r="AY59" t="str">
        <f t="shared" si="39"/>
        <v/>
      </c>
      <c r="AZ59" t="str">
        <f t="shared" si="39"/>
        <v/>
      </c>
      <c r="BA59" t="str">
        <f t="shared" si="39"/>
        <v/>
      </c>
      <c r="BB59" t="str">
        <f t="shared" si="33"/>
        <v/>
      </c>
      <c r="BC59" t="str">
        <f t="shared" si="33"/>
        <v/>
      </c>
      <c r="BD59" t="str">
        <f t="shared" si="33"/>
        <v/>
      </c>
      <c r="BE59" t="str">
        <f t="shared" si="33"/>
        <v/>
      </c>
      <c r="BF59" t="str">
        <f t="shared" si="33"/>
        <v/>
      </c>
      <c r="BG59" t="str">
        <f t="shared" si="17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40"/>
        <v/>
      </c>
      <c r="BK59" t="str">
        <f t="shared" si="40"/>
        <v/>
      </c>
      <c r="BL59" t="str">
        <f t="shared" si="40"/>
        <v/>
      </c>
      <c r="BM59" t="str">
        <f t="shared" si="40"/>
        <v/>
      </c>
      <c r="BN59" t="str">
        <f t="shared" si="40"/>
        <v/>
      </c>
      <c r="BO59" t="str">
        <f t="shared" si="34"/>
        <v/>
      </c>
      <c r="BP59" t="str">
        <f t="shared" si="34"/>
        <v/>
      </c>
      <c r="BQ59" t="str">
        <f t="shared" si="34"/>
        <v/>
      </c>
      <c r="BR59" t="str">
        <f t="shared" si="34"/>
        <v/>
      </c>
      <c r="BS59" t="str">
        <f t="shared" si="34"/>
        <v/>
      </c>
      <c r="BT59" t="str">
        <f t="shared" si="18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41"/>
        <v/>
      </c>
      <c r="BX59" t="str">
        <f t="shared" si="41"/>
        <v/>
      </c>
      <c r="BY59" t="str">
        <f t="shared" si="41"/>
        <v/>
      </c>
      <c r="BZ59" t="str">
        <f t="shared" si="41"/>
        <v/>
      </c>
      <c r="CA59" t="str">
        <f t="shared" si="41"/>
        <v/>
      </c>
      <c r="CB59" t="str">
        <f t="shared" si="35"/>
        <v/>
      </c>
      <c r="CC59" t="str">
        <f t="shared" si="35"/>
        <v/>
      </c>
      <c r="CD59" t="str">
        <f t="shared" si="35"/>
        <v/>
      </c>
      <c r="CE59" t="str">
        <f t="shared" si="35"/>
        <v/>
      </c>
      <c r="CF59" t="str">
        <f t="shared" si="35"/>
        <v/>
      </c>
      <c r="CG59" t="str">
        <f t="shared" si="19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52">
    <cfRule type="cellIs" dxfId="26" priority="9" operator="lessThan">
      <formula>$M$5</formula>
    </cfRule>
  </conditionalFormatting>
  <conditionalFormatting sqref="AA4:AA52">
    <cfRule type="cellIs" dxfId="25" priority="6" operator="greaterThan">
      <formula>$M$2</formula>
    </cfRule>
    <cfRule type="cellIs" dxfId="24" priority="7" operator="lessThan">
      <formula>$N$2</formula>
    </cfRule>
    <cfRule type="cellIs" dxfId="23" priority="8" operator="between">
      <formula>$N$2</formula>
      <formula>$M$2</formula>
    </cfRule>
  </conditionalFormatting>
  <conditionalFormatting sqref="R53:S59">
    <cfRule type="cellIs" dxfId="22" priority="5" operator="lessThan">
      <formula>$M$5</formula>
    </cfRule>
  </conditionalFormatting>
  <conditionalFormatting sqref="T53:Y59">
    <cfRule type="cellIs" dxfId="21" priority="4" operator="lessThan">
      <formula>$M$5</formula>
    </cfRule>
  </conditionalFormatting>
  <conditionalFormatting sqref="AA53:AA59">
    <cfRule type="cellIs" dxfId="20" priority="1" operator="greaterThan">
      <formula>$M$2</formula>
    </cfRule>
    <cfRule type="cellIs" dxfId="19" priority="2" operator="lessThan">
      <formula>$N$2</formula>
    </cfRule>
    <cfRule type="cellIs" dxfId="18" priority="3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G63"/>
  <sheetViews>
    <sheetView zoomScaleNormal="100" workbookViewId="0">
      <selection activeCell="J22" sqref="J22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cartridges!X32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C1-17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47.683999999999997</v>
      </c>
      <c r="M4" t="s">
        <v>84</v>
      </c>
      <c r="Q4">
        <v>1</v>
      </c>
      <c r="R4" s="101" t="str">
        <f t="shared" ref="R4:R59" si="0">INDEX($A$4:$A$53,MATCH(S4,$B$4:$B$53,0),1)</f>
        <v>C1-21</v>
      </c>
      <c r="S4" s="101">
        <f t="shared" ref="S4:S10" si="1">IF($K$2&lt;($B$53+0.25),VLOOKUP($K$2,$B$4:$B$53,1,TRUE),$B$56)</f>
        <v>55.365000000000002</v>
      </c>
      <c r="T4" s="101" t="str">
        <f t="shared" ref="T4:T59" si="2">IFERROR(INDEX($A$4:$A$53,MATCH(U4,$B$4:$B$53,0),1),"-")</f>
        <v>C2-2</v>
      </c>
      <c r="U4" s="101">
        <f>IFERROR(IF(($K$2-S4)&lt;$B$53,VLOOKUP(($K$2-S4),$B$4:$B$53,1,TRUE),$B$56),"-")</f>
        <v>27.792999999999999</v>
      </c>
      <c r="V4" s="101" t="str">
        <f t="shared" ref="V4:V59" si="3">IFERROR(INDEX($A$4:$A$53,MATCH(W4,$B$4:$B$53,0),1),"-")</f>
        <v>-</v>
      </c>
      <c r="W4" s="101" t="str">
        <f>IFERROR(IF(($K$2-S4-U4)&lt;$B$53,VLOOKUP(($K$2-S4-U4),$B$4:$B$53,1,TRUE),$B$56),"-")</f>
        <v>-</v>
      </c>
      <c r="X4" s="101" t="str">
        <f t="shared" ref="X4:X59" si="4">IFERROR(INDEX($A$4:$A$53,MATCH(Y4,$B$4:$B$53,0),1),"-")</f>
        <v>-</v>
      </c>
      <c r="Y4" s="101" t="str">
        <f>IFERROR(IF(($K$2-S4-U4-W4)&lt;$B$53,VLOOKUP(($K$2-S4-U4-W4),$B$4:$B$53,1,TRUE),$B$56),"-")</f>
        <v>-</v>
      </c>
      <c r="Z4" s="7">
        <f>SUM(R4:Y4)</f>
        <v>83.158000000000001</v>
      </c>
      <c r="AA4" s="7">
        <f>($K$2-Z4)</f>
        <v>0.84199999999999875</v>
      </c>
      <c r="AB4">
        <f>IF(AA4&gt;1,$S$1-6,IF(AA4&gt;$M$2,-3,IF(AA4&gt;$N$2,-1,0)))</f>
        <v>-3</v>
      </c>
      <c r="AC4" s="7">
        <f>IF(MIN(R4:Y4)&lt;$M$5,-1,1)</f>
        <v>1</v>
      </c>
      <c r="AD4" s="7">
        <f>IF(AND(_xlfn.IFNA(MATCH(S4,$B$56:$B$63,0)&gt;0,FALSE),_xlfn.IFNA(MATCH(U4,$B$56:$B$63,0)&gt;0,FALSE),_xlfn.IFNA(MATCH(W4,$B$56:$B$63,0)&gt;0,FALSE),_xlfn.IFNA(MATCH(Y4,$B$56:$B$63,0)&gt;0,FALSE)),1,0)</f>
        <v>0</v>
      </c>
      <c r="AE4" s="7">
        <f t="array" ref="AE4">IF(OR(LEFT(R4:Y4,2)="C5",LEFT(R4:Y4,2)="C6",LEFT(R4:Y4,2)="C7"),1,0)</f>
        <v>0</v>
      </c>
      <c r="AF4" s="7">
        <f>IF(AA4&lt;((COUNTIF(R4:Y4,"&gt;0")+1)*$M$8),-10,0)</f>
        <v>0</v>
      </c>
      <c r="AG4" s="7">
        <f>$S$1+SUM(AB4:AF4)</f>
        <v>-1</v>
      </c>
      <c r="AI4">
        <f t="array" ref="AI4">IFERROR(INDEX($Q$4:$Q$59,SMALL(IF($AG$4:$AG$59=MAX($AG$4:$AG$59),ROW($AG$4:$AG$59)),ROWS(Q$4:Q4))-3,1),"")</f>
        <v>22</v>
      </c>
      <c r="AJ4" t="str">
        <f t="shared" ref="AJ4:AS19" si="5">IFERROR(INDEX(R$4:R$59,$AI4,1),"")</f>
        <v>C4-3</v>
      </c>
      <c r="AK4">
        <f t="shared" si="5"/>
        <v>34.307000000000002</v>
      </c>
      <c r="AL4" t="str">
        <f t="shared" si="5"/>
        <v>C1-18</v>
      </c>
      <c r="AM4">
        <f t="shared" si="5"/>
        <v>49.603999999999999</v>
      </c>
      <c r="AN4" t="str">
        <f t="shared" si="5"/>
        <v>-</v>
      </c>
      <c r="AO4" t="str">
        <f t="shared" si="5"/>
        <v>-</v>
      </c>
      <c r="AP4" t="str">
        <f t="shared" si="5"/>
        <v>-</v>
      </c>
      <c r="AQ4" t="str">
        <f t="shared" si="5"/>
        <v>-</v>
      </c>
      <c r="AR4">
        <f t="shared" si="5"/>
        <v>83.911000000000001</v>
      </c>
      <c r="AS4">
        <f t="shared" si="5"/>
        <v>8.8999999999998636E-2</v>
      </c>
      <c r="AT4">
        <f>IFERROR(INDEX(AG$4:AG$59,$AI4,1),"")</f>
        <v>2</v>
      </c>
      <c r="AV4" t="str">
        <f t="array" ref="AV4">IFERROR(INDEX($Q$4:$Q$59,SMALL(IF($AG$4:$AG$59=(MAX($AG$4:$AG$59)-1),ROW($AG$4:$AG$59)),ROWS(Q$4:Q4))-3,1),"")</f>
        <v/>
      </c>
      <c r="AW4" t="str">
        <f t="shared" ref="AW4:BF19" si="6">IFERROR(INDEX(R$4:R$59,$AV4,1),"")</f>
        <v/>
      </c>
      <c r="AX4" t="str">
        <f t="shared" si="6"/>
        <v/>
      </c>
      <c r="AY4" t="str">
        <f t="shared" si="6"/>
        <v/>
      </c>
      <c r="AZ4" t="str">
        <f t="shared" si="6"/>
        <v/>
      </c>
      <c r="BA4" t="str">
        <f t="shared" si="6"/>
        <v/>
      </c>
      <c r="BB4" t="str">
        <f t="shared" si="6"/>
        <v/>
      </c>
      <c r="BC4" t="str">
        <f t="shared" si="6"/>
        <v/>
      </c>
      <c r="BD4" t="str">
        <f t="shared" si="6"/>
        <v/>
      </c>
      <c r="BE4" t="str">
        <f t="shared" si="6"/>
        <v/>
      </c>
      <c r="BF4" t="str">
        <f t="shared" si="6"/>
        <v/>
      </c>
      <c r="BG4" t="str">
        <f>IFERROR(INDEX(AG$4:AG$59,$AV4,1),"")</f>
        <v/>
      </c>
      <c r="BI4">
        <f t="array" ref="BI4">IFERROR(INDEX($Q$4:$Q$59,SMALL(IF($AG$4:$AG$59=(MAX($AG$4:$AG$59)-2),ROW($AG$4:$AG$59)),ROWS(Q$4:Q4))-3,1),"")</f>
        <v>29</v>
      </c>
      <c r="BJ4" t="str">
        <f t="shared" ref="BJ4:BS19" si="7">IFERROR(INDEX(R$4:R$59,$BI4,1),"")</f>
        <v>C5-2</v>
      </c>
      <c r="BK4">
        <f t="shared" si="7"/>
        <v>47.9</v>
      </c>
      <c r="BL4" t="str">
        <f t="shared" si="7"/>
        <v>C7-1</v>
      </c>
      <c r="BM4">
        <f t="shared" si="7"/>
        <v>35.396999999999998</v>
      </c>
      <c r="BN4" t="str">
        <f t="shared" si="7"/>
        <v>-</v>
      </c>
      <c r="BO4" t="str">
        <f t="shared" si="7"/>
        <v>-</v>
      </c>
      <c r="BP4" t="str">
        <f t="shared" si="7"/>
        <v>-</v>
      </c>
      <c r="BQ4" t="str">
        <f t="shared" si="7"/>
        <v>-</v>
      </c>
      <c r="BR4">
        <f t="shared" si="7"/>
        <v>83.296999999999997</v>
      </c>
      <c r="BS4">
        <f t="shared" si="7"/>
        <v>0.70300000000000296</v>
      </c>
      <c r="BT4">
        <f>IFERROR(INDEX(AG$4:AG$59,$BI4,1),"")</f>
        <v>0</v>
      </c>
      <c r="BV4">
        <f t="array" ref="BV4">IFERROR(INDEX($Q$4:$Q$59,SMALL(IF($AG$4:$AG$59&lt;(MAX($AG$4:$AG$59)-2),ROW($AG$4:$AG$59)),ROWS(AG$4:AG4))-3,1),"")</f>
        <v>1</v>
      </c>
      <c r="BW4" t="str">
        <f t="shared" ref="BW4:CF19" si="8">IFERROR(INDEX(R$4:R$59,$BV4,1),"")</f>
        <v>C1-21</v>
      </c>
      <c r="BX4">
        <f t="shared" si="8"/>
        <v>55.365000000000002</v>
      </c>
      <c r="BY4" t="str">
        <f t="shared" si="8"/>
        <v>C2-2</v>
      </c>
      <c r="BZ4">
        <f t="shared" si="8"/>
        <v>27.792999999999999</v>
      </c>
      <c r="CA4" t="str">
        <f t="shared" si="8"/>
        <v>-</v>
      </c>
      <c r="CB4" t="str">
        <f t="shared" si="8"/>
        <v>-</v>
      </c>
      <c r="CC4" t="str">
        <f t="shared" si="8"/>
        <v>-</v>
      </c>
      <c r="CD4" t="str">
        <f t="shared" si="8"/>
        <v>-</v>
      </c>
      <c r="CE4">
        <f t="shared" si="8"/>
        <v>83.158000000000001</v>
      </c>
      <c r="CF4">
        <f t="shared" si="8"/>
        <v>0.84199999999999875</v>
      </c>
      <c r="CG4">
        <f>IFERROR(INDEX(AG$4:AG$59,$BV4,1),"")</f>
        <v>-1</v>
      </c>
    </row>
    <row r="5" spans="1:85" ht="15.75" x14ac:dyDescent="0.25">
      <c r="A5" t="s">
        <v>68</v>
      </c>
      <c r="B5" s="9">
        <v>13.361000000000001</v>
      </c>
      <c r="D5">
        <v>1</v>
      </c>
      <c r="E5">
        <v>0</v>
      </c>
      <c r="F5">
        <v>1</v>
      </c>
      <c r="H5" s="133"/>
      <c r="I5" s="103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C1-11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36.243000000000002</v>
      </c>
      <c r="M5" s="8">
        <v>20</v>
      </c>
      <c r="Q5">
        <v>2</v>
      </c>
      <c r="R5" s="101" t="str">
        <f t="shared" si="0"/>
        <v>C1-21</v>
      </c>
      <c r="S5" s="101">
        <f t="shared" si="1"/>
        <v>55.365000000000002</v>
      </c>
      <c r="T5" s="101" t="str">
        <f t="shared" si="2"/>
        <v>C2-2</v>
      </c>
      <c r="U5" s="101">
        <f>IFERROR(IF(($K$2-S5)&lt;$B$53,VLOOKUP(($K$2-S5),$B$4:$B$53,1,TRUE),$B$57),"-")</f>
        <v>27.792999999999999</v>
      </c>
      <c r="V5" s="101" t="str">
        <f t="shared" si="3"/>
        <v>-</v>
      </c>
      <c r="W5" s="101" t="str">
        <f>IFERROR(IF(($K$2-S5-U5)&lt;$B$53,VLOOKUP(($K$2-S5-U5),$B$4:$B$53,1,TRUE),$B$57),"-")</f>
        <v>-</v>
      </c>
      <c r="X5" s="101" t="str">
        <f t="shared" si="4"/>
        <v>-</v>
      </c>
      <c r="Y5" s="101" t="str">
        <f>IFERROR(IF(($K$2-S5-U5-W5)&lt;$B$53,VLOOKUP(($K$2-S5-U5-W5),$B$4:$B$53,1,TRUE),$B$57),"-")</f>
        <v>-</v>
      </c>
      <c r="Z5" s="7">
        <f t="shared" ref="Z5:Z24" si="9">SUM(R5:Y5)</f>
        <v>83.158000000000001</v>
      </c>
      <c r="AA5" s="7">
        <f t="shared" ref="AA5:AA59" si="10">($K$2-Z5)</f>
        <v>0.84199999999999875</v>
      </c>
      <c r="AB5">
        <f t="shared" ref="AB5:AB59" si="11">IF(AA5&gt;1,$S$1-6,IF(AA5&gt;$M$2,-3,IF(AA5&gt;$N$2,-1,0)))</f>
        <v>-3</v>
      </c>
      <c r="AC5" s="7">
        <f t="shared" ref="AC5:AC59" si="12">IF(MIN(R5:Y5)&lt;$M$5,-1,1)</f>
        <v>1</v>
      </c>
      <c r="AD5" s="7">
        <f t="shared" ref="AD5:AD59" si="13">IF(AND(_xlfn.IFNA(MATCH(S5,$B$56:$B$63,0)&gt;0,FALSE),_xlfn.IFNA(MATCH(U5,$B$56:$B$63,0)&gt;0,FALSE),_xlfn.IFNA(MATCH(W5,$B$56:$B$63,0)&gt;0,FALSE),_xlfn.IFNA(MATCH(Y5,$B$56:$B$63,0)&gt;0,FALSE)),1,0)</f>
        <v>0</v>
      </c>
      <c r="AE5" s="7">
        <f t="array" ref="AE5">IF(OR(LEFT(R5:Y5,2)="C5",LEFT(R5:Y5,2)="C6",LEFT(R5:Y5,2)="C7"),1,0)</f>
        <v>0</v>
      </c>
      <c r="AF5" s="7">
        <f t="shared" ref="AF5:AF59" si="14">IF(AA5&lt;((COUNTIF(R5:Y5,"&gt;0")+1)*$M$8),-10,0)</f>
        <v>0</v>
      </c>
      <c r="AG5" s="7">
        <f t="shared" ref="AG5:AG59" si="15">$S$1+SUM(AB5:AF5)</f>
        <v>-1</v>
      </c>
      <c r="AI5">
        <f t="array" ref="AI5">IFERROR(INDEX($Q$4:$Q$59,SMALL(IF($AG$4:$AG$59=MAX($AG$4:$AG$59),ROW($AG$4:$AG$59)),ROWS(Q$4:Q5))-3,1),"")</f>
        <v>23</v>
      </c>
      <c r="AJ5" t="str">
        <f t="shared" si="5"/>
        <v>C4-3</v>
      </c>
      <c r="AK5">
        <f t="shared" si="5"/>
        <v>34.307000000000002</v>
      </c>
      <c r="AL5" t="str">
        <f t="shared" si="5"/>
        <v>C1-18</v>
      </c>
      <c r="AM5">
        <f t="shared" si="5"/>
        <v>49.603999999999999</v>
      </c>
      <c r="AN5" t="str">
        <f t="shared" si="5"/>
        <v>-</v>
      </c>
      <c r="AO5" t="str">
        <f t="shared" si="5"/>
        <v>-</v>
      </c>
      <c r="AP5" t="str">
        <f t="shared" si="5"/>
        <v>-</v>
      </c>
      <c r="AQ5" t="str">
        <f t="shared" si="5"/>
        <v>-</v>
      </c>
      <c r="AR5">
        <f t="shared" si="5"/>
        <v>83.911000000000001</v>
      </c>
      <c r="AS5">
        <f t="shared" si="5"/>
        <v>8.8999999999998636E-2</v>
      </c>
      <c r="AT5">
        <f t="shared" ref="AT5:AT59" si="16">IFERROR(INDEX(AG$4:AG$59,$AI5,1),"")</f>
        <v>2</v>
      </c>
      <c r="AV5" t="str">
        <f t="array" ref="AV5">IFERROR(INDEX($Q$4:$Q$59,SMALL(IF($AG$4:$AG$59=(MAX($AG$4:$AG$59)-1),ROW($AG$4:$AG$59)),ROWS(Q$4:Q5))-3,1),"")</f>
        <v/>
      </c>
      <c r="AW5" t="str">
        <f t="shared" si="6"/>
        <v/>
      </c>
      <c r="AX5" t="str">
        <f t="shared" si="6"/>
        <v/>
      </c>
      <c r="AY5" t="str">
        <f t="shared" si="6"/>
        <v/>
      </c>
      <c r="AZ5" t="str">
        <f t="shared" si="6"/>
        <v/>
      </c>
      <c r="BA5" t="str">
        <f t="shared" si="6"/>
        <v/>
      </c>
      <c r="BB5" t="str">
        <f t="shared" si="6"/>
        <v/>
      </c>
      <c r="BC5" t="str">
        <f t="shared" si="6"/>
        <v/>
      </c>
      <c r="BD5" t="str">
        <f t="shared" si="6"/>
        <v/>
      </c>
      <c r="BE5" t="str">
        <f t="shared" si="6"/>
        <v/>
      </c>
      <c r="BF5" t="str">
        <f t="shared" si="6"/>
        <v/>
      </c>
      <c r="BG5" t="str">
        <f t="shared" ref="BG5:BG59" si="17">IFERROR(INDEX(AG$4:AG$59,$AV5,1),"")</f>
        <v/>
      </c>
      <c r="BI5">
        <f t="array" ref="BI5">IFERROR(INDEX($Q$4:$Q$59,SMALL(IF($AG$4:$AG$59=(MAX($AG$4:$AG$59)-2),ROW($AG$4:$AG$59)),ROWS(Q$4:Q5))-3,1),"")</f>
        <v>30</v>
      </c>
      <c r="BJ5" t="str">
        <f t="shared" si="7"/>
        <v>C5-2</v>
      </c>
      <c r="BK5">
        <f t="shared" si="7"/>
        <v>47.9</v>
      </c>
      <c r="BL5" t="str">
        <f t="shared" si="7"/>
        <v>C7-1</v>
      </c>
      <c r="BM5">
        <f t="shared" si="7"/>
        <v>35.396999999999998</v>
      </c>
      <c r="BN5" t="str">
        <f t="shared" si="7"/>
        <v>-</v>
      </c>
      <c r="BO5" t="str">
        <f t="shared" si="7"/>
        <v>-</v>
      </c>
      <c r="BP5" t="str">
        <f t="shared" si="7"/>
        <v>-</v>
      </c>
      <c r="BQ5" t="str">
        <f t="shared" si="7"/>
        <v>-</v>
      </c>
      <c r="BR5">
        <f t="shared" si="7"/>
        <v>83.296999999999997</v>
      </c>
      <c r="BS5">
        <f t="shared" si="7"/>
        <v>0.70300000000000296</v>
      </c>
      <c r="BT5">
        <f t="shared" ref="BT5:BT59" si="18">IFERROR(INDEX(AG$4:AG$59,$BI5,1),"")</f>
        <v>0</v>
      </c>
      <c r="BV5">
        <f t="array" ref="BV5">IFERROR(INDEX($Q$4:$Q$59,SMALL(IF($AG$4:$AG$59&lt;(MAX($AG$4:$AG$59)-2),ROW($AG$4:$AG$59)),ROWS(AG$4:AG5))-3,1),"")</f>
        <v>2</v>
      </c>
      <c r="BW5" t="str">
        <f t="shared" si="8"/>
        <v>C1-21</v>
      </c>
      <c r="BX5">
        <f t="shared" si="8"/>
        <v>55.365000000000002</v>
      </c>
      <c r="BY5" t="str">
        <f t="shared" si="8"/>
        <v>C2-2</v>
      </c>
      <c r="BZ5">
        <f t="shared" si="8"/>
        <v>27.792999999999999</v>
      </c>
      <c r="CA5" t="str">
        <f t="shared" si="8"/>
        <v>-</v>
      </c>
      <c r="CB5" t="str">
        <f t="shared" si="8"/>
        <v>-</v>
      </c>
      <c r="CC5" t="str">
        <f t="shared" si="8"/>
        <v>-</v>
      </c>
      <c r="CD5" t="str">
        <f t="shared" si="8"/>
        <v>-</v>
      </c>
      <c r="CE5">
        <f t="shared" si="8"/>
        <v>83.158000000000001</v>
      </c>
      <c r="CF5">
        <f t="shared" si="8"/>
        <v>0.84199999999999875</v>
      </c>
      <c r="CG5">
        <f t="shared" ref="CG5:CG59" si="19">IFERROR(INDEX(AG$4:AG$59,$BV5,1),"")</f>
        <v>-1</v>
      </c>
    </row>
    <row r="6" spans="1:85" ht="15.75" x14ac:dyDescent="0.25">
      <c r="A6" t="s">
        <v>65</v>
      </c>
      <c r="B6" s="9">
        <v>15.281000000000001</v>
      </c>
      <c r="D6">
        <v>1</v>
      </c>
      <c r="E6">
        <v>0</v>
      </c>
      <c r="F6">
        <v>2</v>
      </c>
      <c r="H6" s="133"/>
      <c r="I6" s="103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101" t="str">
        <f t="shared" si="0"/>
        <v>C1-21</v>
      </c>
      <c r="S6" s="101">
        <f t="shared" si="1"/>
        <v>55.365000000000002</v>
      </c>
      <c r="T6" s="101" t="str">
        <f t="shared" si="2"/>
        <v>C2-2</v>
      </c>
      <c r="U6" s="101">
        <f>IFERROR(IF(($K$2-S6)&lt;$B$53,VLOOKUP(($K$2-S6),$B$4:$B$53,1,TRUE),$B$58),"-")</f>
        <v>27.792999999999999</v>
      </c>
      <c r="V6" s="101" t="str">
        <f t="shared" si="3"/>
        <v>-</v>
      </c>
      <c r="W6" s="101" t="str">
        <f>IFERROR(IF(($K$2-S6-U6)&lt;$B$53,VLOOKUP(($K$2-S6-U6),$B$4:$B$53,1,TRUE),$B$58),"-")</f>
        <v>-</v>
      </c>
      <c r="X6" s="101" t="str">
        <f t="shared" si="4"/>
        <v>-</v>
      </c>
      <c r="Y6" s="101" t="str">
        <f>IFERROR(IF(($K$2-S6-U6-W6)&lt;$B$53,VLOOKUP(($K$2-S6-U6-W6),$B$4:$B$53,1,TRUE),$B$58),"-")</f>
        <v>-</v>
      </c>
      <c r="Z6" s="7">
        <f t="shared" si="9"/>
        <v>83.158000000000001</v>
      </c>
      <c r="AA6" s="7">
        <f t="shared" si="10"/>
        <v>0.84199999999999875</v>
      </c>
      <c r="AB6">
        <f t="shared" si="11"/>
        <v>-3</v>
      </c>
      <c r="AC6" s="7">
        <f t="shared" si="12"/>
        <v>1</v>
      </c>
      <c r="AD6" s="7">
        <f t="shared" si="13"/>
        <v>0</v>
      </c>
      <c r="AE6" s="7">
        <f t="array" ref="AE6">IF(OR(LEFT(R6:Y6,2)="C5",LEFT(R6:Y6,2)="C6",LEFT(R6:Y6,2)="C7"),1,0)</f>
        <v>0</v>
      </c>
      <c r="AF6" s="7">
        <f t="shared" si="14"/>
        <v>0</v>
      </c>
      <c r="AG6" s="7">
        <f t="shared" si="15"/>
        <v>-1</v>
      </c>
      <c r="AI6">
        <f t="array" ref="AI6">IFERROR(INDEX($Q$4:$Q$59,SMALL(IF($AG$4:$AG$59=MAX($AG$4:$AG$59),ROW($AG$4:$AG$59)),ROWS(Q$4:Q6))-3,1),"")</f>
        <v>24</v>
      </c>
      <c r="AJ6" t="str">
        <f t="shared" si="5"/>
        <v>C4-3</v>
      </c>
      <c r="AK6">
        <f t="shared" si="5"/>
        <v>34.307000000000002</v>
      </c>
      <c r="AL6" t="str">
        <f t="shared" si="5"/>
        <v>C1-18</v>
      </c>
      <c r="AM6">
        <f t="shared" si="5"/>
        <v>49.603999999999999</v>
      </c>
      <c r="AN6" t="str">
        <f t="shared" si="5"/>
        <v>-</v>
      </c>
      <c r="AO6" t="str">
        <f t="shared" si="5"/>
        <v>-</v>
      </c>
      <c r="AP6" t="str">
        <f t="shared" si="5"/>
        <v>-</v>
      </c>
      <c r="AQ6" t="str">
        <f t="shared" si="5"/>
        <v>-</v>
      </c>
      <c r="AR6">
        <f t="shared" si="5"/>
        <v>83.911000000000001</v>
      </c>
      <c r="AS6">
        <f t="shared" si="5"/>
        <v>8.8999999999998636E-2</v>
      </c>
      <c r="AT6">
        <f t="shared" si="16"/>
        <v>2</v>
      </c>
      <c r="AV6" t="str">
        <f t="array" ref="AV6">IFERROR(INDEX($Q$4:$Q$59,SMALL(IF($AG$4:$AG$59=(MAX($AG$4:$AG$59)-1),ROW($AG$4:$AG$59)),ROWS(Q$4:Q6))-3,1),"")</f>
        <v/>
      </c>
      <c r="AW6" t="str">
        <f t="shared" si="6"/>
        <v/>
      </c>
      <c r="AX6" t="str">
        <f t="shared" si="6"/>
        <v/>
      </c>
      <c r="AY6" t="str">
        <f t="shared" si="6"/>
        <v/>
      </c>
      <c r="AZ6" t="str">
        <f t="shared" si="6"/>
        <v/>
      </c>
      <c r="BA6" t="str">
        <f t="shared" si="6"/>
        <v/>
      </c>
      <c r="BB6" t="str">
        <f t="shared" si="6"/>
        <v/>
      </c>
      <c r="BC6" t="str">
        <f t="shared" si="6"/>
        <v/>
      </c>
      <c r="BD6" t="str">
        <f t="shared" si="6"/>
        <v/>
      </c>
      <c r="BE6" t="str">
        <f t="shared" si="6"/>
        <v/>
      </c>
      <c r="BF6" t="str">
        <f t="shared" si="6"/>
        <v/>
      </c>
      <c r="BG6" t="str">
        <f t="shared" si="17"/>
        <v/>
      </c>
      <c r="BI6">
        <f t="array" ref="BI6">IFERROR(INDEX($Q$4:$Q$59,SMALL(IF($AG$4:$AG$59=(MAX($AG$4:$AG$59)-2),ROW($AG$4:$AG$59)),ROWS(Q$4:Q6))-3,1),"")</f>
        <v>31</v>
      </c>
      <c r="BJ6" t="str">
        <f t="shared" si="7"/>
        <v>C5-2</v>
      </c>
      <c r="BK6">
        <f t="shared" si="7"/>
        <v>47.9</v>
      </c>
      <c r="BL6" t="str">
        <f t="shared" si="7"/>
        <v>C7-1</v>
      </c>
      <c r="BM6">
        <f t="shared" si="7"/>
        <v>35.396999999999998</v>
      </c>
      <c r="BN6" t="str">
        <f t="shared" si="7"/>
        <v>-</v>
      </c>
      <c r="BO6" t="str">
        <f t="shared" si="7"/>
        <v>-</v>
      </c>
      <c r="BP6" t="str">
        <f t="shared" si="7"/>
        <v>-</v>
      </c>
      <c r="BQ6" t="str">
        <f t="shared" si="7"/>
        <v>-</v>
      </c>
      <c r="BR6">
        <f t="shared" si="7"/>
        <v>83.296999999999997</v>
      </c>
      <c r="BS6">
        <f t="shared" si="7"/>
        <v>0.70300000000000296</v>
      </c>
      <c r="BT6">
        <f t="shared" si="18"/>
        <v>0</v>
      </c>
      <c r="BV6">
        <f t="array" ref="BV6">IFERROR(INDEX($Q$4:$Q$59,SMALL(IF($AG$4:$AG$59&lt;(MAX($AG$4:$AG$59)-2),ROW($AG$4:$AG$59)),ROWS(AG$4:AG6))-3,1),"")</f>
        <v>3</v>
      </c>
      <c r="BW6" t="str">
        <f t="shared" si="8"/>
        <v>C1-21</v>
      </c>
      <c r="BX6">
        <f t="shared" si="8"/>
        <v>55.365000000000002</v>
      </c>
      <c r="BY6" t="str">
        <f t="shared" si="8"/>
        <v>C2-2</v>
      </c>
      <c r="BZ6">
        <f t="shared" si="8"/>
        <v>27.792999999999999</v>
      </c>
      <c r="CA6" t="str">
        <f t="shared" si="8"/>
        <v>-</v>
      </c>
      <c r="CB6" t="str">
        <f t="shared" si="8"/>
        <v>-</v>
      </c>
      <c r="CC6" t="str">
        <f t="shared" si="8"/>
        <v>-</v>
      </c>
      <c r="CD6" t="str">
        <f t="shared" si="8"/>
        <v>-</v>
      </c>
      <c r="CE6">
        <f t="shared" si="8"/>
        <v>83.158000000000001</v>
      </c>
      <c r="CF6">
        <f t="shared" si="8"/>
        <v>0.84199999999999875</v>
      </c>
      <c r="CG6">
        <f t="shared" si="19"/>
        <v>-1</v>
      </c>
    </row>
    <row r="7" spans="1:85" ht="15.75" x14ac:dyDescent="0.25">
      <c r="A7" t="s">
        <v>62</v>
      </c>
      <c r="B7" s="9">
        <v>17.201000000000001</v>
      </c>
      <c r="D7">
        <v>1</v>
      </c>
      <c r="E7">
        <v>0</v>
      </c>
      <c r="F7">
        <v>3</v>
      </c>
      <c r="H7" s="133"/>
      <c r="I7" s="103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101" t="str">
        <f t="shared" si="0"/>
        <v>C1-21</v>
      </c>
      <c r="S7" s="101">
        <f t="shared" si="1"/>
        <v>55.365000000000002</v>
      </c>
      <c r="T7" s="101" t="str">
        <f t="shared" si="2"/>
        <v>C2-2</v>
      </c>
      <c r="U7" s="101">
        <f>IFERROR(IF(($K$2-S7)&lt;$B$53,VLOOKUP(($K$2-S7),$B$4:$B$53,1,TRUE),$B$59),"-")</f>
        <v>27.792999999999999</v>
      </c>
      <c r="V7" s="101" t="str">
        <f t="shared" si="3"/>
        <v>-</v>
      </c>
      <c r="W7" s="101" t="str">
        <f>IFERROR(IF(($K$2-S7-U7)&lt;$B$53,VLOOKUP(($K$2-S7-U7),$B$4:$B$53,1,TRUE),$B$59),"-")</f>
        <v>-</v>
      </c>
      <c r="X7" s="101" t="str">
        <f t="shared" si="4"/>
        <v>-</v>
      </c>
      <c r="Y7" s="101" t="str">
        <f>IFERROR(IF(($K$2-S7-U7-W7)&lt;$B$53,VLOOKUP(($K$2-S7-U7-W7),$B$4:$B$53,1,TRUE),$B$59),"-")</f>
        <v>-</v>
      </c>
      <c r="Z7" s="7">
        <f t="shared" si="9"/>
        <v>83.158000000000001</v>
      </c>
      <c r="AA7" s="7">
        <f t="shared" si="10"/>
        <v>0.84199999999999875</v>
      </c>
      <c r="AB7">
        <f t="shared" si="11"/>
        <v>-3</v>
      </c>
      <c r="AC7" s="7">
        <f t="shared" si="12"/>
        <v>1</v>
      </c>
      <c r="AD7" s="7">
        <f t="shared" si="13"/>
        <v>0</v>
      </c>
      <c r="AE7" s="7">
        <f t="array" ref="AE7">IF(OR(LEFT(R7:Y7,2)="C5",LEFT(R7:Y7,2)="C6",LEFT(R7:Y7,2)="C7"),1,0)</f>
        <v>0</v>
      </c>
      <c r="AF7" s="7">
        <f t="shared" si="14"/>
        <v>0</v>
      </c>
      <c r="AG7" s="7">
        <f t="shared" si="15"/>
        <v>-1</v>
      </c>
      <c r="AI7">
        <f t="array" ref="AI7">IFERROR(INDEX($Q$4:$Q$59,SMALL(IF($AG$4:$AG$59=MAX($AG$4:$AG$59),ROW($AG$4:$AG$59)),ROWS(Q$4:Q7))-3,1),"")</f>
        <v>25</v>
      </c>
      <c r="AJ7" t="str">
        <f t="shared" si="5"/>
        <v>C4-3</v>
      </c>
      <c r="AK7">
        <f t="shared" si="5"/>
        <v>34.307000000000002</v>
      </c>
      <c r="AL7" t="str">
        <f t="shared" si="5"/>
        <v>C1-18</v>
      </c>
      <c r="AM7">
        <f t="shared" si="5"/>
        <v>49.603999999999999</v>
      </c>
      <c r="AN7" t="str">
        <f t="shared" si="5"/>
        <v>-</v>
      </c>
      <c r="AO7" t="str">
        <f t="shared" si="5"/>
        <v>-</v>
      </c>
      <c r="AP7" t="str">
        <f t="shared" si="5"/>
        <v>-</v>
      </c>
      <c r="AQ7" t="str">
        <f t="shared" si="5"/>
        <v>-</v>
      </c>
      <c r="AR7">
        <f t="shared" si="5"/>
        <v>83.911000000000001</v>
      </c>
      <c r="AS7">
        <f t="shared" si="5"/>
        <v>8.8999999999998636E-2</v>
      </c>
      <c r="AT7">
        <f t="shared" si="16"/>
        <v>2</v>
      </c>
      <c r="AV7" t="str">
        <f t="array" ref="AV7">IFERROR(INDEX($Q$4:$Q$59,SMALL(IF($AG$4:$AG$59=(MAX($AG$4:$AG$59)-1),ROW($AG$4:$AG$59)),ROWS(Q$4:Q7))-3,1),"")</f>
        <v/>
      </c>
      <c r="AW7" t="str">
        <f t="shared" si="6"/>
        <v/>
      </c>
      <c r="AX7" t="str">
        <f t="shared" si="6"/>
        <v/>
      </c>
      <c r="AY7" t="str">
        <f t="shared" si="6"/>
        <v/>
      </c>
      <c r="AZ7" t="str">
        <f t="shared" si="6"/>
        <v/>
      </c>
      <c r="BA7" t="str">
        <f t="shared" si="6"/>
        <v/>
      </c>
      <c r="BB7" t="str">
        <f t="shared" si="6"/>
        <v/>
      </c>
      <c r="BC7" t="str">
        <f t="shared" si="6"/>
        <v/>
      </c>
      <c r="BD7" t="str">
        <f t="shared" si="6"/>
        <v/>
      </c>
      <c r="BE7" t="str">
        <f t="shared" si="6"/>
        <v/>
      </c>
      <c r="BF7" t="str">
        <f t="shared" si="6"/>
        <v/>
      </c>
      <c r="BG7" t="str">
        <f t="shared" si="17"/>
        <v/>
      </c>
      <c r="BI7">
        <f t="array" ref="BI7">IFERROR(INDEX($Q$4:$Q$59,SMALL(IF($AG$4:$AG$59=(MAX($AG$4:$AG$59)-2),ROW($AG$4:$AG$59)),ROWS(Q$4:Q7))-3,1),"")</f>
        <v>32</v>
      </c>
      <c r="BJ7" t="str">
        <f t="shared" si="7"/>
        <v>C5-2</v>
      </c>
      <c r="BK7">
        <f t="shared" si="7"/>
        <v>47.9</v>
      </c>
      <c r="BL7" t="str">
        <f t="shared" si="7"/>
        <v>C7-1</v>
      </c>
      <c r="BM7">
        <f t="shared" si="7"/>
        <v>35.396999999999998</v>
      </c>
      <c r="BN7" t="str">
        <f t="shared" si="7"/>
        <v>-</v>
      </c>
      <c r="BO7" t="str">
        <f t="shared" si="7"/>
        <v>-</v>
      </c>
      <c r="BP7" t="str">
        <f t="shared" si="7"/>
        <v>-</v>
      </c>
      <c r="BQ7" t="str">
        <f t="shared" si="7"/>
        <v>-</v>
      </c>
      <c r="BR7">
        <f t="shared" si="7"/>
        <v>83.296999999999997</v>
      </c>
      <c r="BS7">
        <f t="shared" si="7"/>
        <v>0.70300000000000296</v>
      </c>
      <c r="BT7">
        <f t="shared" si="18"/>
        <v>0</v>
      </c>
      <c r="BV7">
        <f t="array" ref="BV7">IFERROR(INDEX($Q$4:$Q$59,SMALL(IF($AG$4:$AG$59&lt;(MAX($AG$4:$AG$59)-2),ROW($AG$4:$AG$59)),ROWS(AG$4:AG7))-3,1),"")</f>
        <v>4</v>
      </c>
      <c r="BW7" t="str">
        <f t="shared" si="8"/>
        <v>C1-21</v>
      </c>
      <c r="BX7">
        <f t="shared" si="8"/>
        <v>55.365000000000002</v>
      </c>
      <c r="BY7" t="str">
        <f t="shared" si="8"/>
        <v>C2-2</v>
      </c>
      <c r="BZ7">
        <f t="shared" si="8"/>
        <v>27.792999999999999</v>
      </c>
      <c r="CA7" t="str">
        <f t="shared" si="8"/>
        <v>-</v>
      </c>
      <c r="CB7" t="str">
        <f t="shared" si="8"/>
        <v>-</v>
      </c>
      <c r="CC7" t="str">
        <f t="shared" si="8"/>
        <v>-</v>
      </c>
      <c r="CD7" t="str">
        <f t="shared" si="8"/>
        <v>-</v>
      </c>
      <c r="CE7">
        <f t="shared" si="8"/>
        <v>83.158000000000001</v>
      </c>
      <c r="CF7">
        <f t="shared" si="8"/>
        <v>0.84199999999999875</v>
      </c>
      <c r="CG7">
        <f t="shared" si="19"/>
        <v>-1</v>
      </c>
    </row>
    <row r="8" spans="1:85" ht="15.75" x14ac:dyDescent="0.25">
      <c r="A8" t="s">
        <v>60</v>
      </c>
      <c r="B8" s="9">
        <v>19.120999999999999</v>
      </c>
      <c r="D8">
        <v>1</v>
      </c>
      <c r="E8">
        <v>0</v>
      </c>
      <c r="F8">
        <v>4</v>
      </c>
      <c r="H8" s="12"/>
      <c r="I8" s="12"/>
      <c r="J8" s="12"/>
      <c r="K8" s="12"/>
      <c r="M8">
        <f>'calculating+sorting'!M8</f>
        <v>0.02</v>
      </c>
      <c r="Q8" s="11">
        <v>5</v>
      </c>
      <c r="R8" s="101" t="str">
        <f t="shared" si="0"/>
        <v>C1-21</v>
      </c>
      <c r="S8" s="101">
        <f t="shared" si="1"/>
        <v>55.365000000000002</v>
      </c>
      <c r="T8" s="101" t="str">
        <f t="shared" si="2"/>
        <v>C2-2</v>
      </c>
      <c r="U8" s="101">
        <f>IFERROR(IF(($K$2-S8)&lt;$B$53,VLOOKUP(($K$2-S8),$B$4:$B$53,1,TRUE),$B$60),"-")</f>
        <v>27.792999999999999</v>
      </c>
      <c r="V8" s="101" t="str">
        <f t="shared" si="3"/>
        <v>-</v>
      </c>
      <c r="W8" s="101" t="str">
        <f>IFERROR(IF(($K$2-S8-U8)&lt;$B$53,VLOOKUP(($K$2-S8-U8),$B$4:$B$53,1,TRUE),$B$60),"-")</f>
        <v>-</v>
      </c>
      <c r="X8" s="101" t="str">
        <f t="shared" si="4"/>
        <v>-</v>
      </c>
      <c r="Y8" s="101" t="str">
        <f>IFERROR(IF(($K$2-S8-U8-W8)&lt;$B$53,VLOOKUP(($K$2-S8-U8-W8),$B$4:$B$53,1,TRUE),$B$60),"-")</f>
        <v>-</v>
      </c>
      <c r="Z8" s="7">
        <f t="shared" si="9"/>
        <v>83.158000000000001</v>
      </c>
      <c r="AA8" s="7">
        <f t="shared" si="10"/>
        <v>0.84199999999999875</v>
      </c>
      <c r="AB8">
        <f t="shared" si="11"/>
        <v>-3</v>
      </c>
      <c r="AC8" s="7">
        <f t="shared" si="12"/>
        <v>1</v>
      </c>
      <c r="AD8" s="7">
        <f t="shared" si="13"/>
        <v>0</v>
      </c>
      <c r="AE8" s="7">
        <f t="array" ref="AE8">IF(OR(LEFT(R8:Y8,2)="C5",LEFT(R8:Y8,2)="C6",LEFT(R8:Y8,2)="C7"),1,0)</f>
        <v>0</v>
      </c>
      <c r="AF8" s="7">
        <f t="shared" si="14"/>
        <v>0</v>
      </c>
      <c r="AG8" s="7">
        <f t="shared" si="15"/>
        <v>-1</v>
      </c>
      <c r="AI8">
        <f t="array" ref="AI8">IFERROR(INDEX($Q$4:$Q$59,SMALL(IF($AG$4:$AG$59=MAX($AG$4:$AG$59),ROW($AG$4:$AG$59)),ROWS(Q$4:Q8))-3,1),"")</f>
        <v>26</v>
      </c>
      <c r="AJ8" t="str">
        <f t="shared" si="5"/>
        <v>C4-3</v>
      </c>
      <c r="AK8">
        <f t="shared" si="5"/>
        <v>34.307000000000002</v>
      </c>
      <c r="AL8" t="str">
        <f t="shared" si="5"/>
        <v>C1-18</v>
      </c>
      <c r="AM8">
        <f t="shared" si="5"/>
        <v>49.603999999999999</v>
      </c>
      <c r="AN8" t="str">
        <f t="shared" si="5"/>
        <v>-</v>
      </c>
      <c r="AO8" t="str">
        <f t="shared" si="5"/>
        <v>-</v>
      </c>
      <c r="AP8" t="str">
        <f t="shared" si="5"/>
        <v>-</v>
      </c>
      <c r="AQ8" t="str">
        <f t="shared" si="5"/>
        <v>-</v>
      </c>
      <c r="AR8">
        <f t="shared" si="5"/>
        <v>83.911000000000001</v>
      </c>
      <c r="AS8">
        <f t="shared" si="5"/>
        <v>8.8999999999998636E-2</v>
      </c>
      <c r="AT8">
        <f t="shared" si="16"/>
        <v>2</v>
      </c>
      <c r="AV8" t="str">
        <f t="array" ref="AV8">IFERROR(INDEX($Q$4:$Q$59,SMALL(IF($AG$4:$AG$59=(MAX($AG$4:$AG$59)-1),ROW($AG$4:$AG$59)),ROWS(Q$4:Q8))-3,1),"")</f>
        <v/>
      </c>
      <c r="AW8" t="str">
        <f t="shared" si="6"/>
        <v/>
      </c>
      <c r="AX8" t="str">
        <f t="shared" si="6"/>
        <v/>
      </c>
      <c r="AY8" t="str">
        <f t="shared" si="6"/>
        <v/>
      </c>
      <c r="AZ8" t="str">
        <f t="shared" si="6"/>
        <v/>
      </c>
      <c r="BA8" t="str">
        <f t="shared" si="6"/>
        <v/>
      </c>
      <c r="BB8" t="str">
        <f t="shared" si="6"/>
        <v/>
      </c>
      <c r="BC8" t="str">
        <f t="shared" si="6"/>
        <v/>
      </c>
      <c r="BD8" t="str">
        <f t="shared" si="6"/>
        <v/>
      </c>
      <c r="BE8" t="str">
        <f t="shared" si="6"/>
        <v/>
      </c>
      <c r="BF8" t="str">
        <f t="shared" si="6"/>
        <v/>
      </c>
      <c r="BG8" t="str">
        <f t="shared" si="17"/>
        <v/>
      </c>
      <c r="BI8">
        <f t="array" ref="BI8">IFERROR(INDEX($Q$4:$Q$59,SMALL(IF($AG$4:$AG$59=(MAX($AG$4:$AG$59)-2),ROW($AG$4:$AG$59)),ROWS(Q$4:Q8))-3,1),"")</f>
        <v>33</v>
      </c>
      <c r="BJ8" t="str">
        <f t="shared" si="7"/>
        <v>C5-2</v>
      </c>
      <c r="BK8">
        <f t="shared" si="7"/>
        <v>47.9</v>
      </c>
      <c r="BL8" t="str">
        <f t="shared" si="7"/>
        <v>C7-1</v>
      </c>
      <c r="BM8">
        <f t="shared" si="7"/>
        <v>35.396999999999998</v>
      </c>
      <c r="BN8" t="str">
        <f t="shared" si="7"/>
        <v>-</v>
      </c>
      <c r="BO8" t="str">
        <f t="shared" si="7"/>
        <v>-</v>
      </c>
      <c r="BP8" t="str">
        <f t="shared" si="7"/>
        <v>-</v>
      </c>
      <c r="BQ8" t="str">
        <f t="shared" si="7"/>
        <v>-</v>
      </c>
      <c r="BR8">
        <f t="shared" si="7"/>
        <v>83.296999999999997</v>
      </c>
      <c r="BS8">
        <f t="shared" si="7"/>
        <v>0.70300000000000296</v>
      </c>
      <c r="BT8">
        <f t="shared" si="18"/>
        <v>0</v>
      </c>
      <c r="BV8">
        <f t="array" ref="BV8">IFERROR(INDEX($Q$4:$Q$59,SMALL(IF($AG$4:$AG$59&lt;(MAX($AG$4:$AG$59)-2),ROW($AG$4:$AG$59)),ROWS(AG$4:AG8))-3,1),"")</f>
        <v>5</v>
      </c>
      <c r="BW8" t="str">
        <f t="shared" si="8"/>
        <v>C1-21</v>
      </c>
      <c r="BX8">
        <f t="shared" si="8"/>
        <v>55.365000000000002</v>
      </c>
      <c r="BY8" t="str">
        <f t="shared" si="8"/>
        <v>C2-2</v>
      </c>
      <c r="BZ8">
        <f t="shared" si="8"/>
        <v>27.792999999999999</v>
      </c>
      <c r="CA8" t="str">
        <f t="shared" si="8"/>
        <v>-</v>
      </c>
      <c r="CB8" t="str">
        <f t="shared" si="8"/>
        <v>-</v>
      </c>
      <c r="CC8" t="str">
        <f t="shared" si="8"/>
        <v>-</v>
      </c>
      <c r="CD8" t="str">
        <f t="shared" si="8"/>
        <v>-</v>
      </c>
      <c r="CE8">
        <f t="shared" si="8"/>
        <v>83.158000000000001</v>
      </c>
      <c r="CF8">
        <f t="shared" si="8"/>
        <v>0.84199999999999875</v>
      </c>
      <c r="CG8">
        <f t="shared" si="19"/>
        <v>-1</v>
      </c>
    </row>
    <row r="9" spans="1:85" ht="15.75" x14ac:dyDescent="0.25">
      <c r="A9" t="s">
        <v>57</v>
      </c>
      <c r="B9" s="9">
        <v>21.042000000000002</v>
      </c>
      <c r="D9">
        <v>1</v>
      </c>
      <c r="E9">
        <v>0</v>
      </c>
      <c r="F9">
        <v>5</v>
      </c>
      <c r="H9" s="12"/>
      <c r="I9" s="12"/>
      <c r="J9" s="15" t="s">
        <v>50</v>
      </c>
      <c r="K9" s="12">
        <f>SUM(K4:K7)</f>
        <v>83.926999999999992</v>
      </c>
      <c r="Q9" s="11">
        <v>6</v>
      </c>
      <c r="R9" s="101" t="str">
        <f t="shared" si="0"/>
        <v>C1-21</v>
      </c>
      <c r="S9" s="101">
        <f t="shared" si="1"/>
        <v>55.365000000000002</v>
      </c>
      <c r="T9" s="101" t="str">
        <f t="shared" si="2"/>
        <v>C2-2</v>
      </c>
      <c r="U9" s="101">
        <f>IFERROR(IF(($K$2-S9)&lt;$B$53,VLOOKUP(($K$2-S9),$B$4:$B$53,1,TRUE),$B$61),"-")</f>
        <v>27.792999999999999</v>
      </c>
      <c r="V9" s="101" t="str">
        <f t="shared" si="3"/>
        <v>-</v>
      </c>
      <c r="W9" s="101" t="str">
        <f>IFERROR(IF(($K$2-S9-U9)&lt;$B$53,VLOOKUP(($K$2-S9-U9),$B$4:$B$53,1,TRUE),$B$61),"-")</f>
        <v>-</v>
      </c>
      <c r="X9" s="101" t="str">
        <f t="shared" si="4"/>
        <v>-</v>
      </c>
      <c r="Y9" s="101" t="str">
        <f>IFERROR(IF(($K$2-S9-U9-W9)&lt;$B$53,VLOOKUP(($K$2-S9-U9-W9),$B$4:$B$53,1,TRUE),$B$61),"-")</f>
        <v>-</v>
      </c>
      <c r="Z9" s="7">
        <f t="shared" si="9"/>
        <v>83.158000000000001</v>
      </c>
      <c r="AA9" s="7">
        <f t="shared" si="10"/>
        <v>0.84199999999999875</v>
      </c>
      <c r="AB9">
        <f t="shared" si="11"/>
        <v>-3</v>
      </c>
      <c r="AC9" s="7">
        <f t="shared" si="12"/>
        <v>1</v>
      </c>
      <c r="AD9" s="7">
        <f t="shared" si="13"/>
        <v>0</v>
      </c>
      <c r="AE9" s="7">
        <f t="array" ref="AE9">IF(OR(LEFT(R9:Y9,2)="C5",LEFT(R9:Y9,2)="C6",LEFT(R9:Y9,2)="C7"),1,0)</f>
        <v>0</v>
      </c>
      <c r="AF9" s="7">
        <f t="shared" si="14"/>
        <v>0</v>
      </c>
      <c r="AG9" s="7">
        <f t="shared" si="15"/>
        <v>-1</v>
      </c>
      <c r="AI9">
        <f t="array" ref="AI9">IFERROR(INDEX($Q$4:$Q$59,SMALL(IF($AG$4:$AG$59=MAX($AG$4:$AG$59),ROW($AG$4:$AG$59)),ROWS(Q$4:Q9))-3,1),"")</f>
        <v>27</v>
      </c>
      <c r="AJ9" t="str">
        <f t="shared" si="5"/>
        <v>C4-3</v>
      </c>
      <c r="AK9">
        <f t="shared" si="5"/>
        <v>34.307000000000002</v>
      </c>
      <c r="AL9" t="str">
        <f t="shared" si="5"/>
        <v>C1-18</v>
      </c>
      <c r="AM9">
        <f t="shared" si="5"/>
        <v>49.603999999999999</v>
      </c>
      <c r="AN9" t="str">
        <f t="shared" si="5"/>
        <v>-</v>
      </c>
      <c r="AO9" t="str">
        <f t="shared" si="5"/>
        <v>-</v>
      </c>
      <c r="AP9" t="str">
        <f t="shared" si="5"/>
        <v>-</v>
      </c>
      <c r="AQ9" t="str">
        <f t="shared" si="5"/>
        <v>-</v>
      </c>
      <c r="AR9">
        <f t="shared" si="5"/>
        <v>83.911000000000001</v>
      </c>
      <c r="AS9">
        <f t="shared" si="5"/>
        <v>8.8999999999998636E-2</v>
      </c>
      <c r="AT9">
        <f t="shared" si="16"/>
        <v>2</v>
      </c>
      <c r="AV9" t="str">
        <f t="array" ref="AV9">IFERROR(INDEX($Q$4:$Q$59,SMALL(IF($AG$4:$AG$59=(MAX($AG$4:$AG$59)-1),ROW($AG$4:$AG$59)),ROWS(Q$4:Q9))-3,1),"")</f>
        <v/>
      </c>
      <c r="AW9" t="str">
        <f t="shared" si="6"/>
        <v/>
      </c>
      <c r="AX9" t="str">
        <f t="shared" si="6"/>
        <v/>
      </c>
      <c r="AY9" t="str">
        <f t="shared" si="6"/>
        <v/>
      </c>
      <c r="AZ9" t="str">
        <f t="shared" si="6"/>
        <v/>
      </c>
      <c r="BA9" t="str">
        <f t="shared" si="6"/>
        <v/>
      </c>
      <c r="BB9" t="str">
        <f t="shared" si="6"/>
        <v/>
      </c>
      <c r="BC9" t="str">
        <f t="shared" si="6"/>
        <v/>
      </c>
      <c r="BD9" t="str">
        <f t="shared" si="6"/>
        <v/>
      </c>
      <c r="BE9" t="str">
        <f t="shared" si="6"/>
        <v/>
      </c>
      <c r="BF9" t="str">
        <f t="shared" si="6"/>
        <v/>
      </c>
      <c r="BG9" t="str">
        <f t="shared" si="17"/>
        <v/>
      </c>
      <c r="BI9">
        <f t="array" ref="BI9">IFERROR(INDEX($Q$4:$Q$59,SMALL(IF($AG$4:$AG$59=(MAX($AG$4:$AG$59)-2),ROW($AG$4:$AG$59)),ROWS(Q$4:Q9))-3,1),"")</f>
        <v>34</v>
      </c>
      <c r="BJ9" t="str">
        <f t="shared" si="7"/>
        <v>C5-2</v>
      </c>
      <c r="BK9">
        <f t="shared" si="7"/>
        <v>47.9</v>
      </c>
      <c r="BL9" t="str">
        <f t="shared" si="7"/>
        <v>C7-1</v>
      </c>
      <c r="BM9">
        <f t="shared" si="7"/>
        <v>35.396999999999998</v>
      </c>
      <c r="BN9" t="str">
        <f t="shared" si="7"/>
        <v>-</v>
      </c>
      <c r="BO9" t="str">
        <f t="shared" si="7"/>
        <v>-</v>
      </c>
      <c r="BP9" t="str">
        <f t="shared" si="7"/>
        <v>-</v>
      </c>
      <c r="BQ9" t="str">
        <f t="shared" si="7"/>
        <v>-</v>
      </c>
      <c r="BR9">
        <f t="shared" si="7"/>
        <v>83.296999999999997</v>
      </c>
      <c r="BS9">
        <f t="shared" si="7"/>
        <v>0.70300000000000296</v>
      </c>
      <c r="BT9">
        <f t="shared" si="18"/>
        <v>0</v>
      </c>
      <c r="BV9">
        <f t="array" ref="BV9">IFERROR(INDEX($Q$4:$Q$59,SMALL(IF($AG$4:$AG$59&lt;(MAX($AG$4:$AG$59)-2),ROW($AG$4:$AG$59)),ROWS(AG$4:AG9))-3,1),"")</f>
        <v>6</v>
      </c>
      <c r="BW9" t="str">
        <f t="shared" si="8"/>
        <v>C1-21</v>
      </c>
      <c r="BX9">
        <f t="shared" si="8"/>
        <v>55.365000000000002</v>
      </c>
      <c r="BY9" t="str">
        <f t="shared" si="8"/>
        <v>C2-2</v>
      </c>
      <c r="BZ9">
        <f t="shared" si="8"/>
        <v>27.792999999999999</v>
      </c>
      <c r="CA9" t="str">
        <f t="shared" si="8"/>
        <v>-</v>
      </c>
      <c r="CB9" t="str">
        <f t="shared" si="8"/>
        <v>-</v>
      </c>
      <c r="CC9" t="str">
        <f t="shared" si="8"/>
        <v>-</v>
      </c>
      <c r="CD9" t="str">
        <f t="shared" si="8"/>
        <v>-</v>
      </c>
      <c r="CE9">
        <f t="shared" si="8"/>
        <v>83.158000000000001</v>
      </c>
      <c r="CF9">
        <f t="shared" si="8"/>
        <v>0.84199999999999875</v>
      </c>
      <c r="CG9">
        <f t="shared" si="19"/>
        <v>-1</v>
      </c>
    </row>
    <row r="10" spans="1:85" ht="15.75" x14ac:dyDescent="0.25">
      <c r="A10" t="s">
        <v>55</v>
      </c>
      <c r="B10" s="9">
        <v>22.873999999999999</v>
      </c>
      <c r="D10">
        <v>2</v>
      </c>
      <c r="E10">
        <v>0</v>
      </c>
      <c r="F10">
        <v>0</v>
      </c>
      <c r="H10" s="12"/>
      <c r="I10" s="12"/>
      <c r="J10" s="13" t="s">
        <v>106</v>
      </c>
      <c r="K10" s="12">
        <f>IF(COUNT(AI4:AI52)&gt;0,MIN(AS4:AS52),IF(COUNT(AV4:AV52)&gt;0,MIN(BF4:BF52),IF(COUNT(BI4:BI52)&gt;0,MIN(BS4:BS52),MIN(CF4:CF52))))</f>
        <v>7.3000000000007503E-2</v>
      </c>
      <c r="Q10">
        <v>7</v>
      </c>
      <c r="R10" s="101" t="str">
        <f t="shared" si="0"/>
        <v>C1-21</v>
      </c>
      <c r="S10" s="101">
        <f t="shared" si="1"/>
        <v>55.365000000000002</v>
      </c>
      <c r="T10" s="101" t="str">
        <f t="shared" si="2"/>
        <v>C2-2</v>
      </c>
      <c r="U10" s="101">
        <f>IFERROR(IF(($K$2-S10)&lt;$B$53,VLOOKUP(($K$2-S10),$B$4:$B$53,1,TRUE),$B$62),"-")</f>
        <v>27.792999999999999</v>
      </c>
      <c r="V10" s="101" t="str">
        <f t="shared" si="3"/>
        <v>-</v>
      </c>
      <c r="W10" s="101" t="str">
        <f>IFERROR(IF(($K$2-S10-U10)&lt;$B$53,VLOOKUP(($K$2-S10-U10),$B$4:$B$53,1,TRUE),$B$62),"-")</f>
        <v>-</v>
      </c>
      <c r="X10" s="101" t="str">
        <f t="shared" si="4"/>
        <v>-</v>
      </c>
      <c r="Y10" s="101" t="str">
        <f>IFERROR(IF(($K$2-S10-U10-W10)&lt;$B$53,VLOOKUP(($K$2-S10-U10-W10),$B$4:$B$53,1,TRUE),$B$62),"-")</f>
        <v>-</v>
      </c>
      <c r="Z10" s="7">
        <f t="shared" si="9"/>
        <v>83.158000000000001</v>
      </c>
      <c r="AA10" s="7">
        <f t="shared" si="10"/>
        <v>0.84199999999999875</v>
      </c>
      <c r="AB10">
        <f t="shared" si="11"/>
        <v>-3</v>
      </c>
      <c r="AC10" s="7">
        <f t="shared" si="12"/>
        <v>1</v>
      </c>
      <c r="AD10" s="7">
        <f t="shared" si="13"/>
        <v>0</v>
      </c>
      <c r="AE10" s="7">
        <f t="array" ref="AE10">IF(OR(LEFT(R10:Y10,2)="C5",LEFT(R10:Y10,2)="C6",LEFT(R10:Y10,2)="C7"),1,0)</f>
        <v>0</v>
      </c>
      <c r="AF10" s="7">
        <f t="shared" si="14"/>
        <v>0</v>
      </c>
      <c r="AG10" s="7">
        <f t="shared" si="15"/>
        <v>-1</v>
      </c>
      <c r="AI10">
        <f t="array" ref="AI10">IFERROR(INDEX($Q$4:$Q$59,SMALL(IF($AG$4:$AG$59=MAX($AG$4:$AG$59),ROW($AG$4:$AG$59)),ROWS(Q$4:Q10))-3,1),"")</f>
        <v>28</v>
      </c>
      <c r="AJ10" t="str">
        <f t="shared" si="5"/>
        <v>C4-3</v>
      </c>
      <c r="AK10">
        <f t="shared" si="5"/>
        <v>34.307000000000002</v>
      </c>
      <c r="AL10" t="str">
        <f t="shared" si="5"/>
        <v>C1-18</v>
      </c>
      <c r="AM10">
        <f t="shared" si="5"/>
        <v>49.603999999999999</v>
      </c>
      <c r="AN10" t="str">
        <f t="shared" si="5"/>
        <v>-</v>
      </c>
      <c r="AO10" t="str">
        <f t="shared" si="5"/>
        <v>-</v>
      </c>
      <c r="AP10" t="str">
        <f t="shared" si="5"/>
        <v>-</v>
      </c>
      <c r="AQ10" t="str">
        <f t="shared" si="5"/>
        <v>-</v>
      </c>
      <c r="AR10">
        <f t="shared" si="5"/>
        <v>83.911000000000001</v>
      </c>
      <c r="AS10">
        <f t="shared" si="5"/>
        <v>8.8999999999998636E-2</v>
      </c>
      <c r="AT10">
        <f t="shared" si="16"/>
        <v>2</v>
      </c>
      <c r="AV10" t="str">
        <f t="array" ref="AV10">IFERROR(INDEX($Q$4:$Q$59,SMALL(IF($AG$4:$AG$59=(MAX($AG$4:$AG$59)-1),ROW($AG$4:$AG$59)),ROWS(Q$4:Q10))-3,1),"")</f>
        <v/>
      </c>
      <c r="AW10" t="str">
        <f t="shared" si="6"/>
        <v/>
      </c>
      <c r="AX10" t="str">
        <f t="shared" si="6"/>
        <v/>
      </c>
      <c r="AY10" t="str">
        <f t="shared" si="6"/>
        <v/>
      </c>
      <c r="AZ10" t="str">
        <f t="shared" si="6"/>
        <v/>
      </c>
      <c r="BA10" t="str">
        <f t="shared" si="6"/>
        <v/>
      </c>
      <c r="BB10" t="str">
        <f t="shared" si="6"/>
        <v/>
      </c>
      <c r="BC10" t="str">
        <f t="shared" si="6"/>
        <v/>
      </c>
      <c r="BD10" t="str">
        <f t="shared" si="6"/>
        <v/>
      </c>
      <c r="BE10" t="str">
        <f t="shared" si="6"/>
        <v/>
      </c>
      <c r="BF10" t="str">
        <f t="shared" si="6"/>
        <v/>
      </c>
      <c r="BG10" t="str">
        <f t="shared" si="17"/>
        <v/>
      </c>
      <c r="BI10">
        <f t="array" ref="BI10">IFERROR(INDEX($Q$4:$Q$59,SMALL(IF($AG$4:$AG$59=(MAX($AG$4:$AG$59)-2),ROW($AG$4:$AG$59)),ROWS(Q$4:Q10))-3,1),"")</f>
        <v>35</v>
      </c>
      <c r="BJ10" t="str">
        <f t="shared" si="7"/>
        <v>C5-2</v>
      </c>
      <c r="BK10">
        <f t="shared" si="7"/>
        <v>47.9</v>
      </c>
      <c r="BL10" t="str">
        <f t="shared" si="7"/>
        <v>C7-1</v>
      </c>
      <c r="BM10">
        <f t="shared" si="7"/>
        <v>35.396999999999998</v>
      </c>
      <c r="BN10" t="str">
        <f t="shared" si="7"/>
        <v>-</v>
      </c>
      <c r="BO10" t="str">
        <f t="shared" si="7"/>
        <v>-</v>
      </c>
      <c r="BP10" t="str">
        <f t="shared" si="7"/>
        <v>-</v>
      </c>
      <c r="BQ10" t="str">
        <f t="shared" si="7"/>
        <v>-</v>
      </c>
      <c r="BR10">
        <f t="shared" si="7"/>
        <v>83.296999999999997</v>
      </c>
      <c r="BS10">
        <f t="shared" si="7"/>
        <v>0.70300000000000296</v>
      </c>
      <c r="BT10">
        <f t="shared" si="18"/>
        <v>0</v>
      </c>
      <c r="BV10">
        <f t="array" ref="BV10">IFERROR(INDEX($Q$4:$Q$59,SMALL(IF($AG$4:$AG$59&lt;(MAX($AG$4:$AG$59)-2),ROW($AG$4:$AG$59)),ROWS(AG$4:AG10))-3,1),"")</f>
        <v>7</v>
      </c>
      <c r="BW10" t="str">
        <f t="shared" si="8"/>
        <v>C1-21</v>
      </c>
      <c r="BX10">
        <f t="shared" si="8"/>
        <v>55.365000000000002</v>
      </c>
      <c r="BY10" t="str">
        <f t="shared" si="8"/>
        <v>C2-2</v>
      </c>
      <c r="BZ10">
        <f t="shared" si="8"/>
        <v>27.792999999999999</v>
      </c>
      <c r="CA10" t="str">
        <f t="shared" si="8"/>
        <v>-</v>
      </c>
      <c r="CB10" t="str">
        <f t="shared" si="8"/>
        <v>-</v>
      </c>
      <c r="CC10" t="str">
        <f t="shared" si="8"/>
        <v>-</v>
      </c>
      <c r="CD10" t="str">
        <f t="shared" si="8"/>
        <v>-</v>
      </c>
      <c r="CE10">
        <f t="shared" si="8"/>
        <v>83.158000000000001</v>
      </c>
      <c r="CF10">
        <f t="shared" si="8"/>
        <v>0.84199999999999875</v>
      </c>
      <c r="CG10">
        <f t="shared" si="19"/>
        <v>-1</v>
      </c>
    </row>
    <row r="11" spans="1:85" x14ac:dyDescent="0.2">
      <c r="A11" t="s">
        <v>53</v>
      </c>
      <c r="B11" s="9">
        <v>23.95</v>
      </c>
      <c r="D11">
        <v>0</v>
      </c>
      <c r="E11">
        <v>1</v>
      </c>
      <c r="F11">
        <v>0</v>
      </c>
      <c r="Q11">
        <v>8</v>
      </c>
      <c r="R11" s="101" t="str">
        <f t="shared" si="0"/>
        <v>C2-10</v>
      </c>
      <c r="S11" s="101">
        <f t="shared" ref="S11:S17" si="20">IF($K$2&lt;($B$53+0.25),VLOOKUP($K$2,$B$4:$B$53,1,TRUE),$B$57)</f>
        <v>57.488999999999997</v>
      </c>
      <c r="T11" s="101" t="str">
        <f t="shared" si="2"/>
        <v>C2-1</v>
      </c>
      <c r="U11" s="101">
        <f>IFERROR(IF(($K$2-S11)&lt;$B$53,VLOOKUP(($K$2-S11),$B$4:$B$53,1,TRUE),$B$56),"-")</f>
        <v>25.873000000000001</v>
      </c>
      <c r="V11" s="101" t="str">
        <f t="shared" si="3"/>
        <v>-</v>
      </c>
      <c r="W11" s="101" t="str">
        <f>IFERROR(IF(($K$2-S11-U11)&lt;$B$53,VLOOKUP(($K$2-S11-U11),$B$4:$B$53,1,TRUE),$B$56),"-")</f>
        <v>-</v>
      </c>
      <c r="X11" s="101" t="str">
        <f t="shared" si="4"/>
        <v>-</v>
      </c>
      <c r="Y11" s="101" t="str">
        <f>IFERROR(IF(($K$2-S11-U11-W11)&lt;$B$53,VLOOKUP(($K$2-S11-U11-W11),$B$4:$B$53,1,TRUE),$B$56),"-")</f>
        <v>-</v>
      </c>
      <c r="Z11" s="7">
        <f t="shared" si="9"/>
        <v>83.361999999999995</v>
      </c>
      <c r="AA11" s="7">
        <f t="shared" si="10"/>
        <v>0.63800000000000523</v>
      </c>
      <c r="AB11">
        <f t="shared" si="11"/>
        <v>-3</v>
      </c>
      <c r="AC11" s="7">
        <f t="shared" si="12"/>
        <v>1</v>
      </c>
      <c r="AD11" s="7">
        <f t="shared" si="13"/>
        <v>0</v>
      </c>
      <c r="AE11" s="7">
        <f t="array" ref="AE11">IF(OR(LEFT(R11:Y11,2)="C5",LEFT(R11:Y11,2)="C6",LEFT(R11:Y11,2)="C7"),1,0)</f>
        <v>0</v>
      </c>
      <c r="AF11" s="7">
        <f t="shared" si="14"/>
        <v>0</v>
      </c>
      <c r="AG11" s="7">
        <f t="shared" si="15"/>
        <v>-1</v>
      </c>
      <c r="AI11">
        <f t="array" ref="AI11">IFERROR(INDEX($Q$4:$Q$59,SMALL(IF($AG$4:$AG$59=MAX($AG$4:$AG$59),ROW($AG$4:$AG$59)),ROWS(Q$4:Q11))-3,1),"")</f>
        <v>50</v>
      </c>
      <c r="AJ11" t="str">
        <f t="shared" si="5"/>
        <v>C1-17</v>
      </c>
      <c r="AK11">
        <f t="shared" si="5"/>
        <v>47.683999999999997</v>
      </c>
      <c r="AL11" t="str">
        <f t="shared" si="5"/>
        <v>C1-11</v>
      </c>
      <c r="AM11">
        <f t="shared" si="5"/>
        <v>36.243000000000002</v>
      </c>
      <c r="AN11" t="str">
        <f t="shared" si="5"/>
        <v>-</v>
      </c>
      <c r="AO11" t="str">
        <f t="shared" si="5"/>
        <v>-</v>
      </c>
      <c r="AP11" t="str">
        <f t="shared" si="5"/>
        <v>-</v>
      </c>
      <c r="AQ11" t="str">
        <f t="shared" si="5"/>
        <v>-</v>
      </c>
      <c r="AR11">
        <f t="shared" si="5"/>
        <v>83.926999999999992</v>
      </c>
      <c r="AS11">
        <f t="shared" si="5"/>
        <v>7.3000000000007503E-2</v>
      </c>
      <c r="AT11">
        <f t="shared" si="16"/>
        <v>2</v>
      </c>
      <c r="AV11" t="str">
        <f t="array" ref="AV11">IFERROR(INDEX($Q$4:$Q$59,SMALL(IF($AG$4:$AG$59=(MAX($AG$4:$AG$59)-1),ROW($AG$4:$AG$59)),ROWS(Q$4:Q11))-3,1),"")</f>
        <v/>
      </c>
      <c r="AW11" t="str">
        <f t="shared" si="6"/>
        <v/>
      </c>
      <c r="AX11" t="str">
        <f t="shared" si="6"/>
        <v/>
      </c>
      <c r="AY11" t="str">
        <f t="shared" si="6"/>
        <v/>
      </c>
      <c r="AZ11" t="str">
        <f t="shared" si="6"/>
        <v/>
      </c>
      <c r="BA11" t="str">
        <f t="shared" si="6"/>
        <v/>
      </c>
      <c r="BB11" t="str">
        <f t="shared" si="6"/>
        <v/>
      </c>
      <c r="BC11" t="str">
        <f t="shared" si="6"/>
        <v/>
      </c>
      <c r="BD11" t="str">
        <f t="shared" si="6"/>
        <v/>
      </c>
      <c r="BE11" t="str">
        <f t="shared" si="6"/>
        <v/>
      </c>
      <c r="BF11" t="str">
        <f t="shared" si="6"/>
        <v/>
      </c>
      <c r="BG11" t="str">
        <f t="shared" si="17"/>
        <v/>
      </c>
      <c r="BI11">
        <f t="array" ref="BI11">IFERROR(INDEX($Q$4:$Q$59,SMALL(IF($AG$4:$AG$59=(MAX($AG$4:$AG$59)-2),ROW($AG$4:$AG$59)),ROWS(Q$4:Q11))-3,1),"")</f>
        <v>36</v>
      </c>
      <c r="BJ11" t="str">
        <f t="shared" si="7"/>
        <v>C6-2</v>
      </c>
      <c r="BK11">
        <f t="shared" si="7"/>
        <v>47.938000000000002</v>
      </c>
      <c r="BL11" t="str">
        <f t="shared" si="7"/>
        <v>C7-1</v>
      </c>
      <c r="BM11">
        <f t="shared" si="7"/>
        <v>35.396999999999998</v>
      </c>
      <c r="BN11" t="str">
        <f t="shared" si="7"/>
        <v>-</v>
      </c>
      <c r="BO11" t="str">
        <f t="shared" si="7"/>
        <v>-</v>
      </c>
      <c r="BP11" t="str">
        <f t="shared" si="7"/>
        <v>-</v>
      </c>
      <c r="BQ11" t="str">
        <f t="shared" si="7"/>
        <v>-</v>
      </c>
      <c r="BR11">
        <f t="shared" si="7"/>
        <v>83.335000000000008</v>
      </c>
      <c r="BS11">
        <f t="shared" si="7"/>
        <v>0.66499999999999204</v>
      </c>
      <c r="BT11">
        <f t="shared" si="18"/>
        <v>0</v>
      </c>
      <c r="BV11">
        <f t="array" ref="BV11">IFERROR(INDEX($Q$4:$Q$59,SMALL(IF($AG$4:$AG$59&lt;(MAX($AG$4:$AG$59)-2),ROW($AG$4:$AG$59)),ROWS(AG$4:AG11))-3,1),"")</f>
        <v>8</v>
      </c>
      <c r="BW11" t="str">
        <f t="shared" si="8"/>
        <v>C2-10</v>
      </c>
      <c r="BX11">
        <f t="shared" si="8"/>
        <v>57.488999999999997</v>
      </c>
      <c r="BY11" t="str">
        <f t="shared" si="8"/>
        <v>C2-1</v>
      </c>
      <c r="BZ11">
        <f t="shared" si="8"/>
        <v>25.873000000000001</v>
      </c>
      <c r="CA11" t="str">
        <f t="shared" si="8"/>
        <v>-</v>
      </c>
      <c r="CB11" t="str">
        <f t="shared" si="8"/>
        <v>-</v>
      </c>
      <c r="CC11" t="str">
        <f t="shared" si="8"/>
        <v>-</v>
      </c>
      <c r="CD11" t="str">
        <f t="shared" si="8"/>
        <v>-</v>
      </c>
      <c r="CE11">
        <f t="shared" si="8"/>
        <v>83.361999999999995</v>
      </c>
      <c r="CF11">
        <f t="shared" si="8"/>
        <v>0.63800000000000523</v>
      </c>
      <c r="CG11">
        <f t="shared" si="19"/>
        <v>-1</v>
      </c>
    </row>
    <row r="12" spans="1:85" x14ac:dyDescent="0.2">
      <c r="A12" t="s">
        <v>52</v>
      </c>
      <c r="B12" s="9">
        <v>23.969000000000001</v>
      </c>
      <c r="D12">
        <v>0</v>
      </c>
      <c r="E12">
        <v>1</v>
      </c>
      <c r="F12">
        <v>0</v>
      </c>
      <c r="M12" s="1" t="s">
        <v>104</v>
      </c>
      <c r="N12" t="s">
        <v>101</v>
      </c>
      <c r="Q12">
        <v>9</v>
      </c>
      <c r="R12" s="101" t="str">
        <f t="shared" si="0"/>
        <v>C2-10</v>
      </c>
      <c r="S12" s="101">
        <f t="shared" si="20"/>
        <v>57.488999999999997</v>
      </c>
      <c r="T12" s="101" t="str">
        <f t="shared" si="2"/>
        <v>C2-1</v>
      </c>
      <c r="U12" s="101">
        <f>IFERROR(IF(($K$2-S12)&lt;$B$53,VLOOKUP(($K$2-S12),$B$4:$B$53,1,TRUE),$B$57),"-")</f>
        <v>25.873000000000001</v>
      </c>
      <c r="V12" s="101" t="str">
        <f t="shared" si="3"/>
        <v>-</v>
      </c>
      <c r="W12" s="101" t="str">
        <f>IFERROR(IF(($K$2-S12-U12)&lt;$B$53,VLOOKUP(($K$2-S12-U12),$B$4:$B$53,1,TRUE),$B$57),"-")</f>
        <v>-</v>
      </c>
      <c r="X12" s="101" t="str">
        <f t="shared" si="4"/>
        <v>-</v>
      </c>
      <c r="Y12" s="101" t="str">
        <f>IFERROR(IF(($K$2-S12-U12-W12)&lt;$B$53,VLOOKUP(($K$2-S12-U12-W12),$B$4:$B$53,1,TRUE),$B$57),"-")</f>
        <v>-</v>
      </c>
      <c r="Z12" s="7">
        <f t="shared" si="9"/>
        <v>83.361999999999995</v>
      </c>
      <c r="AA12" s="7">
        <f t="shared" si="10"/>
        <v>0.63800000000000523</v>
      </c>
      <c r="AB12">
        <f t="shared" si="11"/>
        <v>-3</v>
      </c>
      <c r="AC12" s="7">
        <f t="shared" si="12"/>
        <v>1</v>
      </c>
      <c r="AD12" s="7">
        <f t="shared" si="13"/>
        <v>0</v>
      </c>
      <c r="AE12" s="7">
        <f t="array" ref="AE12">IF(OR(LEFT(R12:Y12,2)="C5",LEFT(R12:Y12,2)="C6",LEFT(R12:Y12,2)="C7"),1,0)</f>
        <v>0</v>
      </c>
      <c r="AF12" s="7">
        <f t="shared" si="14"/>
        <v>0</v>
      </c>
      <c r="AG12" s="7">
        <f t="shared" si="15"/>
        <v>-1</v>
      </c>
      <c r="AI12">
        <f t="array" ref="AI12">IFERROR(INDEX($Q$4:$Q$59,SMALL(IF($AG$4:$AG$59=MAX($AG$4:$AG$59),ROW($AG$4:$AG$59)),ROWS(Q$4:Q12))-3,1),"")</f>
        <v>51</v>
      </c>
      <c r="AJ12" t="str">
        <f t="shared" si="5"/>
        <v>C1-17</v>
      </c>
      <c r="AK12">
        <f t="shared" si="5"/>
        <v>47.683999999999997</v>
      </c>
      <c r="AL12" t="str">
        <f t="shared" si="5"/>
        <v>C1-11</v>
      </c>
      <c r="AM12">
        <f t="shared" si="5"/>
        <v>36.243000000000002</v>
      </c>
      <c r="AN12" t="str">
        <f t="shared" si="5"/>
        <v>-</v>
      </c>
      <c r="AO12" t="str">
        <f t="shared" si="5"/>
        <v>-</v>
      </c>
      <c r="AP12" t="str">
        <f t="shared" si="5"/>
        <v>-</v>
      </c>
      <c r="AQ12" t="str">
        <f t="shared" si="5"/>
        <v>-</v>
      </c>
      <c r="AR12">
        <f t="shared" si="5"/>
        <v>83.926999999999992</v>
      </c>
      <c r="AS12">
        <f t="shared" si="5"/>
        <v>7.3000000000007503E-2</v>
      </c>
      <c r="AT12">
        <f t="shared" si="16"/>
        <v>2</v>
      </c>
      <c r="AV12" t="str">
        <f t="array" ref="AV12">IFERROR(INDEX($Q$4:$Q$59,SMALL(IF($AG$4:$AG$59=(MAX($AG$4:$AG$59)-1),ROW($AG$4:$AG$59)),ROWS(Q$4:Q12))-3,1),"")</f>
        <v/>
      </c>
      <c r="AW12" t="str">
        <f t="shared" si="6"/>
        <v/>
      </c>
      <c r="AX12" t="str">
        <f t="shared" si="6"/>
        <v/>
      </c>
      <c r="AY12" t="str">
        <f t="shared" si="6"/>
        <v/>
      </c>
      <c r="AZ12" t="str">
        <f t="shared" si="6"/>
        <v/>
      </c>
      <c r="BA12" t="str">
        <f t="shared" si="6"/>
        <v/>
      </c>
      <c r="BB12" t="str">
        <f t="shared" si="6"/>
        <v/>
      </c>
      <c r="BC12" t="str">
        <f t="shared" si="6"/>
        <v/>
      </c>
      <c r="BD12" t="str">
        <f t="shared" si="6"/>
        <v/>
      </c>
      <c r="BE12" t="str">
        <f t="shared" si="6"/>
        <v/>
      </c>
      <c r="BF12" t="str">
        <f t="shared" si="6"/>
        <v/>
      </c>
      <c r="BG12" t="str">
        <f t="shared" si="17"/>
        <v/>
      </c>
      <c r="BI12">
        <f t="array" ref="BI12">IFERROR(INDEX($Q$4:$Q$59,SMALL(IF($AG$4:$AG$59=(MAX($AG$4:$AG$59)-2),ROW($AG$4:$AG$59)),ROWS(Q$4:Q12))-3,1),"")</f>
        <v>37</v>
      </c>
      <c r="BJ12" t="str">
        <f t="shared" si="7"/>
        <v>C6-2</v>
      </c>
      <c r="BK12">
        <f t="shared" si="7"/>
        <v>47.938000000000002</v>
      </c>
      <c r="BL12" t="str">
        <f t="shared" si="7"/>
        <v>C7-1</v>
      </c>
      <c r="BM12">
        <f t="shared" si="7"/>
        <v>35.396999999999998</v>
      </c>
      <c r="BN12" t="str">
        <f t="shared" si="7"/>
        <v>-</v>
      </c>
      <c r="BO12" t="str">
        <f t="shared" si="7"/>
        <v>-</v>
      </c>
      <c r="BP12" t="str">
        <f t="shared" si="7"/>
        <v>-</v>
      </c>
      <c r="BQ12" t="str">
        <f t="shared" si="7"/>
        <v>-</v>
      </c>
      <c r="BR12">
        <f t="shared" si="7"/>
        <v>83.335000000000008</v>
      </c>
      <c r="BS12">
        <f t="shared" si="7"/>
        <v>0.66499999999999204</v>
      </c>
      <c r="BT12">
        <f t="shared" si="18"/>
        <v>0</v>
      </c>
      <c r="BV12">
        <f t="array" ref="BV12">IFERROR(INDEX($Q$4:$Q$59,SMALL(IF($AG$4:$AG$59&lt;(MAX($AG$4:$AG$59)-2),ROW($AG$4:$AG$59)),ROWS(AG$4:AG12))-3,1),"")</f>
        <v>9</v>
      </c>
      <c r="BW12" t="str">
        <f t="shared" si="8"/>
        <v>C2-10</v>
      </c>
      <c r="BX12">
        <f t="shared" si="8"/>
        <v>57.488999999999997</v>
      </c>
      <c r="BY12" t="str">
        <f t="shared" si="8"/>
        <v>C2-1</v>
      </c>
      <c r="BZ12">
        <f t="shared" si="8"/>
        <v>25.873000000000001</v>
      </c>
      <c r="CA12" t="str">
        <f t="shared" si="8"/>
        <v>-</v>
      </c>
      <c r="CB12" t="str">
        <f t="shared" si="8"/>
        <v>-</v>
      </c>
      <c r="CC12" t="str">
        <f t="shared" si="8"/>
        <v>-</v>
      </c>
      <c r="CD12" t="str">
        <f t="shared" si="8"/>
        <v>-</v>
      </c>
      <c r="CE12">
        <f t="shared" si="8"/>
        <v>83.361999999999995</v>
      </c>
      <c r="CF12">
        <f t="shared" si="8"/>
        <v>0.63800000000000523</v>
      </c>
      <c r="CG12">
        <f t="shared" si="19"/>
        <v>-1</v>
      </c>
    </row>
    <row r="13" spans="1:85" x14ac:dyDescent="0.2">
      <c r="A13" t="s">
        <v>51</v>
      </c>
      <c r="B13" s="9">
        <v>24.802</v>
      </c>
      <c r="D13">
        <v>2</v>
      </c>
      <c r="E13">
        <v>0</v>
      </c>
      <c r="F13">
        <v>1</v>
      </c>
      <c r="M13">
        <v>1</v>
      </c>
      <c r="N13">
        <f>M13*$M$8+$M$8</f>
        <v>0.04</v>
      </c>
      <c r="Q13" s="7">
        <v>10</v>
      </c>
      <c r="R13" s="101" t="str">
        <f t="shared" si="0"/>
        <v>C2-10</v>
      </c>
      <c r="S13" s="101">
        <f t="shared" si="20"/>
        <v>57.488999999999997</v>
      </c>
      <c r="T13" s="101" t="str">
        <f t="shared" si="2"/>
        <v>C2-1</v>
      </c>
      <c r="U13" s="101">
        <f>IFERROR(IF(($K$2-S13)&lt;$B$53,VLOOKUP(($K$2-S13),$B$4:$B$53,1,TRUE),$B$58),"-")</f>
        <v>25.873000000000001</v>
      </c>
      <c r="V13" s="101" t="str">
        <f t="shared" si="3"/>
        <v>-</v>
      </c>
      <c r="W13" s="101" t="str">
        <f>IFERROR(IF(($K$2-S13-U13)&lt;$B$53,VLOOKUP(($K$2-S13-U13),$B$4:$B$53,1,TRUE),$B$58),"-")</f>
        <v>-</v>
      </c>
      <c r="X13" s="101" t="str">
        <f t="shared" si="4"/>
        <v>-</v>
      </c>
      <c r="Y13" s="101" t="str">
        <f>IFERROR(IF(($K$2-S13-U13-W13)&lt;$B$53,VLOOKUP(($K$2-S13-U13-W13),$B$4:$B$53,1,TRUE),$B$58),"-")</f>
        <v>-</v>
      </c>
      <c r="Z13" s="7">
        <f t="shared" si="9"/>
        <v>83.361999999999995</v>
      </c>
      <c r="AA13" s="7">
        <f t="shared" si="10"/>
        <v>0.63800000000000523</v>
      </c>
      <c r="AB13">
        <f t="shared" si="11"/>
        <v>-3</v>
      </c>
      <c r="AC13" s="7">
        <f t="shared" si="12"/>
        <v>1</v>
      </c>
      <c r="AD13" s="7">
        <f t="shared" si="13"/>
        <v>0</v>
      </c>
      <c r="AE13" s="7">
        <f t="array" ref="AE13">IF(OR(LEFT(R13:Y13,2)="C5",LEFT(R13:Y13,2)="C6",LEFT(R13:Y13,2)="C7"),1,0)</f>
        <v>0</v>
      </c>
      <c r="AF13" s="7">
        <f t="shared" si="14"/>
        <v>0</v>
      </c>
      <c r="AG13" s="7">
        <f t="shared" si="15"/>
        <v>-1</v>
      </c>
      <c r="AI13">
        <f t="array" ref="AI13">IFERROR(INDEX($Q$4:$Q$59,SMALL(IF($AG$4:$AG$59=MAX($AG$4:$AG$59),ROW($AG$4:$AG$59)),ROWS(Q$4:Q13))-3,1),"")</f>
        <v>52</v>
      </c>
      <c r="AJ13" t="str">
        <f t="shared" si="5"/>
        <v>C1-17</v>
      </c>
      <c r="AK13">
        <f t="shared" si="5"/>
        <v>47.683999999999997</v>
      </c>
      <c r="AL13" t="str">
        <f t="shared" si="5"/>
        <v>C1-11</v>
      </c>
      <c r="AM13">
        <f t="shared" si="5"/>
        <v>36.243000000000002</v>
      </c>
      <c r="AN13" t="str">
        <f t="shared" si="5"/>
        <v>-</v>
      </c>
      <c r="AO13" t="str">
        <f t="shared" si="5"/>
        <v>-</v>
      </c>
      <c r="AP13" t="str">
        <f t="shared" si="5"/>
        <v>-</v>
      </c>
      <c r="AQ13" t="str">
        <f t="shared" si="5"/>
        <v>-</v>
      </c>
      <c r="AR13">
        <f t="shared" si="5"/>
        <v>83.926999999999992</v>
      </c>
      <c r="AS13">
        <f t="shared" si="5"/>
        <v>7.3000000000007503E-2</v>
      </c>
      <c r="AT13">
        <f t="shared" si="16"/>
        <v>2</v>
      </c>
      <c r="AV13" t="str">
        <f t="array" ref="AV13">IFERROR(INDEX($Q$4:$Q$59,SMALL(IF($AG$4:$AG$59=(MAX($AG$4:$AG$59)-1),ROW($AG$4:$AG$59)),ROWS(Q$4:Q13))-3,1),"")</f>
        <v/>
      </c>
      <c r="AW13" t="str">
        <f t="shared" si="6"/>
        <v/>
      </c>
      <c r="AX13" t="str">
        <f t="shared" si="6"/>
        <v/>
      </c>
      <c r="AY13" t="str">
        <f t="shared" si="6"/>
        <v/>
      </c>
      <c r="AZ13" t="str">
        <f t="shared" si="6"/>
        <v/>
      </c>
      <c r="BA13" t="str">
        <f t="shared" si="6"/>
        <v/>
      </c>
      <c r="BB13" t="str">
        <f t="shared" si="6"/>
        <v/>
      </c>
      <c r="BC13" t="str">
        <f t="shared" si="6"/>
        <v/>
      </c>
      <c r="BD13" t="str">
        <f t="shared" si="6"/>
        <v/>
      </c>
      <c r="BE13" t="str">
        <f t="shared" si="6"/>
        <v/>
      </c>
      <c r="BF13" t="str">
        <f t="shared" si="6"/>
        <v/>
      </c>
      <c r="BG13" t="str">
        <f t="shared" si="17"/>
        <v/>
      </c>
      <c r="BI13">
        <f t="array" ref="BI13">IFERROR(INDEX($Q$4:$Q$59,SMALL(IF($AG$4:$AG$59=(MAX($AG$4:$AG$59)-2),ROW($AG$4:$AG$59)),ROWS(Q$4:Q13))-3,1),"")</f>
        <v>38</v>
      </c>
      <c r="BJ13" t="str">
        <f t="shared" si="7"/>
        <v>C6-2</v>
      </c>
      <c r="BK13">
        <f t="shared" si="7"/>
        <v>47.938000000000002</v>
      </c>
      <c r="BL13" t="str">
        <f t="shared" si="7"/>
        <v>C7-1</v>
      </c>
      <c r="BM13">
        <f t="shared" si="7"/>
        <v>35.396999999999998</v>
      </c>
      <c r="BN13" t="str">
        <f t="shared" si="7"/>
        <v>-</v>
      </c>
      <c r="BO13" t="str">
        <f t="shared" si="7"/>
        <v>-</v>
      </c>
      <c r="BP13" t="str">
        <f t="shared" si="7"/>
        <v>-</v>
      </c>
      <c r="BQ13" t="str">
        <f t="shared" si="7"/>
        <v>-</v>
      </c>
      <c r="BR13">
        <f t="shared" si="7"/>
        <v>83.335000000000008</v>
      </c>
      <c r="BS13">
        <f t="shared" si="7"/>
        <v>0.66499999999999204</v>
      </c>
      <c r="BT13">
        <f t="shared" si="18"/>
        <v>0</v>
      </c>
      <c r="BV13">
        <f t="array" ref="BV13">IFERROR(INDEX($Q$4:$Q$59,SMALL(IF($AG$4:$AG$59&lt;(MAX($AG$4:$AG$59)-2),ROW($AG$4:$AG$59)),ROWS(AG$4:AG13))-3,1),"")</f>
        <v>10</v>
      </c>
      <c r="BW13" t="str">
        <f t="shared" si="8"/>
        <v>C2-10</v>
      </c>
      <c r="BX13">
        <f t="shared" si="8"/>
        <v>57.488999999999997</v>
      </c>
      <c r="BY13" t="str">
        <f t="shared" si="8"/>
        <v>C2-1</v>
      </c>
      <c r="BZ13">
        <f t="shared" si="8"/>
        <v>25.873000000000001</v>
      </c>
      <c r="CA13" t="str">
        <f t="shared" si="8"/>
        <v>-</v>
      </c>
      <c r="CB13" t="str">
        <f t="shared" si="8"/>
        <v>-</v>
      </c>
      <c r="CC13" t="str">
        <f t="shared" si="8"/>
        <v>-</v>
      </c>
      <c r="CD13" t="str">
        <f t="shared" si="8"/>
        <v>-</v>
      </c>
      <c r="CE13">
        <f t="shared" si="8"/>
        <v>83.361999999999995</v>
      </c>
      <c r="CF13">
        <f t="shared" si="8"/>
        <v>0.63800000000000523</v>
      </c>
      <c r="CG13">
        <f t="shared" si="19"/>
        <v>-1</v>
      </c>
    </row>
    <row r="14" spans="1:85" x14ac:dyDescent="0.2">
      <c r="A14" t="s">
        <v>49</v>
      </c>
      <c r="B14" s="9">
        <v>25.873000000000001</v>
      </c>
      <c r="D14">
        <v>0</v>
      </c>
      <c r="E14">
        <v>1</v>
      </c>
      <c r="F14">
        <v>1</v>
      </c>
      <c r="M14">
        <v>2</v>
      </c>
      <c r="N14">
        <f t="shared" ref="N14:N16" si="21">M14*$M$8+$M$8</f>
        <v>0.06</v>
      </c>
      <c r="Q14" s="11">
        <v>11</v>
      </c>
      <c r="R14" s="101" t="str">
        <f t="shared" si="0"/>
        <v>C2-10</v>
      </c>
      <c r="S14" s="101">
        <f t="shared" si="20"/>
        <v>57.488999999999997</v>
      </c>
      <c r="T14" s="101" t="str">
        <f t="shared" si="2"/>
        <v>C2-1</v>
      </c>
      <c r="U14" s="101">
        <f>IFERROR(IF(($K$2-S14)&lt;$B$53,VLOOKUP(($K$2-S14),$B$4:$B$53,1,TRUE),$B$59),"-")</f>
        <v>25.873000000000001</v>
      </c>
      <c r="V14" s="101" t="str">
        <f t="shared" si="3"/>
        <v>-</v>
      </c>
      <c r="W14" s="101" t="str">
        <f>IFERROR(IF(($K$2-S14-U14)&lt;$B$53,VLOOKUP(($K$2-S14-U14),$B$4:$B$53,1,TRUE),$B$59),"-")</f>
        <v>-</v>
      </c>
      <c r="X14" s="101" t="str">
        <f t="shared" si="4"/>
        <v>-</v>
      </c>
      <c r="Y14" s="101" t="str">
        <f>IFERROR(IF(($K$2-S14-U14-W14)&lt;$B$53,VLOOKUP(($K$2-S14-U14-W14),$B$4:$B$53,1,TRUE),$B$59),"-")</f>
        <v>-</v>
      </c>
      <c r="Z14" s="7">
        <f t="shared" si="9"/>
        <v>83.361999999999995</v>
      </c>
      <c r="AA14" s="7">
        <f t="shared" si="10"/>
        <v>0.63800000000000523</v>
      </c>
      <c r="AB14">
        <f t="shared" si="11"/>
        <v>-3</v>
      </c>
      <c r="AC14" s="7">
        <f t="shared" si="12"/>
        <v>1</v>
      </c>
      <c r="AD14" s="7">
        <f t="shared" si="13"/>
        <v>0</v>
      </c>
      <c r="AE14" s="7">
        <f t="array" ref="AE14">IF(OR(LEFT(R14:Y14,2)="C5",LEFT(R14:Y14,2)="C6",LEFT(R14:Y14,2)="C7"),1,0)</f>
        <v>0</v>
      </c>
      <c r="AF14" s="7">
        <f t="shared" si="14"/>
        <v>0</v>
      </c>
      <c r="AG14" s="7">
        <f t="shared" si="15"/>
        <v>-1</v>
      </c>
      <c r="AI14">
        <f t="array" ref="AI14">IFERROR(INDEX($Q$4:$Q$59,SMALL(IF($AG$4:$AG$59=MAX($AG$4:$AG$59),ROW($AG$4:$AG$59)),ROWS(Q$4:Q14))-3,1),"")</f>
        <v>53</v>
      </c>
      <c r="AJ14" t="str">
        <f t="shared" si="5"/>
        <v>C1-17</v>
      </c>
      <c r="AK14">
        <f t="shared" si="5"/>
        <v>47.683999999999997</v>
      </c>
      <c r="AL14" t="str">
        <f t="shared" si="5"/>
        <v>C1-11</v>
      </c>
      <c r="AM14">
        <f t="shared" si="5"/>
        <v>36.243000000000002</v>
      </c>
      <c r="AN14" t="str">
        <f t="shared" si="5"/>
        <v>-</v>
      </c>
      <c r="AO14" t="str">
        <f t="shared" si="5"/>
        <v>-</v>
      </c>
      <c r="AP14" t="str">
        <f t="shared" si="5"/>
        <v>-</v>
      </c>
      <c r="AQ14" t="str">
        <f t="shared" si="5"/>
        <v>-</v>
      </c>
      <c r="AR14">
        <f t="shared" si="5"/>
        <v>83.926999999999992</v>
      </c>
      <c r="AS14">
        <f t="shared" si="5"/>
        <v>7.3000000000007503E-2</v>
      </c>
      <c r="AT14">
        <f t="shared" si="16"/>
        <v>2</v>
      </c>
      <c r="AV14" t="str">
        <f t="array" ref="AV14">IFERROR(INDEX($Q$4:$Q$59,SMALL(IF($AG$4:$AG$59=(MAX($AG$4:$AG$59)-1),ROW($AG$4:$AG$59)),ROWS(Q$4:Q14))-3,1),"")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17"/>
        <v/>
      </c>
      <c r="BI14">
        <f t="array" ref="BI14">IFERROR(INDEX($Q$4:$Q$59,SMALL(IF($AG$4:$AG$59=(MAX($AG$4:$AG$59)-2),ROW($AG$4:$AG$59)),ROWS(Q$4:Q14))-3,1),"")</f>
        <v>39</v>
      </c>
      <c r="BJ14" t="str">
        <f t="shared" si="7"/>
        <v>C6-2</v>
      </c>
      <c r="BK14">
        <f t="shared" si="7"/>
        <v>47.938000000000002</v>
      </c>
      <c r="BL14" t="str">
        <f t="shared" si="7"/>
        <v>C7-1</v>
      </c>
      <c r="BM14">
        <f t="shared" si="7"/>
        <v>35.396999999999998</v>
      </c>
      <c r="BN14" t="str">
        <f t="shared" si="7"/>
        <v>-</v>
      </c>
      <c r="BO14" t="str">
        <f t="shared" si="7"/>
        <v>-</v>
      </c>
      <c r="BP14" t="str">
        <f t="shared" si="7"/>
        <v>-</v>
      </c>
      <c r="BQ14" t="str">
        <f t="shared" si="7"/>
        <v>-</v>
      </c>
      <c r="BR14">
        <f t="shared" si="7"/>
        <v>83.335000000000008</v>
      </c>
      <c r="BS14">
        <f t="shared" si="7"/>
        <v>0.66499999999999204</v>
      </c>
      <c r="BT14">
        <f t="shared" si="18"/>
        <v>0</v>
      </c>
      <c r="BV14">
        <f t="array" ref="BV14">IFERROR(INDEX($Q$4:$Q$59,SMALL(IF($AG$4:$AG$59&lt;(MAX($AG$4:$AG$59)-2),ROW($AG$4:$AG$59)),ROWS(AG$4:AG14))-3,1),"")</f>
        <v>11</v>
      </c>
      <c r="BW14" t="str">
        <f t="shared" si="8"/>
        <v>C2-10</v>
      </c>
      <c r="BX14">
        <f t="shared" si="8"/>
        <v>57.488999999999997</v>
      </c>
      <c r="BY14" t="str">
        <f t="shared" si="8"/>
        <v>C2-1</v>
      </c>
      <c r="BZ14">
        <f t="shared" si="8"/>
        <v>25.873000000000001</v>
      </c>
      <c r="CA14" t="str">
        <f t="shared" si="8"/>
        <v>-</v>
      </c>
      <c r="CB14" t="str">
        <f t="shared" si="8"/>
        <v>-</v>
      </c>
      <c r="CC14" t="str">
        <f t="shared" si="8"/>
        <v>-</v>
      </c>
      <c r="CD14" t="str">
        <f t="shared" si="8"/>
        <v>-</v>
      </c>
      <c r="CE14">
        <f t="shared" si="8"/>
        <v>83.361999999999995</v>
      </c>
      <c r="CF14">
        <f t="shared" si="8"/>
        <v>0.63800000000000523</v>
      </c>
      <c r="CG14">
        <f t="shared" si="19"/>
        <v>-1</v>
      </c>
    </row>
    <row r="15" spans="1:85" x14ac:dyDescent="0.2">
      <c r="A15" t="s">
        <v>46</v>
      </c>
      <c r="B15" s="9">
        <v>26.771999999999998</v>
      </c>
      <c r="D15">
        <v>2</v>
      </c>
      <c r="E15">
        <v>0</v>
      </c>
      <c r="F15">
        <v>2</v>
      </c>
      <c r="M15">
        <v>3</v>
      </c>
      <c r="N15">
        <f t="shared" si="21"/>
        <v>0.08</v>
      </c>
      <c r="Q15" s="11">
        <v>12</v>
      </c>
      <c r="R15" s="101" t="str">
        <f t="shared" si="0"/>
        <v>C2-10</v>
      </c>
      <c r="S15" s="101">
        <f t="shared" si="20"/>
        <v>57.488999999999997</v>
      </c>
      <c r="T15" s="101" t="str">
        <f t="shared" si="2"/>
        <v>C2-1</v>
      </c>
      <c r="U15" s="101">
        <f>IFERROR(IF(($K$2-S15)&lt;$B$53,VLOOKUP(($K$2-S15),$B$4:$B$53,1,TRUE),$B$60),"-")</f>
        <v>25.873000000000001</v>
      </c>
      <c r="V15" s="101" t="str">
        <f t="shared" si="3"/>
        <v>-</v>
      </c>
      <c r="W15" s="101" t="str">
        <f>IFERROR(IF(($K$2-S15-U15)&lt;$B$53,VLOOKUP(($K$2-S15-U15),$B$4:$B$53,1,TRUE),$B$60),"-")</f>
        <v>-</v>
      </c>
      <c r="X15" s="101" t="str">
        <f t="shared" si="4"/>
        <v>-</v>
      </c>
      <c r="Y15" s="101" t="str">
        <f>IFERROR(IF(($K$2-S15-U15-W15)&lt;$B$53,VLOOKUP(($K$2-S15-U15-W15),$B$4:$B$53,1,TRUE),$B$60),"-")</f>
        <v>-</v>
      </c>
      <c r="Z15" s="7">
        <f t="shared" si="9"/>
        <v>83.361999999999995</v>
      </c>
      <c r="AA15" s="7">
        <f t="shared" si="10"/>
        <v>0.63800000000000523</v>
      </c>
      <c r="AB15">
        <f t="shared" si="11"/>
        <v>-3</v>
      </c>
      <c r="AC15" s="7">
        <f t="shared" si="12"/>
        <v>1</v>
      </c>
      <c r="AD15" s="7">
        <f t="shared" si="13"/>
        <v>0</v>
      </c>
      <c r="AE15" s="7">
        <f t="array" ref="AE15">IF(OR(LEFT(R15:Y15,2)="C5",LEFT(R15:Y15,2)="C6",LEFT(R15:Y15,2)="C7"),1,0)</f>
        <v>0</v>
      </c>
      <c r="AF15" s="7">
        <f t="shared" si="14"/>
        <v>0</v>
      </c>
      <c r="AG15" s="7">
        <f t="shared" si="15"/>
        <v>-1</v>
      </c>
      <c r="AI15">
        <f t="array" ref="AI15">IFERROR(INDEX($Q$4:$Q$59,SMALL(IF($AG$4:$AG$59=MAX($AG$4:$AG$59),ROW($AG$4:$AG$59)),ROWS(Q$4:Q15))-3,1),"")</f>
        <v>54</v>
      </c>
      <c r="AJ15" t="str">
        <f t="shared" si="5"/>
        <v>C1-17</v>
      </c>
      <c r="AK15">
        <f t="shared" si="5"/>
        <v>47.683999999999997</v>
      </c>
      <c r="AL15" t="str">
        <f t="shared" si="5"/>
        <v>C1-11</v>
      </c>
      <c r="AM15">
        <f t="shared" si="5"/>
        <v>36.243000000000002</v>
      </c>
      <c r="AN15" t="str">
        <f t="shared" si="5"/>
        <v>-</v>
      </c>
      <c r="AO15" t="str">
        <f t="shared" si="5"/>
        <v>-</v>
      </c>
      <c r="AP15" t="str">
        <f t="shared" si="5"/>
        <v>-</v>
      </c>
      <c r="AQ15" t="str">
        <f t="shared" si="5"/>
        <v>-</v>
      </c>
      <c r="AR15">
        <f t="shared" si="5"/>
        <v>83.926999999999992</v>
      </c>
      <c r="AS15">
        <f t="shared" si="5"/>
        <v>7.3000000000007503E-2</v>
      </c>
      <c r="AT15">
        <f t="shared" si="16"/>
        <v>2</v>
      </c>
      <c r="AV15" t="str">
        <f t="array" ref="AV15">IFERROR(INDEX($Q$4:$Q$59,SMALL(IF($AG$4:$AG$59=(MAX($AG$4:$AG$59)-1),ROW($AG$4:$AG$59)),ROWS(Q$4:Q15))-3,1),"")</f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17"/>
        <v/>
      </c>
      <c r="BI15">
        <f t="array" ref="BI15">IFERROR(INDEX($Q$4:$Q$59,SMALL(IF($AG$4:$AG$59=(MAX($AG$4:$AG$59)-2),ROW($AG$4:$AG$59)),ROWS(Q$4:Q15))-3,1),"")</f>
        <v>40</v>
      </c>
      <c r="BJ15" t="str">
        <f t="shared" si="7"/>
        <v>C6-2</v>
      </c>
      <c r="BK15">
        <f t="shared" si="7"/>
        <v>47.938000000000002</v>
      </c>
      <c r="BL15" t="str">
        <f t="shared" si="7"/>
        <v>C7-1</v>
      </c>
      <c r="BM15">
        <f t="shared" si="7"/>
        <v>35.396999999999998</v>
      </c>
      <c r="BN15" t="str">
        <f t="shared" si="7"/>
        <v>-</v>
      </c>
      <c r="BO15" t="str">
        <f t="shared" si="7"/>
        <v>-</v>
      </c>
      <c r="BP15" t="str">
        <f t="shared" si="7"/>
        <v>-</v>
      </c>
      <c r="BQ15" t="str">
        <f t="shared" si="7"/>
        <v>-</v>
      </c>
      <c r="BR15">
        <f t="shared" si="7"/>
        <v>83.335000000000008</v>
      </c>
      <c r="BS15">
        <f t="shared" si="7"/>
        <v>0.66499999999999204</v>
      </c>
      <c r="BT15">
        <f t="shared" si="18"/>
        <v>0</v>
      </c>
      <c r="BV15">
        <f t="array" ref="BV15">IFERROR(INDEX($Q$4:$Q$59,SMALL(IF($AG$4:$AG$59&lt;(MAX($AG$4:$AG$59)-2),ROW($AG$4:$AG$59)),ROWS(AG$4:AG15))-3,1),"")</f>
        <v>12</v>
      </c>
      <c r="BW15" t="str">
        <f t="shared" si="8"/>
        <v>C2-10</v>
      </c>
      <c r="BX15">
        <f t="shared" si="8"/>
        <v>57.488999999999997</v>
      </c>
      <c r="BY15" t="str">
        <f t="shared" si="8"/>
        <v>C2-1</v>
      </c>
      <c r="BZ15">
        <f t="shared" si="8"/>
        <v>25.873000000000001</v>
      </c>
      <c r="CA15" t="str">
        <f t="shared" si="8"/>
        <v>-</v>
      </c>
      <c r="CB15" t="str">
        <f t="shared" si="8"/>
        <v>-</v>
      </c>
      <c r="CC15" t="str">
        <f t="shared" si="8"/>
        <v>-</v>
      </c>
      <c r="CD15" t="str">
        <f t="shared" si="8"/>
        <v>-</v>
      </c>
      <c r="CE15">
        <f t="shared" si="8"/>
        <v>83.361999999999995</v>
      </c>
      <c r="CF15">
        <f t="shared" si="8"/>
        <v>0.63800000000000523</v>
      </c>
      <c r="CG15">
        <f t="shared" si="19"/>
        <v>-1</v>
      </c>
    </row>
    <row r="16" spans="1:85" x14ac:dyDescent="0.2">
      <c r="A16" t="s">
        <v>45</v>
      </c>
      <c r="B16" s="9">
        <v>27.792999999999999</v>
      </c>
      <c r="D16">
        <v>0</v>
      </c>
      <c r="E16">
        <v>1</v>
      </c>
      <c r="F16">
        <v>2</v>
      </c>
      <c r="M16">
        <v>4</v>
      </c>
      <c r="N16">
        <f t="shared" si="21"/>
        <v>0.1</v>
      </c>
      <c r="Q16">
        <v>13</v>
      </c>
      <c r="R16" s="101" t="str">
        <f t="shared" si="0"/>
        <v>C2-10</v>
      </c>
      <c r="S16" s="101">
        <f t="shared" si="20"/>
        <v>57.488999999999997</v>
      </c>
      <c r="T16" s="101" t="str">
        <f t="shared" si="2"/>
        <v>C2-1</v>
      </c>
      <c r="U16" s="101">
        <f>IFERROR(IF(($K$2-S16)&lt;$B$53,VLOOKUP(($K$2-S16),$B$4:$B$53,1,TRUE),$B$61),"-")</f>
        <v>25.873000000000001</v>
      </c>
      <c r="V16" s="101" t="str">
        <f t="shared" si="3"/>
        <v>-</v>
      </c>
      <c r="W16" s="101" t="str">
        <f>IFERROR(IF(($K$2-S16-U16)&lt;$B$53,VLOOKUP(($K$2-S16-U16),$B$4:$B$53,1,TRUE),$B$61),"-")</f>
        <v>-</v>
      </c>
      <c r="X16" s="101" t="str">
        <f t="shared" si="4"/>
        <v>-</v>
      </c>
      <c r="Y16" s="101" t="str">
        <f>IFERROR(IF(($K$2-S16-U16-W16)&lt;$B$53,VLOOKUP(($K$2-S16-U16-W16),$B$4:$B$53,1,TRUE),$B$61),"-")</f>
        <v>-</v>
      </c>
      <c r="Z16" s="7">
        <f t="shared" si="9"/>
        <v>83.361999999999995</v>
      </c>
      <c r="AA16" s="7">
        <f t="shared" si="10"/>
        <v>0.63800000000000523</v>
      </c>
      <c r="AB16">
        <f t="shared" si="11"/>
        <v>-3</v>
      </c>
      <c r="AC16" s="7">
        <f t="shared" si="12"/>
        <v>1</v>
      </c>
      <c r="AD16" s="7">
        <f t="shared" si="13"/>
        <v>0</v>
      </c>
      <c r="AE16" s="7">
        <f t="array" ref="AE16">IF(OR(LEFT(R16:Y16,2)="C5",LEFT(R16:Y16,2)="C6",LEFT(R16:Y16,2)="C7"),1,0)</f>
        <v>0</v>
      </c>
      <c r="AF16" s="7">
        <f t="shared" si="14"/>
        <v>0</v>
      </c>
      <c r="AG16" s="7">
        <f t="shared" si="15"/>
        <v>-1</v>
      </c>
      <c r="AI16">
        <f t="array" ref="AI16">IFERROR(INDEX($Q$4:$Q$59,SMALL(IF($AG$4:$AG$59=MAX($AG$4:$AG$59),ROW($AG$4:$AG$59)),ROWS(Q$4:Q16))-3,1),"")</f>
        <v>55</v>
      </c>
      <c r="AJ16" t="str">
        <f t="shared" si="5"/>
        <v>C1-17</v>
      </c>
      <c r="AK16">
        <f t="shared" si="5"/>
        <v>47.683999999999997</v>
      </c>
      <c r="AL16" t="str">
        <f t="shared" si="5"/>
        <v>C1-11</v>
      </c>
      <c r="AM16">
        <f t="shared" si="5"/>
        <v>36.243000000000002</v>
      </c>
      <c r="AN16" t="str">
        <f t="shared" si="5"/>
        <v>-</v>
      </c>
      <c r="AO16" t="str">
        <f t="shared" si="5"/>
        <v>-</v>
      </c>
      <c r="AP16" t="str">
        <f t="shared" si="5"/>
        <v>-</v>
      </c>
      <c r="AQ16" t="str">
        <f t="shared" si="5"/>
        <v>-</v>
      </c>
      <c r="AR16">
        <f t="shared" si="5"/>
        <v>83.926999999999992</v>
      </c>
      <c r="AS16">
        <f t="shared" si="5"/>
        <v>7.3000000000007503E-2</v>
      </c>
      <c r="AT16">
        <f t="shared" si="16"/>
        <v>2</v>
      </c>
      <c r="AV16" t="str">
        <f t="array" ref="AV16">IFERROR(INDEX($Q$4:$Q$59,SMALL(IF($AG$4:$AG$59=(MAX($AG$4:$AG$59)-1),ROW($AG$4:$AG$59)),ROWS(Q$4:Q16))-3,1),"")</f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17"/>
        <v/>
      </c>
      <c r="BI16">
        <f t="array" ref="BI16">IFERROR(INDEX($Q$4:$Q$59,SMALL(IF($AG$4:$AG$59=(MAX($AG$4:$AG$59)-2),ROW($AG$4:$AG$59)),ROWS(Q$4:Q16))-3,1),"")</f>
        <v>41</v>
      </c>
      <c r="BJ16" t="str">
        <f t="shared" si="7"/>
        <v>C6-2</v>
      </c>
      <c r="BK16">
        <f t="shared" si="7"/>
        <v>47.938000000000002</v>
      </c>
      <c r="BL16" t="str">
        <f t="shared" si="7"/>
        <v>C7-1</v>
      </c>
      <c r="BM16">
        <f t="shared" si="7"/>
        <v>35.396999999999998</v>
      </c>
      <c r="BN16" t="str">
        <f t="shared" si="7"/>
        <v>-</v>
      </c>
      <c r="BO16" t="str">
        <f t="shared" si="7"/>
        <v>-</v>
      </c>
      <c r="BP16" t="str">
        <f t="shared" si="7"/>
        <v>-</v>
      </c>
      <c r="BQ16" t="str">
        <f t="shared" si="7"/>
        <v>-</v>
      </c>
      <c r="BR16">
        <f t="shared" si="7"/>
        <v>83.335000000000008</v>
      </c>
      <c r="BS16">
        <f t="shared" si="7"/>
        <v>0.66499999999999204</v>
      </c>
      <c r="BT16">
        <f t="shared" si="18"/>
        <v>0</v>
      </c>
      <c r="BV16">
        <f t="array" ref="BV16">IFERROR(INDEX($Q$4:$Q$59,SMALL(IF($AG$4:$AG$59&lt;(MAX($AG$4:$AG$59)-2),ROW($AG$4:$AG$59)),ROWS(AG$4:AG16))-3,1),"")</f>
        <v>13</v>
      </c>
      <c r="BW16" t="str">
        <f t="shared" si="8"/>
        <v>C2-10</v>
      </c>
      <c r="BX16">
        <f t="shared" si="8"/>
        <v>57.488999999999997</v>
      </c>
      <c r="BY16" t="str">
        <f t="shared" si="8"/>
        <v>C2-1</v>
      </c>
      <c r="BZ16">
        <f t="shared" si="8"/>
        <v>25.873000000000001</v>
      </c>
      <c r="CA16" t="str">
        <f t="shared" si="8"/>
        <v>-</v>
      </c>
      <c r="CB16" t="str">
        <f t="shared" si="8"/>
        <v>-</v>
      </c>
      <c r="CC16" t="str">
        <f t="shared" si="8"/>
        <v>-</v>
      </c>
      <c r="CD16" t="str">
        <f t="shared" si="8"/>
        <v>-</v>
      </c>
      <c r="CE16">
        <f t="shared" si="8"/>
        <v>83.361999999999995</v>
      </c>
      <c r="CF16">
        <f t="shared" si="8"/>
        <v>0.63800000000000523</v>
      </c>
      <c r="CG16">
        <f t="shared" si="19"/>
        <v>-1</v>
      </c>
    </row>
    <row r="17" spans="1:85" x14ac:dyDescent="0.2">
      <c r="A17" t="s">
        <v>44</v>
      </c>
      <c r="B17" s="9">
        <v>28.641999999999999</v>
      </c>
      <c r="D17">
        <v>2</v>
      </c>
      <c r="E17">
        <v>0</v>
      </c>
      <c r="F17">
        <v>3</v>
      </c>
      <c r="Q17">
        <v>14</v>
      </c>
      <c r="R17" s="101" t="str">
        <f t="shared" si="0"/>
        <v>C2-10</v>
      </c>
      <c r="S17" s="101">
        <f t="shared" si="20"/>
        <v>57.488999999999997</v>
      </c>
      <c r="T17" s="101" t="str">
        <f t="shared" si="2"/>
        <v>C2-1</v>
      </c>
      <c r="U17" s="101">
        <f>IFERROR(IF(($K$2-S17)&lt;$B$53,VLOOKUP(($K$2-S17),$B$4:$B$53,1,TRUE),$B$62),"-")</f>
        <v>25.873000000000001</v>
      </c>
      <c r="V17" s="101" t="str">
        <f t="shared" si="3"/>
        <v>-</v>
      </c>
      <c r="W17" s="101" t="str">
        <f>IFERROR(IF(($K$2-S17-U17)&lt;$B$53,VLOOKUP(($K$2-S17-U17),$B$4:$B$53,1,TRUE),$B$62),"-")</f>
        <v>-</v>
      </c>
      <c r="X17" s="101" t="str">
        <f t="shared" si="4"/>
        <v>-</v>
      </c>
      <c r="Y17" s="101" t="str">
        <f>IFERROR(IF(($K$2-S17-U17-W17)&lt;$B$53,VLOOKUP(($K$2-S17-U17-W17),$B$4:$B$53,1,TRUE),$B$62),"-")</f>
        <v>-</v>
      </c>
      <c r="Z17" s="7">
        <f t="shared" si="9"/>
        <v>83.361999999999995</v>
      </c>
      <c r="AA17" s="7">
        <f t="shared" si="10"/>
        <v>0.63800000000000523</v>
      </c>
      <c r="AB17">
        <f t="shared" si="11"/>
        <v>-3</v>
      </c>
      <c r="AC17" s="7">
        <f t="shared" si="12"/>
        <v>1</v>
      </c>
      <c r="AD17" s="7">
        <f t="shared" si="13"/>
        <v>0</v>
      </c>
      <c r="AE17" s="7">
        <f t="array" ref="AE17">IF(OR(LEFT(R17:Y17,2)="C5",LEFT(R17:Y17,2)="C6",LEFT(R17:Y17,2)="C7"),1,0)</f>
        <v>0</v>
      </c>
      <c r="AF17" s="7">
        <f t="shared" si="14"/>
        <v>0</v>
      </c>
      <c r="AG17" s="7">
        <f t="shared" si="15"/>
        <v>-1</v>
      </c>
      <c r="AI17">
        <f t="array" ref="AI17">IFERROR(INDEX($Q$4:$Q$59,SMALL(IF($AG$4:$AG$59=MAX($AG$4:$AG$59),ROW($AG$4:$AG$59)),ROWS(Q$4:Q17))-3,1),"")</f>
        <v>56</v>
      </c>
      <c r="AJ17" t="str">
        <f t="shared" si="5"/>
        <v>C1-17</v>
      </c>
      <c r="AK17">
        <f t="shared" si="5"/>
        <v>47.683999999999997</v>
      </c>
      <c r="AL17" t="str">
        <f t="shared" si="5"/>
        <v>C1-11</v>
      </c>
      <c r="AM17">
        <f t="shared" si="5"/>
        <v>36.243000000000002</v>
      </c>
      <c r="AN17" t="str">
        <f t="shared" si="5"/>
        <v>-</v>
      </c>
      <c r="AO17" t="str">
        <f t="shared" si="5"/>
        <v>-</v>
      </c>
      <c r="AP17" t="str">
        <f t="shared" si="5"/>
        <v>-</v>
      </c>
      <c r="AQ17" t="str">
        <f t="shared" si="5"/>
        <v>-</v>
      </c>
      <c r="AR17">
        <f t="shared" si="5"/>
        <v>83.926999999999992</v>
      </c>
      <c r="AS17">
        <f t="shared" si="5"/>
        <v>7.3000000000007503E-2</v>
      </c>
      <c r="AT17">
        <f t="shared" si="16"/>
        <v>2</v>
      </c>
      <c r="AV17" t="str">
        <f t="array" ref="AV17">IFERROR(INDEX($Q$4:$Q$59,SMALL(IF($AG$4:$AG$59=(MAX($AG$4:$AG$59)-1),ROW($AG$4:$AG$59)),ROWS(Q$4:Q17))-3,1),"")</f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17"/>
        <v/>
      </c>
      <c r="BI17">
        <f t="array" ref="BI17">IFERROR(INDEX($Q$4:$Q$59,SMALL(IF($AG$4:$AG$59=(MAX($AG$4:$AG$59)-2),ROW($AG$4:$AG$59)),ROWS(Q$4:Q17))-3,1),"")</f>
        <v>42</v>
      </c>
      <c r="BJ17" t="str">
        <f t="shared" si="7"/>
        <v>C6-2</v>
      </c>
      <c r="BK17">
        <f t="shared" si="7"/>
        <v>47.938000000000002</v>
      </c>
      <c r="BL17" t="str">
        <f t="shared" si="7"/>
        <v>C7-1</v>
      </c>
      <c r="BM17">
        <f t="shared" si="7"/>
        <v>35.396999999999998</v>
      </c>
      <c r="BN17" t="str">
        <f t="shared" si="7"/>
        <v>-</v>
      </c>
      <c r="BO17" t="str">
        <f t="shared" si="7"/>
        <v>-</v>
      </c>
      <c r="BP17" t="str">
        <f t="shared" si="7"/>
        <v>-</v>
      </c>
      <c r="BQ17" t="str">
        <f t="shared" si="7"/>
        <v>-</v>
      </c>
      <c r="BR17">
        <f t="shared" si="7"/>
        <v>83.335000000000008</v>
      </c>
      <c r="BS17">
        <f t="shared" si="7"/>
        <v>0.66499999999999204</v>
      </c>
      <c r="BT17">
        <f t="shared" si="18"/>
        <v>0</v>
      </c>
      <c r="BV17">
        <f t="array" ref="BV17">IFERROR(INDEX($Q$4:$Q$59,SMALL(IF($AG$4:$AG$59&lt;(MAX($AG$4:$AG$59)-2),ROW($AG$4:$AG$59)),ROWS(AG$4:AG17))-3,1),"")</f>
        <v>14</v>
      </c>
      <c r="BW17" t="str">
        <f t="shared" si="8"/>
        <v>C2-10</v>
      </c>
      <c r="BX17">
        <f t="shared" si="8"/>
        <v>57.488999999999997</v>
      </c>
      <c r="BY17" t="str">
        <f t="shared" si="8"/>
        <v>C2-1</v>
      </c>
      <c r="BZ17">
        <f t="shared" si="8"/>
        <v>25.873000000000001</v>
      </c>
      <c r="CA17" t="str">
        <f t="shared" si="8"/>
        <v>-</v>
      </c>
      <c r="CB17" t="str">
        <f t="shared" si="8"/>
        <v>-</v>
      </c>
      <c r="CC17" t="str">
        <f t="shared" si="8"/>
        <v>-</v>
      </c>
      <c r="CD17" t="str">
        <f t="shared" si="8"/>
        <v>-</v>
      </c>
      <c r="CE17">
        <f t="shared" si="8"/>
        <v>83.361999999999995</v>
      </c>
      <c r="CF17">
        <f t="shared" si="8"/>
        <v>0.63800000000000523</v>
      </c>
      <c r="CG17">
        <f t="shared" si="19"/>
        <v>-1</v>
      </c>
    </row>
    <row r="18" spans="1:85" x14ac:dyDescent="0.2">
      <c r="A18" t="s">
        <v>43</v>
      </c>
      <c r="B18" s="9">
        <v>29.713000000000001</v>
      </c>
      <c r="D18">
        <v>0</v>
      </c>
      <c r="E18">
        <v>1</v>
      </c>
      <c r="F18">
        <v>3</v>
      </c>
      <c r="J18" s="1"/>
      <c r="Q18">
        <v>15</v>
      </c>
      <c r="R18" s="101" t="str">
        <f t="shared" si="0"/>
        <v>C3-6</v>
      </c>
      <c r="S18" s="101">
        <f t="shared" ref="S18:S24" si="22">IF($K$2&lt;($B$53+0.25),VLOOKUP($K$2,$B$4:$B$53,1,TRUE),$B$58)</f>
        <v>56.438000000000002</v>
      </c>
      <c r="T18" s="101" t="str">
        <f t="shared" si="2"/>
        <v>C1-7</v>
      </c>
      <c r="U18" s="101">
        <f>IFERROR(IF(($K$2-S18)&lt;$B$53,VLOOKUP(($K$2-S18),$B$4:$B$53,1,TRUE),$B$56),"-")</f>
        <v>26.771999999999998</v>
      </c>
      <c r="V18" s="101" t="str">
        <f t="shared" si="3"/>
        <v>-</v>
      </c>
      <c r="W18" s="101" t="str">
        <f>IFERROR(IF(($K$2-S18-U18)&lt;$B$53,VLOOKUP(($K$2-S18-U18),$B$4:$B$53,1,TRUE),$B$56),"-")</f>
        <v>-</v>
      </c>
      <c r="X18" s="101" t="str">
        <f t="shared" si="4"/>
        <v>-</v>
      </c>
      <c r="Y18" s="101" t="str">
        <f>IFERROR(IF(($K$2-S18-U18-W18)&lt;$B$53,VLOOKUP(($K$2-S18-U18-W18),$B$4:$B$53,1,TRUE),$B$56),"-")</f>
        <v>-</v>
      </c>
      <c r="Z18" s="7">
        <f t="shared" si="9"/>
        <v>83.210000000000008</v>
      </c>
      <c r="AA18" s="7">
        <f t="shared" si="10"/>
        <v>0.78999999999999204</v>
      </c>
      <c r="AB18">
        <f t="shared" si="11"/>
        <v>-3</v>
      </c>
      <c r="AC18" s="7">
        <f t="shared" si="12"/>
        <v>1</v>
      </c>
      <c r="AD18" s="7">
        <f t="shared" si="13"/>
        <v>0</v>
      </c>
      <c r="AE18" s="7">
        <f t="array" ref="AE18">IF(OR(LEFT(R18:Y18,2)="C5",LEFT(R18:Y18,2)="C6",LEFT(R18:Y18,2)="C7"),1,0)</f>
        <v>0</v>
      </c>
      <c r="AF18" s="7">
        <f t="shared" si="14"/>
        <v>0</v>
      </c>
      <c r="AG18" s="7">
        <f t="shared" si="15"/>
        <v>-1</v>
      </c>
      <c r="AI18" t="str">
        <f t="array" ref="AI18">IFERROR(INDEX($Q$4:$Q$59,SMALL(IF($AG$4:$AG$59=MAX($AG$4:$AG$59),ROW($AG$4:$AG$59)),ROWS(Q$4:Q18))-3,1),"")</f>
        <v/>
      </c>
      <c r="AJ18" t="str">
        <f t="shared" si="5"/>
        <v/>
      </c>
      <c r="AK18" t="str">
        <f t="shared" si="5"/>
        <v/>
      </c>
      <c r="AL18" t="str">
        <f t="shared" si="5"/>
        <v/>
      </c>
      <c r="AM18" t="str">
        <f t="shared" si="5"/>
        <v/>
      </c>
      <c r="AN18" t="str">
        <f t="shared" si="5"/>
        <v/>
      </c>
      <c r="AO18" t="str">
        <f t="shared" si="5"/>
        <v/>
      </c>
      <c r="AP18" t="str">
        <f t="shared" si="5"/>
        <v/>
      </c>
      <c r="AQ18" t="str">
        <f t="shared" si="5"/>
        <v/>
      </c>
      <c r="AR18" t="str">
        <f t="shared" si="5"/>
        <v/>
      </c>
      <c r="AS18" t="str">
        <f t="shared" si="5"/>
        <v/>
      </c>
      <c r="AT18" t="str">
        <f t="shared" si="16"/>
        <v/>
      </c>
      <c r="AV18" t="str">
        <f t="array" ref="AV18">IFERROR(INDEX($Q$4:$Q$59,SMALL(IF($AG$4:$AG$59=(MAX($AG$4:$AG$59)-1),ROW($AG$4:$AG$59)),ROWS(Q$4:Q18))-3,1),"")</f>
        <v/>
      </c>
      <c r="AW18" t="str">
        <f t="shared" si="6"/>
        <v/>
      </c>
      <c r="AX18" t="str">
        <f t="shared" si="6"/>
        <v/>
      </c>
      <c r="AY18" t="str">
        <f t="shared" si="6"/>
        <v/>
      </c>
      <c r="AZ18" t="str">
        <f t="shared" si="6"/>
        <v/>
      </c>
      <c r="BA18" t="str">
        <f t="shared" si="6"/>
        <v/>
      </c>
      <c r="BB18" t="str">
        <f t="shared" si="6"/>
        <v/>
      </c>
      <c r="BC18" t="str">
        <f t="shared" si="6"/>
        <v/>
      </c>
      <c r="BD18" t="str">
        <f t="shared" si="6"/>
        <v/>
      </c>
      <c r="BE18" t="str">
        <f t="shared" si="6"/>
        <v/>
      </c>
      <c r="BF18" t="str">
        <f t="shared" si="6"/>
        <v/>
      </c>
      <c r="BG18" t="str">
        <f t="shared" si="17"/>
        <v/>
      </c>
      <c r="BI18">
        <f t="array" ref="BI18">IFERROR(INDEX($Q$4:$Q$59,SMALL(IF($AG$4:$AG$59=(MAX($AG$4:$AG$59)-2),ROW($AG$4:$AG$59)),ROWS(Q$4:Q18))-3,1),"")</f>
        <v>43</v>
      </c>
      <c r="BJ18" t="str">
        <f t="shared" si="7"/>
        <v>C7-2</v>
      </c>
      <c r="BK18">
        <f t="shared" si="7"/>
        <v>46.841000000000001</v>
      </c>
      <c r="BL18" t="str">
        <f t="shared" si="7"/>
        <v>C1-11</v>
      </c>
      <c r="BM18">
        <f t="shared" si="7"/>
        <v>36.243000000000002</v>
      </c>
      <c r="BN18" t="str">
        <f t="shared" si="7"/>
        <v>-</v>
      </c>
      <c r="BO18" t="str">
        <f t="shared" si="7"/>
        <v>-</v>
      </c>
      <c r="BP18" t="str">
        <f t="shared" si="7"/>
        <v>-</v>
      </c>
      <c r="BQ18" t="str">
        <f t="shared" si="7"/>
        <v>-</v>
      </c>
      <c r="BR18">
        <f t="shared" si="7"/>
        <v>83.084000000000003</v>
      </c>
      <c r="BS18">
        <f t="shared" si="7"/>
        <v>0.91599999999999682</v>
      </c>
      <c r="BT18">
        <f t="shared" si="18"/>
        <v>0</v>
      </c>
      <c r="BV18">
        <f t="array" ref="BV18">IFERROR(INDEX($Q$4:$Q$59,SMALL(IF($AG$4:$AG$59&lt;(MAX($AG$4:$AG$59)-2),ROW($AG$4:$AG$59)),ROWS(AG$4:AG18))-3,1),"")</f>
        <v>15</v>
      </c>
      <c r="BW18" t="str">
        <f t="shared" si="8"/>
        <v>C3-6</v>
      </c>
      <c r="BX18">
        <f t="shared" si="8"/>
        <v>56.438000000000002</v>
      </c>
      <c r="BY18" t="str">
        <f t="shared" si="8"/>
        <v>C1-7</v>
      </c>
      <c r="BZ18">
        <f t="shared" si="8"/>
        <v>26.771999999999998</v>
      </c>
      <c r="CA18" t="str">
        <f t="shared" si="8"/>
        <v>-</v>
      </c>
      <c r="CB18" t="str">
        <f t="shared" si="8"/>
        <v>-</v>
      </c>
      <c r="CC18" t="str">
        <f t="shared" si="8"/>
        <v>-</v>
      </c>
      <c r="CD18" t="str">
        <f t="shared" si="8"/>
        <v>-</v>
      </c>
      <c r="CE18">
        <f t="shared" si="8"/>
        <v>83.210000000000008</v>
      </c>
      <c r="CF18">
        <f t="shared" si="8"/>
        <v>0.78999999999999204</v>
      </c>
      <c r="CG18">
        <f t="shared" si="19"/>
        <v>-1</v>
      </c>
    </row>
    <row r="19" spans="1:85" x14ac:dyDescent="0.2">
      <c r="A19" t="s">
        <v>42</v>
      </c>
      <c r="B19" s="9">
        <v>30.562000000000001</v>
      </c>
      <c r="D19">
        <v>2</v>
      </c>
      <c r="E19">
        <v>0</v>
      </c>
      <c r="F19">
        <v>4</v>
      </c>
      <c r="Q19" s="7">
        <v>16</v>
      </c>
      <c r="R19" s="101" t="str">
        <f t="shared" si="0"/>
        <v>C3-6</v>
      </c>
      <c r="S19" s="101">
        <f t="shared" si="22"/>
        <v>56.438000000000002</v>
      </c>
      <c r="T19" s="101" t="str">
        <f t="shared" si="2"/>
        <v>C1-7</v>
      </c>
      <c r="U19" s="101">
        <f>IFERROR(IF(($K$2-S19)&lt;$B$53,VLOOKUP(($K$2-S19),$B$4:$B$53,1,TRUE),$B$57),"-")</f>
        <v>26.771999999999998</v>
      </c>
      <c r="V19" s="101" t="str">
        <f t="shared" si="3"/>
        <v>-</v>
      </c>
      <c r="W19" s="101" t="str">
        <f>IFERROR(IF(($K$2-S19-U19)&lt;$B$53,VLOOKUP(($K$2-S19-U19),$B$4:$B$53,1,TRUE),$B$57),"-")</f>
        <v>-</v>
      </c>
      <c r="X19" s="101" t="str">
        <f t="shared" si="4"/>
        <v>-</v>
      </c>
      <c r="Y19" s="101" t="str">
        <f>IFERROR(IF(($K$2-S19-U19-W19)&lt;$B$53,VLOOKUP(($K$2-S19-U19-W19),$B$4:$B$53,1,TRUE),$B$57),"-")</f>
        <v>-</v>
      </c>
      <c r="Z19" s="7">
        <f t="shared" si="9"/>
        <v>83.210000000000008</v>
      </c>
      <c r="AA19" s="7">
        <f t="shared" si="10"/>
        <v>0.78999999999999204</v>
      </c>
      <c r="AB19">
        <f t="shared" si="11"/>
        <v>-3</v>
      </c>
      <c r="AC19" s="7">
        <f t="shared" si="12"/>
        <v>1</v>
      </c>
      <c r="AD19" s="7">
        <f t="shared" si="13"/>
        <v>0</v>
      </c>
      <c r="AE19" s="7">
        <f t="array" ref="AE19">IF(OR(LEFT(R19:Y19,2)="C5",LEFT(R19:Y19,2)="C6",LEFT(R19:Y19,2)="C7"),1,0)</f>
        <v>0</v>
      </c>
      <c r="AF19" s="7">
        <f t="shared" si="14"/>
        <v>0</v>
      </c>
      <c r="AG19" s="7">
        <f t="shared" si="15"/>
        <v>-1</v>
      </c>
      <c r="AI19" t="str">
        <f t="array" ref="AI19">IFERROR(INDEX($Q$4:$Q$59,SMALL(IF($AG$4:$AG$59=MAX($AG$4:$AG$59),ROW($AG$4:$AG$59)),ROWS(Q$4:Q19))-3,1),"")</f>
        <v/>
      </c>
      <c r="AJ19" t="str">
        <f t="shared" si="5"/>
        <v/>
      </c>
      <c r="AK19" t="str">
        <f t="shared" si="5"/>
        <v/>
      </c>
      <c r="AL19" t="str">
        <f t="shared" si="5"/>
        <v/>
      </c>
      <c r="AM19" t="str">
        <f t="shared" si="5"/>
        <v/>
      </c>
      <c r="AN19" t="str">
        <f t="shared" si="5"/>
        <v/>
      </c>
      <c r="AO19" t="str">
        <f t="shared" si="5"/>
        <v/>
      </c>
      <c r="AP19" t="str">
        <f t="shared" si="5"/>
        <v/>
      </c>
      <c r="AQ19" t="str">
        <f t="shared" si="5"/>
        <v/>
      </c>
      <c r="AR19" t="str">
        <f t="shared" si="5"/>
        <v/>
      </c>
      <c r="AS19" t="str">
        <f t="shared" si="5"/>
        <v/>
      </c>
      <c r="AT19" t="str">
        <f t="shared" si="16"/>
        <v/>
      </c>
      <c r="AV19" t="str">
        <f t="array" ref="AV19">IFERROR(INDEX($Q$4:$Q$59,SMALL(IF($AG$4:$AG$59=(MAX($AG$4:$AG$59)-1),ROW($AG$4:$AG$59)),ROWS(Q$4:Q19))-3,1),"")</f>
        <v/>
      </c>
      <c r="AW19" t="str">
        <f t="shared" si="6"/>
        <v/>
      </c>
      <c r="AX19" t="str">
        <f t="shared" si="6"/>
        <v/>
      </c>
      <c r="AY19" t="str">
        <f t="shared" si="6"/>
        <v/>
      </c>
      <c r="AZ19" t="str">
        <f t="shared" si="6"/>
        <v/>
      </c>
      <c r="BA19" t="str">
        <f t="shared" si="6"/>
        <v/>
      </c>
      <c r="BB19" t="str">
        <f t="shared" si="6"/>
        <v/>
      </c>
      <c r="BC19" t="str">
        <f t="shared" si="6"/>
        <v/>
      </c>
      <c r="BD19" t="str">
        <f t="shared" si="6"/>
        <v/>
      </c>
      <c r="BE19" t="str">
        <f t="shared" si="6"/>
        <v/>
      </c>
      <c r="BF19" t="str">
        <f t="shared" si="6"/>
        <v/>
      </c>
      <c r="BG19" t="str">
        <f t="shared" si="17"/>
        <v/>
      </c>
      <c r="BI19">
        <f t="array" ref="BI19">IFERROR(INDEX($Q$4:$Q$59,SMALL(IF($AG$4:$AG$59=(MAX($AG$4:$AG$59)-2),ROW($AG$4:$AG$59)),ROWS(Q$4:Q19))-3,1),"")</f>
        <v>44</v>
      </c>
      <c r="BJ19" t="str">
        <f t="shared" si="7"/>
        <v>C7-2</v>
      </c>
      <c r="BK19">
        <f t="shared" si="7"/>
        <v>46.841000000000001</v>
      </c>
      <c r="BL19" t="str">
        <f t="shared" si="7"/>
        <v>C1-11</v>
      </c>
      <c r="BM19">
        <f t="shared" si="7"/>
        <v>36.243000000000002</v>
      </c>
      <c r="BN19" t="str">
        <f t="shared" si="7"/>
        <v>-</v>
      </c>
      <c r="BO19" t="str">
        <f t="shared" si="7"/>
        <v>-</v>
      </c>
      <c r="BP19" t="str">
        <f t="shared" si="7"/>
        <v>-</v>
      </c>
      <c r="BQ19" t="str">
        <f t="shared" si="7"/>
        <v>-</v>
      </c>
      <c r="BR19">
        <f t="shared" si="7"/>
        <v>83.084000000000003</v>
      </c>
      <c r="BS19">
        <f t="shared" si="7"/>
        <v>0.91599999999999682</v>
      </c>
      <c r="BT19">
        <f t="shared" si="18"/>
        <v>0</v>
      </c>
      <c r="BV19">
        <f t="array" ref="BV19">IFERROR(INDEX($Q$4:$Q$59,SMALL(IF($AG$4:$AG$59&lt;(MAX($AG$4:$AG$59)-2),ROW($AG$4:$AG$59)),ROWS(AG$4:AG19))-3,1),"")</f>
        <v>16</v>
      </c>
      <c r="BW19" t="str">
        <f t="shared" si="8"/>
        <v>C3-6</v>
      </c>
      <c r="BX19">
        <f t="shared" si="8"/>
        <v>56.438000000000002</v>
      </c>
      <c r="BY19" t="str">
        <f t="shared" si="8"/>
        <v>C1-7</v>
      </c>
      <c r="BZ19">
        <f t="shared" si="8"/>
        <v>26.771999999999998</v>
      </c>
      <c r="CA19" t="str">
        <f t="shared" si="8"/>
        <v>-</v>
      </c>
      <c r="CB19" t="str">
        <f t="shared" si="8"/>
        <v>-</v>
      </c>
      <c r="CC19" t="str">
        <f t="shared" si="8"/>
        <v>-</v>
      </c>
      <c r="CD19" t="str">
        <f t="shared" si="8"/>
        <v>-</v>
      </c>
      <c r="CE19">
        <f t="shared" si="8"/>
        <v>83.210000000000008</v>
      </c>
      <c r="CF19">
        <f t="shared" si="8"/>
        <v>0.78999999999999204</v>
      </c>
      <c r="CG19">
        <f t="shared" si="19"/>
        <v>-1</v>
      </c>
    </row>
    <row r="20" spans="1:85" x14ac:dyDescent="0.2">
      <c r="A20" t="s">
        <v>41</v>
      </c>
      <c r="B20" s="9">
        <v>31.632999999999999</v>
      </c>
      <c r="D20">
        <v>0</v>
      </c>
      <c r="E20">
        <v>1</v>
      </c>
      <c r="F20">
        <v>4</v>
      </c>
      <c r="Q20" s="11">
        <v>17</v>
      </c>
      <c r="R20" s="101" t="str">
        <f t="shared" si="0"/>
        <v>C3-6</v>
      </c>
      <c r="S20" s="101">
        <f t="shared" si="22"/>
        <v>56.438000000000002</v>
      </c>
      <c r="T20" s="101" t="str">
        <f t="shared" si="2"/>
        <v>C1-7</v>
      </c>
      <c r="U20" s="101">
        <f>IFERROR(IF(($K$2-S20)&lt;$B$53,VLOOKUP(($K$2-S20),$B$4:$B$53,1,TRUE),$B$58),"-")</f>
        <v>26.771999999999998</v>
      </c>
      <c r="V20" s="101" t="str">
        <f t="shared" si="3"/>
        <v>-</v>
      </c>
      <c r="W20" s="101" t="str">
        <f>IFERROR(IF(($K$2-S20-U20)&lt;$B$53,VLOOKUP(($K$2-S20-U20),$B$4:$B$53,1,TRUE),$B$58),"-")</f>
        <v>-</v>
      </c>
      <c r="X20" s="101" t="str">
        <f t="shared" si="4"/>
        <v>-</v>
      </c>
      <c r="Y20" s="101" t="str">
        <f>IFERROR(IF(($K$2-S20-U20-W20)&lt;$B$53,VLOOKUP(($K$2-S20-U20-W20),$B$4:$B$53,1,TRUE),$B$58),"-")</f>
        <v>-</v>
      </c>
      <c r="Z20" s="7">
        <f t="shared" si="9"/>
        <v>83.210000000000008</v>
      </c>
      <c r="AA20" s="7">
        <f t="shared" si="10"/>
        <v>0.78999999999999204</v>
      </c>
      <c r="AB20">
        <f t="shared" si="11"/>
        <v>-3</v>
      </c>
      <c r="AC20" s="7">
        <f t="shared" si="12"/>
        <v>1</v>
      </c>
      <c r="AD20" s="7">
        <f t="shared" si="13"/>
        <v>0</v>
      </c>
      <c r="AE20" s="7">
        <f t="array" ref="AE20">IF(OR(LEFT(R20:Y20,2)="C5",LEFT(R20:Y20,2)="C6",LEFT(R20:Y20,2)="C7"),1,0)</f>
        <v>0</v>
      </c>
      <c r="AF20" s="7">
        <f t="shared" si="14"/>
        <v>0</v>
      </c>
      <c r="AG20" s="7">
        <f t="shared" si="15"/>
        <v>-1</v>
      </c>
      <c r="AI20" t="str">
        <f t="array" ref="AI20">IFERROR(INDEX($Q$4:$Q$59,SMALL(IF($AG$4:$AG$59=MAX($AG$4:$AG$59),ROW($AG$4:$AG$59)),ROWS(Q$4:Q20))-3,1),"")</f>
        <v/>
      </c>
      <c r="AJ20" t="str">
        <f t="shared" ref="AJ20:AS45" si="23">IFERROR(INDEX(R$4:R$59,$AI20,1),"")</f>
        <v/>
      </c>
      <c r="AK20" t="str">
        <f t="shared" si="23"/>
        <v/>
      </c>
      <c r="AL20" t="str">
        <f t="shared" si="23"/>
        <v/>
      </c>
      <c r="AM20" t="str">
        <f t="shared" si="23"/>
        <v/>
      </c>
      <c r="AN20" t="str">
        <f t="shared" si="23"/>
        <v/>
      </c>
      <c r="AO20" t="str">
        <f t="shared" si="23"/>
        <v/>
      </c>
      <c r="AP20" t="str">
        <f t="shared" si="23"/>
        <v/>
      </c>
      <c r="AQ20" t="str">
        <f t="shared" si="23"/>
        <v/>
      </c>
      <c r="AR20" t="str">
        <f t="shared" si="23"/>
        <v/>
      </c>
      <c r="AS20" t="str">
        <f t="shared" si="23"/>
        <v/>
      </c>
      <c r="AT20" t="str">
        <f t="shared" si="16"/>
        <v/>
      </c>
      <c r="AV20" t="str">
        <f t="array" ref="AV20">IFERROR(INDEX($Q$4:$Q$59,SMALL(IF($AG$4:$AG$59=(MAX($AG$4:$AG$59)-1),ROW($AG$4:$AG$59)),ROWS(Q$4:Q20))-3,1),"")</f>
        <v/>
      </c>
      <c r="AW20" t="str">
        <f t="shared" ref="AW20:BF45" si="24">IFERROR(INDEX(R$4:R$59,$AV20,1),"")</f>
        <v/>
      </c>
      <c r="AX20" t="str">
        <f t="shared" si="24"/>
        <v/>
      </c>
      <c r="AY20" t="str">
        <f t="shared" si="24"/>
        <v/>
      </c>
      <c r="AZ20" t="str">
        <f t="shared" si="24"/>
        <v/>
      </c>
      <c r="BA20" t="str">
        <f t="shared" si="24"/>
        <v/>
      </c>
      <c r="BB20" t="str">
        <f t="shared" si="24"/>
        <v/>
      </c>
      <c r="BC20" t="str">
        <f t="shared" si="24"/>
        <v/>
      </c>
      <c r="BD20" t="str">
        <f t="shared" si="24"/>
        <v/>
      </c>
      <c r="BE20" t="str">
        <f t="shared" si="24"/>
        <v/>
      </c>
      <c r="BF20" t="str">
        <f t="shared" si="24"/>
        <v/>
      </c>
      <c r="BG20" t="str">
        <f t="shared" si="17"/>
        <v/>
      </c>
      <c r="BI20">
        <f t="array" ref="BI20">IFERROR(INDEX($Q$4:$Q$59,SMALL(IF($AG$4:$AG$59=(MAX($AG$4:$AG$59)-2),ROW($AG$4:$AG$59)),ROWS(Q$4:Q20))-3,1),"")</f>
        <v>45</v>
      </c>
      <c r="BJ20" t="str">
        <f t="shared" ref="BJ20:BS45" si="25">IFERROR(INDEX(R$4:R$59,$BI20,1),"")</f>
        <v>C7-2</v>
      </c>
      <c r="BK20">
        <f t="shared" si="25"/>
        <v>46.841000000000001</v>
      </c>
      <c r="BL20" t="str">
        <f t="shared" si="25"/>
        <v>C1-11</v>
      </c>
      <c r="BM20">
        <f t="shared" si="25"/>
        <v>36.243000000000002</v>
      </c>
      <c r="BN20" t="str">
        <f t="shared" si="25"/>
        <v>-</v>
      </c>
      <c r="BO20" t="str">
        <f t="shared" si="25"/>
        <v>-</v>
      </c>
      <c r="BP20" t="str">
        <f t="shared" si="25"/>
        <v>-</v>
      </c>
      <c r="BQ20" t="str">
        <f t="shared" si="25"/>
        <v>-</v>
      </c>
      <c r="BR20">
        <f t="shared" si="25"/>
        <v>83.084000000000003</v>
      </c>
      <c r="BS20">
        <f t="shared" si="25"/>
        <v>0.91599999999999682</v>
      </c>
      <c r="BT20">
        <f t="shared" si="18"/>
        <v>0</v>
      </c>
      <c r="BV20">
        <f t="array" ref="BV20">IFERROR(INDEX($Q$4:$Q$59,SMALL(IF($AG$4:$AG$59&lt;(MAX($AG$4:$AG$59)-2),ROW($AG$4:$AG$59)),ROWS(AG$4:AG20))-3,1),"")</f>
        <v>17</v>
      </c>
      <c r="BW20" t="str">
        <f t="shared" ref="BW20:CF45" si="26">IFERROR(INDEX(R$4:R$59,$BV20,1),"")</f>
        <v>C3-6</v>
      </c>
      <c r="BX20">
        <f t="shared" si="26"/>
        <v>56.438000000000002</v>
      </c>
      <c r="BY20" t="str">
        <f t="shared" si="26"/>
        <v>C1-7</v>
      </c>
      <c r="BZ20">
        <f t="shared" si="26"/>
        <v>26.771999999999998</v>
      </c>
      <c r="CA20" t="str">
        <f t="shared" si="26"/>
        <v>-</v>
      </c>
      <c r="CB20" t="str">
        <f t="shared" si="26"/>
        <v>-</v>
      </c>
      <c r="CC20" t="str">
        <f t="shared" si="26"/>
        <v>-</v>
      </c>
      <c r="CD20" t="str">
        <f t="shared" si="26"/>
        <v>-</v>
      </c>
      <c r="CE20">
        <f t="shared" si="26"/>
        <v>83.210000000000008</v>
      </c>
      <c r="CF20">
        <f t="shared" si="26"/>
        <v>0.78999999999999204</v>
      </c>
      <c r="CG20">
        <f t="shared" si="19"/>
        <v>-1</v>
      </c>
    </row>
    <row r="21" spans="1:85" x14ac:dyDescent="0.2">
      <c r="A21" t="s">
        <v>40</v>
      </c>
      <c r="B21" s="9">
        <v>32.482999999999997</v>
      </c>
      <c r="D21">
        <v>2</v>
      </c>
      <c r="E21">
        <v>0</v>
      </c>
      <c r="F21">
        <v>5</v>
      </c>
      <c r="Q21" s="11">
        <v>18</v>
      </c>
      <c r="R21" s="101" t="str">
        <f t="shared" si="0"/>
        <v>C3-6</v>
      </c>
      <c r="S21" s="101">
        <f t="shared" si="22"/>
        <v>56.438000000000002</v>
      </c>
      <c r="T21" s="101" t="str">
        <f t="shared" si="2"/>
        <v>C1-7</v>
      </c>
      <c r="U21" s="101">
        <f>IFERROR(IF(($K$2-S21)&lt;$B$53,VLOOKUP(($K$2-S21),$B$4:$B$53,1,TRUE),$B$59),"-")</f>
        <v>26.771999999999998</v>
      </c>
      <c r="V21" s="101" t="str">
        <f t="shared" si="3"/>
        <v>-</v>
      </c>
      <c r="W21" s="101" t="str">
        <f>IFERROR(IF(($K$2-S21-U21)&lt;$B$53,VLOOKUP(($K$2-S21-U21),$B$4:$B$53,1,TRUE),$B$59),"-")</f>
        <v>-</v>
      </c>
      <c r="X21" s="101" t="str">
        <f t="shared" si="4"/>
        <v>-</v>
      </c>
      <c r="Y21" s="101" t="str">
        <f>IFERROR(IF(($K$2-S21-U21-W21)&lt;$B$53,VLOOKUP(($K$2-S21-U21-W21),$B$4:$B$53,1,TRUE),$B$59),"-")</f>
        <v>-</v>
      </c>
      <c r="Z21" s="7">
        <f t="shared" si="9"/>
        <v>83.210000000000008</v>
      </c>
      <c r="AA21" s="7">
        <f t="shared" si="10"/>
        <v>0.78999999999999204</v>
      </c>
      <c r="AB21">
        <f t="shared" si="11"/>
        <v>-3</v>
      </c>
      <c r="AC21" s="7">
        <f t="shared" si="12"/>
        <v>1</v>
      </c>
      <c r="AD21" s="7">
        <f t="shared" si="13"/>
        <v>0</v>
      </c>
      <c r="AE21" s="7">
        <f t="array" ref="AE21">IF(OR(LEFT(R21:Y21,2)="C5",LEFT(R21:Y21,2)="C6",LEFT(R21:Y21,2)="C7"),1,0)</f>
        <v>0</v>
      </c>
      <c r="AF21" s="7">
        <f t="shared" si="14"/>
        <v>0</v>
      </c>
      <c r="AG21" s="7">
        <f t="shared" si="15"/>
        <v>-1</v>
      </c>
      <c r="AI21" t="str">
        <f t="array" ref="AI21">IFERROR(INDEX($Q$4:$Q$59,SMALL(IF($AG$4:$AG$59=MAX($AG$4:$AG$59),ROW($AG$4:$AG$59)),ROWS(Q$4:Q21))-3,1),"")</f>
        <v/>
      </c>
      <c r="AJ21" t="str">
        <f t="shared" si="23"/>
        <v/>
      </c>
      <c r="AK21" t="str">
        <f t="shared" si="23"/>
        <v/>
      </c>
      <c r="AL21" t="str">
        <f t="shared" si="23"/>
        <v/>
      </c>
      <c r="AM21" t="str">
        <f t="shared" si="23"/>
        <v/>
      </c>
      <c r="AN21" t="str">
        <f t="shared" si="23"/>
        <v/>
      </c>
      <c r="AO21" t="str">
        <f t="shared" si="23"/>
        <v/>
      </c>
      <c r="AP21" t="str">
        <f t="shared" si="23"/>
        <v/>
      </c>
      <c r="AQ21" t="str">
        <f t="shared" si="23"/>
        <v/>
      </c>
      <c r="AR21" t="str">
        <f t="shared" si="23"/>
        <v/>
      </c>
      <c r="AS21" t="str">
        <f t="shared" si="23"/>
        <v/>
      </c>
      <c r="AT21" t="str">
        <f t="shared" si="16"/>
        <v/>
      </c>
      <c r="AV21" t="str">
        <f t="array" ref="AV21">IFERROR(INDEX($Q$4:$Q$59,SMALL(IF($AG$4:$AG$59=(MAX($AG$4:$AG$59)-1),ROW($AG$4:$AG$59)),ROWS(Q$4:Q21))-3,1),"")</f>
        <v/>
      </c>
      <c r="AW21" t="str">
        <f t="shared" si="24"/>
        <v/>
      </c>
      <c r="AX21" t="str">
        <f t="shared" si="24"/>
        <v/>
      </c>
      <c r="AY21" t="str">
        <f t="shared" si="24"/>
        <v/>
      </c>
      <c r="AZ21" t="str">
        <f t="shared" si="24"/>
        <v/>
      </c>
      <c r="BA21" t="str">
        <f t="shared" si="24"/>
        <v/>
      </c>
      <c r="BB21" t="str">
        <f t="shared" si="24"/>
        <v/>
      </c>
      <c r="BC21" t="str">
        <f t="shared" si="24"/>
        <v/>
      </c>
      <c r="BD21" t="str">
        <f t="shared" si="24"/>
        <v/>
      </c>
      <c r="BE21" t="str">
        <f t="shared" si="24"/>
        <v/>
      </c>
      <c r="BF21" t="str">
        <f t="shared" si="24"/>
        <v/>
      </c>
      <c r="BG21" t="str">
        <f t="shared" si="17"/>
        <v/>
      </c>
      <c r="BI21">
        <f t="array" ref="BI21">IFERROR(INDEX($Q$4:$Q$59,SMALL(IF($AG$4:$AG$59=(MAX($AG$4:$AG$59)-2),ROW($AG$4:$AG$59)),ROWS(Q$4:Q21))-3,1),"")</f>
        <v>46</v>
      </c>
      <c r="BJ21" t="str">
        <f t="shared" si="25"/>
        <v>C7-2</v>
      </c>
      <c r="BK21">
        <f t="shared" si="25"/>
        <v>46.841000000000001</v>
      </c>
      <c r="BL21" t="str">
        <f t="shared" si="25"/>
        <v>C1-11</v>
      </c>
      <c r="BM21">
        <f t="shared" si="25"/>
        <v>36.243000000000002</v>
      </c>
      <c r="BN21" t="str">
        <f t="shared" si="25"/>
        <v>-</v>
      </c>
      <c r="BO21" t="str">
        <f t="shared" si="25"/>
        <v>-</v>
      </c>
      <c r="BP21" t="str">
        <f t="shared" si="25"/>
        <v>-</v>
      </c>
      <c r="BQ21" t="str">
        <f t="shared" si="25"/>
        <v>-</v>
      </c>
      <c r="BR21">
        <f t="shared" si="25"/>
        <v>83.084000000000003</v>
      </c>
      <c r="BS21">
        <f t="shared" si="25"/>
        <v>0.91599999999999682</v>
      </c>
      <c r="BT21">
        <f t="shared" si="18"/>
        <v>0</v>
      </c>
      <c r="BV21">
        <f t="array" ref="BV21">IFERROR(INDEX($Q$4:$Q$59,SMALL(IF($AG$4:$AG$59&lt;(MAX($AG$4:$AG$59)-2),ROW($AG$4:$AG$59)),ROWS(AG$4:AG21))-3,1),"")</f>
        <v>18</v>
      </c>
      <c r="BW21" t="str">
        <f t="shared" si="26"/>
        <v>C3-6</v>
      </c>
      <c r="BX21">
        <f t="shared" si="26"/>
        <v>56.438000000000002</v>
      </c>
      <c r="BY21" t="str">
        <f t="shared" si="26"/>
        <v>C1-7</v>
      </c>
      <c r="BZ21">
        <f t="shared" si="26"/>
        <v>26.771999999999998</v>
      </c>
      <c r="CA21" t="str">
        <f t="shared" si="26"/>
        <v>-</v>
      </c>
      <c r="CB21" t="str">
        <f t="shared" si="26"/>
        <v>-</v>
      </c>
      <c r="CC21" t="str">
        <f t="shared" si="26"/>
        <v>-</v>
      </c>
      <c r="CD21" t="str">
        <f t="shared" si="26"/>
        <v>-</v>
      </c>
      <c r="CE21">
        <f t="shared" si="26"/>
        <v>83.210000000000008</v>
      </c>
      <c r="CF21">
        <f t="shared" si="26"/>
        <v>0.78999999999999204</v>
      </c>
      <c r="CG21">
        <f t="shared" si="19"/>
        <v>-1</v>
      </c>
    </row>
    <row r="22" spans="1:85" x14ac:dyDescent="0.2">
      <c r="A22" t="s">
        <v>39</v>
      </c>
      <c r="B22" s="9">
        <v>33.545000000000002</v>
      </c>
      <c r="D22">
        <v>0</v>
      </c>
      <c r="E22">
        <v>1</v>
      </c>
      <c r="F22">
        <v>5</v>
      </c>
      <c r="Q22">
        <v>19</v>
      </c>
      <c r="R22" s="101" t="str">
        <f t="shared" si="0"/>
        <v>C3-6</v>
      </c>
      <c r="S22" s="101">
        <f t="shared" si="22"/>
        <v>56.438000000000002</v>
      </c>
      <c r="T22" s="101" t="str">
        <f t="shared" si="2"/>
        <v>C1-7</v>
      </c>
      <c r="U22" s="101">
        <f>IFERROR(IF(($K$2-S22)&lt;$B$53,VLOOKUP(($K$2-S22),$B$4:$B$53,1,TRUE),$B$60),"-")</f>
        <v>26.771999999999998</v>
      </c>
      <c r="V22" s="101" t="str">
        <f t="shared" si="3"/>
        <v>-</v>
      </c>
      <c r="W22" s="101" t="str">
        <f>IFERROR(IF(($K$2-S22-U22)&lt;$B$53,VLOOKUP(($K$2-S22-U22),$B$4:$B$53,1,TRUE),$B$60),"-")</f>
        <v>-</v>
      </c>
      <c r="X22" s="101" t="str">
        <f t="shared" si="4"/>
        <v>-</v>
      </c>
      <c r="Y22" s="101" t="str">
        <f>IFERROR(IF(($K$2-S22-U22-W22)&lt;$B$53,VLOOKUP(($K$2-S22-U22-W22),$B$4:$B$53,1,TRUE),$B$60),"-")</f>
        <v>-</v>
      </c>
      <c r="Z22" s="7">
        <f t="shared" si="9"/>
        <v>83.210000000000008</v>
      </c>
      <c r="AA22" s="7">
        <f t="shared" si="10"/>
        <v>0.78999999999999204</v>
      </c>
      <c r="AB22">
        <f t="shared" si="11"/>
        <v>-3</v>
      </c>
      <c r="AC22" s="7">
        <f t="shared" si="12"/>
        <v>1</v>
      </c>
      <c r="AD22" s="7">
        <f t="shared" si="13"/>
        <v>0</v>
      </c>
      <c r="AE22" s="7">
        <f t="array" ref="AE22">IF(OR(LEFT(R22:Y22,2)="C5",LEFT(R22:Y22,2)="C6",LEFT(R22:Y22,2)="C7"),1,0)</f>
        <v>0</v>
      </c>
      <c r="AF22" s="7">
        <f t="shared" si="14"/>
        <v>0</v>
      </c>
      <c r="AG22" s="7">
        <f t="shared" si="15"/>
        <v>-1</v>
      </c>
      <c r="AI22" t="str">
        <f t="array" ref="AI22">IFERROR(INDEX($Q$4:$Q$59,SMALL(IF($AG$4:$AG$59=MAX($AG$4:$AG$59),ROW($AG$4:$AG$59)),ROWS(Q$4:Q22))-3,1),"")</f>
        <v/>
      </c>
      <c r="AJ22" t="str">
        <f t="shared" si="23"/>
        <v/>
      </c>
      <c r="AK22" t="str">
        <f t="shared" si="23"/>
        <v/>
      </c>
      <c r="AL22" t="str">
        <f t="shared" si="23"/>
        <v/>
      </c>
      <c r="AM22" t="str">
        <f t="shared" si="23"/>
        <v/>
      </c>
      <c r="AN22" t="str">
        <f t="shared" si="23"/>
        <v/>
      </c>
      <c r="AO22" t="str">
        <f t="shared" si="23"/>
        <v/>
      </c>
      <c r="AP22" t="str">
        <f t="shared" si="23"/>
        <v/>
      </c>
      <c r="AQ22" t="str">
        <f t="shared" si="23"/>
        <v/>
      </c>
      <c r="AR22" t="str">
        <f t="shared" si="23"/>
        <v/>
      </c>
      <c r="AS22" t="str">
        <f t="shared" si="23"/>
        <v/>
      </c>
      <c r="AT22" t="str">
        <f t="shared" si="16"/>
        <v/>
      </c>
      <c r="AV22" t="str">
        <f t="array" ref="AV22">IFERROR(INDEX($Q$4:$Q$59,SMALL(IF($AG$4:$AG$59=(MAX($AG$4:$AG$59)-1),ROW($AG$4:$AG$59)),ROWS(Q$4:Q22))-3,1),"")</f>
        <v/>
      </c>
      <c r="AW22" t="str">
        <f t="shared" si="24"/>
        <v/>
      </c>
      <c r="AX22" t="str">
        <f t="shared" si="24"/>
        <v/>
      </c>
      <c r="AY22" t="str">
        <f t="shared" si="24"/>
        <v/>
      </c>
      <c r="AZ22" t="str">
        <f t="shared" si="24"/>
        <v/>
      </c>
      <c r="BA22" t="str">
        <f t="shared" si="24"/>
        <v/>
      </c>
      <c r="BB22" t="str">
        <f t="shared" si="24"/>
        <v/>
      </c>
      <c r="BC22" t="str">
        <f t="shared" si="24"/>
        <v/>
      </c>
      <c r="BD22" t="str">
        <f t="shared" si="24"/>
        <v/>
      </c>
      <c r="BE22" t="str">
        <f t="shared" si="24"/>
        <v/>
      </c>
      <c r="BF22" t="str">
        <f t="shared" si="24"/>
        <v/>
      </c>
      <c r="BG22" t="str">
        <f t="shared" si="17"/>
        <v/>
      </c>
      <c r="BI22">
        <f t="array" ref="BI22">IFERROR(INDEX($Q$4:$Q$59,SMALL(IF($AG$4:$AG$59=(MAX($AG$4:$AG$59)-2),ROW($AG$4:$AG$59)),ROWS(Q$4:Q22))-3,1),"")</f>
        <v>47</v>
      </c>
      <c r="BJ22" t="str">
        <f t="shared" si="25"/>
        <v>C7-2</v>
      </c>
      <c r="BK22">
        <f t="shared" si="25"/>
        <v>46.841000000000001</v>
      </c>
      <c r="BL22" t="str">
        <f t="shared" si="25"/>
        <v>C1-11</v>
      </c>
      <c r="BM22">
        <f t="shared" si="25"/>
        <v>36.243000000000002</v>
      </c>
      <c r="BN22" t="str">
        <f t="shared" si="25"/>
        <v>-</v>
      </c>
      <c r="BO22" t="str">
        <f t="shared" si="25"/>
        <v>-</v>
      </c>
      <c r="BP22" t="str">
        <f t="shared" si="25"/>
        <v>-</v>
      </c>
      <c r="BQ22" t="str">
        <f t="shared" si="25"/>
        <v>-</v>
      </c>
      <c r="BR22">
        <f t="shared" si="25"/>
        <v>83.084000000000003</v>
      </c>
      <c r="BS22">
        <f t="shared" si="25"/>
        <v>0.91599999999999682</v>
      </c>
      <c r="BT22">
        <f t="shared" si="18"/>
        <v>0</v>
      </c>
      <c r="BV22">
        <f t="array" ref="BV22">IFERROR(INDEX($Q$4:$Q$59,SMALL(IF($AG$4:$AG$59&lt;(MAX($AG$4:$AG$59)-2),ROW($AG$4:$AG$59)),ROWS(AG$4:AG22))-3,1),"")</f>
        <v>19</v>
      </c>
      <c r="BW22" t="str">
        <f t="shared" si="26"/>
        <v>C3-6</v>
      </c>
      <c r="BX22">
        <f t="shared" si="26"/>
        <v>56.438000000000002</v>
      </c>
      <c r="BY22" t="str">
        <f t="shared" si="26"/>
        <v>C1-7</v>
      </c>
      <c r="BZ22">
        <f t="shared" si="26"/>
        <v>26.771999999999998</v>
      </c>
      <c r="CA22" t="str">
        <f t="shared" si="26"/>
        <v>-</v>
      </c>
      <c r="CB22" t="str">
        <f t="shared" si="26"/>
        <v>-</v>
      </c>
      <c r="CC22" t="str">
        <f t="shared" si="26"/>
        <v>-</v>
      </c>
      <c r="CD22" t="str">
        <f t="shared" si="26"/>
        <v>-</v>
      </c>
      <c r="CE22">
        <f t="shared" si="26"/>
        <v>83.210000000000008</v>
      </c>
      <c r="CF22">
        <f t="shared" si="26"/>
        <v>0.78999999999999204</v>
      </c>
      <c r="CG22">
        <f t="shared" si="19"/>
        <v>-1</v>
      </c>
    </row>
    <row r="23" spans="1:85" x14ac:dyDescent="0.2">
      <c r="A23" t="s">
        <v>37</v>
      </c>
      <c r="B23" s="9">
        <v>34.307000000000002</v>
      </c>
      <c r="D23">
        <v>3</v>
      </c>
      <c r="E23">
        <v>0</v>
      </c>
      <c r="F23">
        <v>0</v>
      </c>
      <c r="Q23">
        <v>20</v>
      </c>
      <c r="R23" s="101" t="str">
        <f t="shared" si="0"/>
        <v>C3-6</v>
      </c>
      <c r="S23" s="101">
        <f t="shared" si="22"/>
        <v>56.438000000000002</v>
      </c>
      <c r="T23" s="101" t="str">
        <f t="shared" si="2"/>
        <v>C1-7</v>
      </c>
      <c r="U23" s="101">
        <f>IFERROR(IF(($K$2-S23)&lt;$B$53,VLOOKUP(($K$2-S23),$B$4:$B$53,1,TRUE),$B$61),"-")</f>
        <v>26.771999999999998</v>
      </c>
      <c r="V23" s="101" t="str">
        <f t="shared" si="3"/>
        <v>-</v>
      </c>
      <c r="W23" s="101" t="str">
        <f>IFERROR(IF(($K$2-S23-U23)&lt;$B$53,VLOOKUP(($K$2-S23-U23),$B$4:$B$53,1,TRUE),$B$61),"-")</f>
        <v>-</v>
      </c>
      <c r="X23" s="101" t="str">
        <f t="shared" si="4"/>
        <v>-</v>
      </c>
      <c r="Y23" s="101" t="str">
        <f>IFERROR(IF(($K$2-S23-U23-W23)&lt;$B$53,VLOOKUP(($K$2-S23-U23-W23),$B$4:$B$53,1,TRUE),$B$61),"-")</f>
        <v>-</v>
      </c>
      <c r="Z23" s="7">
        <f t="shared" si="9"/>
        <v>83.210000000000008</v>
      </c>
      <c r="AA23" s="7">
        <f t="shared" si="10"/>
        <v>0.78999999999999204</v>
      </c>
      <c r="AB23">
        <f t="shared" si="11"/>
        <v>-3</v>
      </c>
      <c r="AC23" s="7">
        <f t="shared" si="12"/>
        <v>1</v>
      </c>
      <c r="AD23" s="7">
        <f t="shared" si="13"/>
        <v>0</v>
      </c>
      <c r="AE23" s="7">
        <f t="array" ref="AE23">IF(OR(LEFT(R23:Y23,2)="C5",LEFT(R23:Y23,2)="C6",LEFT(R23:Y23,2)="C7"),1,0)</f>
        <v>0</v>
      </c>
      <c r="AF23" s="7">
        <f t="shared" si="14"/>
        <v>0</v>
      </c>
      <c r="AG23" s="7">
        <f t="shared" si="15"/>
        <v>-1</v>
      </c>
      <c r="AI23" t="str">
        <f t="array" ref="AI23">IFERROR(INDEX($Q$4:$Q$59,SMALL(IF($AG$4:$AG$59=MAX($AG$4:$AG$59),ROW($AG$4:$AG$59)),ROWS(Q$4:Q23))-3,1),"")</f>
        <v/>
      </c>
      <c r="AJ23" t="str">
        <f t="shared" si="23"/>
        <v/>
      </c>
      <c r="AK23" t="str">
        <f t="shared" si="23"/>
        <v/>
      </c>
      <c r="AL23" t="str">
        <f t="shared" si="23"/>
        <v/>
      </c>
      <c r="AM23" t="str">
        <f t="shared" si="23"/>
        <v/>
      </c>
      <c r="AN23" t="str">
        <f t="shared" si="23"/>
        <v/>
      </c>
      <c r="AO23" t="str">
        <f t="shared" si="23"/>
        <v/>
      </c>
      <c r="AP23" t="str">
        <f t="shared" si="23"/>
        <v/>
      </c>
      <c r="AQ23" t="str">
        <f t="shared" si="23"/>
        <v/>
      </c>
      <c r="AR23" t="str">
        <f t="shared" si="23"/>
        <v/>
      </c>
      <c r="AS23" t="str">
        <f t="shared" si="23"/>
        <v/>
      </c>
      <c r="AT23" t="str">
        <f t="shared" si="16"/>
        <v/>
      </c>
      <c r="AV23" t="str">
        <f t="array" ref="AV23">IFERROR(INDEX($Q$4:$Q$59,SMALL(IF($AG$4:$AG$59=(MAX($AG$4:$AG$59)-1),ROW($AG$4:$AG$59)),ROWS(Q$4:Q23))-3,1),"")</f>
        <v/>
      </c>
      <c r="AW23" t="str">
        <f t="shared" si="24"/>
        <v/>
      </c>
      <c r="AX23" t="str">
        <f t="shared" si="24"/>
        <v/>
      </c>
      <c r="AY23" t="str">
        <f t="shared" si="24"/>
        <v/>
      </c>
      <c r="AZ23" t="str">
        <f t="shared" si="24"/>
        <v/>
      </c>
      <c r="BA23" t="str">
        <f t="shared" si="24"/>
        <v/>
      </c>
      <c r="BB23" t="str">
        <f t="shared" si="24"/>
        <v/>
      </c>
      <c r="BC23" t="str">
        <f t="shared" si="24"/>
        <v/>
      </c>
      <c r="BD23" t="str">
        <f t="shared" si="24"/>
        <v/>
      </c>
      <c r="BE23" t="str">
        <f t="shared" si="24"/>
        <v/>
      </c>
      <c r="BF23" t="str">
        <f t="shared" si="24"/>
        <v/>
      </c>
      <c r="BG23" t="str">
        <f t="shared" si="17"/>
        <v/>
      </c>
      <c r="BI23">
        <f t="array" ref="BI23">IFERROR(INDEX($Q$4:$Q$59,SMALL(IF($AG$4:$AG$59=(MAX($AG$4:$AG$59)-2),ROW($AG$4:$AG$59)),ROWS(Q$4:Q23))-3,1),"")</f>
        <v>48</v>
      </c>
      <c r="BJ23" t="str">
        <f t="shared" si="25"/>
        <v>C7-2</v>
      </c>
      <c r="BK23">
        <f t="shared" si="25"/>
        <v>46.841000000000001</v>
      </c>
      <c r="BL23" t="str">
        <f t="shared" si="25"/>
        <v>C1-11</v>
      </c>
      <c r="BM23">
        <f t="shared" si="25"/>
        <v>36.243000000000002</v>
      </c>
      <c r="BN23" t="str">
        <f t="shared" si="25"/>
        <v>-</v>
      </c>
      <c r="BO23" t="str">
        <f t="shared" si="25"/>
        <v>-</v>
      </c>
      <c r="BP23" t="str">
        <f t="shared" si="25"/>
        <v>-</v>
      </c>
      <c r="BQ23" t="str">
        <f t="shared" si="25"/>
        <v>-</v>
      </c>
      <c r="BR23">
        <f t="shared" si="25"/>
        <v>83.084000000000003</v>
      </c>
      <c r="BS23">
        <f t="shared" si="25"/>
        <v>0.91599999999999682</v>
      </c>
      <c r="BT23">
        <f t="shared" si="18"/>
        <v>0</v>
      </c>
      <c r="BV23">
        <f t="array" ref="BV23">IFERROR(INDEX($Q$4:$Q$59,SMALL(IF($AG$4:$AG$59&lt;(MAX($AG$4:$AG$59)-2),ROW($AG$4:$AG$59)),ROWS(AG$4:AG23))-3,1),"")</f>
        <v>20</v>
      </c>
      <c r="BW23" t="str">
        <f t="shared" si="26"/>
        <v>C3-6</v>
      </c>
      <c r="BX23">
        <f t="shared" si="26"/>
        <v>56.438000000000002</v>
      </c>
      <c r="BY23" t="str">
        <f t="shared" si="26"/>
        <v>C1-7</v>
      </c>
      <c r="BZ23">
        <f t="shared" si="26"/>
        <v>26.771999999999998</v>
      </c>
      <c r="CA23" t="str">
        <f t="shared" si="26"/>
        <v>-</v>
      </c>
      <c r="CB23" t="str">
        <f t="shared" si="26"/>
        <v>-</v>
      </c>
      <c r="CC23" t="str">
        <f t="shared" si="26"/>
        <v>-</v>
      </c>
      <c r="CD23" t="str">
        <f t="shared" si="26"/>
        <v>-</v>
      </c>
      <c r="CE23">
        <f t="shared" si="26"/>
        <v>83.210000000000008</v>
      </c>
      <c r="CF23">
        <f t="shared" si="26"/>
        <v>0.78999999999999204</v>
      </c>
      <c r="CG23">
        <f t="shared" si="19"/>
        <v>-1</v>
      </c>
    </row>
    <row r="24" spans="1:85" x14ac:dyDescent="0.2">
      <c r="A24" t="s">
        <v>36</v>
      </c>
      <c r="B24" s="9">
        <v>35.396999999999998</v>
      </c>
      <c r="D24">
        <v>1</v>
      </c>
      <c r="E24">
        <v>1</v>
      </c>
      <c r="F24">
        <v>0</v>
      </c>
      <c r="Q24">
        <v>21</v>
      </c>
      <c r="R24" s="101" t="str">
        <f t="shared" si="0"/>
        <v>C3-6</v>
      </c>
      <c r="S24" s="101">
        <f t="shared" si="22"/>
        <v>56.438000000000002</v>
      </c>
      <c r="T24" s="101" t="str">
        <f t="shared" si="2"/>
        <v>C1-7</v>
      </c>
      <c r="U24" s="101">
        <f>IFERROR(IF(($K$2-S24)&lt;$B$53,VLOOKUP(($K$2-S24),$B$4:$B$53,1,TRUE),$B$62),"-")</f>
        <v>26.771999999999998</v>
      </c>
      <c r="V24" s="101" t="str">
        <f t="shared" si="3"/>
        <v>-</v>
      </c>
      <c r="W24" s="101" t="str">
        <f>IFERROR(IF(($K$2-S24-U24)&lt;$B$53,VLOOKUP(($K$2-S24-U24),$B$4:$B$53,1,TRUE),$B$62),"-")</f>
        <v>-</v>
      </c>
      <c r="X24" s="101" t="str">
        <f t="shared" si="4"/>
        <v>-</v>
      </c>
      <c r="Y24" s="101" t="str">
        <f>IFERROR(IF(($K$2-S24-U24-W24)&lt;$B$53,VLOOKUP(($K$2-S24-U24-W24),$B$4:$B$53,1,TRUE),$B$62),"-")</f>
        <v>-</v>
      </c>
      <c r="Z24" s="7">
        <f t="shared" si="9"/>
        <v>83.210000000000008</v>
      </c>
      <c r="AA24" s="7">
        <f t="shared" si="10"/>
        <v>0.78999999999999204</v>
      </c>
      <c r="AB24">
        <f t="shared" si="11"/>
        <v>-3</v>
      </c>
      <c r="AC24" s="7">
        <f t="shared" si="12"/>
        <v>1</v>
      </c>
      <c r="AD24" s="7">
        <f t="shared" si="13"/>
        <v>0</v>
      </c>
      <c r="AE24" s="7">
        <f t="array" ref="AE24">IF(OR(LEFT(R24:Y24,2)="C5",LEFT(R24:Y24,2)="C6",LEFT(R24:Y24,2)="C7"),1,0)</f>
        <v>0</v>
      </c>
      <c r="AF24" s="7">
        <f t="shared" si="14"/>
        <v>0</v>
      </c>
      <c r="AG24" s="7">
        <f t="shared" si="15"/>
        <v>-1</v>
      </c>
      <c r="AI24" t="str">
        <f t="array" ref="AI24">IFERROR(INDEX($Q$4:$Q$59,SMALL(IF($AG$4:$AG$59=MAX($AG$4:$AG$59),ROW($AG$4:$AG$59)),ROWS(Q$4:Q24))-3,1),"")</f>
        <v/>
      </c>
      <c r="AJ24" t="str">
        <f t="shared" si="23"/>
        <v/>
      </c>
      <c r="AK24" t="str">
        <f t="shared" si="23"/>
        <v/>
      </c>
      <c r="AL24" t="str">
        <f t="shared" si="23"/>
        <v/>
      </c>
      <c r="AM24" t="str">
        <f t="shared" si="23"/>
        <v/>
      </c>
      <c r="AN24" t="str">
        <f t="shared" si="23"/>
        <v/>
      </c>
      <c r="AO24" t="str">
        <f t="shared" si="23"/>
        <v/>
      </c>
      <c r="AP24" t="str">
        <f t="shared" si="23"/>
        <v/>
      </c>
      <c r="AQ24" t="str">
        <f t="shared" si="23"/>
        <v/>
      </c>
      <c r="AR24" t="str">
        <f t="shared" si="23"/>
        <v/>
      </c>
      <c r="AS24" t="str">
        <f t="shared" si="23"/>
        <v/>
      </c>
      <c r="AT24" t="str">
        <f t="shared" si="16"/>
        <v/>
      </c>
      <c r="AV24" t="str">
        <f t="array" ref="AV24">IFERROR(INDEX($Q$4:$Q$59,SMALL(IF($AG$4:$AG$59=(MAX($AG$4:$AG$59)-1),ROW($AG$4:$AG$59)),ROWS(Q$4:Q24))-3,1),"")</f>
        <v/>
      </c>
      <c r="AW24" t="str">
        <f t="shared" si="24"/>
        <v/>
      </c>
      <c r="AX24" t="str">
        <f t="shared" si="24"/>
        <v/>
      </c>
      <c r="AY24" t="str">
        <f t="shared" si="24"/>
        <v/>
      </c>
      <c r="AZ24" t="str">
        <f t="shared" si="24"/>
        <v/>
      </c>
      <c r="BA24" t="str">
        <f t="shared" si="24"/>
        <v/>
      </c>
      <c r="BB24" t="str">
        <f t="shared" si="24"/>
        <v/>
      </c>
      <c r="BC24" t="str">
        <f t="shared" si="24"/>
        <v/>
      </c>
      <c r="BD24" t="str">
        <f t="shared" si="24"/>
        <v/>
      </c>
      <c r="BE24" t="str">
        <f t="shared" si="24"/>
        <v/>
      </c>
      <c r="BF24" t="str">
        <f t="shared" si="24"/>
        <v/>
      </c>
      <c r="BG24" t="str">
        <f t="shared" si="17"/>
        <v/>
      </c>
      <c r="BI24">
        <f t="array" ref="BI24">IFERROR(INDEX($Q$4:$Q$59,SMALL(IF($AG$4:$AG$59=(MAX($AG$4:$AG$59)-2),ROW($AG$4:$AG$59)),ROWS(Q$4:Q24))-3,1),"")</f>
        <v>49</v>
      </c>
      <c r="BJ24" t="str">
        <f t="shared" si="25"/>
        <v>C7-2</v>
      </c>
      <c r="BK24">
        <f t="shared" si="25"/>
        <v>46.841000000000001</v>
      </c>
      <c r="BL24" t="str">
        <f t="shared" si="25"/>
        <v>C1-11</v>
      </c>
      <c r="BM24">
        <f t="shared" si="25"/>
        <v>36.243000000000002</v>
      </c>
      <c r="BN24" t="str">
        <f t="shared" si="25"/>
        <v>-</v>
      </c>
      <c r="BO24" t="str">
        <f t="shared" si="25"/>
        <v>-</v>
      </c>
      <c r="BP24" t="str">
        <f t="shared" si="25"/>
        <v>-</v>
      </c>
      <c r="BQ24" t="str">
        <f t="shared" si="25"/>
        <v>-</v>
      </c>
      <c r="BR24">
        <f t="shared" si="25"/>
        <v>83.084000000000003</v>
      </c>
      <c r="BS24">
        <f t="shared" si="25"/>
        <v>0.91599999999999682</v>
      </c>
      <c r="BT24">
        <f t="shared" si="18"/>
        <v>0</v>
      </c>
      <c r="BV24">
        <f t="array" ref="BV24">IFERROR(INDEX($Q$4:$Q$59,SMALL(IF($AG$4:$AG$59&lt;(MAX($AG$4:$AG$59)-2),ROW($AG$4:$AG$59)),ROWS(AG$4:AG24))-3,1),"")</f>
        <v>21</v>
      </c>
      <c r="BW24" t="str">
        <f t="shared" si="26"/>
        <v>C3-6</v>
      </c>
      <c r="BX24">
        <f t="shared" si="26"/>
        <v>56.438000000000002</v>
      </c>
      <c r="BY24" t="str">
        <f t="shared" si="26"/>
        <v>C1-7</v>
      </c>
      <c r="BZ24">
        <f t="shared" si="26"/>
        <v>26.771999999999998</v>
      </c>
      <c r="CA24" t="str">
        <f t="shared" si="26"/>
        <v>-</v>
      </c>
      <c r="CB24" t="str">
        <f t="shared" si="26"/>
        <v>-</v>
      </c>
      <c r="CC24" t="str">
        <f t="shared" si="26"/>
        <v>-</v>
      </c>
      <c r="CD24" t="str">
        <f t="shared" si="26"/>
        <v>-</v>
      </c>
      <c r="CE24">
        <f t="shared" si="26"/>
        <v>83.210000000000008</v>
      </c>
      <c r="CF24">
        <f t="shared" si="26"/>
        <v>0.78999999999999204</v>
      </c>
      <c r="CG24">
        <f t="shared" si="19"/>
        <v>-1</v>
      </c>
    </row>
    <row r="25" spans="1:85" x14ac:dyDescent="0.2">
      <c r="A25" t="s">
        <v>35</v>
      </c>
      <c r="B25" s="9">
        <v>36.243000000000002</v>
      </c>
      <c r="D25">
        <v>3</v>
      </c>
      <c r="E25">
        <v>0</v>
      </c>
      <c r="F25">
        <v>1</v>
      </c>
      <c r="Q25" s="7">
        <v>22</v>
      </c>
      <c r="R25" s="101" t="str">
        <f t="shared" si="0"/>
        <v>C4-3</v>
      </c>
      <c r="S25" s="101">
        <f t="shared" ref="S25:S31" si="27">IF($K$2&lt;($B$53+0.25),VLOOKUP($K$2,$B$4:$B$53,1,TRUE),$B$59)</f>
        <v>34.307000000000002</v>
      </c>
      <c r="T25" s="101" t="str">
        <f t="shared" si="2"/>
        <v>C1-18</v>
      </c>
      <c r="U25" s="101">
        <f>IFERROR(IF(($K$2-S25)&lt;$B$53,VLOOKUP(($K$2-S25),$B$4:$B$53,1,TRUE),$B$56),"-")</f>
        <v>49.603999999999999</v>
      </c>
      <c r="V25" s="101" t="str">
        <f t="shared" si="3"/>
        <v>-</v>
      </c>
      <c r="W25" s="101" t="str">
        <f>IFERROR(IF(($K$2-S25-U25)&lt;$B$53,VLOOKUP(($K$2-S25-U25),$B$4:$B$53,1,TRUE),$B$56),"-")</f>
        <v>-</v>
      </c>
      <c r="X25" s="101" t="str">
        <f t="shared" si="4"/>
        <v>-</v>
      </c>
      <c r="Y25" s="101" t="str">
        <f>IFERROR(IF(($K$2-S25-U25-W25)&lt;$B$53,VLOOKUP(($K$2-S25-U25-W25),$B$4:$B$53,1,TRUE),$B$56),"-")</f>
        <v>-</v>
      </c>
      <c r="Z25" s="7">
        <f t="shared" ref="Z25:Z38" si="28">SUM(R25:Y25)</f>
        <v>83.911000000000001</v>
      </c>
      <c r="AA25" s="7">
        <f t="shared" si="10"/>
        <v>8.8999999999998636E-2</v>
      </c>
      <c r="AB25">
        <f t="shared" si="11"/>
        <v>0</v>
      </c>
      <c r="AC25" s="7">
        <f t="shared" si="12"/>
        <v>1</v>
      </c>
      <c r="AD25" s="7">
        <f t="shared" si="13"/>
        <v>0</v>
      </c>
      <c r="AE25" s="7">
        <f t="array" ref="AE25">IF(OR(LEFT(R25:Y25,2)="C5",LEFT(R25:Y25,2)="C6",LEFT(R25:Y25,2)="C7"),1,0)</f>
        <v>0</v>
      </c>
      <c r="AF25" s="7">
        <f t="shared" si="14"/>
        <v>0</v>
      </c>
      <c r="AG25" s="7">
        <f t="shared" si="15"/>
        <v>2</v>
      </c>
      <c r="AI25" t="str">
        <f t="array" ref="AI25">IFERROR(INDEX($Q$4:$Q$59,SMALL(IF($AG$4:$AG$59=MAX($AG$4:$AG$59),ROW($AG$4:$AG$59)),ROWS(Q$4:Q25))-3,1),"")</f>
        <v/>
      </c>
      <c r="AJ25" t="str">
        <f t="shared" si="23"/>
        <v/>
      </c>
      <c r="AK25" t="str">
        <f t="shared" si="23"/>
        <v/>
      </c>
      <c r="AL25" t="str">
        <f t="shared" si="23"/>
        <v/>
      </c>
      <c r="AM25" t="str">
        <f t="shared" si="23"/>
        <v/>
      </c>
      <c r="AN25" t="str">
        <f t="shared" si="23"/>
        <v/>
      </c>
      <c r="AO25" t="str">
        <f t="shared" si="23"/>
        <v/>
      </c>
      <c r="AP25" t="str">
        <f t="shared" si="23"/>
        <v/>
      </c>
      <c r="AQ25" t="str">
        <f t="shared" si="23"/>
        <v/>
      </c>
      <c r="AR25" t="str">
        <f t="shared" si="23"/>
        <v/>
      </c>
      <c r="AS25" t="str">
        <f t="shared" si="23"/>
        <v/>
      </c>
      <c r="AT25" t="str">
        <f t="shared" si="16"/>
        <v/>
      </c>
      <c r="AV25" t="str">
        <f t="array" ref="AV25">IFERROR(INDEX($Q$4:$Q$59,SMALL(IF($AG$4:$AG$59=(MAX($AG$4:$AG$59)-1),ROW($AG$4:$AG$59)),ROWS(Q$4:Q25))-3,1),"")</f>
        <v/>
      </c>
      <c r="AW25" t="str">
        <f t="shared" si="24"/>
        <v/>
      </c>
      <c r="AX25" t="str">
        <f t="shared" si="24"/>
        <v/>
      </c>
      <c r="AY25" t="str">
        <f t="shared" si="24"/>
        <v/>
      </c>
      <c r="AZ25" t="str">
        <f t="shared" si="24"/>
        <v/>
      </c>
      <c r="BA25" t="str">
        <f t="shared" si="24"/>
        <v/>
      </c>
      <c r="BB25" t="str">
        <f t="shared" si="24"/>
        <v/>
      </c>
      <c r="BC25" t="str">
        <f t="shared" si="24"/>
        <v/>
      </c>
      <c r="BD25" t="str">
        <f t="shared" si="24"/>
        <v/>
      </c>
      <c r="BE25" t="str">
        <f t="shared" si="24"/>
        <v/>
      </c>
      <c r="BF25" t="str">
        <f t="shared" si="24"/>
        <v/>
      </c>
      <c r="BG25" t="str">
        <f t="shared" si="17"/>
        <v/>
      </c>
      <c r="BI25" t="str">
        <f t="array" ref="BI25">IFERROR(INDEX($Q$4:$Q$59,SMALL(IF($AG$4:$AG$59=(MAX($AG$4:$AG$59)-2),ROW($AG$4:$AG$59)),ROWS(Q$4:Q25))-3,1),"")</f>
        <v/>
      </c>
      <c r="BJ25" t="str">
        <f t="shared" si="25"/>
        <v/>
      </c>
      <c r="BK25" t="str">
        <f t="shared" si="25"/>
        <v/>
      </c>
      <c r="BL25" t="str">
        <f t="shared" si="25"/>
        <v/>
      </c>
      <c r="BM25" t="str">
        <f t="shared" si="25"/>
        <v/>
      </c>
      <c r="BN25" t="str">
        <f t="shared" si="25"/>
        <v/>
      </c>
      <c r="BO25" t="str">
        <f t="shared" si="25"/>
        <v/>
      </c>
      <c r="BP25" t="str">
        <f t="shared" si="25"/>
        <v/>
      </c>
      <c r="BQ25" t="str">
        <f t="shared" si="25"/>
        <v/>
      </c>
      <c r="BR25" t="str">
        <f t="shared" si="25"/>
        <v/>
      </c>
      <c r="BS25" t="str">
        <f t="shared" si="25"/>
        <v/>
      </c>
      <c r="BT25" t="str">
        <f t="shared" si="18"/>
        <v/>
      </c>
      <c r="BV25" t="str">
        <f t="array" ref="BV25">IFERROR(INDEX($Q$4:$Q$59,SMALL(IF($AG$4:$AG$59&lt;(MAX($AG$4:$AG$59)-2),ROW($AG$4:$AG$59)),ROWS(AG$4:AG25))-3,1),"")</f>
        <v/>
      </c>
      <c r="BW25" t="str">
        <f t="shared" si="26"/>
        <v/>
      </c>
      <c r="BX25" t="str">
        <f t="shared" si="26"/>
        <v/>
      </c>
      <c r="BY25" t="str">
        <f t="shared" si="26"/>
        <v/>
      </c>
      <c r="BZ25" t="str">
        <f t="shared" si="26"/>
        <v/>
      </c>
      <c r="CA25" t="str">
        <f t="shared" si="26"/>
        <v/>
      </c>
      <c r="CB25" t="str">
        <f t="shared" si="26"/>
        <v/>
      </c>
      <c r="CC25" t="str">
        <f t="shared" si="26"/>
        <v/>
      </c>
      <c r="CD25" t="str">
        <f t="shared" si="26"/>
        <v/>
      </c>
      <c r="CE25" t="str">
        <f t="shared" si="26"/>
        <v/>
      </c>
      <c r="CF25" t="str">
        <f t="shared" si="26"/>
        <v/>
      </c>
      <c r="CG25" t="str">
        <f t="shared" si="19"/>
        <v/>
      </c>
    </row>
    <row r="26" spans="1:85" x14ac:dyDescent="0.2">
      <c r="A26" t="s">
        <v>34</v>
      </c>
      <c r="B26" s="9">
        <v>37.313000000000002</v>
      </c>
      <c r="D26">
        <v>1</v>
      </c>
      <c r="E26">
        <v>1</v>
      </c>
      <c r="F26">
        <v>1</v>
      </c>
      <c r="Q26" s="11">
        <v>23</v>
      </c>
      <c r="R26" s="101" t="str">
        <f t="shared" si="0"/>
        <v>C4-3</v>
      </c>
      <c r="S26" s="101">
        <f t="shared" si="27"/>
        <v>34.307000000000002</v>
      </c>
      <c r="T26" s="101" t="str">
        <f t="shared" si="2"/>
        <v>C1-18</v>
      </c>
      <c r="U26" s="101">
        <f>IFERROR(IF(($K$2-S26)&lt;$B$53,VLOOKUP(($K$2-S26),$B$4:$B$53,1,TRUE),$B$57),"-")</f>
        <v>49.603999999999999</v>
      </c>
      <c r="V26" s="101" t="str">
        <f t="shared" si="3"/>
        <v>-</v>
      </c>
      <c r="W26" s="101" t="str">
        <f>IFERROR(IF(($K$2-S26-U26)&lt;$B$53,VLOOKUP(($K$2-S26-U26),$B$4:$B$53,1,TRUE),$B$57),"-")</f>
        <v>-</v>
      </c>
      <c r="X26" s="101" t="str">
        <f t="shared" si="4"/>
        <v>-</v>
      </c>
      <c r="Y26" s="101" t="str">
        <f>IFERROR(IF(($K$2-S26-U26-W26)&lt;$B$53,VLOOKUP(($K$2-S26-U26-W26),$B$4:$B$53,1,TRUE),$B$57),"-")</f>
        <v>-</v>
      </c>
      <c r="Z26" s="7">
        <f t="shared" si="28"/>
        <v>83.911000000000001</v>
      </c>
      <c r="AA26" s="7">
        <f t="shared" si="10"/>
        <v>8.8999999999998636E-2</v>
      </c>
      <c r="AB26">
        <f t="shared" si="11"/>
        <v>0</v>
      </c>
      <c r="AC26" s="7">
        <f t="shared" si="12"/>
        <v>1</v>
      </c>
      <c r="AD26" s="7">
        <f t="shared" si="13"/>
        <v>0</v>
      </c>
      <c r="AE26" s="7">
        <f t="array" ref="AE26">IF(OR(LEFT(R26:Y26,2)="C5",LEFT(R26:Y26,2)="C6",LEFT(R26:Y26,2)="C7"),1,0)</f>
        <v>0</v>
      </c>
      <c r="AF26" s="7">
        <f t="shared" si="14"/>
        <v>0</v>
      </c>
      <c r="AG26" s="7">
        <f t="shared" si="15"/>
        <v>2</v>
      </c>
      <c r="AI26" t="str">
        <f t="array" ref="AI26">IFERROR(INDEX($Q$4:$Q$59,SMALL(IF($AG$4:$AG$59=MAX($AG$4:$AG$59),ROW($AG$4:$AG$59)),ROWS(Q$4:Q26))-3,1),"")</f>
        <v/>
      </c>
      <c r="AJ26" t="str">
        <f t="shared" si="23"/>
        <v/>
      </c>
      <c r="AK26" t="str">
        <f t="shared" si="23"/>
        <v/>
      </c>
      <c r="AL26" t="str">
        <f t="shared" si="23"/>
        <v/>
      </c>
      <c r="AM26" t="str">
        <f t="shared" si="23"/>
        <v/>
      </c>
      <c r="AN26" t="str">
        <f t="shared" si="23"/>
        <v/>
      </c>
      <c r="AO26" t="str">
        <f t="shared" si="23"/>
        <v/>
      </c>
      <c r="AP26" t="str">
        <f t="shared" si="23"/>
        <v/>
      </c>
      <c r="AQ26" t="str">
        <f t="shared" si="23"/>
        <v/>
      </c>
      <c r="AR26" t="str">
        <f t="shared" si="23"/>
        <v/>
      </c>
      <c r="AS26" t="str">
        <f t="shared" si="23"/>
        <v/>
      </c>
      <c r="AT26" t="str">
        <f t="shared" si="16"/>
        <v/>
      </c>
      <c r="AV26" t="str">
        <f t="array" ref="AV26">IFERROR(INDEX($Q$4:$Q$59,SMALL(IF($AG$4:$AG$59=(MAX($AG$4:$AG$59)-1),ROW($AG$4:$AG$59)),ROWS(Q$4:Q26))-3,1),"")</f>
        <v/>
      </c>
      <c r="AW26" t="str">
        <f t="shared" si="24"/>
        <v/>
      </c>
      <c r="AX26" t="str">
        <f t="shared" si="24"/>
        <v/>
      </c>
      <c r="AY26" t="str">
        <f t="shared" si="24"/>
        <v/>
      </c>
      <c r="AZ26" t="str">
        <f t="shared" si="24"/>
        <v/>
      </c>
      <c r="BA26" t="str">
        <f t="shared" si="24"/>
        <v/>
      </c>
      <c r="BB26" t="str">
        <f t="shared" si="24"/>
        <v/>
      </c>
      <c r="BC26" t="str">
        <f t="shared" si="24"/>
        <v/>
      </c>
      <c r="BD26" t="str">
        <f t="shared" si="24"/>
        <v/>
      </c>
      <c r="BE26" t="str">
        <f t="shared" si="24"/>
        <v/>
      </c>
      <c r="BF26" t="str">
        <f t="shared" si="24"/>
        <v/>
      </c>
      <c r="BG26" t="str">
        <f t="shared" si="17"/>
        <v/>
      </c>
      <c r="BI26" t="str">
        <f t="array" ref="BI26">IFERROR(INDEX($Q$4:$Q$59,SMALL(IF($AG$4:$AG$59=(MAX($AG$4:$AG$59)-2),ROW($AG$4:$AG$59)),ROWS(Q$4:Q26))-3,1),"")</f>
        <v/>
      </c>
      <c r="BJ26" t="str">
        <f t="shared" si="25"/>
        <v/>
      </c>
      <c r="BK26" t="str">
        <f t="shared" si="25"/>
        <v/>
      </c>
      <c r="BL26" t="str">
        <f t="shared" si="25"/>
        <v/>
      </c>
      <c r="BM26" t="str">
        <f t="shared" si="25"/>
        <v/>
      </c>
      <c r="BN26" t="str">
        <f t="shared" si="25"/>
        <v/>
      </c>
      <c r="BO26" t="str">
        <f t="shared" si="25"/>
        <v/>
      </c>
      <c r="BP26" t="str">
        <f t="shared" si="25"/>
        <v/>
      </c>
      <c r="BQ26" t="str">
        <f t="shared" si="25"/>
        <v/>
      </c>
      <c r="BR26" t="str">
        <f t="shared" si="25"/>
        <v/>
      </c>
      <c r="BS26" t="str">
        <f t="shared" si="25"/>
        <v/>
      </c>
      <c r="BT26" t="str">
        <f t="shared" si="18"/>
        <v/>
      </c>
      <c r="BV26" t="str">
        <f t="array" ref="BV26">IFERROR(INDEX($Q$4:$Q$59,SMALL(IF($AG$4:$AG$59&lt;(MAX($AG$4:$AG$59)-2),ROW($AG$4:$AG$59)),ROWS(AG$4:AG26))-3,1),"")</f>
        <v/>
      </c>
      <c r="BW26" t="str">
        <f t="shared" si="26"/>
        <v/>
      </c>
      <c r="BX26" t="str">
        <f t="shared" si="26"/>
        <v/>
      </c>
      <c r="BY26" t="str">
        <f t="shared" si="26"/>
        <v/>
      </c>
      <c r="BZ26" t="str">
        <f t="shared" si="26"/>
        <v/>
      </c>
      <c r="CA26" t="str">
        <f t="shared" si="26"/>
        <v/>
      </c>
      <c r="CB26" t="str">
        <f t="shared" si="26"/>
        <v/>
      </c>
      <c r="CC26" t="str">
        <f t="shared" si="26"/>
        <v/>
      </c>
      <c r="CD26" t="str">
        <f t="shared" si="26"/>
        <v/>
      </c>
      <c r="CE26" t="str">
        <f t="shared" si="26"/>
        <v/>
      </c>
      <c r="CF26" t="str">
        <f t="shared" si="26"/>
        <v/>
      </c>
      <c r="CG26" t="str">
        <f t="shared" si="19"/>
        <v/>
      </c>
    </row>
    <row r="27" spans="1:85" x14ac:dyDescent="0.2">
      <c r="A27" t="s">
        <v>33</v>
      </c>
      <c r="B27" s="9">
        <v>38.162999999999997</v>
      </c>
      <c r="D27">
        <v>3</v>
      </c>
      <c r="E27">
        <v>0</v>
      </c>
      <c r="F27">
        <v>2</v>
      </c>
      <c r="Q27" s="11">
        <v>24</v>
      </c>
      <c r="R27" s="101" t="str">
        <f t="shared" si="0"/>
        <v>C4-3</v>
      </c>
      <c r="S27" s="101">
        <f t="shared" si="27"/>
        <v>34.307000000000002</v>
      </c>
      <c r="T27" s="101" t="str">
        <f t="shared" si="2"/>
        <v>C1-18</v>
      </c>
      <c r="U27" s="101">
        <f>IFERROR(IF(($K$2-S27)&lt;$B$53,VLOOKUP(($K$2-S27),$B$4:$B$53,1,TRUE),$B$58),"-")</f>
        <v>49.603999999999999</v>
      </c>
      <c r="V27" s="101" t="str">
        <f t="shared" si="3"/>
        <v>-</v>
      </c>
      <c r="W27" s="101" t="str">
        <f>IFERROR(IF(($K$2-S27-U27)&lt;$B$53,VLOOKUP(($K$2-S27-U27),$B$4:$B$53,1,TRUE),$B$58),"-")</f>
        <v>-</v>
      </c>
      <c r="X27" s="101" t="str">
        <f t="shared" si="4"/>
        <v>-</v>
      </c>
      <c r="Y27" s="101" t="str">
        <f>IFERROR(IF(($K$2-S27-U27-W27)&lt;$B$53,VLOOKUP(($K$2-S27-U27-W27),$B$4:$B$53,1,TRUE),$B$58),"-")</f>
        <v>-</v>
      </c>
      <c r="Z27" s="7">
        <f t="shared" si="28"/>
        <v>83.911000000000001</v>
      </c>
      <c r="AA27" s="7">
        <f t="shared" si="10"/>
        <v>8.8999999999998636E-2</v>
      </c>
      <c r="AB27">
        <f t="shared" si="11"/>
        <v>0</v>
      </c>
      <c r="AC27" s="7">
        <f t="shared" si="12"/>
        <v>1</v>
      </c>
      <c r="AD27" s="7">
        <f t="shared" si="13"/>
        <v>0</v>
      </c>
      <c r="AE27" s="7">
        <f t="array" ref="AE27">IF(OR(LEFT(R27:Y27,2)="C5",LEFT(R27:Y27,2)="C6",LEFT(R27:Y27,2)="C7"),1,0)</f>
        <v>0</v>
      </c>
      <c r="AF27" s="7">
        <f t="shared" si="14"/>
        <v>0</v>
      </c>
      <c r="AG27" s="7">
        <f t="shared" si="15"/>
        <v>2</v>
      </c>
      <c r="AI27" t="str">
        <f t="array" ref="AI27">IFERROR(INDEX($Q$4:$Q$59,SMALL(IF($AG$4:$AG$59=MAX($AG$4:$AG$59),ROW($AG$4:$AG$59)),ROWS(Q$4:Q27))-3,1),"")</f>
        <v/>
      </c>
      <c r="AJ27" t="str">
        <f t="shared" si="23"/>
        <v/>
      </c>
      <c r="AK27" t="str">
        <f t="shared" si="23"/>
        <v/>
      </c>
      <c r="AL27" t="str">
        <f t="shared" si="23"/>
        <v/>
      </c>
      <c r="AM27" t="str">
        <f t="shared" si="23"/>
        <v/>
      </c>
      <c r="AN27" t="str">
        <f t="shared" si="23"/>
        <v/>
      </c>
      <c r="AO27" t="str">
        <f t="shared" si="23"/>
        <v/>
      </c>
      <c r="AP27" t="str">
        <f t="shared" si="23"/>
        <v/>
      </c>
      <c r="AQ27" t="str">
        <f t="shared" si="23"/>
        <v/>
      </c>
      <c r="AR27" t="str">
        <f t="shared" si="23"/>
        <v/>
      </c>
      <c r="AS27" t="str">
        <f t="shared" si="23"/>
        <v/>
      </c>
      <c r="AT27" t="str">
        <f t="shared" si="16"/>
        <v/>
      </c>
      <c r="AV27" t="str">
        <f t="array" ref="AV27">IFERROR(INDEX($Q$4:$Q$59,SMALL(IF($AG$4:$AG$59=(MAX($AG$4:$AG$59)-1),ROW($AG$4:$AG$59)),ROWS(Q$4:Q27))-3,1),"")</f>
        <v/>
      </c>
      <c r="AW27" t="str">
        <f t="shared" si="24"/>
        <v/>
      </c>
      <c r="AX27" t="str">
        <f t="shared" si="24"/>
        <v/>
      </c>
      <c r="AY27" t="str">
        <f t="shared" si="24"/>
        <v/>
      </c>
      <c r="AZ27" t="str">
        <f t="shared" si="24"/>
        <v/>
      </c>
      <c r="BA27" t="str">
        <f t="shared" si="24"/>
        <v/>
      </c>
      <c r="BB27" t="str">
        <f t="shared" si="24"/>
        <v/>
      </c>
      <c r="BC27" t="str">
        <f t="shared" si="24"/>
        <v/>
      </c>
      <c r="BD27" t="str">
        <f t="shared" si="24"/>
        <v/>
      </c>
      <c r="BE27" t="str">
        <f t="shared" si="24"/>
        <v/>
      </c>
      <c r="BF27" t="str">
        <f t="shared" si="24"/>
        <v/>
      </c>
      <c r="BG27" t="str">
        <f t="shared" si="17"/>
        <v/>
      </c>
      <c r="BI27" t="str">
        <f t="array" ref="BI27">IFERROR(INDEX($Q$4:$Q$59,SMALL(IF($AG$4:$AG$59=(MAX($AG$4:$AG$59)-2),ROW($AG$4:$AG$59)),ROWS(Q$4:Q27))-3,1),"")</f>
        <v/>
      </c>
      <c r="BJ27" t="str">
        <f t="shared" si="25"/>
        <v/>
      </c>
      <c r="BK27" t="str">
        <f t="shared" si="25"/>
        <v/>
      </c>
      <c r="BL27" t="str">
        <f t="shared" si="25"/>
        <v/>
      </c>
      <c r="BM27" t="str">
        <f t="shared" si="25"/>
        <v/>
      </c>
      <c r="BN27" t="str">
        <f t="shared" si="25"/>
        <v/>
      </c>
      <c r="BO27" t="str">
        <f t="shared" si="25"/>
        <v/>
      </c>
      <c r="BP27" t="str">
        <f t="shared" si="25"/>
        <v/>
      </c>
      <c r="BQ27" t="str">
        <f t="shared" si="25"/>
        <v/>
      </c>
      <c r="BR27" t="str">
        <f t="shared" si="25"/>
        <v/>
      </c>
      <c r="BS27" t="str">
        <f t="shared" si="25"/>
        <v/>
      </c>
      <c r="BT27" t="str">
        <f t="shared" si="18"/>
        <v/>
      </c>
      <c r="BV27" t="str">
        <f t="array" ref="BV27">IFERROR(INDEX($Q$4:$Q$59,SMALL(IF($AG$4:$AG$59&lt;(MAX($AG$4:$AG$59)-2),ROW($AG$4:$AG$59)),ROWS(AG$4:AG27))-3,1),"")</f>
        <v/>
      </c>
      <c r="BW27" t="str">
        <f t="shared" si="26"/>
        <v/>
      </c>
      <c r="BX27" t="str">
        <f t="shared" si="26"/>
        <v/>
      </c>
      <c r="BY27" t="str">
        <f t="shared" si="26"/>
        <v/>
      </c>
      <c r="BZ27" t="str">
        <f t="shared" si="26"/>
        <v/>
      </c>
      <c r="CA27" t="str">
        <f t="shared" si="26"/>
        <v/>
      </c>
      <c r="CB27" t="str">
        <f t="shared" si="26"/>
        <v/>
      </c>
      <c r="CC27" t="str">
        <f t="shared" si="26"/>
        <v/>
      </c>
      <c r="CD27" t="str">
        <f t="shared" si="26"/>
        <v/>
      </c>
      <c r="CE27" t="str">
        <f t="shared" si="26"/>
        <v/>
      </c>
      <c r="CF27" t="str">
        <f t="shared" si="26"/>
        <v/>
      </c>
      <c r="CG27" t="str">
        <f t="shared" si="19"/>
        <v/>
      </c>
    </row>
    <row r="28" spans="1:85" x14ac:dyDescent="0.2">
      <c r="A28" t="s">
        <v>32</v>
      </c>
      <c r="B28" s="9">
        <v>39.232999999999997</v>
      </c>
      <c r="D28">
        <v>1</v>
      </c>
      <c r="E28">
        <v>1</v>
      </c>
      <c r="F28">
        <v>2</v>
      </c>
      <c r="Q28">
        <v>25</v>
      </c>
      <c r="R28" s="101" t="str">
        <f t="shared" si="0"/>
        <v>C4-3</v>
      </c>
      <c r="S28" s="101">
        <f t="shared" si="27"/>
        <v>34.307000000000002</v>
      </c>
      <c r="T28" s="101" t="str">
        <f t="shared" si="2"/>
        <v>C1-18</v>
      </c>
      <c r="U28" s="101">
        <f>IFERROR(IF(($K$2-S28)&lt;$B$53,VLOOKUP(($K$2-S28),$B$4:$B$53,1,TRUE),$B$59),"-")</f>
        <v>49.603999999999999</v>
      </c>
      <c r="V28" s="101" t="str">
        <f t="shared" si="3"/>
        <v>-</v>
      </c>
      <c r="W28" s="101" t="str">
        <f>IFERROR(IF(($K$2-S28-U28)&lt;$B$53,VLOOKUP(($K$2-S28-U28),$B$4:$B$53,1,TRUE),$B$59),"-")</f>
        <v>-</v>
      </c>
      <c r="X28" s="101" t="str">
        <f t="shared" si="4"/>
        <v>-</v>
      </c>
      <c r="Y28" s="101" t="str">
        <f>IFERROR(IF(($K$2-S28-U28-W28)&lt;$B$53,VLOOKUP(($K$2-S28-U28-W28),$B$4:$B$53,1,TRUE),$B$59),"-")</f>
        <v>-</v>
      </c>
      <c r="Z28" s="7">
        <f t="shared" si="28"/>
        <v>83.911000000000001</v>
      </c>
      <c r="AA28" s="7">
        <f t="shared" si="10"/>
        <v>8.8999999999998636E-2</v>
      </c>
      <c r="AB28">
        <f t="shared" si="11"/>
        <v>0</v>
      </c>
      <c r="AC28" s="7">
        <f t="shared" si="12"/>
        <v>1</v>
      </c>
      <c r="AD28" s="7">
        <f t="shared" si="13"/>
        <v>0</v>
      </c>
      <c r="AE28" s="7">
        <f t="array" ref="AE28">IF(OR(LEFT(R28:Y28,2)="C5",LEFT(R28:Y28,2)="C6",LEFT(R28:Y28,2)="C7"),1,0)</f>
        <v>0</v>
      </c>
      <c r="AF28" s="7">
        <f t="shared" si="14"/>
        <v>0</v>
      </c>
      <c r="AG28" s="7">
        <f t="shared" si="15"/>
        <v>2</v>
      </c>
      <c r="AI28" t="str">
        <f t="array" ref="AI28">IFERROR(INDEX($Q$4:$Q$59,SMALL(IF($AG$4:$AG$59=MAX($AG$4:$AG$59),ROW($AG$4:$AG$59)),ROWS(Q$4:Q28))-3,1),"")</f>
        <v/>
      </c>
      <c r="AJ28" t="str">
        <f t="shared" si="23"/>
        <v/>
      </c>
      <c r="AK28" t="str">
        <f t="shared" si="23"/>
        <v/>
      </c>
      <c r="AL28" t="str">
        <f t="shared" si="23"/>
        <v/>
      </c>
      <c r="AM28" t="str">
        <f t="shared" si="23"/>
        <v/>
      </c>
      <c r="AN28" t="str">
        <f t="shared" si="23"/>
        <v/>
      </c>
      <c r="AO28" t="str">
        <f t="shared" si="23"/>
        <v/>
      </c>
      <c r="AP28" t="str">
        <f t="shared" si="23"/>
        <v/>
      </c>
      <c r="AQ28" t="str">
        <f t="shared" si="23"/>
        <v/>
      </c>
      <c r="AR28" t="str">
        <f t="shared" si="23"/>
        <v/>
      </c>
      <c r="AS28" t="str">
        <f t="shared" si="23"/>
        <v/>
      </c>
      <c r="AT28" t="str">
        <f t="shared" si="16"/>
        <v/>
      </c>
      <c r="AV28" t="str">
        <f t="array" ref="AV28">IFERROR(INDEX($Q$4:$Q$59,SMALL(IF($AG$4:$AG$59=(MAX($AG$4:$AG$59)-1),ROW($AG$4:$AG$59)),ROWS(Q$4:Q28))-3,1),"")</f>
        <v/>
      </c>
      <c r="AW28" t="str">
        <f t="shared" si="24"/>
        <v/>
      </c>
      <c r="AX28" t="str">
        <f t="shared" si="24"/>
        <v/>
      </c>
      <c r="AY28" t="str">
        <f t="shared" si="24"/>
        <v/>
      </c>
      <c r="AZ28" t="str">
        <f t="shared" si="24"/>
        <v/>
      </c>
      <c r="BA28" t="str">
        <f t="shared" si="24"/>
        <v/>
      </c>
      <c r="BB28" t="str">
        <f t="shared" si="24"/>
        <v/>
      </c>
      <c r="BC28" t="str">
        <f t="shared" si="24"/>
        <v/>
      </c>
      <c r="BD28" t="str">
        <f t="shared" si="24"/>
        <v/>
      </c>
      <c r="BE28" t="str">
        <f t="shared" si="24"/>
        <v/>
      </c>
      <c r="BF28" t="str">
        <f t="shared" si="24"/>
        <v/>
      </c>
      <c r="BG28" t="str">
        <f t="shared" si="17"/>
        <v/>
      </c>
      <c r="BI28" t="str">
        <f t="array" ref="BI28">IFERROR(INDEX($Q$4:$Q$59,SMALL(IF($AG$4:$AG$59=(MAX($AG$4:$AG$59)-2),ROW($AG$4:$AG$59)),ROWS(Q$4:Q28))-3,1),"")</f>
        <v/>
      </c>
      <c r="BJ28" t="str">
        <f t="shared" si="25"/>
        <v/>
      </c>
      <c r="BK28" t="str">
        <f t="shared" si="25"/>
        <v/>
      </c>
      <c r="BL28" t="str">
        <f t="shared" si="25"/>
        <v/>
      </c>
      <c r="BM28" t="str">
        <f t="shared" si="25"/>
        <v/>
      </c>
      <c r="BN28" t="str">
        <f t="shared" si="25"/>
        <v/>
      </c>
      <c r="BO28" t="str">
        <f t="shared" si="25"/>
        <v/>
      </c>
      <c r="BP28" t="str">
        <f t="shared" si="25"/>
        <v/>
      </c>
      <c r="BQ28" t="str">
        <f t="shared" si="25"/>
        <v/>
      </c>
      <c r="BR28" t="str">
        <f t="shared" si="25"/>
        <v/>
      </c>
      <c r="BS28" t="str">
        <f t="shared" si="25"/>
        <v/>
      </c>
      <c r="BT28" t="str">
        <f t="shared" si="18"/>
        <v/>
      </c>
      <c r="BV28" t="str">
        <f t="array" ref="BV28">IFERROR(INDEX($Q$4:$Q$59,SMALL(IF($AG$4:$AG$59&lt;(MAX($AG$4:$AG$59)-2),ROW($AG$4:$AG$59)),ROWS(AG$4:AG28))-3,1),"")</f>
        <v/>
      </c>
      <c r="BW28" t="str">
        <f t="shared" si="26"/>
        <v/>
      </c>
      <c r="BX28" t="str">
        <f t="shared" si="26"/>
        <v/>
      </c>
      <c r="BY28" t="str">
        <f t="shared" si="26"/>
        <v/>
      </c>
      <c r="BZ28" t="str">
        <f t="shared" si="26"/>
        <v/>
      </c>
      <c r="CA28" t="str">
        <f t="shared" si="26"/>
        <v/>
      </c>
      <c r="CB28" t="str">
        <f t="shared" si="26"/>
        <v/>
      </c>
      <c r="CC28" t="str">
        <f t="shared" si="26"/>
        <v/>
      </c>
      <c r="CD28" t="str">
        <f t="shared" si="26"/>
        <v/>
      </c>
      <c r="CE28" t="str">
        <f t="shared" si="26"/>
        <v/>
      </c>
      <c r="CF28" t="str">
        <f t="shared" si="26"/>
        <v/>
      </c>
      <c r="CG28" t="str">
        <f t="shared" si="19"/>
        <v/>
      </c>
    </row>
    <row r="29" spans="1:85" x14ac:dyDescent="0.2">
      <c r="A29" t="s">
        <v>31</v>
      </c>
      <c r="B29" s="9">
        <v>40.082999999999998</v>
      </c>
      <c r="D29">
        <v>3</v>
      </c>
      <c r="E29">
        <v>0</v>
      </c>
      <c r="F29">
        <v>3</v>
      </c>
      <c r="Q29">
        <v>26</v>
      </c>
      <c r="R29" s="101" t="str">
        <f t="shared" si="0"/>
        <v>C4-3</v>
      </c>
      <c r="S29" s="101">
        <f t="shared" si="27"/>
        <v>34.307000000000002</v>
      </c>
      <c r="T29" s="101" t="str">
        <f t="shared" si="2"/>
        <v>C1-18</v>
      </c>
      <c r="U29" s="101">
        <f>IFERROR(IF(($K$2-S29)&lt;$B$53,VLOOKUP(($K$2-S29),$B$4:$B$53,1,TRUE),$B$60),"-")</f>
        <v>49.603999999999999</v>
      </c>
      <c r="V29" s="101" t="str">
        <f t="shared" si="3"/>
        <v>-</v>
      </c>
      <c r="W29" s="101" t="str">
        <f>IFERROR(IF(($K$2-S29-U29)&lt;$B$53,VLOOKUP(($K$2-S29-U29),$B$4:$B$53,1,TRUE),$B$60),"-")</f>
        <v>-</v>
      </c>
      <c r="X29" s="101" t="str">
        <f t="shared" si="4"/>
        <v>-</v>
      </c>
      <c r="Y29" s="101" t="str">
        <f>IFERROR(IF(($K$2-S29-U29-W29)&lt;$B$53,VLOOKUP(($K$2-S29-U29-W29),$B$4:$B$53,1,TRUE),$B$60),"-")</f>
        <v>-</v>
      </c>
      <c r="Z29" s="7">
        <f t="shared" si="28"/>
        <v>83.911000000000001</v>
      </c>
      <c r="AA29" s="7">
        <f t="shared" si="10"/>
        <v>8.8999999999998636E-2</v>
      </c>
      <c r="AB29">
        <f t="shared" si="11"/>
        <v>0</v>
      </c>
      <c r="AC29" s="7">
        <f t="shared" si="12"/>
        <v>1</v>
      </c>
      <c r="AD29" s="7">
        <f t="shared" si="13"/>
        <v>0</v>
      </c>
      <c r="AE29" s="7">
        <f t="array" ref="AE29">IF(OR(LEFT(R29:Y29,2)="C5",LEFT(R29:Y29,2)="C6",LEFT(R29:Y29,2)="C7"),1,0)</f>
        <v>0</v>
      </c>
      <c r="AF29" s="7">
        <f t="shared" si="14"/>
        <v>0</v>
      </c>
      <c r="AG29" s="7">
        <f t="shared" si="15"/>
        <v>2</v>
      </c>
      <c r="AI29" t="str">
        <f t="array" ref="AI29">IFERROR(INDEX($Q$4:$Q$59,SMALL(IF($AG$4:$AG$59=MAX($AG$4:$AG$59),ROW($AG$4:$AG$59)),ROWS(Q$4:Q29))-3,1),"")</f>
        <v/>
      </c>
      <c r="AJ29" t="str">
        <f t="shared" si="23"/>
        <v/>
      </c>
      <c r="AK29" t="str">
        <f t="shared" si="23"/>
        <v/>
      </c>
      <c r="AL29" t="str">
        <f t="shared" si="23"/>
        <v/>
      </c>
      <c r="AM29" t="str">
        <f t="shared" si="23"/>
        <v/>
      </c>
      <c r="AN29" t="str">
        <f t="shared" si="23"/>
        <v/>
      </c>
      <c r="AO29" t="str">
        <f t="shared" si="23"/>
        <v/>
      </c>
      <c r="AP29" t="str">
        <f t="shared" si="23"/>
        <v/>
      </c>
      <c r="AQ29" t="str">
        <f t="shared" si="23"/>
        <v/>
      </c>
      <c r="AR29" t="str">
        <f t="shared" si="23"/>
        <v/>
      </c>
      <c r="AS29" t="str">
        <f t="shared" si="23"/>
        <v/>
      </c>
      <c r="AT29" t="str">
        <f t="shared" si="16"/>
        <v/>
      </c>
      <c r="AV29" t="str">
        <f t="array" ref="AV29">IFERROR(INDEX($Q$4:$Q$59,SMALL(IF($AG$4:$AG$59=(MAX($AG$4:$AG$59)-1),ROW($AG$4:$AG$59)),ROWS(Q$4:Q29))-3,1),"")</f>
        <v/>
      </c>
      <c r="AW29" t="str">
        <f t="shared" si="24"/>
        <v/>
      </c>
      <c r="AX29" t="str">
        <f t="shared" si="24"/>
        <v/>
      </c>
      <c r="AY29" t="str">
        <f t="shared" si="24"/>
        <v/>
      </c>
      <c r="AZ29" t="str">
        <f t="shared" si="24"/>
        <v/>
      </c>
      <c r="BA29" t="str">
        <f t="shared" si="24"/>
        <v/>
      </c>
      <c r="BB29" t="str">
        <f t="shared" si="24"/>
        <v/>
      </c>
      <c r="BC29" t="str">
        <f t="shared" si="24"/>
        <v/>
      </c>
      <c r="BD29" t="str">
        <f t="shared" si="24"/>
        <v/>
      </c>
      <c r="BE29" t="str">
        <f t="shared" si="24"/>
        <v/>
      </c>
      <c r="BF29" t="str">
        <f t="shared" si="24"/>
        <v/>
      </c>
      <c r="BG29" t="str">
        <f t="shared" si="17"/>
        <v/>
      </c>
      <c r="BI29" t="str">
        <f t="array" ref="BI29">IFERROR(INDEX($Q$4:$Q$59,SMALL(IF($AG$4:$AG$59=(MAX($AG$4:$AG$59)-2),ROW($AG$4:$AG$59)),ROWS(Q$4:Q29))-3,1),"")</f>
        <v/>
      </c>
      <c r="BJ29" t="str">
        <f t="shared" si="25"/>
        <v/>
      </c>
      <c r="BK29" t="str">
        <f t="shared" si="25"/>
        <v/>
      </c>
      <c r="BL29" t="str">
        <f t="shared" si="25"/>
        <v/>
      </c>
      <c r="BM29" t="str">
        <f t="shared" si="25"/>
        <v/>
      </c>
      <c r="BN29" t="str">
        <f t="shared" si="25"/>
        <v/>
      </c>
      <c r="BO29" t="str">
        <f t="shared" si="25"/>
        <v/>
      </c>
      <c r="BP29" t="str">
        <f t="shared" si="25"/>
        <v/>
      </c>
      <c r="BQ29" t="str">
        <f t="shared" si="25"/>
        <v/>
      </c>
      <c r="BR29" t="str">
        <f t="shared" si="25"/>
        <v/>
      </c>
      <c r="BS29" t="str">
        <f t="shared" si="25"/>
        <v/>
      </c>
      <c r="BT29" t="str">
        <f t="shared" si="18"/>
        <v/>
      </c>
      <c r="BV29" t="str">
        <f t="array" ref="BV29">IFERROR(INDEX($Q$4:$Q$59,SMALL(IF($AG$4:$AG$59&lt;(MAX($AG$4:$AG$59)-2),ROW($AG$4:$AG$59)),ROWS(AG$4:AG29))-3,1),"")</f>
        <v/>
      </c>
      <c r="BW29" t="str">
        <f t="shared" si="26"/>
        <v/>
      </c>
      <c r="BX29" t="str">
        <f t="shared" si="26"/>
        <v/>
      </c>
      <c r="BY29" t="str">
        <f t="shared" si="26"/>
        <v/>
      </c>
      <c r="BZ29" t="str">
        <f t="shared" si="26"/>
        <v/>
      </c>
      <c r="CA29" t="str">
        <f t="shared" si="26"/>
        <v/>
      </c>
      <c r="CB29" t="str">
        <f t="shared" si="26"/>
        <v/>
      </c>
      <c r="CC29" t="str">
        <f t="shared" si="26"/>
        <v/>
      </c>
      <c r="CD29" t="str">
        <f t="shared" si="26"/>
        <v/>
      </c>
      <c r="CE29" t="str">
        <f t="shared" si="26"/>
        <v/>
      </c>
      <c r="CF29" t="str">
        <f t="shared" si="26"/>
        <v/>
      </c>
      <c r="CG29" t="str">
        <f t="shared" si="19"/>
        <v/>
      </c>
    </row>
    <row r="30" spans="1:85" x14ac:dyDescent="0.2">
      <c r="A30" t="s">
        <v>30</v>
      </c>
      <c r="B30" s="9">
        <v>41.152999999999999</v>
      </c>
      <c r="D30">
        <v>1</v>
      </c>
      <c r="E30">
        <v>1</v>
      </c>
      <c r="F30">
        <v>3</v>
      </c>
      <c r="Q30">
        <v>27</v>
      </c>
      <c r="R30" s="101" t="str">
        <f t="shared" si="0"/>
        <v>C4-3</v>
      </c>
      <c r="S30" s="101">
        <f t="shared" si="27"/>
        <v>34.307000000000002</v>
      </c>
      <c r="T30" s="101" t="str">
        <f t="shared" si="2"/>
        <v>C1-18</v>
      </c>
      <c r="U30" s="101">
        <f>IFERROR(IF(($K$2-S30)&lt;$B$53,VLOOKUP(($K$2-S30),$B$4:$B$53,1,TRUE),$B$61),"-")</f>
        <v>49.603999999999999</v>
      </c>
      <c r="V30" s="101" t="str">
        <f t="shared" si="3"/>
        <v>-</v>
      </c>
      <c r="W30" s="101" t="str">
        <f>IFERROR(IF(($K$2-S30-U30)&lt;$B$53,VLOOKUP(($K$2-S30-U30),$B$4:$B$53,1,TRUE),$B$61),"-")</f>
        <v>-</v>
      </c>
      <c r="X30" s="101" t="str">
        <f t="shared" si="4"/>
        <v>-</v>
      </c>
      <c r="Y30" s="101" t="str">
        <f>IFERROR(IF(($K$2-S30-U30-W30)&lt;$B$53,VLOOKUP(($K$2-S30-U30-W30),$B$4:$B$53,1,TRUE),$B$61),"-")</f>
        <v>-</v>
      </c>
      <c r="Z30" s="7">
        <f t="shared" si="28"/>
        <v>83.911000000000001</v>
      </c>
      <c r="AA30" s="7">
        <f t="shared" si="10"/>
        <v>8.8999999999998636E-2</v>
      </c>
      <c r="AB30">
        <f t="shared" si="11"/>
        <v>0</v>
      </c>
      <c r="AC30" s="7">
        <f t="shared" si="12"/>
        <v>1</v>
      </c>
      <c r="AD30" s="7">
        <f t="shared" si="13"/>
        <v>0</v>
      </c>
      <c r="AE30" s="7">
        <f t="array" ref="AE30">IF(OR(LEFT(R30:Y30,2)="C5",LEFT(R30:Y30,2)="C6",LEFT(R30:Y30,2)="C7"),1,0)</f>
        <v>0</v>
      </c>
      <c r="AF30" s="7">
        <f t="shared" si="14"/>
        <v>0</v>
      </c>
      <c r="AG30" s="7">
        <f t="shared" si="15"/>
        <v>2</v>
      </c>
      <c r="AI30" t="str">
        <f t="array" ref="AI30">IFERROR(INDEX($Q$4:$Q$59,SMALL(IF($AG$4:$AG$59=MAX($AG$4:$AG$59),ROW($AG$4:$AG$59)),ROWS(Q$4:Q30))-3,1),"")</f>
        <v/>
      </c>
      <c r="AJ30" t="str">
        <f t="shared" si="23"/>
        <v/>
      </c>
      <c r="AK30" t="str">
        <f t="shared" si="23"/>
        <v/>
      </c>
      <c r="AL30" t="str">
        <f t="shared" si="23"/>
        <v/>
      </c>
      <c r="AM30" t="str">
        <f t="shared" si="23"/>
        <v/>
      </c>
      <c r="AN30" t="str">
        <f t="shared" si="23"/>
        <v/>
      </c>
      <c r="AO30" t="str">
        <f t="shared" si="23"/>
        <v/>
      </c>
      <c r="AP30" t="str">
        <f t="shared" si="23"/>
        <v/>
      </c>
      <c r="AQ30" t="str">
        <f t="shared" si="23"/>
        <v/>
      </c>
      <c r="AR30" t="str">
        <f t="shared" si="23"/>
        <v/>
      </c>
      <c r="AS30" t="str">
        <f t="shared" si="23"/>
        <v/>
      </c>
      <c r="AT30" t="str">
        <f t="shared" si="16"/>
        <v/>
      </c>
      <c r="AV30" t="str">
        <f t="array" ref="AV30">IFERROR(INDEX($Q$4:$Q$59,SMALL(IF($AG$4:$AG$59=(MAX($AG$4:$AG$59)-1),ROW($AG$4:$AG$59)),ROWS(Q$4:Q30))-3,1),"")</f>
        <v/>
      </c>
      <c r="AW30" t="str">
        <f t="shared" si="24"/>
        <v/>
      </c>
      <c r="AX30" t="str">
        <f t="shared" si="24"/>
        <v/>
      </c>
      <c r="AY30" t="str">
        <f t="shared" si="24"/>
        <v/>
      </c>
      <c r="AZ30" t="str">
        <f t="shared" si="24"/>
        <v/>
      </c>
      <c r="BA30" t="str">
        <f t="shared" si="24"/>
        <v/>
      </c>
      <c r="BB30" t="str">
        <f t="shared" si="24"/>
        <v/>
      </c>
      <c r="BC30" t="str">
        <f t="shared" si="24"/>
        <v/>
      </c>
      <c r="BD30" t="str">
        <f t="shared" si="24"/>
        <v/>
      </c>
      <c r="BE30" t="str">
        <f t="shared" si="24"/>
        <v/>
      </c>
      <c r="BF30" t="str">
        <f t="shared" si="24"/>
        <v/>
      </c>
      <c r="BG30" t="str">
        <f t="shared" si="17"/>
        <v/>
      </c>
      <c r="BI30" t="str">
        <f t="array" ref="BI30">IFERROR(INDEX($Q$4:$Q$59,SMALL(IF($AG$4:$AG$59=(MAX($AG$4:$AG$59)-2),ROW($AG$4:$AG$59)),ROWS(Q$4:Q30))-3,1),"")</f>
        <v/>
      </c>
      <c r="BJ30" t="str">
        <f t="shared" si="25"/>
        <v/>
      </c>
      <c r="BK30" t="str">
        <f t="shared" si="25"/>
        <v/>
      </c>
      <c r="BL30" t="str">
        <f t="shared" si="25"/>
        <v/>
      </c>
      <c r="BM30" t="str">
        <f t="shared" si="25"/>
        <v/>
      </c>
      <c r="BN30" t="str">
        <f t="shared" si="25"/>
        <v/>
      </c>
      <c r="BO30" t="str">
        <f t="shared" si="25"/>
        <v/>
      </c>
      <c r="BP30" t="str">
        <f t="shared" si="25"/>
        <v/>
      </c>
      <c r="BQ30" t="str">
        <f t="shared" si="25"/>
        <v/>
      </c>
      <c r="BR30" t="str">
        <f t="shared" si="25"/>
        <v/>
      </c>
      <c r="BS30" t="str">
        <f t="shared" si="25"/>
        <v/>
      </c>
      <c r="BT30" t="str">
        <f t="shared" si="18"/>
        <v/>
      </c>
      <c r="BV30" t="str">
        <f t="array" ref="BV30">IFERROR(INDEX($Q$4:$Q$59,SMALL(IF($AG$4:$AG$59&lt;(MAX($AG$4:$AG$59)-2),ROW($AG$4:$AG$59)),ROWS(AG$4:AG30))-3,1),"")</f>
        <v/>
      </c>
      <c r="BW30" t="str">
        <f t="shared" si="26"/>
        <v/>
      </c>
      <c r="BX30" t="str">
        <f t="shared" si="26"/>
        <v/>
      </c>
      <c r="BY30" t="str">
        <f t="shared" si="26"/>
        <v/>
      </c>
      <c r="BZ30" t="str">
        <f t="shared" si="26"/>
        <v/>
      </c>
      <c r="CA30" t="str">
        <f t="shared" si="26"/>
        <v/>
      </c>
      <c r="CB30" t="str">
        <f t="shared" si="26"/>
        <v/>
      </c>
      <c r="CC30" t="str">
        <f t="shared" si="26"/>
        <v/>
      </c>
      <c r="CD30" t="str">
        <f t="shared" si="26"/>
        <v/>
      </c>
      <c r="CE30" t="str">
        <f t="shared" si="26"/>
        <v/>
      </c>
      <c r="CF30" t="str">
        <f t="shared" si="26"/>
        <v/>
      </c>
      <c r="CG30" t="str">
        <f t="shared" si="19"/>
        <v/>
      </c>
    </row>
    <row r="31" spans="1:85" x14ac:dyDescent="0.2">
      <c r="A31" t="s">
        <v>29</v>
      </c>
      <c r="B31" s="9">
        <v>42.003</v>
      </c>
      <c r="D31">
        <v>3</v>
      </c>
      <c r="E31">
        <v>0</v>
      </c>
      <c r="F31">
        <v>4</v>
      </c>
      <c r="Q31" s="7">
        <v>28</v>
      </c>
      <c r="R31" s="101" t="str">
        <f t="shared" si="0"/>
        <v>C4-3</v>
      </c>
      <c r="S31" s="101">
        <f t="shared" si="27"/>
        <v>34.307000000000002</v>
      </c>
      <c r="T31" s="101" t="str">
        <f t="shared" si="2"/>
        <v>C1-18</v>
      </c>
      <c r="U31" s="101">
        <f>IFERROR(IF(($K$2-S31)&lt;$B$53,VLOOKUP(($K$2-S31),$B$4:$B$53,1,TRUE),$B$62),"-")</f>
        <v>49.603999999999999</v>
      </c>
      <c r="V31" s="101" t="str">
        <f t="shared" si="3"/>
        <v>-</v>
      </c>
      <c r="W31" s="101" t="str">
        <f>IFERROR(IF(($K$2-S31-U31)&lt;$B$53,VLOOKUP(($K$2-S31-U31),$B$4:$B$53,1,TRUE),$B$62),"-")</f>
        <v>-</v>
      </c>
      <c r="X31" s="101" t="str">
        <f t="shared" si="4"/>
        <v>-</v>
      </c>
      <c r="Y31" s="101" t="str">
        <f>IFERROR(IF(($K$2-S31-U31-W31)&lt;$B$53,VLOOKUP(($K$2-S31-U31-W31),$B$4:$B$53,1,TRUE),$B$62),"-")</f>
        <v>-</v>
      </c>
      <c r="Z31" s="7">
        <f t="shared" si="28"/>
        <v>83.911000000000001</v>
      </c>
      <c r="AA31" s="7">
        <f t="shared" si="10"/>
        <v>8.8999999999998636E-2</v>
      </c>
      <c r="AB31">
        <f t="shared" si="11"/>
        <v>0</v>
      </c>
      <c r="AC31" s="7">
        <f t="shared" si="12"/>
        <v>1</v>
      </c>
      <c r="AD31" s="7">
        <f t="shared" si="13"/>
        <v>0</v>
      </c>
      <c r="AE31" s="7">
        <f t="array" ref="AE31">IF(OR(LEFT(R31:Y31,2)="C5",LEFT(R31:Y31,2)="C6",LEFT(R31:Y31,2)="C7"),1,0)</f>
        <v>0</v>
      </c>
      <c r="AF31" s="7">
        <f t="shared" si="14"/>
        <v>0</v>
      </c>
      <c r="AG31" s="7">
        <f t="shared" si="15"/>
        <v>2</v>
      </c>
      <c r="AI31" t="str">
        <f t="array" ref="AI31">IFERROR(INDEX($Q$4:$Q$59,SMALL(IF($AG$4:$AG$59=MAX($AG$4:$AG$59),ROW($AG$4:$AG$59)),ROWS(Q$4:Q31))-3,1),"")</f>
        <v/>
      </c>
      <c r="AJ31" t="str">
        <f t="shared" si="23"/>
        <v/>
      </c>
      <c r="AK31" t="str">
        <f t="shared" si="23"/>
        <v/>
      </c>
      <c r="AL31" t="str">
        <f t="shared" si="23"/>
        <v/>
      </c>
      <c r="AM31" t="str">
        <f t="shared" si="23"/>
        <v/>
      </c>
      <c r="AN31" t="str">
        <f t="shared" si="23"/>
        <v/>
      </c>
      <c r="AO31" t="str">
        <f t="shared" si="23"/>
        <v/>
      </c>
      <c r="AP31" t="str">
        <f t="shared" si="23"/>
        <v/>
      </c>
      <c r="AQ31" t="str">
        <f t="shared" si="23"/>
        <v/>
      </c>
      <c r="AR31" t="str">
        <f t="shared" si="23"/>
        <v/>
      </c>
      <c r="AS31" t="str">
        <f t="shared" si="23"/>
        <v/>
      </c>
      <c r="AT31" t="str">
        <f t="shared" si="16"/>
        <v/>
      </c>
      <c r="AV31" t="str">
        <f t="array" ref="AV31">IFERROR(INDEX($Q$4:$Q$59,SMALL(IF($AG$4:$AG$59=(MAX($AG$4:$AG$59)-1),ROW($AG$4:$AG$59)),ROWS(Q$4:Q31))-3,1),"")</f>
        <v/>
      </c>
      <c r="AW31" t="str">
        <f t="shared" si="24"/>
        <v/>
      </c>
      <c r="AX31" t="str">
        <f t="shared" si="24"/>
        <v/>
      </c>
      <c r="AY31" t="str">
        <f t="shared" si="24"/>
        <v/>
      </c>
      <c r="AZ31" t="str">
        <f t="shared" si="24"/>
        <v/>
      </c>
      <c r="BA31" t="str">
        <f t="shared" si="24"/>
        <v/>
      </c>
      <c r="BB31" t="str">
        <f t="shared" si="24"/>
        <v/>
      </c>
      <c r="BC31" t="str">
        <f t="shared" si="24"/>
        <v/>
      </c>
      <c r="BD31" t="str">
        <f t="shared" si="24"/>
        <v/>
      </c>
      <c r="BE31" t="str">
        <f t="shared" si="24"/>
        <v/>
      </c>
      <c r="BF31" t="str">
        <f t="shared" si="24"/>
        <v/>
      </c>
      <c r="BG31" t="str">
        <f t="shared" si="17"/>
        <v/>
      </c>
      <c r="BI31" t="str">
        <f t="array" ref="BI31">IFERROR(INDEX($Q$4:$Q$59,SMALL(IF($AG$4:$AG$59=(MAX($AG$4:$AG$59)-2),ROW($AG$4:$AG$59)),ROWS(Q$4:Q31))-3,1),"")</f>
        <v/>
      </c>
      <c r="BJ31" t="str">
        <f t="shared" si="25"/>
        <v/>
      </c>
      <c r="BK31" t="str">
        <f t="shared" si="25"/>
        <v/>
      </c>
      <c r="BL31" t="str">
        <f t="shared" si="25"/>
        <v/>
      </c>
      <c r="BM31" t="str">
        <f t="shared" si="25"/>
        <v/>
      </c>
      <c r="BN31" t="str">
        <f t="shared" si="25"/>
        <v/>
      </c>
      <c r="BO31" t="str">
        <f t="shared" si="25"/>
        <v/>
      </c>
      <c r="BP31" t="str">
        <f t="shared" si="25"/>
        <v/>
      </c>
      <c r="BQ31" t="str">
        <f t="shared" si="25"/>
        <v/>
      </c>
      <c r="BR31" t="str">
        <f t="shared" si="25"/>
        <v/>
      </c>
      <c r="BS31" t="str">
        <f t="shared" si="25"/>
        <v/>
      </c>
      <c r="BT31" t="str">
        <f t="shared" si="18"/>
        <v/>
      </c>
      <c r="BV31" t="str">
        <f t="array" ref="BV31">IFERROR(INDEX($Q$4:$Q$59,SMALL(IF($AG$4:$AG$59&lt;(MAX($AG$4:$AG$59)-2),ROW($AG$4:$AG$59)),ROWS(AG$4:AG31))-3,1),"")</f>
        <v/>
      </c>
      <c r="BW31" t="str">
        <f t="shared" si="26"/>
        <v/>
      </c>
      <c r="BX31" t="str">
        <f t="shared" si="26"/>
        <v/>
      </c>
      <c r="BY31" t="str">
        <f t="shared" si="26"/>
        <v/>
      </c>
      <c r="BZ31" t="str">
        <f t="shared" si="26"/>
        <v/>
      </c>
      <c r="CA31" t="str">
        <f t="shared" si="26"/>
        <v/>
      </c>
      <c r="CB31" t="str">
        <f t="shared" si="26"/>
        <v/>
      </c>
      <c r="CC31" t="str">
        <f t="shared" si="26"/>
        <v/>
      </c>
      <c r="CD31" t="str">
        <f t="shared" si="26"/>
        <v/>
      </c>
      <c r="CE31" t="str">
        <f t="shared" si="26"/>
        <v/>
      </c>
      <c r="CF31" t="str">
        <f t="shared" si="26"/>
        <v/>
      </c>
      <c r="CG31" t="str">
        <f t="shared" si="19"/>
        <v/>
      </c>
    </row>
    <row r="32" spans="1:85" x14ac:dyDescent="0.2">
      <c r="A32" t="s">
        <v>28</v>
      </c>
      <c r="B32" s="9">
        <v>43.073</v>
      </c>
      <c r="D32">
        <v>1</v>
      </c>
      <c r="E32">
        <v>1</v>
      </c>
      <c r="F32">
        <v>4</v>
      </c>
      <c r="Q32" s="11">
        <v>29</v>
      </c>
      <c r="R32" s="101" t="str">
        <f t="shared" si="0"/>
        <v>C5-2</v>
      </c>
      <c r="S32" s="101">
        <f t="shared" ref="S32:S38" si="29">IF($K$2&lt;($B$53+0.25),VLOOKUP($K$2,$B$4:$B$53,1,TRUE),$B$60)</f>
        <v>47.9</v>
      </c>
      <c r="T32" s="101" t="str">
        <f t="shared" si="2"/>
        <v>C7-1</v>
      </c>
      <c r="U32" s="101">
        <f>IFERROR(IF(($K$2-S32)&lt;$B$53,VLOOKUP(($K$2-S32),$B$4:$B$53,1,TRUE),$B$56),"-")</f>
        <v>35.396999999999998</v>
      </c>
      <c r="V32" s="101" t="str">
        <f t="shared" si="3"/>
        <v>-</v>
      </c>
      <c r="W32" s="101" t="str">
        <f>IFERROR(IF(($K$2-S32-U32)&lt;$B$53,VLOOKUP(($K$2-S32-U32),$B$4:$B$53,1,TRUE),$B$56),"-")</f>
        <v>-</v>
      </c>
      <c r="X32" s="101" t="str">
        <f t="shared" si="4"/>
        <v>-</v>
      </c>
      <c r="Y32" s="101" t="str">
        <f>IFERROR(IF(($K$2-S32-U32-W32)&lt;$B$53,VLOOKUP(($K$2-S32-U32-W32),$B$4:$B$53,1,TRUE),$B$56),"-")</f>
        <v>-</v>
      </c>
      <c r="Z32" s="7">
        <f t="shared" si="28"/>
        <v>83.296999999999997</v>
      </c>
      <c r="AA32" s="7">
        <f t="shared" si="10"/>
        <v>0.70300000000000296</v>
      </c>
      <c r="AB32">
        <f t="shared" si="11"/>
        <v>-3</v>
      </c>
      <c r="AC32" s="7">
        <f t="shared" si="12"/>
        <v>1</v>
      </c>
      <c r="AD32" s="7">
        <f t="shared" si="13"/>
        <v>0</v>
      </c>
      <c r="AE32" s="7">
        <f t="array" ref="AE32">IF(OR(LEFT(R32:Y32,2)="C5",LEFT(R32:Y32,2)="C6",LEFT(R32:Y32,2)="C7"),1,0)</f>
        <v>1</v>
      </c>
      <c r="AF32" s="7">
        <f t="shared" si="14"/>
        <v>0</v>
      </c>
      <c r="AG32" s="7">
        <f t="shared" si="15"/>
        <v>0</v>
      </c>
      <c r="AI32" t="str">
        <f t="array" ref="AI32">IFERROR(INDEX($Q$4:$Q$59,SMALL(IF($AG$4:$AG$59=MAX($AG$4:$AG$59),ROW($AG$4:$AG$59)),ROWS(Q$4:Q32))-3,1),"")</f>
        <v/>
      </c>
      <c r="AJ32" t="str">
        <f t="shared" si="23"/>
        <v/>
      </c>
      <c r="AK32" t="str">
        <f t="shared" si="23"/>
        <v/>
      </c>
      <c r="AL32" t="str">
        <f t="shared" si="23"/>
        <v/>
      </c>
      <c r="AM32" t="str">
        <f t="shared" si="23"/>
        <v/>
      </c>
      <c r="AN32" t="str">
        <f t="shared" si="23"/>
        <v/>
      </c>
      <c r="AO32" t="str">
        <f t="shared" si="23"/>
        <v/>
      </c>
      <c r="AP32" t="str">
        <f t="shared" si="23"/>
        <v/>
      </c>
      <c r="AQ32" t="str">
        <f t="shared" si="23"/>
        <v/>
      </c>
      <c r="AR32" t="str">
        <f t="shared" si="23"/>
        <v/>
      </c>
      <c r="AS32" t="str">
        <f t="shared" si="23"/>
        <v/>
      </c>
      <c r="AT32" t="str">
        <f t="shared" si="16"/>
        <v/>
      </c>
      <c r="AV32" t="str">
        <f t="array" ref="AV32">IFERROR(INDEX($Q$4:$Q$59,SMALL(IF($AG$4:$AG$59=(MAX($AG$4:$AG$59)-1),ROW($AG$4:$AG$59)),ROWS(Q$4:Q32))-3,1),"")</f>
        <v/>
      </c>
      <c r="AW32" t="str">
        <f t="shared" si="24"/>
        <v/>
      </c>
      <c r="AX32" t="str">
        <f t="shared" si="24"/>
        <v/>
      </c>
      <c r="AY32" t="str">
        <f t="shared" si="24"/>
        <v/>
      </c>
      <c r="AZ32" t="str">
        <f t="shared" si="24"/>
        <v/>
      </c>
      <c r="BA32" t="str">
        <f t="shared" si="24"/>
        <v/>
      </c>
      <c r="BB32" t="str">
        <f t="shared" si="24"/>
        <v/>
      </c>
      <c r="BC32" t="str">
        <f t="shared" si="24"/>
        <v/>
      </c>
      <c r="BD32" t="str">
        <f t="shared" si="24"/>
        <v/>
      </c>
      <c r="BE32" t="str">
        <f t="shared" si="24"/>
        <v/>
      </c>
      <c r="BF32" t="str">
        <f t="shared" si="24"/>
        <v/>
      </c>
      <c r="BG32" t="str">
        <f t="shared" si="17"/>
        <v/>
      </c>
      <c r="BI32" t="str">
        <f t="array" ref="BI32">IFERROR(INDEX($Q$4:$Q$59,SMALL(IF($AG$4:$AG$59=(MAX($AG$4:$AG$59)-2),ROW($AG$4:$AG$59)),ROWS(Q$4:Q32))-3,1),"")</f>
        <v/>
      </c>
      <c r="BJ32" t="str">
        <f t="shared" si="25"/>
        <v/>
      </c>
      <c r="BK32" t="str">
        <f t="shared" si="25"/>
        <v/>
      </c>
      <c r="BL32" t="str">
        <f t="shared" si="25"/>
        <v/>
      </c>
      <c r="BM32" t="str">
        <f t="shared" si="25"/>
        <v/>
      </c>
      <c r="BN32" t="str">
        <f t="shared" si="25"/>
        <v/>
      </c>
      <c r="BO32" t="str">
        <f t="shared" si="25"/>
        <v/>
      </c>
      <c r="BP32" t="str">
        <f t="shared" si="25"/>
        <v/>
      </c>
      <c r="BQ32" t="str">
        <f t="shared" si="25"/>
        <v/>
      </c>
      <c r="BR32" t="str">
        <f t="shared" si="25"/>
        <v/>
      </c>
      <c r="BS32" t="str">
        <f t="shared" si="25"/>
        <v/>
      </c>
      <c r="BT32" t="str">
        <f t="shared" si="18"/>
        <v/>
      </c>
      <c r="BV32" t="str">
        <f t="array" ref="BV32">IFERROR(INDEX($Q$4:$Q$59,SMALL(IF($AG$4:$AG$59&lt;(MAX($AG$4:$AG$59)-2),ROW($AG$4:$AG$59)),ROWS(AG$4:AG32))-3,1),"")</f>
        <v/>
      </c>
      <c r="BW32" t="str">
        <f t="shared" si="26"/>
        <v/>
      </c>
      <c r="BX32" t="str">
        <f t="shared" si="26"/>
        <v/>
      </c>
      <c r="BY32" t="str">
        <f t="shared" si="26"/>
        <v/>
      </c>
      <c r="BZ32" t="str">
        <f t="shared" si="26"/>
        <v/>
      </c>
      <c r="CA32" t="str">
        <f t="shared" si="26"/>
        <v/>
      </c>
      <c r="CB32" t="str">
        <f t="shared" si="26"/>
        <v/>
      </c>
      <c r="CC32" t="str">
        <f t="shared" si="26"/>
        <v/>
      </c>
      <c r="CD32" t="str">
        <f t="shared" si="26"/>
        <v/>
      </c>
      <c r="CE32" t="str">
        <f t="shared" si="26"/>
        <v/>
      </c>
      <c r="CF32" t="str">
        <f t="shared" si="26"/>
        <v/>
      </c>
      <c r="CG32" t="str">
        <f t="shared" si="19"/>
        <v/>
      </c>
    </row>
    <row r="33" spans="1:85" x14ac:dyDescent="0.2">
      <c r="A33" t="s">
        <v>27</v>
      </c>
      <c r="B33" s="9">
        <v>43.923999999999999</v>
      </c>
      <c r="D33">
        <v>3</v>
      </c>
      <c r="E33">
        <v>0</v>
      </c>
      <c r="F33">
        <v>5</v>
      </c>
      <c r="Q33" s="11">
        <v>30</v>
      </c>
      <c r="R33" s="101" t="str">
        <f t="shared" si="0"/>
        <v>C5-2</v>
      </c>
      <c r="S33" s="101">
        <f t="shared" si="29"/>
        <v>47.9</v>
      </c>
      <c r="T33" s="101" t="str">
        <f t="shared" si="2"/>
        <v>C7-1</v>
      </c>
      <c r="U33" s="101">
        <f>IFERROR(IF(($K$2-S33)&lt;$B$53,VLOOKUP(($K$2-S33),$B$4:$B$53,1,TRUE),$B$57),"-")</f>
        <v>35.396999999999998</v>
      </c>
      <c r="V33" s="101" t="str">
        <f t="shared" si="3"/>
        <v>-</v>
      </c>
      <c r="W33" s="101" t="str">
        <f>IFERROR(IF(($K$2-S33-U33)&lt;$B$53,VLOOKUP(($K$2-S33-U33),$B$4:$B$53,1,TRUE),$B$57),"-")</f>
        <v>-</v>
      </c>
      <c r="X33" s="101" t="str">
        <f t="shared" si="4"/>
        <v>-</v>
      </c>
      <c r="Y33" s="101" t="str">
        <f>IFERROR(IF(($K$2-S33-U33-W33)&lt;$B$53,VLOOKUP(($K$2-S33-U33-W33),$B$4:$B$53,1,TRUE),$B$57),"-")</f>
        <v>-</v>
      </c>
      <c r="Z33" s="7">
        <f t="shared" si="28"/>
        <v>83.296999999999997</v>
      </c>
      <c r="AA33" s="7">
        <f t="shared" si="10"/>
        <v>0.70300000000000296</v>
      </c>
      <c r="AB33">
        <f t="shared" si="11"/>
        <v>-3</v>
      </c>
      <c r="AC33" s="7">
        <f t="shared" si="12"/>
        <v>1</v>
      </c>
      <c r="AD33" s="7">
        <f t="shared" si="13"/>
        <v>0</v>
      </c>
      <c r="AE33" s="7">
        <f t="array" ref="AE33">IF(OR(LEFT(R33:Y33,2)="C5",LEFT(R33:Y33,2)="C6",LEFT(R33:Y33,2)="C7"),1,0)</f>
        <v>1</v>
      </c>
      <c r="AF33" s="7">
        <f t="shared" si="14"/>
        <v>0</v>
      </c>
      <c r="AG33" s="7">
        <f t="shared" si="15"/>
        <v>0</v>
      </c>
      <c r="AI33" t="str">
        <f t="array" ref="AI33">IFERROR(INDEX($Q$4:$Q$59,SMALL(IF($AG$4:$AG$59=MAX($AG$4:$AG$59),ROW($AG$4:$AG$59)),ROWS(Q$4:Q33))-3,1),"")</f>
        <v/>
      </c>
      <c r="AJ33" t="str">
        <f t="shared" si="23"/>
        <v/>
      </c>
      <c r="AK33" t="str">
        <f t="shared" si="23"/>
        <v/>
      </c>
      <c r="AL33" t="str">
        <f t="shared" si="23"/>
        <v/>
      </c>
      <c r="AM33" t="str">
        <f t="shared" si="23"/>
        <v/>
      </c>
      <c r="AN33" t="str">
        <f t="shared" si="23"/>
        <v/>
      </c>
      <c r="AO33" t="str">
        <f t="shared" si="23"/>
        <v/>
      </c>
      <c r="AP33" t="str">
        <f t="shared" si="23"/>
        <v/>
      </c>
      <c r="AQ33" t="str">
        <f t="shared" si="23"/>
        <v/>
      </c>
      <c r="AR33" t="str">
        <f t="shared" si="23"/>
        <v/>
      </c>
      <c r="AS33" t="str">
        <f t="shared" si="23"/>
        <v/>
      </c>
      <c r="AT33" t="str">
        <f t="shared" si="16"/>
        <v/>
      </c>
      <c r="AV33" t="str">
        <f t="array" ref="AV33">IFERROR(INDEX($Q$4:$Q$59,SMALL(IF($AG$4:$AG$59=(MAX($AG$4:$AG$59)-1),ROW($AG$4:$AG$59)),ROWS(Q$4:Q33))-3,1),"")</f>
        <v/>
      </c>
      <c r="AW33" t="str">
        <f t="shared" si="24"/>
        <v/>
      </c>
      <c r="AX33" t="str">
        <f t="shared" si="24"/>
        <v/>
      </c>
      <c r="AY33" t="str">
        <f t="shared" si="24"/>
        <v/>
      </c>
      <c r="AZ33" t="str">
        <f t="shared" si="24"/>
        <v/>
      </c>
      <c r="BA33" t="str">
        <f t="shared" si="24"/>
        <v/>
      </c>
      <c r="BB33" t="str">
        <f t="shared" si="24"/>
        <v/>
      </c>
      <c r="BC33" t="str">
        <f t="shared" si="24"/>
        <v/>
      </c>
      <c r="BD33" t="str">
        <f t="shared" si="24"/>
        <v/>
      </c>
      <c r="BE33" t="str">
        <f t="shared" si="24"/>
        <v/>
      </c>
      <c r="BF33" t="str">
        <f t="shared" si="24"/>
        <v/>
      </c>
      <c r="BG33" t="str">
        <f t="shared" si="17"/>
        <v/>
      </c>
      <c r="BI33" t="str">
        <f t="array" ref="BI33">IFERROR(INDEX($Q$4:$Q$59,SMALL(IF($AG$4:$AG$59=(MAX($AG$4:$AG$59)-2),ROW($AG$4:$AG$59)),ROWS(Q$4:Q33))-3,1),"")</f>
        <v/>
      </c>
      <c r="BJ33" t="str">
        <f t="shared" si="25"/>
        <v/>
      </c>
      <c r="BK33" t="str">
        <f t="shared" si="25"/>
        <v/>
      </c>
      <c r="BL33" t="str">
        <f t="shared" si="25"/>
        <v/>
      </c>
      <c r="BM33" t="str">
        <f t="shared" si="25"/>
        <v/>
      </c>
      <c r="BN33" t="str">
        <f t="shared" si="25"/>
        <v/>
      </c>
      <c r="BO33" t="str">
        <f t="shared" si="25"/>
        <v/>
      </c>
      <c r="BP33" t="str">
        <f t="shared" si="25"/>
        <v/>
      </c>
      <c r="BQ33" t="str">
        <f t="shared" si="25"/>
        <v/>
      </c>
      <c r="BR33" t="str">
        <f t="shared" si="25"/>
        <v/>
      </c>
      <c r="BS33" t="str">
        <f t="shared" si="25"/>
        <v/>
      </c>
      <c r="BT33" t="str">
        <f t="shared" si="18"/>
        <v/>
      </c>
      <c r="BV33" t="str">
        <f t="array" ref="BV33">IFERROR(INDEX($Q$4:$Q$59,SMALL(IF($AG$4:$AG$59&lt;(MAX($AG$4:$AG$59)-2),ROW($AG$4:$AG$59)),ROWS(AG$4:AG33))-3,1),"")</f>
        <v/>
      </c>
      <c r="BW33" t="str">
        <f t="shared" si="26"/>
        <v/>
      </c>
      <c r="BX33" t="str">
        <f t="shared" si="26"/>
        <v/>
      </c>
      <c r="BY33" t="str">
        <f t="shared" si="26"/>
        <v/>
      </c>
      <c r="BZ33" t="str">
        <f t="shared" si="26"/>
        <v/>
      </c>
      <c r="CA33" t="str">
        <f t="shared" si="26"/>
        <v/>
      </c>
      <c r="CB33" t="str">
        <f t="shared" si="26"/>
        <v/>
      </c>
      <c r="CC33" t="str">
        <f t="shared" si="26"/>
        <v/>
      </c>
      <c r="CD33" t="str">
        <f t="shared" si="26"/>
        <v/>
      </c>
      <c r="CE33" t="str">
        <f t="shared" si="26"/>
        <v/>
      </c>
      <c r="CF33" t="str">
        <f t="shared" si="26"/>
        <v/>
      </c>
      <c r="CG33" t="str">
        <f t="shared" si="19"/>
        <v/>
      </c>
    </row>
    <row r="34" spans="1:85" x14ac:dyDescent="0.2">
      <c r="A34" t="s">
        <v>26</v>
      </c>
      <c r="B34" s="9">
        <v>44.994</v>
      </c>
      <c r="D34">
        <v>1</v>
      </c>
      <c r="E34">
        <v>1</v>
      </c>
      <c r="F34">
        <v>5</v>
      </c>
      <c r="Q34">
        <v>31</v>
      </c>
      <c r="R34" s="101" t="str">
        <f t="shared" si="0"/>
        <v>C5-2</v>
      </c>
      <c r="S34" s="101">
        <f t="shared" si="29"/>
        <v>47.9</v>
      </c>
      <c r="T34" s="101" t="str">
        <f t="shared" si="2"/>
        <v>C7-1</v>
      </c>
      <c r="U34" s="101">
        <f>IFERROR(IF(($K$2-S34)&lt;$B$53,VLOOKUP(($K$2-S34),$B$4:$B$53,1,TRUE),$B$58),"-")</f>
        <v>35.396999999999998</v>
      </c>
      <c r="V34" s="101" t="str">
        <f t="shared" si="3"/>
        <v>-</v>
      </c>
      <c r="W34" s="101" t="str">
        <f>IFERROR(IF(($K$2-S34-U34)&lt;$B$53,VLOOKUP(($K$2-S34-U34),$B$4:$B$53,1,TRUE),$B$58),"-")</f>
        <v>-</v>
      </c>
      <c r="X34" s="101" t="str">
        <f t="shared" si="4"/>
        <v>-</v>
      </c>
      <c r="Y34" s="101" t="str">
        <f>IFERROR(IF(($K$2-S34-U34-W34)&lt;$B$53,VLOOKUP(($K$2-S34-U34-W34),$B$4:$B$53,1,TRUE),$B$58),"-")</f>
        <v>-</v>
      </c>
      <c r="Z34" s="7">
        <f t="shared" si="28"/>
        <v>83.296999999999997</v>
      </c>
      <c r="AA34" s="7">
        <f t="shared" si="10"/>
        <v>0.70300000000000296</v>
      </c>
      <c r="AB34">
        <f t="shared" si="11"/>
        <v>-3</v>
      </c>
      <c r="AC34" s="7">
        <f t="shared" si="12"/>
        <v>1</v>
      </c>
      <c r="AD34" s="7">
        <f t="shared" si="13"/>
        <v>0</v>
      </c>
      <c r="AE34" s="7">
        <f t="array" ref="AE34">IF(OR(LEFT(R34:Y34,2)="C5",LEFT(R34:Y34,2)="C6",LEFT(R34:Y34,2)="C7"),1,0)</f>
        <v>1</v>
      </c>
      <c r="AF34" s="7">
        <f t="shared" si="14"/>
        <v>0</v>
      </c>
      <c r="AG34" s="7">
        <f t="shared" si="15"/>
        <v>0</v>
      </c>
      <c r="AI34" t="str">
        <f t="array" ref="AI34">IFERROR(INDEX($Q$4:$Q$59,SMALL(IF($AG$4:$AG$59=MAX($AG$4:$AG$59),ROW($AG$4:$AG$59)),ROWS(Q$4:Q34))-3,1),"")</f>
        <v/>
      </c>
      <c r="AJ34" t="str">
        <f t="shared" si="23"/>
        <v/>
      </c>
      <c r="AK34" t="str">
        <f t="shared" si="23"/>
        <v/>
      </c>
      <c r="AL34" t="str">
        <f t="shared" si="23"/>
        <v/>
      </c>
      <c r="AM34" t="str">
        <f t="shared" si="23"/>
        <v/>
      </c>
      <c r="AN34" t="str">
        <f t="shared" si="23"/>
        <v/>
      </c>
      <c r="AO34" t="str">
        <f t="shared" si="23"/>
        <v/>
      </c>
      <c r="AP34" t="str">
        <f t="shared" si="23"/>
        <v/>
      </c>
      <c r="AQ34" t="str">
        <f t="shared" si="23"/>
        <v/>
      </c>
      <c r="AR34" t="str">
        <f t="shared" si="23"/>
        <v/>
      </c>
      <c r="AS34" t="str">
        <f t="shared" si="23"/>
        <v/>
      </c>
      <c r="AT34" t="str">
        <f t="shared" si="16"/>
        <v/>
      </c>
      <c r="AV34" t="str">
        <f t="array" ref="AV34">IFERROR(INDEX($Q$4:$Q$59,SMALL(IF($AG$4:$AG$59=(MAX($AG$4:$AG$59)-1),ROW($AG$4:$AG$59)),ROWS(Q$4:Q34))-3,1),"")</f>
        <v/>
      </c>
      <c r="AW34" t="str">
        <f t="shared" si="24"/>
        <v/>
      </c>
      <c r="AX34" t="str">
        <f t="shared" si="24"/>
        <v/>
      </c>
      <c r="AY34" t="str">
        <f t="shared" si="24"/>
        <v/>
      </c>
      <c r="AZ34" t="str">
        <f t="shared" si="24"/>
        <v/>
      </c>
      <c r="BA34" t="str">
        <f t="shared" si="24"/>
        <v/>
      </c>
      <c r="BB34" t="str">
        <f t="shared" si="24"/>
        <v/>
      </c>
      <c r="BC34" t="str">
        <f t="shared" si="24"/>
        <v/>
      </c>
      <c r="BD34" t="str">
        <f t="shared" si="24"/>
        <v/>
      </c>
      <c r="BE34" t="str">
        <f t="shared" si="24"/>
        <v/>
      </c>
      <c r="BF34" t="str">
        <f t="shared" si="24"/>
        <v/>
      </c>
      <c r="BG34" t="str">
        <f t="shared" si="17"/>
        <v/>
      </c>
      <c r="BI34" t="str">
        <f t="array" ref="BI34">IFERROR(INDEX($Q$4:$Q$59,SMALL(IF($AG$4:$AG$59=(MAX($AG$4:$AG$59)-2),ROW($AG$4:$AG$59)),ROWS(Q$4:Q34))-3,1),"")</f>
        <v/>
      </c>
      <c r="BJ34" t="str">
        <f t="shared" si="25"/>
        <v/>
      </c>
      <c r="BK34" t="str">
        <f t="shared" si="25"/>
        <v/>
      </c>
      <c r="BL34" t="str">
        <f t="shared" si="25"/>
        <v/>
      </c>
      <c r="BM34" t="str">
        <f t="shared" si="25"/>
        <v/>
      </c>
      <c r="BN34" t="str">
        <f t="shared" si="25"/>
        <v/>
      </c>
      <c r="BO34" t="str">
        <f t="shared" si="25"/>
        <v/>
      </c>
      <c r="BP34" t="str">
        <f t="shared" si="25"/>
        <v/>
      </c>
      <c r="BQ34" t="str">
        <f t="shared" si="25"/>
        <v/>
      </c>
      <c r="BR34" t="str">
        <f t="shared" si="25"/>
        <v/>
      </c>
      <c r="BS34" t="str">
        <f t="shared" si="25"/>
        <v/>
      </c>
      <c r="BT34" t="str">
        <f t="shared" si="18"/>
        <v/>
      </c>
      <c r="BV34" t="str">
        <f t="array" ref="BV34">IFERROR(INDEX($Q$4:$Q$59,SMALL(IF($AG$4:$AG$59&lt;(MAX($AG$4:$AG$59)-2),ROW($AG$4:$AG$59)),ROWS(AG$4:AG34))-3,1),"")</f>
        <v/>
      </c>
      <c r="BW34" t="str">
        <f t="shared" si="26"/>
        <v/>
      </c>
      <c r="BX34" t="str">
        <f t="shared" si="26"/>
        <v/>
      </c>
      <c r="BY34" t="str">
        <f t="shared" si="26"/>
        <v/>
      </c>
      <c r="BZ34" t="str">
        <f t="shared" si="26"/>
        <v/>
      </c>
      <c r="CA34" t="str">
        <f t="shared" si="26"/>
        <v/>
      </c>
      <c r="CB34" t="str">
        <f t="shared" si="26"/>
        <v/>
      </c>
      <c r="CC34" t="str">
        <f t="shared" si="26"/>
        <v/>
      </c>
      <c r="CD34" t="str">
        <f t="shared" si="26"/>
        <v/>
      </c>
      <c r="CE34" t="str">
        <f t="shared" si="26"/>
        <v/>
      </c>
      <c r="CF34" t="str">
        <f t="shared" si="26"/>
        <v/>
      </c>
      <c r="CG34" t="str">
        <f t="shared" si="19"/>
        <v/>
      </c>
    </row>
    <row r="35" spans="1:85" x14ac:dyDescent="0.2">
      <c r="A35" t="s">
        <v>25</v>
      </c>
      <c r="B35" s="9">
        <v>45.764000000000003</v>
      </c>
      <c r="D35">
        <v>4</v>
      </c>
      <c r="E35">
        <v>0</v>
      </c>
      <c r="F35">
        <v>0</v>
      </c>
      <c r="Q35">
        <v>32</v>
      </c>
      <c r="R35" s="101" t="str">
        <f t="shared" si="0"/>
        <v>C5-2</v>
      </c>
      <c r="S35" s="101">
        <f t="shared" si="29"/>
        <v>47.9</v>
      </c>
      <c r="T35" s="101" t="str">
        <f t="shared" si="2"/>
        <v>C7-1</v>
      </c>
      <c r="U35" s="101">
        <f>IFERROR(IF(($K$2-S35)&lt;$B$53,VLOOKUP(($K$2-S35),$B$4:$B$53,1,TRUE),$B$59),"-")</f>
        <v>35.396999999999998</v>
      </c>
      <c r="V35" s="101" t="str">
        <f t="shared" si="3"/>
        <v>-</v>
      </c>
      <c r="W35" s="101" t="str">
        <f>IFERROR(IF(($K$2-S35-U35)&lt;$B$53,VLOOKUP(($K$2-S35-U35),$B$4:$B$53,1,TRUE),$B$59),"-")</f>
        <v>-</v>
      </c>
      <c r="X35" s="101" t="str">
        <f t="shared" si="4"/>
        <v>-</v>
      </c>
      <c r="Y35" s="101" t="str">
        <f>IFERROR(IF(($K$2-S35-U35-W35)&lt;$B$53,VLOOKUP(($K$2-S35-U35-W35),$B$4:$B$53,1,TRUE),$B$59),"-")</f>
        <v>-</v>
      </c>
      <c r="Z35" s="7">
        <f t="shared" si="28"/>
        <v>83.296999999999997</v>
      </c>
      <c r="AA35" s="7">
        <f t="shared" si="10"/>
        <v>0.70300000000000296</v>
      </c>
      <c r="AB35">
        <f t="shared" si="11"/>
        <v>-3</v>
      </c>
      <c r="AC35" s="7">
        <f t="shared" si="12"/>
        <v>1</v>
      </c>
      <c r="AD35" s="7">
        <f t="shared" si="13"/>
        <v>0</v>
      </c>
      <c r="AE35" s="7">
        <f t="array" ref="AE35">IF(OR(LEFT(R35:Y35,2)="C5",LEFT(R35:Y35,2)="C6",LEFT(R35:Y35,2)="C7"),1,0)</f>
        <v>1</v>
      </c>
      <c r="AF35" s="7">
        <f t="shared" si="14"/>
        <v>0</v>
      </c>
      <c r="AG35" s="7">
        <f t="shared" si="15"/>
        <v>0</v>
      </c>
      <c r="AI35" t="str">
        <f t="array" ref="AI35">IFERROR(INDEX($Q$4:$Q$59,SMALL(IF($AG$4:$AG$59=MAX($AG$4:$AG$59),ROW($AG$4:$AG$59)),ROWS(Q$4:Q35))-3,1),"")</f>
        <v/>
      </c>
      <c r="AJ35" t="str">
        <f t="shared" si="23"/>
        <v/>
      </c>
      <c r="AK35" t="str">
        <f t="shared" si="23"/>
        <v/>
      </c>
      <c r="AL35" t="str">
        <f t="shared" si="23"/>
        <v/>
      </c>
      <c r="AM35" t="str">
        <f t="shared" si="23"/>
        <v/>
      </c>
      <c r="AN35" t="str">
        <f t="shared" si="23"/>
        <v/>
      </c>
      <c r="AO35" t="str">
        <f t="shared" si="23"/>
        <v/>
      </c>
      <c r="AP35" t="str">
        <f t="shared" si="23"/>
        <v/>
      </c>
      <c r="AQ35" t="str">
        <f t="shared" si="23"/>
        <v/>
      </c>
      <c r="AR35" t="str">
        <f t="shared" si="23"/>
        <v/>
      </c>
      <c r="AS35" t="str">
        <f t="shared" si="23"/>
        <v/>
      </c>
      <c r="AT35" t="str">
        <f t="shared" si="16"/>
        <v/>
      </c>
      <c r="AV35" t="str">
        <f t="array" ref="AV35">IFERROR(INDEX($Q$4:$Q$59,SMALL(IF($AG$4:$AG$59=(MAX($AG$4:$AG$59)-1),ROW($AG$4:$AG$59)),ROWS(Q$4:Q35))-3,1),"")</f>
        <v/>
      </c>
      <c r="AW35" t="str">
        <f t="shared" si="24"/>
        <v/>
      </c>
      <c r="AX35" t="str">
        <f t="shared" si="24"/>
        <v/>
      </c>
      <c r="AY35" t="str">
        <f t="shared" si="24"/>
        <v/>
      </c>
      <c r="AZ35" t="str">
        <f t="shared" si="24"/>
        <v/>
      </c>
      <c r="BA35" t="str">
        <f t="shared" si="24"/>
        <v/>
      </c>
      <c r="BB35" t="str">
        <f t="shared" si="24"/>
        <v/>
      </c>
      <c r="BC35" t="str">
        <f t="shared" si="24"/>
        <v/>
      </c>
      <c r="BD35" t="str">
        <f t="shared" si="24"/>
        <v/>
      </c>
      <c r="BE35" t="str">
        <f t="shared" si="24"/>
        <v/>
      </c>
      <c r="BF35" t="str">
        <f t="shared" si="24"/>
        <v/>
      </c>
      <c r="BG35" t="str">
        <f t="shared" si="17"/>
        <v/>
      </c>
      <c r="BI35" t="str">
        <f t="array" ref="BI35">IFERROR(INDEX($Q$4:$Q$59,SMALL(IF($AG$4:$AG$59=(MAX($AG$4:$AG$59)-2),ROW($AG$4:$AG$59)),ROWS(Q$4:Q35))-3,1),"")</f>
        <v/>
      </c>
      <c r="BJ35" t="str">
        <f t="shared" si="25"/>
        <v/>
      </c>
      <c r="BK35" t="str">
        <f t="shared" si="25"/>
        <v/>
      </c>
      <c r="BL35" t="str">
        <f t="shared" si="25"/>
        <v/>
      </c>
      <c r="BM35" t="str">
        <f t="shared" si="25"/>
        <v/>
      </c>
      <c r="BN35" t="str">
        <f t="shared" si="25"/>
        <v/>
      </c>
      <c r="BO35" t="str">
        <f t="shared" si="25"/>
        <v/>
      </c>
      <c r="BP35" t="str">
        <f t="shared" si="25"/>
        <v/>
      </c>
      <c r="BQ35" t="str">
        <f t="shared" si="25"/>
        <v/>
      </c>
      <c r="BR35" t="str">
        <f t="shared" si="25"/>
        <v/>
      </c>
      <c r="BS35" t="str">
        <f t="shared" si="25"/>
        <v/>
      </c>
      <c r="BT35" t="str">
        <f t="shared" si="18"/>
        <v/>
      </c>
      <c r="BV35" t="str">
        <f t="array" ref="BV35">IFERROR(INDEX($Q$4:$Q$59,SMALL(IF($AG$4:$AG$59&lt;(MAX($AG$4:$AG$59)-2),ROW($AG$4:$AG$59)),ROWS(AG$4:AG35))-3,1),"")</f>
        <v/>
      </c>
      <c r="BW35" t="str">
        <f t="shared" si="26"/>
        <v/>
      </c>
      <c r="BX35" t="str">
        <f t="shared" si="26"/>
        <v/>
      </c>
      <c r="BY35" t="str">
        <f t="shared" si="26"/>
        <v/>
      </c>
      <c r="BZ35" t="str">
        <f t="shared" si="26"/>
        <v/>
      </c>
      <c r="CA35" t="str">
        <f t="shared" si="26"/>
        <v/>
      </c>
      <c r="CB35" t="str">
        <f t="shared" si="26"/>
        <v/>
      </c>
      <c r="CC35" t="str">
        <f t="shared" si="26"/>
        <v/>
      </c>
      <c r="CD35" t="str">
        <f t="shared" si="26"/>
        <v/>
      </c>
      <c r="CE35" t="str">
        <f t="shared" si="26"/>
        <v/>
      </c>
      <c r="CF35" t="str">
        <f t="shared" si="26"/>
        <v/>
      </c>
      <c r="CG35" t="str">
        <f t="shared" si="19"/>
        <v/>
      </c>
    </row>
    <row r="36" spans="1:85" x14ac:dyDescent="0.2">
      <c r="A36" t="s">
        <v>5</v>
      </c>
      <c r="B36" s="9">
        <v>46.841000000000001</v>
      </c>
      <c r="D36">
        <v>2</v>
      </c>
      <c r="E36">
        <v>1</v>
      </c>
      <c r="F36">
        <v>0</v>
      </c>
      <c r="Q36">
        <v>33</v>
      </c>
      <c r="R36" s="101" t="str">
        <f t="shared" si="0"/>
        <v>C5-2</v>
      </c>
      <c r="S36" s="101">
        <f t="shared" si="29"/>
        <v>47.9</v>
      </c>
      <c r="T36" s="101" t="str">
        <f t="shared" si="2"/>
        <v>C7-1</v>
      </c>
      <c r="U36" s="101">
        <f>IFERROR(IF(($K$2-S36)&lt;$B$53,VLOOKUP(($K$2-S36),$B$4:$B$53,1,TRUE),$B$60),"-")</f>
        <v>35.396999999999998</v>
      </c>
      <c r="V36" s="101" t="str">
        <f t="shared" si="3"/>
        <v>-</v>
      </c>
      <c r="W36" s="101" t="str">
        <f>IFERROR(IF(($K$2-S36-U36)&lt;$B$53,VLOOKUP(($K$2-S36-U36),$B$4:$B$53,1,TRUE),$B$60),"-")</f>
        <v>-</v>
      </c>
      <c r="X36" s="101" t="str">
        <f t="shared" si="4"/>
        <v>-</v>
      </c>
      <c r="Y36" s="101" t="str">
        <f>IFERROR(IF(($K$2-S36-U36-W36)&lt;$B$53,VLOOKUP(($K$2-S36-U36-W36),$B$4:$B$53,1,TRUE),$B$60),"-")</f>
        <v>-</v>
      </c>
      <c r="Z36" s="7">
        <f t="shared" si="28"/>
        <v>83.296999999999997</v>
      </c>
      <c r="AA36" s="7">
        <f t="shared" si="10"/>
        <v>0.70300000000000296</v>
      </c>
      <c r="AB36">
        <f t="shared" si="11"/>
        <v>-3</v>
      </c>
      <c r="AC36" s="7">
        <f t="shared" si="12"/>
        <v>1</v>
      </c>
      <c r="AD36" s="7">
        <f t="shared" si="13"/>
        <v>0</v>
      </c>
      <c r="AE36" s="7">
        <f t="array" ref="AE36">IF(OR(LEFT(R36:Y36,2)="C5",LEFT(R36:Y36,2)="C6",LEFT(R36:Y36,2)="C7"),1,0)</f>
        <v>1</v>
      </c>
      <c r="AF36" s="7">
        <f t="shared" si="14"/>
        <v>0</v>
      </c>
      <c r="AG36" s="7">
        <f t="shared" si="15"/>
        <v>0</v>
      </c>
      <c r="AI36" t="str">
        <f t="array" ref="AI36">IFERROR(INDEX($Q$4:$Q$59,SMALL(IF($AG$4:$AG$59=MAX($AG$4:$AG$59),ROW($AG$4:$AG$59)),ROWS(Q$4:Q36))-3,1),"")</f>
        <v/>
      </c>
      <c r="AJ36" t="str">
        <f t="shared" si="23"/>
        <v/>
      </c>
      <c r="AK36" t="str">
        <f t="shared" si="23"/>
        <v/>
      </c>
      <c r="AL36" t="str">
        <f t="shared" si="23"/>
        <v/>
      </c>
      <c r="AM36" t="str">
        <f t="shared" si="23"/>
        <v/>
      </c>
      <c r="AN36" t="str">
        <f t="shared" si="23"/>
        <v/>
      </c>
      <c r="AO36" t="str">
        <f t="shared" si="23"/>
        <v/>
      </c>
      <c r="AP36" t="str">
        <f t="shared" si="23"/>
        <v/>
      </c>
      <c r="AQ36" t="str">
        <f t="shared" si="23"/>
        <v/>
      </c>
      <c r="AR36" t="str">
        <f t="shared" si="23"/>
        <v/>
      </c>
      <c r="AS36" t="str">
        <f t="shared" si="23"/>
        <v/>
      </c>
      <c r="AT36" t="str">
        <f t="shared" si="16"/>
        <v/>
      </c>
      <c r="AV36" t="str">
        <f t="array" ref="AV36">IFERROR(INDEX($Q$4:$Q$59,SMALL(IF($AG$4:$AG$59=(MAX($AG$4:$AG$59)-1),ROW($AG$4:$AG$59)),ROWS(Q$4:Q36))-3,1),"")</f>
        <v/>
      </c>
      <c r="AW36" t="str">
        <f t="shared" si="24"/>
        <v/>
      </c>
      <c r="AX36" t="str">
        <f t="shared" si="24"/>
        <v/>
      </c>
      <c r="AY36" t="str">
        <f t="shared" si="24"/>
        <v/>
      </c>
      <c r="AZ36" t="str">
        <f t="shared" si="24"/>
        <v/>
      </c>
      <c r="BA36" t="str">
        <f t="shared" si="24"/>
        <v/>
      </c>
      <c r="BB36" t="str">
        <f t="shared" si="24"/>
        <v/>
      </c>
      <c r="BC36" t="str">
        <f t="shared" si="24"/>
        <v/>
      </c>
      <c r="BD36" t="str">
        <f t="shared" si="24"/>
        <v/>
      </c>
      <c r="BE36" t="str">
        <f t="shared" si="24"/>
        <v/>
      </c>
      <c r="BF36" t="str">
        <f t="shared" si="24"/>
        <v/>
      </c>
      <c r="BG36" t="str">
        <f t="shared" si="17"/>
        <v/>
      </c>
      <c r="BI36" t="str">
        <f t="array" ref="BI36">IFERROR(INDEX($Q$4:$Q$59,SMALL(IF($AG$4:$AG$59=(MAX($AG$4:$AG$59)-2),ROW($AG$4:$AG$59)),ROWS(Q$4:Q36))-3,1),"")</f>
        <v/>
      </c>
      <c r="BJ36" t="str">
        <f t="shared" si="25"/>
        <v/>
      </c>
      <c r="BK36" t="str">
        <f t="shared" si="25"/>
        <v/>
      </c>
      <c r="BL36" t="str">
        <f t="shared" si="25"/>
        <v/>
      </c>
      <c r="BM36" t="str">
        <f t="shared" si="25"/>
        <v/>
      </c>
      <c r="BN36" t="str">
        <f t="shared" si="25"/>
        <v/>
      </c>
      <c r="BO36" t="str">
        <f t="shared" si="25"/>
        <v/>
      </c>
      <c r="BP36" t="str">
        <f t="shared" si="25"/>
        <v/>
      </c>
      <c r="BQ36" t="str">
        <f t="shared" si="25"/>
        <v/>
      </c>
      <c r="BR36" t="str">
        <f t="shared" si="25"/>
        <v/>
      </c>
      <c r="BS36" t="str">
        <f t="shared" si="25"/>
        <v/>
      </c>
      <c r="BT36" t="str">
        <f t="shared" si="18"/>
        <v/>
      </c>
      <c r="BV36" t="str">
        <f t="array" ref="BV36">IFERROR(INDEX($Q$4:$Q$59,SMALL(IF($AG$4:$AG$59&lt;(MAX($AG$4:$AG$59)-2),ROW($AG$4:$AG$59)),ROWS(AG$4:AG36))-3,1),"")</f>
        <v/>
      </c>
      <c r="BW36" t="str">
        <f t="shared" si="26"/>
        <v/>
      </c>
      <c r="BX36" t="str">
        <f t="shared" si="26"/>
        <v/>
      </c>
      <c r="BY36" t="str">
        <f t="shared" si="26"/>
        <v/>
      </c>
      <c r="BZ36" t="str">
        <f t="shared" si="26"/>
        <v/>
      </c>
      <c r="CA36" t="str">
        <f t="shared" si="26"/>
        <v/>
      </c>
      <c r="CB36" t="str">
        <f t="shared" si="26"/>
        <v/>
      </c>
      <c r="CC36" t="str">
        <f t="shared" si="26"/>
        <v/>
      </c>
      <c r="CD36" t="str">
        <f t="shared" si="26"/>
        <v/>
      </c>
      <c r="CE36" t="str">
        <f t="shared" si="26"/>
        <v/>
      </c>
      <c r="CF36" t="str">
        <f t="shared" si="26"/>
        <v/>
      </c>
      <c r="CG36" t="str">
        <f t="shared" si="19"/>
        <v/>
      </c>
    </row>
    <row r="37" spans="1:85" x14ac:dyDescent="0.2">
      <c r="A37" t="s">
        <v>24</v>
      </c>
      <c r="B37" s="9">
        <v>47.683999999999997</v>
      </c>
      <c r="D37">
        <v>4</v>
      </c>
      <c r="E37">
        <v>0</v>
      </c>
      <c r="F37">
        <v>1</v>
      </c>
      <c r="Q37" s="7">
        <v>34</v>
      </c>
      <c r="R37" s="101" t="str">
        <f t="shared" si="0"/>
        <v>C5-2</v>
      </c>
      <c r="S37" s="101">
        <f t="shared" si="29"/>
        <v>47.9</v>
      </c>
      <c r="T37" s="101" t="str">
        <f t="shared" si="2"/>
        <v>C7-1</v>
      </c>
      <c r="U37" s="101">
        <f>IFERROR(IF(($K$2-S37)&lt;$B$53,VLOOKUP(($K$2-S37),$B$4:$B$53,1,TRUE),$B$61),"-")</f>
        <v>35.396999999999998</v>
      </c>
      <c r="V37" s="101" t="str">
        <f t="shared" si="3"/>
        <v>-</v>
      </c>
      <c r="W37" s="101" t="str">
        <f>IFERROR(IF(($K$2-S37-U37)&lt;$B$53,VLOOKUP(($K$2-S37-U37),$B$4:$B$53,1,TRUE),$B$61),"-")</f>
        <v>-</v>
      </c>
      <c r="X37" s="101" t="str">
        <f t="shared" si="4"/>
        <v>-</v>
      </c>
      <c r="Y37" s="101" t="str">
        <f>IFERROR(IF(($K$2-S37-U37-W37)&lt;$B$53,VLOOKUP(($K$2-S37-U37-W37),$B$4:$B$53,1,TRUE),$B$61),"-")</f>
        <v>-</v>
      </c>
      <c r="Z37" s="7">
        <f t="shared" si="28"/>
        <v>83.296999999999997</v>
      </c>
      <c r="AA37" s="7">
        <f t="shared" si="10"/>
        <v>0.70300000000000296</v>
      </c>
      <c r="AB37">
        <f t="shared" si="11"/>
        <v>-3</v>
      </c>
      <c r="AC37" s="7">
        <f t="shared" si="12"/>
        <v>1</v>
      </c>
      <c r="AD37" s="7">
        <f t="shared" si="13"/>
        <v>0</v>
      </c>
      <c r="AE37" s="7">
        <f t="array" ref="AE37">IF(OR(LEFT(R37:Y37,2)="C5",LEFT(R37:Y37,2)="C6",LEFT(R37:Y37,2)="C7"),1,0)</f>
        <v>1</v>
      </c>
      <c r="AF37" s="7">
        <f t="shared" si="14"/>
        <v>0</v>
      </c>
      <c r="AG37" s="7">
        <f t="shared" si="15"/>
        <v>0</v>
      </c>
      <c r="AI37" t="str">
        <f t="array" ref="AI37">IFERROR(INDEX($Q$4:$Q$59,SMALL(IF($AG$4:$AG$59=MAX($AG$4:$AG$59),ROW($AG$4:$AG$59)),ROWS(Q$4:Q37))-3,1),"")</f>
        <v/>
      </c>
      <c r="AJ37" t="str">
        <f t="shared" si="23"/>
        <v/>
      </c>
      <c r="AK37" t="str">
        <f t="shared" si="23"/>
        <v/>
      </c>
      <c r="AL37" t="str">
        <f t="shared" si="23"/>
        <v/>
      </c>
      <c r="AM37" t="str">
        <f t="shared" si="23"/>
        <v/>
      </c>
      <c r="AN37" t="str">
        <f t="shared" si="23"/>
        <v/>
      </c>
      <c r="AO37" t="str">
        <f t="shared" si="23"/>
        <v/>
      </c>
      <c r="AP37" t="str">
        <f t="shared" si="23"/>
        <v/>
      </c>
      <c r="AQ37" t="str">
        <f t="shared" si="23"/>
        <v/>
      </c>
      <c r="AR37" t="str">
        <f t="shared" si="23"/>
        <v/>
      </c>
      <c r="AS37" t="str">
        <f t="shared" si="23"/>
        <v/>
      </c>
      <c r="AT37" t="str">
        <f t="shared" si="16"/>
        <v/>
      </c>
      <c r="AV37" t="str">
        <f t="array" ref="AV37">IFERROR(INDEX($Q$4:$Q$59,SMALL(IF($AG$4:$AG$59=(MAX($AG$4:$AG$59)-1),ROW($AG$4:$AG$59)),ROWS(Q$4:Q37))-3,1),"")</f>
        <v/>
      </c>
      <c r="AW37" t="str">
        <f t="shared" si="24"/>
        <v/>
      </c>
      <c r="AX37" t="str">
        <f t="shared" si="24"/>
        <v/>
      </c>
      <c r="AY37" t="str">
        <f t="shared" si="24"/>
        <v/>
      </c>
      <c r="AZ37" t="str">
        <f t="shared" si="24"/>
        <v/>
      </c>
      <c r="BA37" t="str">
        <f t="shared" si="24"/>
        <v/>
      </c>
      <c r="BB37" t="str">
        <f t="shared" si="24"/>
        <v/>
      </c>
      <c r="BC37" t="str">
        <f t="shared" si="24"/>
        <v/>
      </c>
      <c r="BD37" t="str">
        <f t="shared" si="24"/>
        <v/>
      </c>
      <c r="BE37" t="str">
        <f t="shared" si="24"/>
        <v/>
      </c>
      <c r="BF37" t="str">
        <f t="shared" si="24"/>
        <v/>
      </c>
      <c r="BG37" t="str">
        <f t="shared" si="17"/>
        <v/>
      </c>
      <c r="BI37" t="str">
        <f t="array" ref="BI37">IFERROR(INDEX($Q$4:$Q$59,SMALL(IF($AG$4:$AG$59=(MAX($AG$4:$AG$59)-2),ROW($AG$4:$AG$59)),ROWS(Q$4:Q37))-3,1),"")</f>
        <v/>
      </c>
      <c r="BJ37" t="str">
        <f t="shared" si="25"/>
        <v/>
      </c>
      <c r="BK37" t="str">
        <f t="shared" si="25"/>
        <v/>
      </c>
      <c r="BL37" t="str">
        <f t="shared" si="25"/>
        <v/>
      </c>
      <c r="BM37" t="str">
        <f t="shared" si="25"/>
        <v/>
      </c>
      <c r="BN37" t="str">
        <f t="shared" si="25"/>
        <v/>
      </c>
      <c r="BO37" t="str">
        <f t="shared" si="25"/>
        <v/>
      </c>
      <c r="BP37" t="str">
        <f t="shared" si="25"/>
        <v/>
      </c>
      <c r="BQ37" t="str">
        <f t="shared" si="25"/>
        <v/>
      </c>
      <c r="BR37" t="str">
        <f t="shared" si="25"/>
        <v/>
      </c>
      <c r="BS37" t="str">
        <f t="shared" si="25"/>
        <v/>
      </c>
      <c r="BT37" t="str">
        <f t="shared" si="18"/>
        <v/>
      </c>
      <c r="BV37" t="str">
        <f t="array" ref="BV37">IFERROR(INDEX($Q$4:$Q$59,SMALL(IF($AG$4:$AG$59&lt;(MAX($AG$4:$AG$59)-2),ROW($AG$4:$AG$59)),ROWS(AG$4:AG37))-3,1),"")</f>
        <v/>
      </c>
      <c r="BW37" t="str">
        <f t="shared" si="26"/>
        <v/>
      </c>
      <c r="BX37" t="str">
        <f t="shared" si="26"/>
        <v/>
      </c>
      <c r="BY37" t="str">
        <f t="shared" si="26"/>
        <v/>
      </c>
      <c r="BZ37" t="str">
        <f t="shared" si="26"/>
        <v/>
      </c>
      <c r="CA37" t="str">
        <f t="shared" si="26"/>
        <v/>
      </c>
      <c r="CB37" t="str">
        <f t="shared" si="26"/>
        <v/>
      </c>
      <c r="CC37" t="str">
        <f t="shared" si="26"/>
        <v/>
      </c>
      <c r="CD37" t="str">
        <f t="shared" si="26"/>
        <v/>
      </c>
      <c r="CE37" t="str">
        <f t="shared" si="26"/>
        <v/>
      </c>
      <c r="CF37" t="str">
        <f t="shared" si="26"/>
        <v/>
      </c>
      <c r="CG37" t="str">
        <f t="shared" si="19"/>
        <v/>
      </c>
    </row>
    <row r="38" spans="1:85" x14ac:dyDescent="0.2">
      <c r="A38" t="s">
        <v>3</v>
      </c>
      <c r="B38" s="9">
        <v>47.9</v>
      </c>
      <c r="D38">
        <v>0</v>
      </c>
      <c r="E38">
        <v>2</v>
      </c>
      <c r="F38">
        <v>0</v>
      </c>
      <c r="Q38" s="11">
        <v>35</v>
      </c>
      <c r="R38" s="101" t="str">
        <f t="shared" si="0"/>
        <v>C5-2</v>
      </c>
      <c r="S38" s="101">
        <f t="shared" si="29"/>
        <v>47.9</v>
      </c>
      <c r="T38" s="101" t="str">
        <f t="shared" si="2"/>
        <v>C7-1</v>
      </c>
      <c r="U38" s="101">
        <f>IFERROR(IF(($K$2-S38)&lt;$B$53,VLOOKUP(($K$2-S38),$B$4:$B$53,1,TRUE),$B$62),"-")</f>
        <v>35.396999999999998</v>
      </c>
      <c r="V38" s="101" t="str">
        <f t="shared" si="3"/>
        <v>-</v>
      </c>
      <c r="W38" s="101" t="str">
        <f>IFERROR(IF(($K$2-S38-U38)&lt;$B$53,VLOOKUP(($K$2-S38-U38),$B$4:$B$53,1,TRUE),$B$62),"-")</f>
        <v>-</v>
      </c>
      <c r="X38" s="101" t="str">
        <f t="shared" si="4"/>
        <v>-</v>
      </c>
      <c r="Y38" s="101" t="str">
        <f>IFERROR(IF(($K$2-S38-U38-W38)&lt;$B$53,VLOOKUP(($K$2-S38-U38-W38),$B$4:$B$53,1,TRUE),$B$62),"-")</f>
        <v>-</v>
      </c>
      <c r="Z38" s="7">
        <f t="shared" si="28"/>
        <v>83.296999999999997</v>
      </c>
      <c r="AA38" s="7">
        <f t="shared" si="10"/>
        <v>0.70300000000000296</v>
      </c>
      <c r="AB38">
        <f t="shared" si="11"/>
        <v>-3</v>
      </c>
      <c r="AC38" s="7">
        <f t="shared" si="12"/>
        <v>1</v>
      </c>
      <c r="AD38" s="7">
        <f t="shared" si="13"/>
        <v>0</v>
      </c>
      <c r="AE38" s="7">
        <f t="array" ref="AE38">IF(OR(LEFT(R38:Y38,2)="C5",LEFT(R38:Y38,2)="C6",LEFT(R38:Y38,2)="C7"),1,0)</f>
        <v>1</v>
      </c>
      <c r="AF38" s="7">
        <f t="shared" si="14"/>
        <v>0</v>
      </c>
      <c r="AG38" s="7">
        <f t="shared" si="15"/>
        <v>0</v>
      </c>
      <c r="AI38" t="str">
        <f t="array" ref="AI38">IFERROR(INDEX($Q$4:$Q$59,SMALL(IF($AG$4:$AG$59=MAX($AG$4:$AG$59),ROW($AG$4:$AG$59)),ROWS(Q$4:Q38))-3,1),"")</f>
        <v/>
      </c>
      <c r="AJ38" t="str">
        <f t="shared" si="23"/>
        <v/>
      </c>
      <c r="AK38" t="str">
        <f t="shared" si="23"/>
        <v/>
      </c>
      <c r="AL38" t="str">
        <f t="shared" si="23"/>
        <v/>
      </c>
      <c r="AM38" t="str">
        <f t="shared" si="23"/>
        <v/>
      </c>
      <c r="AN38" t="str">
        <f t="shared" si="23"/>
        <v/>
      </c>
      <c r="AO38" t="str">
        <f t="shared" si="23"/>
        <v/>
      </c>
      <c r="AP38" t="str">
        <f t="shared" si="23"/>
        <v/>
      </c>
      <c r="AQ38" t="str">
        <f t="shared" si="23"/>
        <v/>
      </c>
      <c r="AR38" t="str">
        <f t="shared" si="23"/>
        <v/>
      </c>
      <c r="AS38" t="str">
        <f t="shared" si="23"/>
        <v/>
      </c>
      <c r="AT38" t="str">
        <f t="shared" si="16"/>
        <v/>
      </c>
      <c r="AV38" t="str">
        <f t="array" ref="AV38">IFERROR(INDEX($Q$4:$Q$59,SMALL(IF($AG$4:$AG$59=(MAX($AG$4:$AG$59)-1),ROW($AG$4:$AG$59)),ROWS(Q$4:Q38))-3,1),"")</f>
        <v/>
      </c>
      <c r="AW38" t="str">
        <f t="shared" si="24"/>
        <v/>
      </c>
      <c r="AX38" t="str">
        <f t="shared" si="24"/>
        <v/>
      </c>
      <c r="AY38" t="str">
        <f t="shared" si="24"/>
        <v/>
      </c>
      <c r="AZ38" t="str">
        <f t="shared" si="24"/>
        <v/>
      </c>
      <c r="BA38" t="str">
        <f t="shared" si="24"/>
        <v/>
      </c>
      <c r="BB38" t="str">
        <f t="shared" si="24"/>
        <v/>
      </c>
      <c r="BC38" t="str">
        <f t="shared" si="24"/>
        <v/>
      </c>
      <c r="BD38" t="str">
        <f t="shared" si="24"/>
        <v/>
      </c>
      <c r="BE38" t="str">
        <f t="shared" si="24"/>
        <v/>
      </c>
      <c r="BF38" t="str">
        <f t="shared" si="24"/>
        <v/>
      </c>
      <c r="BG38" t="str">
        <f t="shared" si="17"/>
        <v/>
      </c>
      <c r="BI38" t="str">
        <f t="array" ref="BI38">IFERROR(INDEX($Q$4:$Q$59,SMALL(IF($AG$4:$AG$59=(MAX($AG$4:$AG$59)-2),ROW($AG$4:$AG$59)),ROWS(Q$4:Q38))-3,1),"")</f>
        <v/>
      </c>
      <c r="BJ38" t="str">
        <f t="shared" si="25"/>
        <v/>
      </c>
      <c r="BK38" t="str">
        <f t="shared" si="25"/>
        <v/>
      </c>
      <c r="BL38" t="str">
        <f t="shared" si="25"/>
        <v/>
      </c>
      <c r="BM38" t="str">
        <f t="shared" si="25"/>
        <v/>
      </c>
      <c r="BN38" t="str">
        <f t="shared" si="25"/>
        <v/>
      </c>
      <c r="BO38" t="str">
        <f t="shared" si="25"/>
        <v/>
      </c>
      <c r="BP38" t="str">
        <f t="shared" si="25"/>
        <v/>
      </c>
      <c r="BQ38" t="str">
        <f t="shared" si="25"/>
        <v/>
      </c>
      <c r="BR38" t="str">
        <f t="shared" si="25"/>
        <v/>
      </c>
      <c r="BS38" t="str">
        <f t="shared" si="25"/>
        <v/>
      </c>
      <c r="BT38" t="str">
        <f t="shared" si="18"/>
        <v/>
      </c>
      <c r="BV38" t="str">
        <f t="array" ref="BV38">IFERROR(INDEX($Q$4:$Q$59,SMALL(IF($AG$4:$AG$59&lt;(MAX($AG$4:$AG$59)-2),ROW($AG$4:$AG$59)),ROWS(AG$4:AG38))-3,1),"")</f>
        <v/>
      </c>
      <c r="BW38" t="str">
        <f t="shared" si="26"/>
        <v/>
      </c>
      <c r="BX38" t="str">
        <f t="shared" si="26"/>
        <v/>
      </c>
      <c r="BY38" t="str">
        <f t="shared" si="26"/>
        <v/>
      </c>
      <c r="BZ38" t="str">
        <f t="shared" si="26"/>
        <v/>
      </c>
      <c r="CA38" t="str">
        <f t="shared" si="26"/>
        <v/>
      </c>
      <c r="CB38" t="str">
        <f t="shared" si="26"/>
        <v/>
      </c>
      <c r="CC38" t="str">
        <f t="shared" si="26"/>
        <v/>
      </c>
      <c r="CD38" t="str">
        <f t="shared" si="26"/>
        <v/>
      </c>
      <c r="CE38" t="str">
        <f t="shared" si="26"/>
        <v/>
      </c>
      <c r="CF38" t="str">
        <f t="shared" si="26"/>
        <v/>
      </c>
      <c r="CG38" t="str">
        <f t="shared" si="19"/>
        <v/>
      </c>
    </row>
    <row r="39" spans="1:85" x14ac:dyDescent="0.2">
      <c r="A39" t="s">
        <v>1</v>
      </c>
      <c r="B39" s="9">
        <v>47.938000000000002</v>
      </c>
      <c r="D39">
        <v>0</v>
      </c>
      <c r="E39">
        <v>2</v>
      </c>
      <c r="F39">
        <v>0</v>
      </c>
      <c r="Q39" s="11">
        <v>36</v>
      </c>
      <c r="R39" s="101" t="str">
        <f t="shared" si="0"/>
        <v>C6-2</v>
      </c>
      <c r="S39" s="101">
        <f t="shared" ref="S39:S45" si="30">IF($K$2&lt;($B$53+0.25),VLOOKUP($K$2,$B$4:$B$53,1,TRUE),$B$61)</f>
        <v>47.938000000000002</v>
      </c>
      <c r="T39" s="101" t="str">
        <f t="shared" si="2"/>
        <v>C7-1</v>
      </c>
      <c r="U39" s="101">
        <f>IFERROR(IF(($K$2-S39)&lt;$B$53,VLOOKUP(($K$2-S39),$B$4:$B$53,1,TRUE),$B$56),"-")</f>
        <v>35.396999999999998</v>
      </c>
      <c r="V39" s="101" t="str">
        <f t="shared" si="3"/>
        <v>-</v>
      </c>
      <c r="W39" s="101" t="str">
        <f>IFERROR(IF(($K$2-S39-U39)&lt;$B$53,VLOOKUP(($K$2-S39-U39),$B$4:$B$53,1,TRUE),$B$56),"-")</f>
        <v>-</v>
      </c>
      <c r="X39" s="101" t="str">
        <f t="shared" si="4"/>
        <v>-</v>
      </c>
      <c r="Y39" s="101" t="str">
        <f>IFERROR(IF(($K$2-S39-U39-W39)&lt;$B$53,VLOOKUP(($K$2-S39-U39-W39),$B$4:$B$53,1,TRUE),$B$56),"-")</f>
        <v>-</v>
      </c>
      <c r="Z39" s="7">
        <f t="shared" ref="Z39:Z45" si="31">SUM(R39:Y39)</f>
        <v>83.335000000000008</v>
      </c>
      <c r="AA39" s="7">
        <f t="shared" si="10"/>
        <v>0.66499999999999204</v>
      </c>
      <c r="AB39">
        <f t="shared" si="11"/>
        <v>-3</v>
      </c>
      <c r="AC39" s="7">
        <f t="shared" si="12"/>
        <v>1</v>
      </c>
      <c r="AD39" s="7">
        <f t="shared" si="13"/>
        <v>0</v>
      </c>
      <c r="AE39" s="7">
        <f t="array" ref="AE39">IF(OR(LEFT(R39:Y39,2)="C5",LEFT(R39:Y39,2)="C6",LEFT(R39:Y39,2)="C7"),1,0)</f>
        <v>1</v>
      </c>
      <c r="AF39" s="7">
        <f t="shared" si="14"/>
        <v>0</v>
      </c>
      <c r="AG39" s="7">
        <f t="shared" si="15"/>
        <v>0</v>
      </c>
      <c r="AI39" t="str">
        <f t="array" ref="AI39">IFERROR(INDEX($Q$4:$Q$59,SMALL(IF($AG$4:$AG$59=MAX($AG$4:$AG$59),ROW($AG$4:$AG$59)),ROWS(Q$4:Q39))-3,1),"")</f>
        <v/>
      </c>
      <c r="AJ39" t="str">
        <f t="shared" si="23"/>
        <v/>
      </c>
      <c r="AK39" t="str">
        <f t="shared" si="23"/>
        <v/>
      </c>
      <c r="AL39" t="str">
        <f t="shared" si="23"/>
        <v/>
      </c>
      <c r="AM39" t="str">
        <f t="shared" si="23"/>
        <v/>
      </c>
      <c r="AN39" t="str">
        <f t="shared" si="23"/>
        <v/>
      </c>
      <c r="AO39" t="str">
        <f t="shared" si="23"/>
        <v/>
      </c>
      <c r="AP39" t="str">
        <f t="shared" si="23"/>
        <v/>
      </c>
      <c r="AQ39" t="str">
        <f t="shared" si="23"/>
        <v/>
      </c>
      <c r="AR39" t="str">
        <f t="shared" si="23"/>
        <v/>
      </c>
      <c r="AS39" t="str">
        <f t="shared" si="23"/>
        <v/>
      </c>
      <c r="AT39" t="str">
        <f t="shared" si="16"/>
        <v/>
      </c>
      <c r="AV39" t="str">
        <f t="array" ref="AV39">IFERROR(INDEX($Q$4:$Q$59,SMALL(IF($AG$4:$AG$59=(MAX($AG$4:$AG$59)-1),ROW($AG$4:$AG$59)),ROWS(Q$4:Q39))-3,1),"")</f>
        <v/>
      </c>
      <c r="AW39" t="str">
        <f t="shared" si="24"/>
        <v/>
      </c>
      <c r="AX39" t="str">
        <f t="shared" si="24"/>
        <v/>
      </c>
      <c r="AY39" t="str">
        <f t="shared" si="24"/>
        <v/>
      </c>
      <c r="AZ39" t="str">
        <f t="shared" si="24"/>
        <v/>
      </c>
      <c r="BA39" t="str">
        <f t="shared" si="24"/>
        <v/>
      </c>
      <c r="BB39" t="str">
        <f t="shared" si="24"/>
        <v/>
      </c>
      <c r="BC39" t="str">
        <f t="shared" si="24"/>
        <v/>
      </c>
      <c r="BD39" t="str">
        <f t="shared" si="24"/>
        <v/>
      </c>
      <c r="BE39" t="str">
        <f t="shared" si="24"/>
        <v/>
      </c>
      <c r="BF39" t="str">
        <f t="shared" si="24"/>
        <v/>
      </c>
      <c r="BG39" t="str">
        <f t="shared" si="17"/>
        <v/>
      </c>
      <c r="BI39" t="str">
        <f t="array" ref="BI39">IFERROR(INDEX($Q$4:$Q$59,SMALL(IF($AG$4:$AG$59=(MAX($AG$4:$AG$59)-2),ROW($AG$4:$AG$59)),ROWS(Q$4:Q39))-3,1),"")</f>
        <v/>
      </c>
      <c r="BJ39" t="str">
        <f t="shared" si="25"/>
        <v/>
      </c>
      <c r="BK39" t="str">
        <f t="shared" si="25"/>
        <v/>
      </c>
      <c r="BL39" t="str">
        <f t="shared" si="25"/>
        <v/>
      </c>
      <c r="BM39" t="str">
        <f t="shared" si="25"/>
        <v/>
      </c>
      <c r="BN39" t="str">
        <f t="shared" si="25"/>
        <v/>
      </c>
      <c r="BO39" t="str">
        <f t="shared" si="25"/>
        <v/>
      </c>
      <c r="BP39" t="str">
        <f t="shared" si="25"/>
        <v/>
      </c>
      <c r="BQ39" t="str">
        <f t="shared" si="25"/>
        <v/>
      </c>
      <c r="BR39" t="str">
        <f t="shared" si="25"/>
        <v/>
      </c>
      <c r="BS39" t="str">
        <f t="shared" si="25"/>
        <v/>
      </c>
      <c r="BT39" t="str">
        <f t="shared" si="18"/>
        <v/>
      </c>
      <c r="BV39" t="str">
        <f t="array" ref="BV39">IFERROR(INDEX($Q$4:$Q$59,SMALL(IF($AG$4:$AG$59&lt;(MAX($AG$4:$AG$59)-2),ROW($AG$4:$AG$59)),ROWS(AG$4:AG39))-3,1),"")</f>
        <v/>
      </c>
      <c r="BW39" t="str">
        <f t="shared" si="26"/>
        <v/>
      </c>
      <c r="BX39" t="str">
        <f t="shared" si="26"/>
        <v/>
      </c>
      <c r="BY39" t="str">
        <f t="shared" si="26"/>
        <v/>
      </c>
      <c r="BZ39" t="str">
        <f t="shared" si="26"/>
        <v/>
      </c>
      <c r="CA39" t="str">
        <f t="shared" si="26"/>
        <v/>
      </c>
      <c r="CB39" t="str">
        <f t="shared" si="26"/>
        <v/>
      </c>
      <c r="CC39" t="str">
        <f t="shared" si="26"/>
        <v/>
      </c>
      <c r="CD39" t="str">
        <f t="shared" si="26"/>
        <v/>
      </c>
      <c r="CE39" t="str">
        <f t="shared" si="26"/>
        <v/>
      </c>
      <c r="CF39" t="str">
        <f t="shared" si="26"/>
        <v/>
      </c>
      <c r="CG39" t="str">
        <f t="shared" si="19"/>
        <v/>
      </c>
    </row>
    <row r="40" spans="1:85" x14ac:dyDescent="0.2">
      <c r="A40" t="s">
        <v>21</v>
      </c>
      <c r="B40" s="9">
        <v>48.756999999999998</v>
      </c>
      <c r="D40">
        <v>2</v>
      </c>
      <c r="E40">
        <v>1</v>
      </c>
      <c r="F40">
        <v>1</v>
      </c>
      <c r="Q40">
        <v>37</v>
      </c>
      <c r="R40" s="101" t="str">
        <f t="shared" si="0"/>
        <v>C6-2</v>
      </c>
      <c r="S40" s="101">
        <f t="shared" si="30"/>
        <v>47.938000000000002</v>
      </c>
      <c r="T40" s="101" t="str">
        <f t="shared" si="2"/>
        <v>C7-1</v>
      </c>
      <c r="U40" s="101">
        <f>IFERROR(IF(($K$2-S40)&lt;$B$53,VLOOKUP(($K$2-S40),$B$4:$B$53,1,TRUE),$B$57),"-")</f>
        <v>35.396999999999998</v>
      </c>
      <c r="V40" s="101" t="str">
        <f t="shared" si="3"/>
        <v>-</v>
      </c>
      <c r="W40" s="101" t="str">
        <f>IFERROR(IF(($K$2-S40-U40)&lt;$B$53,VLOOKUP(($K$2-S40-U40),$B$4:$B$53,1,TRUE),$B$57),"-")</f>
        <v>-</v>
      </c>
      <c r="X40" s="101" t="str">
        <f t="shared" si="4"/>
        <v>-</v>
      </c>
      <c r="Y40" s="101" t="str">
        <f>IFERROR(IF(($K$2-S40-U40-W40)&lt;$B$53,VLOOKUP(($K$2-S40-U40-W40),$B$4:$B$53,1,TRUE),$B$57),"-")</f>
        <v>-</v>
      </c>
      <c r="Z40" s="7">
        <f t="shared" si="31"/>
        <v>83.335000000000008</v>
      </c>
      <c r="AA40" s="7">
        <f t="shared" si="10"/>
        <v>0.66499999999999204</v>
      </c>
      <c r="AB40">
        <f t="shared" si="11"/>
        <v>-3</v>
      </c>
      <c r="AC40" s="7">
        <f t="shared" si="12"/>
        <v>1</v>
      </c>
      <c r="AD40" s="7">
        <f t="shared" si="13"/>
        <v>0</v>
      </c>
      <c r="AE40" s="7">
        <f t="array" ref="AE40">IF(OR(LEFT(R40:Y40,2)="C5",LEFT(R40:Y40,2)="C6",LEFT(R40:Y40,2)="C7"),1,0)</f>
        <v>1</v>
      </c>
      <c r="AF40" s="7">
        <f t="shared" si="14"/>
        <v>0</v>
      </c>
      <c r="AG40" s="7">
        <f t="shared" si="15"/>
        <v>0</v>
      </c>
      <c r="AI40" t="str">
        <f t="array" ref="AI40">IFERROR(INDEX($Q$4:$Q$59,SMALL(IF($AG$4:$AG$59=MAX($AG$4:$AG$59),ROW($AG$4:$AG$59)),ROWS(Q$4:Q40))-3,1),"")</f>
        <v/>
      </c>
      <c r="AJ40" t="str">
        <f t="shared" si="23"/>
        <v/>
      </c>
      <c r="AK40" t="str">
        <f t="shared" si="23"/>
        <v/>
      </c>
      <c r="AL40" t="str">
        <f t="shared" si="23"/>
        <v/>
      </c>
      <c r="AM40" t="str">
        <f t="shared" si="23"/>
        <v/>
      </c>
      <c r="AN40" t="str">
        <f t="shared" si="23"/>
        <v/>
      </c>
      <c r="AO40" t="str">
        <f t="shared" si="23"/>
        <v/>
      </c>
      <c r="AP40" t="str">
        <f t="shared" si="23"/>
        <v/>
      </c>
      <c r="AQ40" t="str">
        <f t="shared" si="23"/>
        <v/>
      </c>
      <c r="AR40" t="str">
        <f t="shared" si="23"/>
        <v/>
      </c>
      <c r="AS40" t="str">
        <f t="shared" si="23"/>
        <v/>
      </c>
      <c r="AT40" t="str">
        <f t="shared" si="16"/>
        <v/>
      </c>
      <c r="AV40" t="str">
        <f t="array" ref="AV40">IFERROR(INDEX($Q$4:$Q$59,SMALL(IF($AG$4:$AG$59=(MAX($AG$4:$AG$59)-1),ROW($AG$4:$AG$59)),ROWS(Q$4:Q40))-3,1),"")</f>
        <v/>
      </c>
      <c r="AW40" t="str">
        <f t="shared" si="24"/>
        <v/>
      </c>
      <c r="AX40" t="str">
        <f t="shared" si="24"/>
        <v/>
      </c>
      <c r="AY40" t="str">
        <f t="shared" si="24"/>
        <v/>
      </c>
      <c r="AZ40" t="str">
        <f t="shared" si="24"/>
        <v/>
      </c>
      <c r="BA40" t="str">
        <f t="shared" si="24"/>
        <v/>
      </c>
      <c r="BB40" t="str">
        <f t="shared" si="24"/>
        <v/>
      </c>
      <c r="BC40" t="str">
        <f t="shared" si="24"/>
        <v/>
      </c>
      <c r="BD40" t="str">
        <f t="shared" si="24"/>
        <v/>
      </c>
      <c r="BE40" t="str">
        <f t="shared" si="24"/>
        <v/>
      </c>
      <c r="BF40" t="str">
        <f t="shared" si="24"/>
        <v/>
      </c>
      <c r="BG40" t="str">
        <f t="shared" si="17"/>
        <v/>
      </c>
      <c r="BI40" t="str">
        <f t="array" ref="BI40">IFERROR(INDEX($Q$4:$Q$59,SMALL(IF($AG$4:$AG$59=(MAX($AG$4:$AG$59)-2),ROW($AG$4:$AG$59)),ROWS(Q$4:Q40))-3,1),"")</f>
        <v/>
      </c>
      <c r="BJ40" t="str">
        <f t="shared" si="25"/>
        <v/>
      </c>
      <c r="BK40" t="str">
        <f t="shared" si="25"/>
        <v/>
      </c>
      <c r="BL40" t="str">
        <f t="shared" si="25"/>
        <v/>
      </c>
      <c r="BM40" t="str">
        <f t="shared" si="25"/>
        <v/>
      </c>
      <c r="BN40" t="str">
        <f t="shared" si="25"/>
        <v/>
      </c>
      <c r="BO40" t="str">
        <f t="shared" si="25"/>
        <v/>
      </c>
      <c r="BP40" t="str">
        <f t="shared" si="25"/>
        <v/>
      </c>
      <c r="BQ40" t="str">
        <f t="shared" si="25"/>
        <v/>
      </c>
      <c r="BR40" t="str">
        <f t="shared" si="25"/>
        <v/>
      </c>
      <c r="BS40" t="str">
        <f t="shared" si="25"/>
        <v/>
      </c>
      <c r="BT40" t="str">
        <f t="shared" si="18"/>
        <v/>
      </c>
      <c r="BV40" t="str">
        <f t="array" ref="BV40">IFERROR(INDEX($Q$4:$Q$59,SMALL(IF($AG$4:$AG$59&lt;(MAX($AG$4:$AG$59)-2),ROW($AG$4:$AG$59)),ROWS(AG$4:AG40))-3,1),"")</f>
        <v/>
      </c>
      <c r="BW40" t="str">
        <f t="shared" si="26"/>
        <v/>
      </c>
      <c r="BX40" t="str">
        <f t="shared" si="26"/>
        <v/>
      </c>
      <c r="BY40" t="str">
        <f t="shared" si="26"/>
        <v/>
      </c>
      <c r="BZ40" t="str">
        <f t="shared" si="26"/>
        <v/>
      </c>
      <c r="CA40" t="str">
        <f t="shared" si="26"/>
        <v/>
      </c>
      <c r="CB40" t="str">
        <f t="shared" si="26"/>
        <v/>
      </c>
      <c r="CC40" t="str">
        <f t="shared" si="26"/>
        <v/>
      </c>
      <c r="CD40" t="str">
        <f t="shared" si="26"/>
        <v/>
      </c>
      <c r="CE40" t="str">
        <f t="shared" si="26"/>
        <v/>
      </c>
      <c r="CF40" t="str">
        <f t="shared" si="26"/>
        <v/>
      </c>
      <c r="CG40" t="str">
        <f t="shared" si="19"/>
        <v/>
      </c>
    </row>
    <row r="41" spans="1:85" x14ac:dyDescent="0.2">
      <c r="A41" t="s">
        <v>19</v>
      </c>
      <c r="B41" s="9">
        <v>49.603999999999999</v>
      </c>
      <c r="D41">
        <v>4</v>
      </c>
      <c r="E41">
        <v>0</v>
      </c>
      <c r="F41">
        <v>2</v>
      </c>
      <c r="Q41">
        <v>38</v>
      </c>
      <c r="R41" s="101" t="str">
        <f t="shared" si="0"/>
        <v>C6-2</v>
      </c>
      <c r="S41" s="101">
        <f t="shared" si="30"/>
        <v>47.938000000000002</v>
      </c>
      <c r="T41" s="101" t="str">
        <f t="shared" si="2"/>
        <v>C7-1</v>
      </c>
      <c r="U41" s="101">
        <f>IFERROR(IF(($K$2-S41)&lt;$B$53,VLOOKUP(($K$2-S41),$B$4:$B$53,1,TRUE),$B$58),"-")</f>
        <v>35.396999999999998</v>
      </c>
      <c r="V41" s="101" t="str">
        <f t="shared" si="3"/>
        <v>-</v>
      </c>
      <c r="W41" s="101" t="str">
        <f>IFERROR(IF(($K$2-S41-U41)&lt;$B$53,VLOOKUP(($K$2-S41-U41),$B$4:$B$53,1,TRUE),$B$58),"-")</f>
        <v>-</v>
      </c>
      <c r="X41" s="101" t="str">
        <f t="shared" si="4"/>
        <v>-</v>
      </c>
      <c r="Y41" s="101" t="str">
        <f>IFERROR(IF(($K$2-S41-U41-W41)&lt;$B$53,VLOOKUP(($K$2-S41-U41-W41),$B$4:$B$53,1,TRUE),$B$58),"-")</f>
        <v>-</v>
      </c>
      <c r="Z41" s="7">
        <f t="shared" si="31"/>
        <v>83.335000000000008</v>
      </c>
      <c r="AA41" s="7">
        <f t="shared" si="10"/>
        <v>0.66499999999999204</v>
      </c>
      <c r="AB41">
        <f t="shared" si="11"/>
        <v>-3</v>
      </c>
      <c r="AC41" s="7">
        <f t="shared" si="12"/>
        <v>1</v>
      </c>
      <c r="AD41" s="7">
        <f t="shared" si="13"/>
        <v>0</v>
      </c>
      <c r="AE41" s="7">
        <f t="array" ref="AE41">IF(OR(LEFT(R41:Y41,2)="C5",LEFT(R41:Y41,2)="C6",LEFT(R41:Y41,2)="C7"),1,0)</f>
        <v>1</v>
      </c>
      <c r="AF41" s="7">
        <f t="shared" si="14"/>
        <v>0</v>
      </c>
      <c r="AG41" s="7">
        <f t="shared" si="15"/>
        <v>0</v>
      </c>
      <c r="AI41" t="str">
        <f t="array" ref="AI41">IFERROR(INDEX($Q$4:$Q$59,SMALL(IF($AG$4:$AG$59=MAX($AG$4:$AG$59),ROW($AG$4:$AG$59)),ROWS(Q$4:Q41))-3,1),"")</f>
        <v/>
      </c>
      <c r="AJ41" t="str">
        <f t="shared" si="23"/>
        <v/>
      </c>
      <c r="AK41" t="str">
        <f t="shared" si="23"/>
        <v/>
      </c>
      <c r="AL41" t="str">
        <f t="shared" si="23"/>
        <v/>
      </c>
      <c r="AM41" t="str">
        <f t="shared" si="23"/>
        <v/>
      </c>
      <c r="AN41" t="str">
        <f t="shared" si="23"/>
        <v/>
      </c>
      <c r="AO41" t="str">
        <f t="shared" si="23"/>
        <v/>
      </c>
      <c r="AP41" t="str">
        <f t="shared" si="23"/>
        <v/>
      </c>
      <c r="AQ41" t="str">
        <f t="shared" si="23"/>
        <v/>
      </c>
      <c r="AR41" t="str">
        <f t="shared" si="23"/>
        <v/>
      </c>
      <c r="AS41" t="str">
        <f t="shared" si="23"/>
        <v/>
      </c>
      <c r="AT41" t="str">
        <f t="shared" si="16"/>
        <v/>
      </c>
      <c r="AV41" t="str">
        <f t="array" ref="AV41">IFERROR(INDEX($Q$4:$Q$59,SMALL(IF($AG$4:$AG$59=(MAX($AG$4:$AG$59)-1),ROW($AG$4:$AG$59)),ROWS(Q$4:Q41))-3,1),"")</f>
        <v/>
      </c>
      <c r="AW41" t="str">
        <f t="shared" si="24"/>
        <v/>
      </c>
      <c r="AX41" t="str">
        <f t="shared" si="24"/>
        <v/>
      </c>
      <c r="AY41" t="str">
        <f t="shared" si="24"/>
        <v/>
      </c>
      <c r="AZ41" t="str">
        <f t="shared" si="24"/>
        <v/>
      </c>
      <c r="BA41" t="str">
        <f t="shared" si="24"/>
        <v/>
      </c>
      <c r="BB41" t="str">
        <f t="shared" si="24"/>
        <v/>
      </c>
      <c r="BC41" t="str">
        <f t="shared" si="24"/>
        <v/>
      </c>
      <c r="BD41" t="str">
        <f t="shared" si="24"/>
        <v/>
      </c>
      <c r="BE41" t="str">
        <f t="shared" si="24"/>
        <v/>
      </c>
      <c r="BF41" t="str">
        <f t="shared" si="24"/>
        <v/>
      </c>
      <c r="BG41" t="str">
        <f t="shared" si="17"/>
        <v/>
      </c>
      <c r="BI41" t="str">
        <f t="array" ref="BI41">IFERROR(INDEX($Q$4:$Q$59,SMALL(IF($AG$4:$AG$59=(MAX($AG$4:$AG$59)-2),ROW($AG$4:$AG$59)),ROWS(Q$4:Q41))-3,1),"")</f>
        <v/>
      </c>
      <c r="BJ41" t="str">
        <f t="shared" si="25"/>
        <v/>
      </c>
      <c r="BK41" t="str">
        <f t="shared" si="25"/>
        <v/>
      </c>
      <c r="BL41" t="str">
        <f t="shared" si="25"/>
        <v/>
      </c>
      <c r="BM41" t="str">
        <f t="shared" si="25"/>
        <v/>
      </c>
      <c r="BN41" t="str">
        <f t="shared" si="25"/>
        <v/>
      </c>
      <c r="BO41" t="str">
        <f t="shared" si="25"/>
        <v/>
      </c>
      <c r="BP41" t="str">
        <f t="shared" si="25"/>
        <v/>
      </c>
      <c r="BQ41" t="str">
        <f t="shared" si="25"/>
        <v/>
      </c>
      <c r="BR41" t="str">
        <f t="shared" si="25"/>
        <v/>
      </c>
      <c r="BS41" t="str">
        <f t="shared" si="25"/>
        <v/>
      </c>
      <c r="BT41" t="str">
        <f t="shared" si="18"/>
        <v/>
      </c>
      <c r="BV41" t="str">
        <f t="array" ref="BV41">IFERROR(INDEX($Q$4:$Q$59,SMALL(IF($AG$4:$AG$59&lt;(MAX($AG$4:$AG$59)-2),ROW($AG$4:$AG$59)),ROWS(AG$4:AG41))-3,1),"")</f>
        <v/>
      </c>
      <c r="BW41" t="str">
        <f t="shared" si="26"/>
        <v/>
      </c>
      <c r="BX41" t="str">
        <f t="shared" si="26"/>
        <v/>
      </c>
      <c r="BY41" t="str">
        <f t="shared" si="26"/>
        <v/>
      </c>
      <c r="BZ41" t="str">
        <f t="shared" si="26"/>
        <v/>
      </c>
      <c r="CA41" t="str">
        <f t="shared" si="26"/>
        <v/>
      </c>
      <c r="CB41" t="str">
        <f t="shared" si="26"/>
        <v/>
      </c>
      <c r="CC41" t="str">
        <f t="shared" si="26"/>
        <v/>
      </c>
      <c r="CD41" t="str">
        <f t="shared" si="26"/>
        <v/>
      </c>
      <c r="CE41" t="str">
        <f t="shared" si="26"/>
        <v/>
      </c>
      <c r="CF41" t="str">
        <f t="shared" si="26"/>
        <v/>
      </c>
      <c r="CG41" t="str">
        <f t="shared" si="19"/>
        <v/>
      </c>
    </row>
    <row r="42" spans="1:85" x14ac:dyDescent="0.2">
      <c r="A42" t="s">
        <v>17</v>
      </c>
      <c r="B42" s="9">
        <v>49.817</v>
      </c>
      <c r="D42">
        <v>0</v>
      </c>
      <c r="E42">
        <v>2</v>
      </c>
      <c r="F42">
        <v>1</v>
      </c>
      <c r="Q42">
        <v>39</v>
      </c>
      <c r="R42" s="101" t="str">
        <f t="shared" si="0"/>
        <v>C6-2</v>
      </c>
      <c r="S42" s="101">
        <f t="shared" si="30"/>
        <v>47.938000000000002</v>
      </c>
      <c r="T42" s="101" t="str">
        <f t="shared" si="2"/>
        <v>C7-1</v>
      </c>
      <c r="U42" s="101">
        <f>IFERROR(IF(($K$2-S42)&lt;$B$53,VLOOKUP(($K$2-S42),$B$4:$B$53,1,TRUE),$B$59),"-")</f>
        <v>35.396999999999998</v>
      </c>
      <c r="V42" s="101" t="str">
        <f t="shared" si="3"/>
        <v>-</v>
      </c>
      <c r="W42" s="101" t="str">
        <f>IFERROR(IF(($K$2-S42-U42)&lt;$B$53,VLOOKUP(($K$2-S42-U42),$B$4:$B$53,1,TRUE),$B$59),"-")</f>
        <v>-</v>
      </c>
      <c r="X42" s="101" t="str">
        <f t="shared" si="4"/>
        <v>-</v>
      </c>
      <c r="Y42" s="101" t="str">
        <f>IFERROR(IF(($K$2-S42-U42-W42)&lt;$B$53,VLOOKUP(($K$2-S42-U42-W42),$B$4:$B$53,1,TRUE),$B$59),"-")</f>
        <v>-</v>
      </c>
      <c r="Z42" s="7">
        <f t="shared" si="31"/>
        <v>83.335000000000008</v>
      </c>
      <c r="AA42" s="7">
        <f t="shared" si="10"/>
        <v>0.66499999999999204</v>
      </c>
      <c r="AB42">
        <f t="shared" si="11"/>
        <v>-3</v>
      </c>
      <c r="AC42" s="7">
        <f t="shared" si="12"/>
        <v>1</v>
      </c>
      <c r="AD42" s="7">
        <f t="shared" si="13"/>
        <v>0</v>
      </c>
      <c r="AE42" s="7">
        <f t="array" ref="AE42">IF(OR(LEFT(R42:Y42,2)="C5",LEFT(R42:Y42,2)="C6",LEFT(R42:Y42,2)="C7"),1,0)</f>
        <v>1</v>
      </c>
      <c r="AF42" s="7">
        <f t="shared" si="14"/>
        <v>0</v>
      </c>
      <c r="AG42" s="7">
        <f t="shared" si="15"/>
        <v>0</v>
      </c>
      <c r="AI42" t="str">
        <f t="array" ref="AI42">IFERROR(INDEX($Q$4:$Q$59,SMALL(IF($AG$4:$AG$59=MAX($AG$4:$AG$59),ROW($AG$4:$AG$59)),ROWS(Q$4:Q42))-3,1),"")</f>
        <v/>
      </c>
      <c r="AJ42" t="str">
        <f t="shared" si="23"/>
        <v/>
      </c>
      <c r="AK42" t="str">
        <f t="shared" si="23"/>
        <v/>
      </c>
      <c r="AL42" t="str">
        <f t="shared" si="23"/>
        <v/>
      </c>
      <c r="AM42" t="str">
        <f t="shared" si="23"/>
        <v/>
      </c>
      <c r="AN42" t="str">
        <f t="shared" si="23"/>
        <v/>
      </c>
      <c r="AO42" t="str">
        <f t="shared" si="23"/>
        <v/>
      </c>
      <c r="AP42" t="str">
        <f t="shared" si="23"/>
        <v/>
      </c>
      <c r="AQ42" t="str">
        <f t="shared" si="23"/>
        <v/>
      </c>
      <c r="AR42" t="str">
        <f t="shared" si="23"/>
        <v/>
      </c>
      <c r="AS42" t="str">
        <f t="shared" si="23"/>
        <v/>
      </c>
      <c r="AT42" t="str">
        <f t="shared" si="16"/>
        <v/>
      </c>
      <c r="AV42" t="str">
        <f t="array" ref="AV42">IFERROR(INDEX($Q$4:$Q$59,SMALL(IF($AG$4:$AG$59=(MAX($AG$4:$AG$59)-1),ROW($AG$4:$AG$59)),ROWS(Q$4:Q42))-3,1),"")</f>
        <v/>
      </c>
      <c r="AW42" t="str">
        <f t="shared" si="24"/>
        <v/>
      </c>
      <c r="AX42" t="str">
        <f t="shared" si="24"/>
        <v/>
      </c>
      <c r="AY42" t="str">
        <f t="shared" si="24"/>
        <v/>
      </c>
      <c r="AZ42" t="str">
        <f t="shared" si="24"/>
        <v/>
      </c>
      <c r="BA42" t="str">
        <f t="shared" si="24"/>
        <v/>
      </c>
      <c r="BB42" t="str">
        <f t="shared" si="24"/>
        <v/>
      </c>
      <c r="BC42" t="str">
        <f t="shared" si="24"/>
        <v/>
      </c>
      <c r="BD42" t="str">
        <f t="shared" si="24"/>
        <v/>
      </c>
      <c r="BE42" t="str">
        <f t="shared" si="24"/>
        <v/>
      </c>
      <c r="BF42" t="str">
        <f t="shared" si="24"/>
        <v/>
      </c>
      <c r="BG42" t="str">
        <f t="shared" si="17"/>
        <v/>
      </c>
      <c r="BI42" t="str">
        <f t="array" ref="BI42">IFERROR(INDEX($Q$4:$Q$59,SMALL(IF($AG$4:$AG$59=(MAX($AG$4:$AG$59)-2),ROW($AG$4:$AG$59)),ROWS(Q$4:Q42))-3,1),"")</f>
        <v/>
      </c>
      <c r="BJ42" t="str">
        <f t="shared" si="25"/>
        <v/>
      </c>
      <c r="BK42" t="str">
        <f t="shared" si="25"/>
        <v/>
      </c>
      <c r="BL42" t="str">
        <f t="shared" si="25"/>
        <v/>
      </c>
      <c r="BM42" t="str">
        <f t="shared" si="25"/>
        <v/>
      </c>
      <c r="BN42" t="str">
        <f t="shared" si="25"/>
        <v/>
      </c>
      <c r="BO42" t="str">
        <f t="shared" si="25"/>
        <v/>
      </c>
      <c r="BP42" t="str">
        <f t="shared" si="25"/>
        <v/>
      </c>
      <c r="BQ42" t="str">
        <f t="shared" si="25"/>
        <v/>
      </c>
      <c r="BR42" t="str">
        <f t="shared" si="25"/>
        <v/>
      </c>
      <c r="BS42" t="str">
        <f t="shared" si="25"/>
        <v/>
      </c>
      <c r="BT42" t="str">
        <f t="shared" si="18"/>
        <v/>
      </c>
      <c r="BV42" t="str">
        <f t="array" ref="BV42">IFERROR(INDEX($Q$4:$Q$59,SMALL(IF($AG$4:$AG$59&lt;(MAX($AG$4:$AG$59)-2),ROW($AG$4:$AG$59)),ROWS(AG$4:AG42))-3,1),"")</f>
        <v/>
      </c>
      <c r="BW42" t="str">
        <f t="shared" si="26"/>
        <v/>
      </c>
      <c r="BX42" t="str">
        <f t="shared" si="26"/>
        <v/>
      </c>
      <c r="BY42" t="str">
        <f t="shared" si="26"/>
        <v/>
      </c>
      <c r="BZ42" t="str">
        <f t="shared" si="26"/>
        <v/>
      </c>
      <c r="CA42" t="str">
        <f t="shared" si="26"/>
        <v/>
      </c>
      <c r="CB42" t="str">
        <f t="shared" si="26"/>
        <v/>
      </c>
      <c r="CC42" t="str">
        <f t="shared" si="26"/>
        <v/>
      </c>
      <c r="CD42" t="str">
        <f t="shared" si="26"/>
        <v/>
      </c>
      <c r="CE42" t="str">
        <f t="shared" si="26"/>
        <v/>
      </c>
      <c r="CF42" t="str">
        <f t="shared" si="26"/>
        <v/>
      </c>
      <c r="CG42" t="str">
        <f t="shared" si="19"/>
        <v/>
      </c>
    </row>
    <row r="43" spans="1:85" x14ac:dyDescent="0.2">
      <c r="A43" t="s">
        <v>15</v>
      </c>
      <c r="B43" s="9">
        <v>50.677</v>
      </c>
      <c r="D43">
        <v>2</v>
      </c>
      <c r="E43">
        <v>1</v>
      </c>
      <c r="F43">
        <v>2</v>
      </c>
      <c r="Q43" s="7">
        <v>40</v>
      </c>
      <c r="R43" s="101" t="str">
        <f t="shared" si="0"/>
        <v>C6-2</v>
      </c>
      <c r="S43" s="101">
        <f t="shared" si="30"/>
        <v>47.938000000000002</v>
      </c>
      <c r="T43" s="101" t="str">
        <f t="shared" si="2"/>
        <v>C7-1</v>
      </c>
      <c r="U43" s="101">
        <f>IFERROR(IF(($K$2-S43)&lt;$B$53,VLOOKUP(($K$2-S43),$B$4:$B$53,1,TRUE),$B$60),"-")</f>
        <v>35.396999999999998</v>
      </c>
      <c r="V43" s="101" t="str">
        <f t="shared" si="3"/>
        <v>-</v>
      </c>
      <c r="W43" s="101" t="str">
        <f>IFERROR(IF(($K$2-S43-U43)&lt;$B$53,VLOOKUP(($K$2-S43-U43),$B$4:$B$53,1,TRUE),$B$60),"-")</f>
        <v>-</v>
      </c>
      <c r="X43" s="101" t="str">
        <f t="shared" si="4"/>
        <v>-</v>
      </c>
      <c r="Y43" s="101" t="str">
        <f>IFERROR(IF(($K$2-S43-U43-W43)&lt;$B$53,VLOOKUP(($K$2-S43-U43-W43),$B$4:$B$53,1,TRUE),$B$60),"-")</f>
        <v>-</v>
      </c>
      <c r="Z43" s="7">
        <f t="shared" si="31"/>
        <v>83.335000000000008</v>
      </c>
      <c r="AA43" s="7">
        <f t="shared" si="10"/>
        <v>0.66499999999999204</v>
      </c>
      <c r="AB43">
        <f t="shared" si="11"/>
        <v>-3</v>
      </c>
      <c r="AC43" s="7">
        <f t="shared" si="12"/>
        <v>1</v>
      </c>
      <c r="AD43" s="7">
        <f t="shared" si="13"/>
        <v>0</v>
      </c>
      <c r="AE43" s="7">
        <f t="array" ref="AE43">IF(OR(LEFT(R43:Y43,2)="C5",LEFT(R43:Y43,2)="C6",LEFT(R43:Y43,2)="C7"),1,0)</f>
        <v>1</v>
      </c>
      <c r="AF43" s="7">
        <f t="shared" si="14"/>
        <v>0</v>
      </c>
      <c r="AG43" s="7">
        <f t="shared" si="15"/>
        <v>0</v>
      </c>
      <c r="AI43" t="str">
        <f t="array" ref="AI43">IFERROR(INDEX($Q$4:$Q$59,SMALL(IF($AG$4:$AG$59=MAX($AG$4:$AG$59),ROW($AG$4:$AG$59)),ROWS(Q$4:Q43))-3,1),"")</f>
        <v/>
      </c>
      <c r="AJ43" t="str">
        <f t="shared" si="23"/>
        <v/>
      </c>
      <c r="AK43" t="str">
        <f t="shared" si="23"/>
        <v/>
      </c>
      <c r="AL43" t="str">
        <f t="shared" si="23"/>
        <v/>
      </c>
      <c r="AM43" t="str">
        <f t="shared" si="23"/>
        <v/>
      </c>
      <c r="AN43" t="str">
        <f t="shared" si="23"/>
        <v/>
      </c>
      <c r="AO43" t="str">
        <f t="shared" si="23"/>
        <v/>
      </c>
      <c r="AP43" t="str">
        <f t="shared" si="23"/>
        <v/>
      </c>
      <c r="AQ43" t="str">
        <f t="shared" si="23"/>
        <v/>
      </c>
      <c r="AR43" t="str">
        <f t="shared" si="23"/>
        <v/>
      </c>
      <c r="AS43" t="str">
        <f t="shared" si="23"/>
        <v/>
      </c>
      <c r="AT43" t="str">
        <f t="shared" si="16"/>
        <v/>
      </c>
      <c r="AV43" t="str">
        <f t="array" ref="AV43">IFERROR(INDEX($Q$4:$Q$59,SMALL(IF($AG$4:$AG$59=(MAX($AG$4:$AG$59)-1),ROW($AG$4:$AG$59)),ROWS(Q$4:Q43))-3,1),"")</f>
        <v/>
      </c>
      <c r="AW43" t="str">
        <f t="shared" si="24"/>
        <v/>
      </c>
      <c r="AX43" t="str">
        <f t="shared" si="24"/>
        <v/>
      </c>
      <c r="AY43" t="str">
        <f t="shared" si="24"/>
        <v/>
      </c>
      <c r="AZ43" t="str">
        <f t="shared" si="24"/>
        <v/>
      </c>
      <c r="BA43" t="str">
        <f t="shared" si="24"/>
        <v/>
      </c>
      <c r="BB43" t="str">
        <f t="shared" si="24"/>
        <v/>
      </c>
      <c r="BC43" t="str">
        <f t="shared" si="24"/>
        <v/>
      </c>
      <c r="BD43" t="str">
        <f t="shared" si="24"/>
        <v/>
      </c>
      <c r="BE43" t="str">
        <f t="shared" si="24"/>
        <v/>
      </c>
      <c r="BF43" t="str">
        <f t="shared" si="24"/>
        <v/>
      </c>
      <c r="BG43" t="str">
        <f t="shared" si="17"/>
        <v/>
      </c>
      <c r="BI43" t="str">
        <f t="array" ref="BI43">IFERROR(INDEX($Q$4:$Q$59,SMALL(IF($AG$4:$AG$59=(MAX($AG$4:$AG$59)-2),ROW($AG$4:$AG$59)),ROWS(Q$4:Q43))-3,1),"")</f>
        <v/>
      </c>
      <c r="BJ43" t="str">
        <f t="shared" si="25"/>
        <v/>
      </c>
      <c r="BK43" t="str">
        <f t="shared" si="25"/>
        <v/>
      </c>
      <c r="BL43" t="str">
        <f t="shared" si="25"/>
        <v/>
      </c>
      <c r="BM43" t="str">
        <f t="shared" si="25"/>
        <v/>
      </c>
      <c r="BN43" t="str">
        <f t="shared" si="25"/>
        <v/>
      </c>
      <c r="BO43" t="str">
        <f t="shared" si="25"/>
        <v/>
      </c>
      <c r="BP43" t="str">
        <f t="shared" si="25"/>
        <v/>
      </c>
      <c r="BQ43" t="str">
        <f t="shared" si="25"/>
        <v/>
      </c>
      <c r="BR43" t="str">
        <f t="shared" si="25"/>
        <v/>
      </c>
      <c r="BS43" t="str">
        <f t="shared" si="25"/>
        <v/>
      </c>
      <c r="BT43" t="str">
        <f t="shared" si="18"/>
        <v/>
      </c>
      <c r="BV43" t="str">
        <f t="array" ref="BV43">IFERROR(INDEX($Q$4:$Q$59,SMALL(IF($AG$4:$AG$59&lt;(MAX($AG$4:$AG$59)-2),ROW($AG$4:$AG$59)),ROWS(AG$4:AG43))-3,1),"")</f>
        <v/>
      </c>
      <c r="BW43" t="str">
        <f t="shared" si="26"/>
        <v/>
      </c>
      <c r="BX43" t="str">
        <f t="shared" si="26"/>
        <v/>
      </c>
      <c r="BY43" t="str">
        <f t="shared" si="26"/>
        <v/>
      </c>
      <c r="BZ43" t="str">
        <f t="shared" si="26"/>
        <v/>
      </c>
      <c r="CA43" t="str">
        <f t="shared" si="26"/>
        <v/>
      </c>
      <c r="CB43" t="str">
        <f t="shared" si="26"/>
        <v/>
      </c>
      <c r="CC43" t="str">
        <f t="shared" si="26"/>
        <v/>
      </c>
      <c r="CD43" t="str">
        <f t="shared" si="26"/>
        <v/>
      </c>
      <c r="CE43" t="str">
        <f t="shared" si="26"/>
        <v/>
      </c>
      <c r="CF43" t="str">
        <f t="shared" si="26"/>
        <v/>
      </c>
      <c r="CG43" t="str">
        <f t="shared" si="19"/>
        <v/>
      </c>
    </row>
    <row r="44" spans="1:85" x14ac:dyDescent="0.2">
      <c r="A44" t="s">
        <v>13</v>
      </c>
      <c r="B44" s="9">
        <v>51.524000000000001</v>
      </c>
      <c r="D44">
        <v>4</v>
      </c>
      <c r="E44">
        <v>0</v>
      </c>
      <c r="F44">
        <v>3</v>
      </c>
      <c r="Q44" s="11">
        <v>41</v>
      </c>
      <c r="R44" s="101" t="str">
        <f t="shared" si="0"/>
        <v>C6-2</v>
      </c>
      <c r="S44" s="101">
        <f t="shared" si="30"/>
        <v>47.938000000000002</v>
      </c>
      <c r="T44" s="101" t="str">
        <f t="shared" si="2"/>
        <v>C7-1</v>
      </c>
      <c r="U44" s="101">
        <f>IFERROR(IF(($K$2-S44)&lt;$B$53,VLOOKUP(($K$2-S44),$B$4:$B$53,1,TRUE),$B$61),"-")</f>
        <v>35.396999999999998</v>
      </c>
      <c r="V44" s="101" t="str">
        <f t="shared" si="3"/>
        <v>-</v>
      </c>
      <c r="W44" s="101" t="str">
        <f>IFERROR(IF(($K$2-S44-U44)&lt;$B$53,VLOOKUP(($K$2-S44-U44),$B$4:$B$53,1,TRUE),$B$61),"-")</f>
        <v>-</v>
      </c>
      <c r="X44" s="101" t="str">
        <f t="shared" si="4"/>
        <v>-</v>
      </c>
      <c r="Y44" s="101" t="str">
        <f>IFERROR(IF(($K$2-S44-U44-W44)&lt;$B$53,VLOOKUP(($K$2-S44-U44-W44),$B$4:$B$53,1,TRUE),$B$61),"-")</f>
        <v>-</v>
      </c>
      <c r="Z44" s="7">
        <f t="shared" si="31"/>
        <v>83.335000000000008</v>
      </c>
      <c r="AA44" s="7">
        <f t="shared" si="10"/>
        <v>0.66499999999999204</v>
      </c>
      <c r="AB44">
        <f t="shared" si="11"/>
        <v>-3</v>
      </c>
      <c r="AC44" s="7">
        <f t="shared" si="12"/>
        <v>1</v>
      </c>
      <c r="AD44" s="7">
        <f t="shared" si="13"/>
        <v>0</v>
      </c>
      <c r="AE44" s="7">
        <f t="array" ref="AE44">IF(OR(LEFT(R44:Y44,2)="C5",LEFT(R44:Y44,2)="C6",LEFT(R44:Y44,2)="C7"),1,0)</f>
        <v>1</v>
      </c>
      <c r="AF44" s="7">
        <f t="shared" si="14"/>
        <v>0</v>
      </c>
      <c r="AG44" s="7">
        <f t="shared" si="15"/>
        <v>0</v>
      </c>
      <c r="AI44" t="str">
        <f t="array" ref="AI44">IFERROR(INDEX($Q$4:$Q$59,SMALL(IF($AG$4:$AG$59=MAX($AG$4:$AG$59),ROW($AG$4:$AG$59)),ROWS(Q$4:Q44))-3,1),"")</f>
        <v/>
      </c>
      <c r="AJ44" t="str">
        <f t="shared" si="23"/>
        <v/>
      </c>
      <c r="AK44" t="str">
        <f t="shared" si="23"/>
        <v/>
      </c>
      <c r="AL44" t="str">
        <f t="shared" si="23"/>
        <v/>
      </c>
      <c r="AM44" t="str">
        <f t="shared" si="23"/>
        <v/>
      </c>
      <c r="AN44" t="str">
        <f t="shared" si="23"/>
        <v/>
      </c>
      <c r="AO44" t="str">
        <f t="shared" si="23"/>
        <v/>
      </c>
      <c r="AP44" t="str">
        <f t="shared" si="23"/>
        <v/>
      </c>
      <c r="AQ44" t="str">
        <f t="shared" si="23"/>
        <v/>
      </c>
      <c r="AR44" t="str">
        <f t="shared" si="23"/>
        <v/>
      </c>
      <c r="AS44" t="str">
        <f t="shared" si="23"/>
        <v/>
      </c>
      <c r="AT44" t="str">
        <f t="shared" si="16"/>
        <v/>
      </c>
      <c r="AV44" t="str">
        <f t="array" ref="AV44">IFERROR(INDEX($Q$4:$Q$59,SMALL(IF($AG$4:$AG$59=(MAX($AG$4:$AG$59)-1),ROW($AG$4:$AG$59)),ROWS(Q$4:Q44))-3,1),"")</f>
        <v/>
      </c>
      <c r="AW44" t="str">
        <f t="shared" si="24"/>
        <v/>
      </c>
      <c r="AX44" t="str">
        <f t="shared" si="24"/>
        <v/>
      </c>
      <c r="AY44" t="str">
        <f t="shared" si="24"/>
        <v/>
      </c>
      <c r="AZ44" t="str">
        <f t="shared" si="24"/>
        <v/>
      </c>
      <c r="BA44" t="str">
        <f t="shared" si="24"/>
        <v/>
      </c>
      <c r="BB44" t="str">
        <f t="shared" si="24"/>
        <v/>
      </c>
      <c r="BC44" t="str">
        <f t="shared" si="24"/>
        <v/>
      </c>
      <c r="BD44" t="str">
        <f t="shared" si="24"/>
        <v/>
      </c>
      <c r="BE44" t="str">
        <f t="shared" si="24"/>
        <v/>
      </c>
      <c r="BF44" t="str">
        <f t="shared" si="24"/>
        <v/>
      </c>
      <c r="BG44" t="str">
        <f t="shared" si="17"/>
        <v/>
      </c>
      <c r="BI44" t="str">
        <f t="array" ref="BI44">IFERROR(INDEX($Q$4:$Q$59,SMALL(IF($AG$4:$AG$59=(MAX($AG$4:$AG$59)-2),ROW($AG$4:$AG$59)),ROWS(Q$4:Q44))-3,1),"")</f>
        <v/>
      </c>
      <c r="BJ44" t="str">
        <f t="shared" si="25"/>
        <v/>
      </c>
      <c r="BK44" t="str">
        <f t="shared" si="25"/>
        <v/>
      </c>
      <c r="BL44" t="str">
        <f t="shared" si="25"/>
        <v/>
      </c>
      <c r="BM44" t="str">
        <f t="shared" si="25"/>
        <v/>
      </c>
      <c r="BN44" t="str">
        <f t="shared" si="25"/>
        <v/>
      </c>
      <c r="BO44" t="str">
        <f t="shared" si="25"/>
        <v/>
      </c>
      <c r="BP44" t="str">
        <f t="shared" si="25"/>
        <v/>
      </c>
      <c r="BQ44" t="str">
        <f t="shared" si="25"/>
        <v/>
      </c>
      <c r="BR44" t="str">
        <f t="shared" si="25"/>
        <v/>
      </c>
      <c r="BS44" t="str">
        <f t="shared" si="25"/>
        <v/>
      </c>
      <c r="BT44" t="str">
        <f t="shared" si="18"/>
        <v/>
      </c>
      <c r="BV44" t="str">
        <f t="array" ref="BV44">IFERROR(INDEX($Q$4:$Q$59,SMALL(IF($AG$4:$AG$59&lt;(MAX($AG$4:$AG$59)-2),ROW($AG$4:$AG$59)),ROWS(AG$4:AG44))-3,1),"")</f>
        <v/>
      </c>
      <c r="BW44" t="str">
        <f t="shared" si="26"/>
        <v/>
      </c>
      <c r="BX44" t="str">
        <f t="shared" si="26"/>
        <v/>
      </c>
      <c r="BY44" t="str">
        <f t="shared" si="26"/>
        <v/>
      </c>
      <c r="BZ44" t="str">
        <f t="shared" si="26"/>
        <v/>
      </c>
      <c r="CA44" t="str">
        <f t="shared" si="26"/>
        <v/>
      </c>
      <c r="CB44" t="str">
        <f t="shared" si="26"/>
        <v/>
      </c>
      <c r="CC44" t="str">
        <f t="shared" si="26"/>
        <v/>
      </c>
      <c r="CD44" t="str">
        <f t="shared" si="26"/>
        <v/>
      </c>
      <c r="CE44" t="str">
        <f t="shared" si="26"/>
        <v/>
      </c>
      <c r="CF44" t="str">
        <f t="shared" si="26"/>
        <v/>
      </c>
      <c r="CG44" t="str">
        <f t="shared" si="19"/>
        <v/>
      </c>
    </row>
    <row r="45" spans="1:85" x14ac:dyDescent="0.2">
      <c r="A45" t="s">
        <v>11</v>
      </c>
      <c r="B45" s="9">
        <v>51.737000000000002</v>
      </c>
      <c r="D45">
        <v>0</v>
      </c>
      <c r="E45">
        <v>2</v>
      </c>
      <c r="F45">
        <v>2</v>
      </c>
      <c r="Q45" s="11">
        <v>42</v>
      </c>
      <c r="R45" s="101" t="str">
        <f t="shared" si="0"/>
        <v>C6-2</v>
      </c>
      <c r="S45" s="101">
        <f t="shared" si="30"/>
        <v>47.938000000000002</v>
      </c>
      <c r="T45" s="101" t="str">
        <f t="shared" si="2"/>
        <v>C7-1</v>
      </c>
      <c r="U45" s="101">
        <f>IFERROR(IF(($K$2-S45)&lt;$B$53,VLOOKUP(($K$2-S45),$B$4:$B$53,1,TRUE),$B$62),"-")</f>
        <v>35.396999999999998</v>
      </c>
      <c r="V45" s="101" t="str">
        <f t="shared" si="3"/>
        <v>-</v>
      </c>
      <c r="W45" s="101" t="str">
        <f>IFERROR(IF(($K$2-S45-U45)&lt;$B$53,VLOOKUP(($K$2-S45-U45),$B$4:$B$53,1,TRUE),$B$62),"-")</f>
        <v>-</v>
      </c>
      <c r="X45" s="101" t="str">
        <f t="shared" si="4"/>
        <v>-</v>
      </c>
      <c r="Y45" s="101" t="str">
        <f>IFERROR(IF(($K$2-S45-U45-W45)&lt;$B$53,VLOOKUP(($K$2-S45-U45-W45),$B$4:$B$53,1,TRUE),$B$62),"-")</f>
        <v>-</v>
      </c>
      <c r="Z45" s="7">
        <f t="shared" si="31"/>
        <v>83.335000000000008</v>
      </c>
      <c r="AA45" s="7">
        <f t="shared" si="10"/>
        <v>0.66499999999999204</v>
      </c>
      <c r="AB45">
        <f t="shared" si="11"/>
        <v>-3</v>
      </c>
      <c r="AC45" s="7">
        <f t="shared" si="12"/>
        <v>1</v>
      </c>
      <c r="AD45" s="7">
        <f t="shared" si="13"/>
        <v>0</v>
      </c>
      <c r="AE45" s="7">
        <f t="array" ref="AE45">IF(OR(LEFT(R45:Y45,2)="C5",LEFT(R45:Y45,2)="C6",LEFT(R45:Y45,2)="C7"),1,0)</f>
        <v>1</v>
      </c>
      <c r="AF45" s="7">
        <f t="shared" si="14"/>
        <v>0</v>
      </c>
      <c r="AG45" s="7">
        <f t="shared" si="15"/>
        <v>0</v>
      </c>
      <c r="AI45" t="str">
        <f t="array" ref="AI45">IFERROR(INDEX($Q$4:$Q$59,SMALL(IF($AG$4:$AG$59=MAX($AG$4:$AG$59),ROW($AG$4:$AG$59)),ROWS(Q$4:Q45))-3,1),"")</f>
        <v/>
      </c>
      <c r="AJ45" t="str">
        <f t="shared" si="23"/>
        <v/>
      </c>
      <c r="AK45" t="str">
        <f t="shared" si="23"/>
        <v/>
      </c>
      <c r="AL45" t="str">
        <f t="shared" si="23"/>
        <v/>
      </c>
      <c r="AM45" t="str">
        <f t="shared" si="23"/>
        <v/>
      </c>
      <c r="AN45" t="str">
        <f t="shared" si="23"/>
        <v/>
      </c>
      <c r="AO45" t="str">
        <f t="shared" ref="AO45:AS59" si="32">IFERROR(INDEX(W$4:W$59,$AI45,1),"")</f>
        <v/>
      </c>
      <c r="AP45" t="str">
        <f t="shared" si="32"/>
        <v/>
      </c>
      <c r="AQ45" t="str">
        <f t="shared" si="32"/>
        <v/>
      </c>
      <c r="AR45" t="str">
        <f t="shared" si="32"/>
        <v/>
      </c>
      <c r="AS45" t="str">
        <f t="shared" si="32"/>
        <v/>
      </c>
      <c r="AT45" t="str">
        <f t="shared" si="16"/>
        <v/>
      </c>
      <c r="AV45" t="str">
        <f t="array" ref="AV45">IFERROR(INDEX($Q$4:$Q$59,SMALL(IF($AG$4:$AG$59=(MAX($AG$4:$AG$59)-1),ROW($AG$4:$AG$59)),ROWS(Q$4:Q45))-3,1),"")</f>
        <v/>
      </c>
      <c r="AW45" t="str">
        <f t="shared" si="24"/>
        <v/>
      </c>
      <c r="AX45" t="str">
        <f t="shared" si="24"/>
        <v/>
      </c>
      <c r="AY45" t="str">
        <f t="shared" si="24"/>
        <v/>
      </c>
      <c r="AZ45" t="str">
        <f t="shared" si="24"/>
        <v/>
      </c>
      <c r="BA45" t="str">
        <f t="shared" si="24"/>
        <v/>
      </c>
      <c r="BB45" t="str">
        <f t="shared" ref="BB45:BF59" si="33">IFERROR(INDEX(W$4:W$59,$AV45,1),"")</f>
        <v/>
      </c>
      <c r="BC45" t="str">
        <f t="shared" si="33"/>
        <v/>
      </c>
      <c r="BD45" t="str">
        <f t="shared" si="33"/>
        <v/>
      </c>
      <c r="BE45" t="str">
        <f t="shared" si="33"/>
        <v/>
      </c>
      <c r="BF45" t="str">
        <f t="shared" si="33"/>
        <v/>
      </c>
      <c r="BG45" t="str">
        <f t="shared" si="17"/>
        <v/>
      </c>
      <c r="BI45" t="str">
        <f t="array" ref="BI45">IFERROR(INDEX($Q$4:$Q$59,SMALL(IF($AG$4:$AG$59=(MAX($AG$4:$AG$59)-2),ROW($AG$4:$AG$59)),ROWS(Q$4:Q45))-3,1),"")</f>
        <v/>
      </c>
      <c r="BJ45" t="str">
        <f t="shared" si="25"/>
        <v/>
      </c>
      <c r="BK45" t="str">
        <f t="shared" si="25"/>
        <v/>
      </c>
      <c r="BL45" t="str">
        <f t="shared" si="25"/>
        <v/>
      </c>
      <c r="BM45" t="str">
        <f t="shared" si="25"/>
        <v/>
      </c>
      <c r="BN45" t="str">
        <f t="shared" si="25"/>
        <v/>
      </c>
      <c r="BO45" t="str">
        <f t="shared" ref="BO45:BS59" si="34">IFERROR(INDEX(W$4:W$59,$BI45,1),"")</f>
        <v/>
      </c>
      <c r="BP45" t="str">
        <f t="shared" si="34"/>
        <v/>
      </c>
      <c r="BQ45" t="str">
        <f t="shared" si="34"/>
        <v/>
      </c>
      <c r="BR45" t="str">
        <f t="shared" si="34"/>
        <v/>
      </c>
      <c r="BS45" t="str">
        <f t="shared" si="34"/>
        <v/>
      </c>
      <c r="BT45" t="str">
        <f t="shared" si="18"/>
        <v/>
      </c>
      <c r="BV45" t="str">
        <f t="array" ref="BV45">IFERROR(INDEX($Q$4:$Q$59,SMALL(IF($AG$4:$AG$59&lt;(MAX($AG$4:$AG$59)-2),ROW($AG$4:$AG$59)),ROWS(AG$4:AG45))-3,1),"")</f>
        <v/>
      </c>
      <c r="BW45" t="str">
        <f t="shared" si="26"/>
        <v/>
      </c>
      <c r="BX45" t="str">
        <f t="shared" si="26"/>
        <v/>
      </c>
      <c r="BY45" t="str">
        <f t="shared" si="26"/>
        <v/>
      </c>
      <c r="BZ45" t="str">
        <f t="shared" si="26"/>
        <v/>
      </c>
      <c r="CA45" t="str">
        <f t="shared" si="26"/>
        <v/>
      </c>
      <c r="CB45" t="str">
        <f t="shared" ref="CB45:CF59" si="35">IFERROR(INDEX(W$4:W$59,$BV45,1),"")</f>
        <v/>
      </c>
      <c r="CC45" t="str">
        <f t="shared" si="35"/>
        <v/>
      </c>
      <c r="CD45" t="str">
        <f t="shared" si="35"/>
        <v/>
      </c>
      <c r="CE45" t="str">
        <f t="shared" si="35"/>
        <v/>
      </c>
      <c r="CF45" t="str">
        <f t="shared" si="35"/>
        <v/>
      </c>
      <c r="CG45" t="str">
        <f t="shared" si="19"/>
        <v/>
      </c>
    </row>
    <row r="46" spans="1:85" x14ac:dyDescent="0.2">
      <c r="A46" t="s">
        <v>10</v>
      </c>
      <c r="B46" s="9">
        <v>52.597000000000001</v>
      </c>
      <c r="D46">
        <v>2</v>
      </c>
      <c r="E46">
        <v>1</v>
      </c>
      <c r="F46">
        <v>3</v>
      </c>
      <c r="Q46">
        <v>43</v>
      </c>
      <c r="R46" s="101" t="str">
        <f t="shared" si="0"/>
        <v>C7-2</v>
      </c>
      <c r="S46" s="101">
        <f t="shared" ref="S46:S52" si="36">IF($K$2&lt;($B$53+0.25),VLOOKUP($K$2,$B$4:$B$53,1,TRUE),$B$62)</f>
        <v>46.841000000000001</v>
      </c>
      <c r="T46" s="101" t="str">
        <f t="shared" si="2"/>
        <v>C1-11</v>
      </c>
      <c r="U46" s="101">
        <f>IFERROR(IF(($K$2-S46)&lt;$B$53,VLOOKUP(($K$2-S46),$B$4:$B$53,1,TRUE),$B$56),"-")</f>
        <v>36.243000000000002</v>
      </c>
      <c r="V46" s="101" t="str">
        <f t="shared" si="3"/>
        <v>-</v>
      </c>
      <c r="W46" s="101" t="str">
        <f>IFERROR(IF(($K$2-S46-U46)&lt;$B$53,VLOOKUP(($K$2-S46-U46),$B$4:$B$53,1,TRUE),$B$56),"-")</f>
        <v>-</v>
      </c>
      <c r="X46" s="101" t="str">
        <f t="shared" si="4"/>
        <v>-</v>
      </c>
      <c r="Y46" s="101" t="str">
        <f>IFERROR(IF(($K$2-S46-U46-W46)&lt;$B$53,VLOOKUP(($K$2-S46-U46-W46),$B$4:$B$53,1,TRUE),$B$56),"-")</f>
        <v>-</v>
      </c>
      <c r="Z46" s="7">
        <f t="shared" ref="Z46:Z59" si="37">SUM(R46:Y46)</f>
        <v>83.084000000000003</v>
      </c>
      <c r="AA46" s="7">
        <f t="shared" si="10"/>
        <v>0.91599999999999682</v>
      </c>
      <c r="AB46">
        <f t="shared" si="11"/>
        <v>-3</v>
      </c>
      <c r="AC46" s="7">
        <f t="shared" si="12"/>
        <v>1</v>
      </c>
      <c r="AD46" s="7">
        <f t="shared" si="13"/>
        <v>0</v>
      </c>
      <c r="AE46" s="7">
        <f t="array" ref="AE46">IF(OR(LEFT(R46:Y46,2)="C5",LEFT(R46:Y46,2)="C6",LEFT(R46:Y46,2)="C7"),1,0)</f>
        <v>1</v>
      </c>
      <c r="AF46" s="7">
        <f t="shared" si="14"/>
        <v>0</v>
      </c>
      <c r="AG46" s="7">
        <f t="shared" si="15"/>
        <v>0</v>
      </c>
      <c r="AI46" t="str">
        <f t="array" ref="AI46">IFERROR(INDEX($Q$4:$Q$59,SMALL(IF($AG$4:$AG$59=MAX($AG$4:$AG$59),ROW($AG$4:$AG$59)),ROWS(Q$4:Q46))-3,1),"")</f>
        <v/>
      </c>
      <c r="AJ46" t="str">
        <f t="shared" ref="AJ46:AN59" si="38">IFERROR(INDEX(R$4:R$59,$AI46,1),"")</f>
        <v/>
      </c>
      <c r="AK46" t="str">
        <f t="shared" si="38"/>
        <v/>
      </c>
      <c r="AL46" t="str">
        <f t="shared" si="38"/>
        <v/>
      </c>
      <c r="AM46" t="str">
        <f t="shared" si="38"/>
        <v/>
      </c>
      <c r="AN46" t="str">
        <f t="shared" si="38"/>
        <v/>
      </c>
      <c r="AO46" t="str">
        <f t="shared" si="32"/>
        <v/>
      </c>
      <c r="AP46" t="str">
        <f t="shared" si="32"/>
        <v/>
      </c>
      <c r="AQ46" t="str">
        <f t="shared" si="32"/>
        <v/>
      </c>
      <c r="AR46" t="str">
        <f t="shared" si="32"/>
        <v/>
      </c>
      <c r="AS46" t="str">
        <f t="shared" si="32"/>
        <v/>
      </c>
      <c r="AT46" t="str">
        <f t="shared" si="16"/>
        <v/>
      </c>
      <c r="AV46" t="str">
        <f t="array" ref="AV46">IFERROR(INDEX($Q$4:$Q$59,SMALL(IF($AG$4:$AG$59=(MAX($AG$4:$AG$59)-1),ROW($AG$4:$AG$59)),ROWS(Q$4:Q46))-3,1),"")</f>
        <v/>
      </c>
      <c r="AW46" t="str">
        <f t="shared" ref="AW46:BA59" si="39">IFERROR(INDEX(R$4:R$59,$AV46,1),"")</f>
        <v/>
      </c>
      <c r="AX46" t="str">
        <f t="shared" si="39"/>
        <v/>
      </c>
      <c r="AY46" t="str">
        <f t="shared" si="39"/>
        <v/>
      </c>
      <c r="AZ46" t="str">
        <f t="shared" si="39"/>
        <v/>
      </c>
      <c r="BA46" t="str">
        <f t="shared" si="39"/>
        <v/>
      </c>
      <c r="BB46" t="str">
        <f t="shared" si="33"/>
        <v/>
      </c>
      <c r="BC46" t="str">
        <f t="shared" si="33"/>
        <v/>
      </c>
      <c r="BD46" t="str">
        <f t="shared" si="33"/>
        <v/>
      </c>
      <c r="BE46" t="str">
        <f t="shared" si="33"/>
        <v/>
      </c>
      <c r="BF46" t="str">
        <f t="shared" si="33"/>
        <v/>
      </c>
      <c r="BG46" t="str">
        <f t="shared" si="17"/>
        <v/>
      </c>
      <c r="BI46" t="str">
        <f t="array" ref="BI46">IFERROR(INDEX($Q$4:$Q$59,SMALL(IF($AG$4:$AG$59=(MAX($AG$4:$AG$59)-2),ROW($AG$4:$AG$59)),ROWS(Q$4:Q46))-3,1),"")</f>
        <v/>
      </c>
      <c r="BJ46" t="str">
        <f t="shared" ref="BJ46:BN59" si="40">IFERROR(INDEX(R$4:R$59,$BI46,1),"")</f>
        <v/>
      </c>
      <c r="BK46" t="str">
        <f t="shared" si="40"/>
        <v/>
      </c>
      <c r="BL46" t="str">
        <f t="shared" si="40"/>
        <v/>
      </c>
      <c r="BM46" t="str">
        <f t="shared" si="40"/>
        <v/>
      </c>
      <c r="BN46" t="str">
        <f t="shared" si="40"/>
        <v/>
      </c>
      <c r="BO46" t="str">
        <f t="shared" si="34"/>
        <v/>
      </c>
      <c r="BP46" t="str">
        <f t="shared" si="34"/>
        <v/>
      </c>
      <c r="BQ46" t="str">
        <f t="shared" si="34"/>
        <v/>
      </c>
      <c r="BR46" t="str">
        <f t="shared" si="34"/>
        <v/>
      </c>
      <c r="BS46" t="str">
        <f t="shared" si="34"/>
        <v/>
      </c>
      <c r="BT46" t="str">
        <f t="shared" si="18"/>
        <v/>
      </c>
      <c r="BV46" t="str">
        <f t="array" ref="BV46">IFERROR(INDEX($Q$4:$Q$59,SMALL(IF($AG$4:$AG$59&lt;(MAX($AG$4:$AG$59)-2),ROW($AG$4:$AG$59)),ROWS(AG$4:AG46))-3,1),"")</f>
        <v/>
      </c>
      <c r="BW46" t="str">
        <f t="shared" ref="BW46:CA59" si="41">IFERROR(INDEX(R$4:R$59,$BV46,1),"")</f>
        <v/>
      </c>
      <c r="BX46" t="str">
        <f t="shared" si="41"/>
        <v/>
      </c>
      <c r="BY46" t="str">
        <f t="shared" si="41"/>
        <v/>
      </c>
      <c r="BZ46" t="str">
        <f t="shared" si="41"/>
        <v/>
      </c>
      <c r="CA46" t="str">
        <f t="shared" si="41"/>
        <v/>
      </c>
      <c r="CB46" t="str">
        <f t="shared" si="35"/>
        <v/>
      </c>
      <c r="CC46" t="str">
        <f t="shared" si="35"/>
        <v/>
      </c>
      <c r="CD46" t="str">
        <f t="shared" si="35"/>
        <v/>
      </c>
      <c r="CE46" t="str">
        <f t="shared" si="35"/>
        <v/>
      </c>
      <c r="CF46" t="str">
        <f t="shared" si="35"/>
        <v/>
      </c>
      <c r="CG46" t="str">
        <f t="shared" si="19"/>
        <v/>
      </c>
    </row>
    <row r="47" spans="1:85" x14ac:dyDescent="0.2">
      <c r="A47" t="s">
        <v>9</v>
      </c>
      <c r="B47" s="9">
        <v>53.444000000000003</v>
      </c>
      <c r="D47">
        <v>4</v>
      </c>
      <c r="E47">
        <v>0</v>
      </c>
      <c r="F47">
        <v>4</v>
      </c>
      <c r="Q47">
        <v>44</v>
      </c>
      <c r="R47" s="101" t="str">
        <f t="shared" si="0"/>
        <v>C7-2</v>
      </c>
      <c r="S47" s="101">
        <f t="shared" si="36"/>
        <v>46.841000000000001</v>
      </c>
      <c r="T47" s="101" t="str">
        <f t="shared" si="2"/>
        <v>C1-11</v>
      </c>
      <c r="U47" s="101">
        <f>IFERROR(IF(($K$2-S47)&lt;$B$53,VLOOKUP(($K$2-S47),$B$4:$B$53,1,TRUE),$B$57),"-")</f>
        <v>36.243000000000002</v>
      </c>
      <c r="V47" s="101" t="str">
        <f t="shared" si="3"/>
        <v>-</v>
      </c>
      <c r="W47" s="101" t="str">
        <f>IFERROR(IF(($K$2-S47-U47)&lt;$B$53,VLOOKUP(($K$2-S47-U47),$B$4:$B$53,1,TRUE),$B$57),"-")</f>
        <v>-</v>
      </c>
      <c r="X47" s="101" t="str">
        <f t="shared" si="4"/>
        <v>-</v>
      </c>
      <c r="Y47" s="101" t="str">
        <f>IFERROR(IF(($K$2-S47-U47-W47)&lt;$B$53,VLOOKUP(($K$2-S47-U47-W47),$B$4:$B$53,1,TRUE),$B$57),"-")</f>
        <v>-</v>
      </c>
      <c r="Z47" s="7">
        <f t="shared" si="37"/>
        <v>83.084000000000003</v>
      </c>
      <c r="AA47" s="7">
        <f t="shared" si="10"/>
        <v>0.91599999999999682</v>
      </c>
      <c r="AB47">
        <f t="shared" si="11"/>
        <v>-3</v>
      </c>
      <c r="AC47" s="7">
        <f t="shared" si="12"/>
        <v>1</v>
      </c>
      <c r="AD47" s="7">
        <f t="shared" si="13"/>
        <v>0</v>
      </c>
      <c r="AE47" s="7">
        <f t="array" ref="AE47">IF(OR(LEFT(R47:Y47,2)="C5",LEFT(R47:Y47,2)="C6",LEFT(R47:Y47,2)="C7"),1,0)</f>
        <v>1</v>
      </c>
      <c r="AF47" s="7">
        <f t="shared" si="14"/>
        <v>0</v>
      </c>
      <c r="AG47" s="7">
        <f t="shared" si="15"/>
        <v>0</v>
      </c>
      <c r="AI47" t="str">
        <f t="array" ref="AI47">IFERROR(INDEX($Q$4:$Q$59,SMALL(IF($AG$4:$AG$59=MAX($AG$4:$AG$59),ROW($AG$4:$AG$59)),ROWS(Q$4:Q47))-3,1),"")</f>
        <v/>
      </c>
      <c r="AJ47" t="str">
        <f t="shared" si="38"/>
        <v/>
      </c>
      <c r="AK47" t="str">
        <f t="shared" si="38"/>
        <v/>
      </c>
      <c r="AL47" t="str">
        <f t="shared" si="38"/>
        <v/>
      </c>
      <c r="AM47" t="str">
        <f t="shared" si="38"/>
        <v/>
      </c>
      <c r="AN47" t="str">
        <f t="shared" si="38"/>
        <v/>
      </c>
      <c r="AO47" t="str">
        <f t="shared" si="32"/>
        <v/>
      </c>
      <c r="AP47" t="str">
        <f t="shared" si="32"/>
        <v/>
      </c>
      <c r="AQ47" t="str">
        <f t="shared" si="32"/>
        <v/>
      </c>
      <c r="AR47" t="str">
        <f t="shared" si="32"/>
        <v/>
      </c>
      <c r="AS47" t="str">
        <f t="shared" si="32"/>
        <v/>
      </c>
      <c r="AT47" t="str">
        <f t="shared" si="16"/>
        <v/>
      </c>
      <c r="AV47" t="str">
        <f t="array" ref="AV47">IFERROR(INDEX($Q$4:$Q$59,SMALL(IF($AG$4:$AG$59=(MAX($AG$4:$AG$59)-1),ROW($AG$4:$AG$59)),ROWS(Q$4:Q47))-3,1),"")</f>
        <v/>
      </c>
      <c r="AW47" t="str">
        <f t="shared" si="39"/>
        <v/>
      </c>
      <c r="AX47" t="str">
        <f t="shared" si="39"/>
        <v/>
      </c>
      <c r="AY47" t="str">
        <f t="shared" si="39"/>
        <v/>
      </c>
      <c r="AZ47" t="str">
        <f t="shared" si="39"/>
        <v/>
      </c>
      <c r="BA47" t="str">
        <f t="shared" si="39"/>
        <v/>
      </c>
      <c r="BB47" t="str">
        <f t="shared" si="33"/>
        <v/>
      </c>
      <c r="BC47" t="str">
        <f t="shared" si="33"/>
        <v/>
      </c>
      <c r="BD47" t="str">
        <f t="shared" si="33"/>
        <v/>
      </c>
      <c r="BE47" t="str">
        <f t="shared" si="33"/>
        <v/>
      </c>
      <c r="BF47" t="str">
        <f t="shared" si="33"/>
        <v/>
      </c>
      <c r="BG47" t="str">
        <f t="shared" si="17"/>
        <v/>
      </c>
      <c r="BI47" t="str">
        <f t="array" ref="BI47">IFERROR(INDEX($Q$4:$Q$59,SMALL(IF($AG$4:$AG$59=(MAX($AG$4:$AG$59)-2),ROW($AG$4:$AG$59)),ROWS(Q$4:Q47))-3,1),"")</f>
        <v/>
      </c>
      <c r="BJ47" t="str">
        <f t="shared" si="40"/>
        <v/>
      </c>
      <c r="BK47" t="str">
        <f t="shared" si="40"/>
        <v/>
      </c>
      <c r="BL47" t="str">
        <f t="shared" si="40"/>
        <v/>
      </c>
      <c r="BM47" t="str">
        <f t="shared" si="40"/>
        <v/>
      </c>
      <c r="BN47" t="str">
        <f t="shared" si="40"/>
        <v/>
      </c>
      <c r="BO47" t="str">
        <f t="shared" si="34"/>
        <v/>
      </c>
      <c r="BP47" t="str">
        <f t="shared" si="34"/>
        <v/>
      </c>
      <c r="BQ47" t="str">
        <f t="shared" si="34"/>
        <v/>
      </c>
      <c r="BR47" t="str">
        <f t="shared" si="34"/>
        <v/>
      </c>
      <c r="BS47" t="str">
        <f t="shared" si="34"/>
        <v/>
      </c>
      <c r="BT47" t="str">
        <f t="shared" si="18"/>
        <v/>
      </c>
      <c r="BV47" t="str">
        <f t="array" ref="BV47">IFERROR(INDEX($Q$4:$Q$59,SMALL(IF($AG$4:$AG$59&lt;(MAX($AG$4:$AG$59)-2),ROW($AG$4:$AG$59)),ROWS(AG$4:AG47))-3,1),"")</f>
        <v/>
      </c>
      <c r="BW47" t="str">
        <f t="shared" si="41"/>
        <v/>
      </c>
      <c r="BX47" t="str">
        <f t="shared" si="41"/>
        <v/>
      </c>
      <c r="BY47" t="str">
        <f t="shared" si="41"/>
        <v/>
      </c>
      <c r="BZ47" t="str">
        <f t="shared" si="41"/>
        <v/>
      </c>
      <c r="CA47" t="str">
        <f t="shared" si="41"/>
        <v/>
      </c>
      <c r="CB47" t="str">
        <f t="shared" si="35"/>
        <v/>
      </c>
      <c r="CC47" t="str">
        <f t="shared" si="35"/>
        <v/>
      </c>
      <c r="CD47" t="str">
        <f t="shared" si="35"/>
        <v/>
      </c>
      <c r="CE47" t="str">
        <f t="shared" si="35"/>
        <v/>
      </c>
      <c r="CF47" t="str">
        <f t="shared" si="35"/>
        <v/>
      </c>
      <c r="CG47" t="str">
        <f t="shared" si="19"/>
        <v/>
      </c>
    </row>
    <row r="48" spans="1:85" x14ac:dyDescent="0.2">
      <c r="A48" t="s">
        <v>8</v>
      </c>
      <c r="B48" s="9">
        <v>53.656999999999996</v>
      </c>
      <c r="D48">
        <v>0</v>
      </c>
      <c r="E48">
        <v>2</v>
      </c>
      <c r="F48">
        <v>3</v>
      </c>
      <c r="Q48">
        <v>45</v>
      </c>
      <c r="R48" s="101" t="str">
        <f t="shared" si="0"/>
        <v>C7-2</v>
      </c>
      <c r="S48" s="101">
        <f t="shared" si="36"/>
        <v>46.841000000000001</v>
      </c>
      <c r="T48" s="101" t="str">
        <f t="shared" si="2"/>
        <v>C1-11</v>
      </c>
      <c r="U48" s="101">
        <f>IFERROR(IF(($K$2-S48)&lt;$B$53,VLOOKUP(($K$2-S48),$B$4:$B$53,1,TRUE),$B$58),"-")</f>
        <v>36.243000000000002</v>
      </c>
      <c r="V48" s="101" t="str">
        <f t="shared" si="3"/>
        <v>-</v>
      </c>
      <c r="W48" s="101" t="str">
        <f>IFERROR(IF(($K$2-S48-U48)&lt;$B$53,VLOOKUP(($K$2-S48-U48),$B$4:$B$53,1,TRUE),$B$58),"-")</f>
        <v>-</v>
      </c>
      <c r="X48" s="101" t="str">
        <f t="shared" si="4"/>
        <v>-</v>
      </c>
      <c r="Y48" s="101" t="str">
        <f>IFERROR(IF(($K$2-S48-U48-W48)&lt;$B$53,VLOOKUP(($K$2-S48-U48-W48),$B$4:$B$53,1,TRUE),$B$58),"-")</f>
        <v>-</v>
      </c>
      <c r="Z48" s="7">
        <f t="shared" si="37"/>
        <v>83.084000000000003</v>
      </c>
      <c r="AA48" s="7">
        <f t="shared" si="10"/>
        <v>0.91599999999999682</v>
      </c>
      <c r="AB48">
        <f t="shared" si="11"/>
        <v>-3</v>
      </c>
      <c r="AC48" s="7">
        <f t="shared" si="12"/>
        <v>1</v>
      </c>
      <c r="AD48" s="7">
        <f t="shared" si="13"/>
        <v>0</v>
      </c>
      <c r="AE48" s="7">
        <f t="array" ref="AE48">IF(OR(LEFT(R48:Y48,2)="C5",LEFT(R48:Y48,2)="C6",LEFT(R48:Y48,2)="C7"),1,0)</f>
        <v>1</v>
      </c>
      <c r="AF48" s="7">
        <f t="shared" si="14"/>
        <v>0</v>
      </c>
      <c r="AG48" s="7">
        <f t="shared" si="15"/>
        <v>0</v>
      </c>
      <c r="AI48" t="str">
        <f t="array" ref="AI48">IFERROR(INDEX($Q$4:$Q$59,SMALL(IF($AG$4:$AG$59=MAX($AG$4:$AG$59),ROW($AG$4:$AG$59)),ROWS(Q$4:Q48))-3,1),"")</f>
        <v/>
      </c>
      <c r="AJ48" t="str">
        <f t="shared" si="38"/>
        <v/>
      </c>
      <c r="AK48" t="str">
        <f t="shared" si="38"/>
        <v/>
      </c>
      <c r="AL48" t="str">
        <f t="shared" si="38"/>
        <v/>
      </c>
      <c r="AM48" t="str">
        <f t="shared" si="38"/>
        <v/>
      </c>
      <c r="AN48" t="str">
        <f t="shared" si="38"/>
        <v/>
      </c>
      <c r="AO48" t="str">
        <f t="shared" si="32"/>
        <v/>
      </c>
      <c r="AP48" t="str">
        <f t="shared" si="32"/>
        <v/>
      </c>
      <c r="AQ48" t="str">
        <f t="shared" si="32"/>
        <v/>
      </c>
      <c r="AR48" t="str">
        <f t="shared" si="32"/>
        <v/>
      </c>
      <c r="AS48" t="str">
        <f t="shared" si="32"/>
        <v/>
      </c>
      <c r="AT48" t="str">
        <f t="shared" si="16"/>
        <v/>
      </c>
      <c r="AV48" t="str">
        <f t="array" ref="AV48">IFERROR(INDEX($Q$4:$Q$59,SMALL(IF($AG$4:$AG$59=(MAX($AG$4:$AG$59)-1),ROW($AG$4:$AG$59)),ROWS(Q$4:Q48))-3,1),"")</f>
        <v/>
      </c>
      <c r="AW48" t="str">
        <f t="shared" si="39"/>
        <v/>
      </c>
      <c r="AX48" t="str">
        <f t="shared" si="39"/>
        <v/>
      </c>
      <c r="AY48" t="str">
        <f t="shared" si="39"/>
        <v/>
      </c>
      <c r="AZ48" t="str">
        <f t="shared" si="39"/>
        <v/>
      </c>
      <c r="BA48" t="str">
        <f t="shared" si="39"/>
        <v/>
      </c>
      <c r="BB48" t="str">
        <f t="shared" si="33"/>
        <v/>
      </c>
      <c r="BC48" t="str">
        <f t="shared" si="33"/>
        <v/>
      </c>
      <c r="BD48" t="str">
        <f t="shared" si="33"/>
        <v/>
      </c>
      <c r="BE48" t="str">
        <f t="shared" si="33"/>
        <v/>
      </c>
      <c r="BF48" t="str">
        <f t="shared" si="33"/>
        <v/>
      </c>
      <c r="BG48" t="str">
        <f t="shared" si="17"/>
        <v/>
      </c>
      <c r="BI48" t="str">
        <f t="array" ref="BI48">IFERROR(INDEX($Q$4:$Q$59,SMALL(IF($AG$4:$AG$59=(MAX($AG$4:$AG$59)-2),ROW($AG$4:$AG$59)),ROWS(Q$4:Q48))-3,1),"")</f>
        <v/>
      </c>
      <c r="BJ48" t="str">
        <f t="shared" si="40"/>
        <v/>
      </c>
      <c r="BK48" t="str">
        <f t="shared" si="40"/>
        <v/>
      </c>
      <c r="BL48" t="str">
        <f t="shared" si="40"/>
        <v/>
      </c>
      <c r="BM48" t="str">
        <f t="shared" si="40"/>
        <v/>
      </c>
      <c r="BN48" t="str">
        <f t="shared" si="40"/>
        <v/>
      </c>
      <c r="BO48" t="str">
        <f t="shared" si="34"/>
        <v/>
      </c>
      <c r="BP48" t="str">
        <f t="shared" si="34"/>
        <v/>
      </c>
      <c r="BQ48" t="str">
        <f t="shared" si="34"/>
        <v/>
      </c>
      <c r="BR48" t="str">
        <f t="shared" si="34"/>
        <v/>
      </c>
      <c r="BS48" t="str">
        <f t="shared" si="34"/>
        <v/>
      </c>
      <c r="BT48" t="str">
        <f t="shared" si="18"/>
        <v/>
      </c>
      <c r="BV48" t="str">
        <f t="array" ref="BV48">IFERROR(INDEX($Q$4:$Q$59,SMALL(IF($AG$4:$AG$59&lt;(MAX($AG$4:$AG$59)-2),ROW($AG$4:$AG$59)),ROWS(AG$4:AG48))-3,1),"")</f>
        <v/>
      </c>
      <c r="BW48" t="str">
        <f t="shared" si="41"/>
        <v/>
      </c>
      <c r="BX48" t="str">
        <f t="shared" si="41"/>
        <v/>
      </c>
      <c r="BY48" t="str">
        <f t="shared" si="41"/>
        <v/>
      </c>
      <c r="BZ48" t="str">
        <f t="shared" si="41"/>
        <v/>
      </c>
      <c r="CA48" t="str">
        <f t="shared" si="41"/>
        <v/>
      </c>
      <c r="CB48" t="str">
        <f t="shared" si="35"/>
        <v/>
      </c>
      <c r="CC48" t="str">
        <f t="shared" si="35"/>
        <v/>
      </c>
      <c r="CD48" t="str">
        <f t="shared" si="35"/>
        <v/>
      </c>
      <c r="CE48" t="str">
        <f t="shared" si="35"/>
        <v/>
      </c>
      <c r="CF48" t="str">
        <f t="shared" si="35"/>
        <v/>
      </c>
      <c r="CG48" t="str">
        <f t="shared" si="19"/>
        <v/>
      </c>
    </row>
    <row r="49" spans="1:85" x14ac:dyDescent="0.2">
      <c r="A49" t="s">
        <v>7</v>
      </c>
      <c r="B49" s="9">
        <v>54.517000000000003</v>
      </c>
      <c r="D49">
        <v>2</v>
      </c>
      <c r="E49">
        <v>1</v>
      </c>
      <c r="F49">
        <v>4</v>
      </c>
      <c r="Q49" s="7">
        <v>46</v>
      </c>
      <c r="R49" s="101" t="str">
        <f t="shared" si="0"/>
        <v>C7-2</v>
      </c>
      <c r="S49" s="101">
        <f t="shared" si="36"/>
        <v>46.841000000000001</v>
      </c>
      <c r="T49" s="101" t="str">
        <f t="shared" si="2"/>
        <v>C1-11</v>
      </c>
      <c r="U49" s="101">
        <f>IFERROR(IF(($K$2-S49)&lt;$B$53,VLOOKUP(($K$2-S49),$B$4:$B$53,1,TRUE),$B$59),"-")</f>
        <v>36.243000000000002</v>
      </c>
      <c r="V49" s="101" t="str">
        <f t="shared" si="3"/>
        <v>-</v>
      </c>
      <c r="W49" s="101" t="str">
        <f>IFERROR(IF(($K$2-S49-U49)&lt;$B$53,VLOOKUP(($K$2-S49-U49),$B$4:$B$53,1,TRUE),$B$59),"-")</f>
        <v>-</v>
      </c>
      <c r="X49" s="101" t="str">
        <f t="shared" si="4"/>
        <v>-</v>
      </c>
      <c r="Y49" s="101" t="str">
        <f>IFERROR(IF(($K$2-S49-U49-W49)&lt;$B$53,VLOOKUP(($K$2-S49-U49-W49),$B$4:$B$53,1,TRUE),$B$59),"-")</f>
        <v>-</v>
      </c>
      <c r="Z49" s="7">
        <f t="shared" si="37"/>
        <v>83.084000000000003</v>
      </c>
      <c r="AA49" s="7">
        <f t="shared" si="10"/>
        <v>0.91599999999999682</v>
      </c>
      <c r="AB49">
        <f t="shared" si="11"/>
        <v>-3</v>
      </c>
      <c r="AC49" s="7">
        <f t="shared" si="12"/>
        <v>1</v>
      </c>
      <c r="AD49" s="7">
        <f t="shared" si="13"/>
        <v>0</v>
      </c>
      <c r="AE49" s="7">
        <f t="array" ref="AE49">IF(OR(LEFT(R49:Y49,2)="C5",LEFT(R49:Y49,2)="C6",LEFT(R49:Y49,2)="C7"),1,0)</f>
        <v>1</v>
      </c>
      <c r="AF49" s="7">
        <f t="shared" si="14"/>
        <v>0</v>
      </c>
      <c r="AG49" s="7">
        <f t="shared" si="15"/>
        <v>0</v>
      </c>
      <c r="AI49" t="str">
        <f t="array" ref="AI49">IFERROR(INDEX($Q$4:$Q$59,SMALL(IF($AG$4:$AG$59=MAX($AG$4:$AG$59),ROW($AG$4:$AG$59)),ROWS(Q$4:Q49))-3,1),"")</f>
        <v/>
      </c>
      <c r="AJ49" t="str">
        <f t="shared" si="38"/>
        <v/>
      </c>
      <c r="AK49" t="str">
        <f t="shared" si="38"/>
        <v/>
      </c>
      <c r="AL49" t="str">
        <f t="shared" si="38"/>
        <v/>
      </c>
      <c r="AM49" t="str">
        <f t="shared" si="38"/>
        <v/>
      </c>
      <c r="AN49" t="str">
        <f t="shared" si="38"/>
        <v/>
      </c>
      <c r="AO49" t="str">
        <f t="shared" si="32"/>
        <v/>
      </c>
      <c r="AP49" t="str">
        <f t="shared" si="32"/>
        <v/>
      </c>
      <c r="AQ49" t="str">
        <f t="shared" si="32"/>
        <v/>
      </c>
      <c r="AR49" t="str">
        <f t="shared" si="32"/>
        <v/>
      </c>
      <c r="AS49" t="str">
        <f t="shared" si="32"/>
        <v/>
      </c>
      <c r="AT49" t="str">
        <f t="shared" si="16"/>
        <v/>
      </c>
      <c r="AV49" t="str">
        <f t="array" ref="AV49">IFERROR(INDEX($Q$4:$Q$59,SMALL(IF($AG$4:$AG$59=(MAX($AG$4:$AG$59)-1),ROW($AG$4:$AG$59)),ROWS(Q$4:Q49))-3,1),"")</f>
        <v/>
      </c>
      <c r="AW49" t="str">
        <f t="shared" si="39"/>
        <v/>
      </c>
      <c r="AX49" t="str">
        <f t="shared" si="39"/>
        <v/>
      </c>
      <c r="AY49" t="str">
        <f t="shared" si="39"/>
        <v/>
      </c>
      <c r="AZ49" t="str">
        <f t="shared" si="39"/>
        <v/>
      </c>
      <c r="BA49" t="str">
        <f t="shared" si="39"/>
        <v/>
      </c>
      <c r="BB49" t="str">
        <f t="shared" si="33"/>
        <v/>
      </c>
      <c r="BC49" t="str">
        <f t="shared" si="33"/>
        <v/>
      </c>
      <c r="BD49" t="str">
        <f t="shared" si="33"/>
        <v/>
      </c>
      <c r="BE49" t="str">
        <f t="shared" si="33"/>
        <v/>
      </c>
      <c r="BF49" t="str">
        <f t="shared" si="33"/>
        <v/>
      </c>
      <c r="BG49" t="str">
        <f t="shared" si="17"/>
        <v/>
      </c>
      <c r="BI49" t="str">
        <f t="array" ref="BI49">IFERROR(INDEX($Q$4:$Q$59,SMALL(IF($AG$4:$AG$59=(MAX($AG$4:$AG$59)-2),ROW($AG$4:$AG$59)),ROWS(Q$4:Q49))-3,1),"")</f>
        <v/>
      </c>
      <c r="BJ49" t="str">
        <f t="shared" si="40"/>
        <v/>
      </c>
      <c r="BK49" t="str">
        <f t="shared" si="40"/>
        <v/>
      </c>
      <c r="BL49" t="str">
        <f t="shared" si="40"/>
        <v/>
      </c>
      <c r="BM49" t="str">
        <f t="shared" si="40"/>
        <v/>
      </c>
      <c r="BN49" t="str">
        <f t="shared" si="40"/>
        <v/>
      </c>
      <c r="BO49" t="str">
        <f t="shared" si="34"/>
        <v/>
      </c>
      <c r="BP49" t="str">
        <f t="shared" si="34"/>
        <v/>
      </c>
      <c r="BQ49" t="str">
        <f t="shared" si="34"/>
        <v/>
      </c>
      <c r="BR49" t="str">
        <f t="shared" si="34"/>
        <v/>
      </c>
      <c r="BS49" t="str">
        <f t="shared" si="34"/>
        <v/>
      </c>
      <c r="BT49" t="str">
        <f t="shared" si="18"/>
        <v/>
      </c>
      <c r="BV49" t="str">
        <f t="array" ref="BV49">IFERROR(INDEX($Q$4:$Q$59,SMALL(IF($AG$4:$AG$59&lt;(MAX($AG$4:$AG$59)-2),ROW($AG$4:$AG$59)),ROWS(AG$4:AG49))-3,1),"")</f>
        <v/>
      </c>
      <c r="BW49" t="str">
        <f t="shared" si="41"/>
        <v/>
      </c>
      <c r="BX49" t="str">
        <f t="shared" si="41"/>
        <v/>
      </c>
      <c r="BY49" t="str">
        <f t="shared" si="41"/>
        <v/>
      </c>
      <c r="BZ49" t="str">
        <f t="shared" si="41"/>
        <v/>
      </c>
      <c r="CA49" t="str">
        <f t="shared" si="41"/>
        <v/>
      </c>
      <c r="CB49" t="str">
        <f t="shared" si="35"/>
        <v/>
      </c>
      <c r="CC49" t="str">
        <f t="shared" si="35"/>
        <v/>
      </c>
      <c r="CD49" t="str">
        <f t="shared" si="35"/>
        <v/>
      </c>
      <c r="CE49" t="str">
        <f t="shared" si="35"/>
        <v/>
      </c>
      <c r="CF49" t="str">
        <f t="shared" si="35"/>
        <v/>
      </c>
      <c r="CG49" t="str">
        <f t="shared" si="19"/>
        <v/>
      </c>
    </row>
    <row r="50" spans="1:85" x14ac:dyDescent="0.2">
      <c r="A50" t="s">
        <v>6</v>
      </c>
      <c r="B50" s="9">
        <v>55.365000000000002</v>
      </c>
      <c r="D50">
        <v>4</v>
      </c>
      <c r="E50">
        <v>0</v>
      </c>
      <c r="F50">
        <v>5</v>
      </c>
      <c r="Q50" s="11">
        <v>47</v>
      </c>
      <c r="R50" s="101" t="str">
        <f t="shared" si="0"/>
        <v>C7-2</v>
      </c>
      <c r="S50" s="101">
        <f t="shared" si="36"/>
        <v>46.841000000000001</v>
      </c>
      <c r="T50" s="101" t="str">
        <f t="shared" si="2"/>
        <v>C1-11</v>
      </c>
      <c r="U50" s="101">
        <f>IFERROR(IF(($K$2-S50)&lt;$B$53,VLOOKUP(($K$2-S50),$B$4:$B$53,1,TRUE),$B$60),"-")</f>
        <v>36.243000000000002</v>
      </c>
      <c r="V50" s="101" t="str">
        <f t="shared" si="3"/>
        <v>-</v>
      </c>
      <c r="W50" s="101" t="str">
        <f>IFERROR(IF(($K$2-S50-U50)&lt;$B$53,VLOOKUP(($K$2-S50-U50),$B$4:$B$53,1,TRUE),$B$60),"-")</f>
        <v>-</v>
      </c>
      <c r="X50" s="101" t="str">
        <f t="shared" si="4"/>
        <v>-</v>
      </c>
      <c r="Y50" s="101" t="str">
        <f>IFERROR(IF(($K$2-S50-U50-W50)&lt;$B$53,VLOOKUP(($K$2-S50-U50-W50),$B$4:$B$53,1,TRUE),$B$60),"-")</f>
        <v>-</v>
      </c>
      <c r="Z50" s="7">
        <f t="shared" si="37"/>
        <v>83.084000000000003</v>
      </c>
      <c r="AA50" s="7">
        <f t="shared" si="10"/>
        <v>0.91599999999999682</v>
      </c>
      <c r="AB50">
        <f t="shared" si="11"/>
        <v>-3</v>
      </c>
      <c r="AC50" s="7">
        <f t="shared" si="12"/>
        <v>1</v>
      </c>
      <c r="AD50" s="7">
        <f t="shared" si="13"/>
        <v>0</v>
      </c>
      <c r="AE50" s="7">
        <f t="array" ref="AE50">IF(OR(LEFT(R50:Y50,2)="C5",LEFT(R50:Y50,2)="C6",LEFT(R50:Y50,2)="C7"),1,0)</f>
        <v>1</v>
      </c>
      <c r="AF50" s="7">
        <f t="shared" si="14"/>
        <v>0</v>
      </c>
      <c r="AG50" s="7">
        <f t="shared" si="15"/>
        <v>0</v>
      </c>
      <c r="AI50" t="str">
        <f t="array" ref="AI50">IFERROR(INDEX($Q$4:$Q$59,SMALL(IF($AG$4:$AG$59=MAX($AG$4:$AG$59),ROW($AG$4:$AG$59)),ROWS(Q$4:Q50))-3,1),"")</f>
        <v/>
      </c>
      <c r="AJ50" t="str">
        <f t="shared" si="38"/>
        <v/>
      </c>
      <c r="AK50" t="str">
        <f t="shared" si="38"/>
        <v/>
      </c>
      <c r="AL50" t="str">
        <f t="shared" si="38"/>
        <v/>
      </c>
      <c r="AM50" t="str">
        <f t="shared" si="38"/>
        <v/>
      </c>
      <c r="AN50" t="str">
        <f t="shared" si="38"/>
        <v/>
      </c>
      <c r="AO50" t="str">
        <f t="shared" si="32"/>
        <v/>
      </c>
      <c r="AP50" t="str">
        <f t="shared" si="32"/>
        <v/>
      </c>
      <c r="AQ50" t="str">
        <f t="shared" si="32"/>
        <v/>
      </c>
      <c r="AR50" t="str">
        <f t="shared" si="32"/>
        <v/>
      </c>
      <c r="AS50" t="str">
        <f t="shared" si="32"/>
        <v/>
      </c>
      <c r="AT50" t="str">
        <f t="shared" si="16"/>
        <v/>
      </c>
      <c r="AV50" t="str">
        <f t="array" ref="AV50">IFERROR(INDEX($Q$4:$Q$59,SMALL(IF($AG$4:$AG$59=(MAX($AG$4:$AG$59)-1),ROW($AG$4:$AG$59)),ROWS(Q$4:Q50))-3,1),"")</f>
        <v/>
      </c>
      <c r="AW50" t="str">
        <f t="shared" si="39"/>
        <v/>
      </c>
      <c r="AX50" t="str">
        <f t="shared" si="39"/>
        <v/>
      </c>
      <c r="AY50" t="str">
        <f t="shared" si="39"/>
        <v/>
      </c>
      <c r="AZ50" t="str">
        <f t="shared" si="39"/>
        <v/>
      </c>
      <c r="BA50" t="str">
        <f t="shared" si="39"/>
        <v/>
      </c>
      <c r="BB50" t="str">
        <f t="shared" si="33"/>
        <v/>
      </c>
      <c r="BC50" t="str">
        <f t="shared" si="33"/>
        <v/>
      </c>
      <c r="BD50" t="str">
        <f t="shared" si="33"/>
        <v/>
      </c>
      <c r="BE50" t="str">
        <f t="shared" si="33"/>
        <v/>
      </c>
      <c r="BF50" t="str">
        <f t="shared" si="33"/>
        <v/>
      </c>
      <c r="BG50" t="str">
        <f t="shared" si="17"/>
        <v/>
      </c>
      <c r="BI50" t="str">
        <f t="array" ref="BI50">IFERROR(INDEX($Q$4:$Q$59,SMALL(IF($AG$4:$AG$59=(MAX($AG$4:$AG$59)-2),ROW($AG$4:$AG$59)),ROWS(Q$4:Q50))-3,1),"")</f>
        <v/>
      </c>
      <c r="BJ50" t="str">
        <f t="shared" si="40"/>
        <v/>
      </c>
      <c r="BK50" t="str">
        <f t="shared" si="40"/>
        <v/>
      </c>
      <c r="BL50" t="str">
        <f t="shared" si="40"/>
        <v/>
      </c>
      <c r="BM50" t="str">
        <f t="shared" si="40"/>
        <v/>
      </c>
      <c r="BN50" t="str">
        <f t="shared" si="40"/>
        <v/>
      </c>
      <c r="BO50" t="str">
        <f t="shared" si="34"/>
        <v/>
      </c>
      <c r="BP50" t="str">
        <f t="shared" si="34"/>
        <v/>
      </c>
      <c r="BQ50" t="str">
        <f t="shared" si="34"/>
        <v/>
      </c>
      <c r="BR50" t="str">
        <f t="shared" si="34"/>
        <v/>
      </c>
      <c r="BS50" t="str">
        <f t="shared" si="34"/>
        <v/>
      </c>
      <c r="BT50" t="str">
        <f t="shared" si="18"/>
        <v/>
      </c>
      <c r="BV50" t="str">
        <f t="array" ref="BV50">IFERROR(INDEX($Q$4:$Q$59,SMALL(IF($AG$4:$AG$59&lt;(MAX($AG$4:$AG$59)-2),ROW($AG$4:$AG$59)),ROWS(AG$4:AG50))-3,1),"")</f>
        <v/>
      </c>
      <c r="BW50" t="str">
        <f t="shared" si="41"/>
        <v/>
      </c>
      <c r="BX50" t="str">
        <f t="shared" si="41"/>
        <v/>
      </c>
      <c r="BY50" t="str">
        <f t="shared" si="41"/>
        <v/>
      </c>
      <c r="BZ50" t="str">
        <f t="shared" si="41"/>
        <v/>
      </c>
      <c r="CA50" t="str">
        <f t="shared" si="41"/>
        <v/>
      </c>
      <c r="CB50" t="str">
        <f t="shared" si="35"/>
        <v/>
      </c>
      <c r="CC50" t="str">
        <f t="shared" si="35"/>
        <v/>
      </c>
      <c r="CD50" t="str">
        <f t="shared" si="35"/>
        <v/>
      </c>
      <c r="CE50" t="str">
        <f t="shared" si="35"/>
        <v/>
      </c>
      <c r="CF50" t="str">
        <f t="shared" si="35"/>
        <v/>
      </c>
      <c r="CG50" t="str">
        <f t="shared" si="19"/>
        <v/>
      </c>
    </row>
    <row r="51" spans="1:85" x14ac:dyDescent="0.2">
      <c r="A51" t="s">
        <v>4</v>
      </c>
      <c r="B51" s="9">
        <v>55.576999999999998</v>
      </c>
      <c r="D51">
        <v>0</v>
      </c>
      <c r="E51">
        <v>2</v>
      </c>
      <c r="F51">
        <v>4</v>
      </c>
      <c r="Q51" s="11">
        <v>48</v>
      </c>
      <c r="R51" s="101" t="str">
        <f t="shared" si="0"/>
        <v>C7-2</v>
      </c>
      <c r="S51" s="101">
        <f t="shared" si="36"/>
        <v>46.841000000000001</v>
      </c>
      <c r="T51" s="101" t="str">
        <f t="shared" si="2"/>
        <v>C1-11</v>
      </c>
      <c r="U51" s="101">
        <f>IFERROR(IF(($K$2-S51)&lt;$B$53,VLOOKUP(($K$2-S51),$B$4:$B$53,1,TRUE),$B$61),"-")</f>
        <v>36.243000000000002</v>
      </c>
      <c r="V51" s="101" t="str">
        <f t="shared" si="3"/>
        <v>-</v>
      </c>
      <c r="W51" s="101" t="str">
        <f>IFERROR(IF(($K$2-S51-U51)&lt;$B$53,VLOOKUP(($K$2-S51-U51),$B$4:$B$53,1,TRUE),$B$61),"-")</f>
        <v>-</v>
      </c>
      <c r="X51" s="101" t="str">
        <f t="shared" si="4"/>
        <v>-</v>
      </c>
      <c r="Y51" s="101" t="str">
        <f>IFERROR(IF(($K$2-S51-U51-W51)&lt;$B$53,VLOOKUP(($K$2-S51-U51-W51),$B$4:$B$53,1,TRUE),$B$61),"-")</f>
        <v>-</v>
      </c>
      <c r="Z51" s="7">
        <f t="shared" si="37"/>
        <v>83.084000000000003</v>
      </c>
      <c r="AA51" s="7">
        <f t="shared" si="10"/>
        <v>0.91599999999999682</v>
      </c>
      <c r="AB51">
        <f t="shared" si="11"/>
        <v>-3</v>
      </c>
      <c r="AC51" s="7">
        <f t="shared" si="12"/>
        <v>1</v>
      </c>
      <c r="AD51" s="7">
        <f t="shared" si="13"/>
        <v>0</v>
      </c>
      <c r="AE51" s="7">
        <f t="array" ref="AE51">IF(OR(LEFT(R51:Y51,2)="C5",LEFT(R51:Y51,2)="C6",LEFT(R51:Y51,2)="C7"),1,0)</f>
        <v>1</v>
      </c>
      <c r="AF51" s="7">
        <f t="shared" si="14"/>
        <v>0</v>
      </c>
      <c r="AG51" s="7">
        <f t="shared" si="15"/>
        <v>0</v>
      </c>
      <c r="AI51" t="str">
        <f t="array" ref="AI51">IFERROR(INDEX($Q$4:$Q$59,SMALL(IF($AG$4:$AG$59=MAX($AG$4:$AG$59),ROW($AG$4:$AG$59)),ROWS(Q$4:Q51))-3,1),"")</f>
        <v/>
      </c>
      <c r="AJ51" t="str">
        <f t="shared" si="38"/>
        <v/>
      </c>
      <c r="AK51" t="str">
        <f t="shared" si="38"/>
        <v/>
      </c>
      <c r="AL51" t="str">
        <f t="shared" si="38"/>
        <v/>
      </c>
      <c r="AM51" t="str">
        <f t="shared" si="38"/>
        <v/>
      </c>
      <c r="AN51" t="str">
        <f t="shared" si="38"/>
        <v/>
      </c>
      <c r="AO51" t="str">
        <f t="shared" si="32"/>
        <v/>
      </c>
      <c r="AP51" t="str">
        <f t="shared" si="32"/>
        <v/>
      </c>
      <c r="AQ51" t="str">
        <f t="shared" si="32"/>
        <v/>
      </c>
      <c r="AR51" t="str">
        <f t="shared" si="32"/>
        <v/>
      </c>
      <c r="AS51" t="str">
        <f t="shared" si="32"/>
        <v/>
      </c>
      <c r="AT51" t="str">
        <f t="shared" si="16"/>
        <v/>
      </c>
      <c r="AV51" t="str">
        <f t="array" ref="AV51">IFERROR(INDEX($Q$4:$Q$59,SMALL(IF($AG$4:$AG$59=(MAX($AG$4:$AG$59)-1),ROW($AG$4:$AG$59)),ROWS(Q$4:Q51))-3,1),"")</f>
        <v/>
      </c>
      <c r="AW51" t="str">
        <f t="shared" si="39"/>
        <v/>
      </c>
      <c r="AX51" t="str">
        <f t="shared" si="39"/>
        <v/>
      </c>
      <c r="AY51" t="str">
        <f t="shared" si="39"/>
        <v/>
      </c>
      <c r="AZ51" t="str">
        <f t="shared" si="39"/>
        <v/>
      </c>
      <c r="BA51" t="str">
        <f t="shared" si="39"/>
        <v/>
      </c>
      <c r="BB51" t="str">
        <f t="shared" si="33"/>
        <v/>
      </c>
      <c r="BC51" t="str">
        <f t="shared" si="33"/>
        <v/>
      </c>
      <c r="BD51" t="str">
        <f t="shared" si="33"/>
        <v/>
      </c>
      <c r="BE51" t="str">
        <f t="shared" si="33"/>
        <v/>
      </c>
      <c r="BF51" t="str">
        <f t="shared" si="33"/>
        <v/>
      </c>
      <c r="BG51" t="str">
        <f t="shared" si="17"/>
        <v/>
      </c>
      <c r="BI51" t="str">
        <f t="array" ref="BI51">IFERROR(INDEX($Q$4:$Q$59,SMALL(IF($AG$4:$AG$59=(MAX($AG$4:$AG$59)-2),ROW($AG$4:$AG$59)),ROWS(Q$4:Q51))-3,1),"")</f>
        <v/>
      </c>
      <c r="BJ51" t="str">
        <f t="shared" si="40"/>
        <v/>
      </c>
      <c r="BK51" t="str">
        <f t="shared" si="40"/>
        <v/>
      </c>
      <c r="BL51" t="str">
        <f t="shared" si="40"/>
        <v/>
      </c>
      <c r="BM51" t="str">
        <f t="shared" si="40"/>
        <v/>
      </c>
      <c r="BN51" t="str">
        <f t="shared" si="40"/>
        <v/>
      </c>
      <c r="BO51" t="str">
        <f t="shared" si="34"/>
        <v/>
      </c>
      <c r="BP51" t="str">
        <f t="shared" si="34"/>
        <v/>
      </c>
      <c r="BQ51" t="str">
        <f t="shared" si="34"/>
        <v/>
      </c>
      <c r="BR51" t="str">
        <f t="shared" si="34"/>
        <v/>
      </c>
      <c r="BS51" t="str">
        <f t="shared" si="34"/>
        <v/>
      </c>
      <c r="BT51" t="str">
        <f t="shared" si="18"/>
        <v/>
      </c>
      <c r="BV51" t="str">
        <f t="array" ref="BV51">IFERROR(INDEX($Q$4:$Q$59,SMALL(IF($AG$4:$AG$59&lt;(MAX($AG$4:$AG$59)-2),ROW($AG$4:$AG$59)),ROWS(AG$4:AG51))-3,1),"")</f>
        <v/>
      </c>
      <c r="BW51" t="str">
        <f t="shared" si="41"/>
        <v/>
      </c>
      <c r="BX51" t="str">
        <f t="shared" si="41"/>
        <v/>
      </c>
      <c r="BY51" t="str">
        <f t="shared" si="41"/>
        <v/>
      </c>
      <c r="BZ51" t="str">
        <f t="shared" si="41"/>
        <v/>
      </c>
      <c r="CA51" t="str">
        <f t="shared" si="41"/>
        <v/>
      </c>
      <c r="CB51" t="str">
        <f t="shared" si="35"/>
        <v/>
      </c>
      <c r="CC51" t="str">
        <f t="shared" si="35"/>
        <v/>
      </c>
      <c r="CD51" t="str">
        <f t="shared" si="35"/>
        <v/>
      </c>
      <c r="CE51" t="str">
        <f t="shared" si="35"/>
        <v/>
      </c>
      <c r="CF51" t="str">
        <f t="shared" si="35"/>
        <v/>
      </c>
      <c r="CG51" t="str">
        <f t="shared" si="19"/>
        <v/>
      </c>
    </row>
    <row r="52" spans="1:85" x14ac:dyDescent="0.2">
      <c r="A52" t="s">
        <v>2</v>
      </c>
      <c r="B52" s="9">
        <v>56.438000000000002</v>
      </c>
      <c r="D52">
        <v>2</v>
      </c>
      <c r="E52">
        <v>1</v>
      </c>
      <c r="F52">
        <v>5</v>
      </c>
      <c r="Q52">
        <v>49</v>
      </c>
      <c r="R52" s="101" t="str">
        <f t="shared" si="0"/>
        <v>C7-2</v>
      </c>
      <c r="S52" s="101">
        <f t="shared" si="36"/>
        <v>46.841000000000001</v>
      </c>
      <c r="T52" s="101" t="str">
        <f t="shared" si="2"/>
        <v>C1-11</v>
      </c>
      <c r="U52" s="101">
        <f>IFERROR(IF(($K$2-S52)&lt;$B$53,VLOOKUP(($K$2-S52),$B$4:$B$53,1,TRUE),$B$62),"-")</f>
        <v>36.243000000000002</v>
      </c>
      <c r="V52" s="101" t="str">
        <f t="shared" si="3"/>
        <v>-</v>
      </c>
      <c r="W52" s="101" t="str">
        <f>IFERROR(IF(($K$2-S52-U52)&lt;$B$53,VLOOKUP(($K$2-S52-U52),$B$4:$B$53,1,TRUE),$B$62),"-")</f>
        <v>-</v>
      </c>
      <c r="X52" s="101" t="str">
        <f t="shared" si="4"/>
        <v>-</v>
      </c>
      <c r="Y52" s="101" t="str">
        <f>IFERROR(IF(($K$2-S52-U52-W52)&lt;$B$53,VLOOKUP(($K$2-S52-U52-W52),$B$4:$B$53,1,TRUE),$B$62),"-")</f>
        <v>-</v>
      </c>
      <c r="Z52" s="7">
        <f t="shared" si="37"/>
        <v>83.084000000000003</v>
      </c>
      <c r="AA52" s="7">
        <f t="shared" si="10"/>
        <v>0.91599999999999682</v>
      </c>
      <c r="AB52">
        <f t="shared" si="11"/>
        <v>-3</v>
      </c>
      <c r="AC52" s="7">
        <f t="shared" si="12"/>
        <v>1</v>
      </c>
      <c r="AD52" s="7">
        <f t="shared" si="13"/>
        <v>0</v>
      </c>
      <c r="AE52" s="7">
        <f t="array" ref="AE52">IF(OR(LEFT(R52:Y52,2)="C5",LEFT(R52:Y52,2)="C6",LEFT(R52:Y52,2)="C7"),1,0)</f>
        <v>1</v>
      </c>
      <c r="AF52" s="7">
        <f t="shared" si="14"/>
        <v>0</v>
      </c>
      <c r="AG52" s="7">
        <f t="shared" si="15"/>
        <v>0</v>
      </c>
      <c r="AI52" t="str">
        <f t="array" ref="AI52">IFERROR(INDEX($Q$4:$Q$59,SMALL(IF($AG$4:$AG$59=MAX($AG$4:$AG$59),ROW($AG$4:$AG$59)),ROWS(Q$4:Q52))-3,1),"")</f>
        <v/>
      </c>
      <c r="AJ52" t="str">
        <f t="shared" si="38"/>
        <v/>
      </c>
      <c r="AK52" t="str">
        <f t="shared" si="38"/>
        <v/>
      </c>
      <c r="AL52" t="str">
        <f t="shared" si="38"/>
        <v/>
      </c>
      <c r="AM52" t="str">
        <f t="shared" si="38"/>
        <v/>
      </c>
      <c r="AN52" t="str">
        <f t="shared" si="38"/>
        <v/>
      </c>
      <c r="AO52" t="str">
        <f t="shared" si="32"/>
        <v/>
      </c>
      <c r="AP52" t="str">
        <f t="shared" si="32"/>
        <v/>
      </c>
      <c r="AQ52" t="str">
        <f t="shared" si="32"/>
        <v/>
      </c>
      <c r="AR52" t="str">
        <f t="shared" si="32"/>
        <v/>
      </c>
      <c r="AS52" t="str">
        <f t="shared" si="32"/>
        <v/>
      </c>
      <c r="AT52" t="str">
        <f t="shared" si="16"/>
        <v/>
      </c>
      <c r="AV52" t="str">
        <f t="array" ref="AV52">IFERROR(INDEX($Q$4:$Q$59,SMALL(IF($AG$4:$AG$59=(MAX($AG$4:$AG$59)-1),ROW($AG$4:$AG$59)),ROWS(Q$4:Q52))-3,1),"")</f>
        <v/>
      </c>
      <c r="AW52" t="str">
        <f t="shared" si="39"/>
        <v/>
      </c>
      <c r="AX52" t="str">
        <f t="shared" si="39"/>
        <v/>
      </c>
      <c r="AY52" t="str">
        <f t="shared" si="39"/>
        <v/>
      </c>
      <c r="AZ52" t="str">
        <f t="shared" si="39"/>
        <v/>
      </c>
      <c r="BA52" t="str">
        <f t="shared" si="39"/>
        <v/>
      </c>
      <c r="BB52" t="str">
        <f t="shared" si="33"/>
        <v/>
      </c>
      <c r="BC52" t="str">
        <f t="shared" si="33"/>
        <v/>
      </c>
      <c r="BD52" t="str">
        <f t="shared" si="33"/>
        <v/>
      </c>
      <c r="BE52" t="str">
        <f t="shared" si="33"/>
        <v/>
      </c>
      <c r="BF52" t="str">
        <f t="shared" si="33"/>
        <v/>
      </c>
      <c r="BG52" t="str">
        <f t="shared" si="17"/>
        <v/>
      </c>
      <c r="BI52" t="str">
        <f t="array" ref="BI52">IFERROR(INDEX($Q$4:$Q$59,SMALL(IF($AG$4:$AG$59=(MAX($AG$4:$AG$59)-2),ROW($AG$4:$AG$59)),ROWS(Q$4:Q52))-3,1),"")</f>
        <v/>
      </c>
      <c r="BJ52" t="str">
        <f t="shared" si="40"/>
        <v/>
      </c>
      <c r="BK52" t="str">
        <f t="shared" si="40"/>
        <v/>
      </c>
      <c r="BL52" t="str">
        <f t="shared" si="40"/>
        <v/>
      </c>
      <c r="BM52" t="str">
        <f t="shared" si="40"/>
        <v/>
      </c>
      <c r="BN52" t="str">
        <f t="shared" si="40"/>
        <v/>
      </c>
      <c r="BO52" t="str">
        <f t="shared" si="34"/>
        <v/>
      </c>
      <c r="BP52" t="str">
        <f t="shared" si="34"/>
        <v/>
      </c>
      <c r="BQ52" t="str">
        <f t="shared" si="34"/>
        <v/>
      </c>
      <c r="BR52" t="str">
        <f t="shared" si="34"/>
        <v/>
      </c>
      <c r="BS52" t="str">
        <f t="shared" si="34"/>
        <v/>
      </c>
      <c r="BT52" t="str">
        <f t="shared" si="18"/>
        <v/>
      </c>
      <c r="BV52" t="str">
        <f t="array" ref="BV52">IFERROR(INDEX($Q$4:$Q$59,SMALL(IF($AG$4:$AG$59&lt;(MAX($AG$4:$AG$59)-2),ROW($AG$4:$AG$59)),ROWS(AG$4:AG52))-3,1),"")</f>
        <v/>
      </c>
      <c r="BW52" t="str">
        <f t="shared" si="41"/>
        <v/>
      </c>
      <c r="BX52" t="str">
        <f t="shared" si="41"/>
        <v/>
      </c>
      <c r="BY52" t="str">
        <f t="shared" si="41"/>
        <v/>
      </c>
      <c r="BZ52" t="str">
        <f t="shared" si="41"/>
        <v/>
      </c>
      <c r="CA52" t="str">
        <f t="shared" si="41"/>
        <v/>
      </c>
      <c r="CB52" t="str">
        <f t="shared" si="35"/>
        <v/>
      </c>
      <c r="CC52" t="str">
        <f t="shared" si="35"/>
        <v/>
      </c>
      <c r="CD52" t="str">
        <f t="shared" si="35"/>
        <v/>
      </c>
      <c r="CE52" t="str">
        <f t="shared" si="35"/>
        <v/>
      </c>
      <c r="CF52" t="str">
        <f t="shared" si="35"/>
        <v/>
      </c>
      <c r="CG52" t="str">
        <f t="shared" si="19"/>
        <v/>
      </c>
    </row>
    <row r="53" spans="1:85" x14ac:dyDescent="0.2">
      <c r="A53" t="s">
        <v>0</v>
      </c>
      <c r="B53" s="9">
        <v>57.488999999999997</v>
      </c>
      <c r="D53">
        <v>0</v>
      </c>
      <c r="E53">
        <v>2</v>
      </c>
      <c r="F53">
        <v>5</v>
      </c>
      <c r="Q53">
        <v>50</v>
      </c>
      <c r="R53" s="101" t="str">
        <f t="shared" si="0"/>
        <v>C1-17</v>
      </c>
      <c r="S53" s="101">
        <f>IF($K$2&lt;($B$53+0.25),VLOOKUP($K$2,$B$4:$B$53,1,TRUE),$B$37)</f>
        <v>47.683999999999997</v>
      </c>
      <c r="T53" s="101" t="str">
        <f t="shared" si="2"/>
        <v>C1-11</v>
      </c>
      <c r="U53" s="101">
        <f>IFERROR(IF(($K$2-S53)&lt;$B$53,VLOOKUP(($K$2-S53),$B$4:$B$53,1,TRUE),$B$56),"-")</f>
        <v>36.243000000000002</v>
      </c>
      <c r="V53" s="101" t="str">
        <f t="shared" si="3"/>
        <v>-</v>
      </c>
      <c r="W53" s="101" t="str">
        <f>IFERROR(IF(($K$2-S53-U53)&lt;$B$53,VLOOKUP(($K$2-S53-U53),$B$4:$B$53,1,TRUE),$B$56),"-")</f>
        <v>-</v>
      </c>
      <c r="X53" s="101" t="str">
        <f t="shared" si="4"/>
        <v>-</v>
      </c>
      <c r="Y53" s="101" t="str">
        <f>IFERROR(IF(($K$2-S53-U53-W53)&lt;$B$53,VLOOKUP(($K$2-S53-U53-W53),$B$4:$B$53,1,TRUE),$B$56),"-")</f>
        <v>-</v>
      </c>
      <c r="Z53" s="7">
        <f t="shared" si="37"/>
        <v>83.926999999999992</v>
      </c>
      <c r="AA53" s="7">
        <f t="shared" si="10"/>
        <v>7.3000000000007503E-2</v>
      </c>
      <c r="AB53">
        <f t="shared" si="11"/>
        <v>0</v>
      </c>
      <c r="AC53" s="7">
        <f t="shared" si="12"/>
        <v>1</v>
      </c>
      <c r="AD53" s="7">
        <f t="shared" si="13"/>
        <v>0</v>
      </c>
      <c r="AE53" s="7">
        <f t="array" ref="AE53">IF(OR(LEFT(R53:Y53,2)="C5",LEFT(R53:Y53,2)="C6",LEFT(R53:Y53,2)="C7"),1,0)</f>
        <v>0</v>
      </c>
      <c r="AF53" s="7">
        <f t="shared" si="14"/>
        <v>0</v>
      </c>
      <c r="AG53" s="7">
        <f t="shared" si="15"/>
        <v>2</v>
      </c>
      <c r="AI53" t="str">
        <f t="array" ref="AI53">IFERROR(INDEX($Q$4:$Q$59,SMALL(IF($AG$4:$AG$59=MAX($AG$4:$AG$59),ROW($AG$4:$AG$59)),ROWS(Q$4:Q53))-3,1),"")</f>
        <v/>
      </c>
      <c r="AJ53" t="str">
        <f t="shared" si="38"/>
        <v/>
      </c>
      <c r="AK53" t="str">
        <f t="shared" si="38"/>
        <v/>
      </c>
      <c r="AL53" t="str">
        <f t="shared" si="38"/>
        <v/>
      </c>
      <c r="AM53" t="str">
        <f t="shared" si="38"/>
        <v/>
      </c>
      <c r="AN53" t="str">
        <f t="shared" si="38"/>
        <v/>
      </c>
      <c r="AO53" t="str">
        <f t="shared" si="32"/>
        <v/>
      </c>
      <c r="AP53" t="str">
        <f t="shared" si="32"/>
        <v/>
      </c>
      <c r="AQ53" t="str">
        <f t="shared" si="32"/>
        <v/>
      </c>
      <c r="AR53" t="str">
        <f t="shared" si="32"/>
        <v/>
      </c>
      <c r="AS53" t="str">
        <f t="shared" si="32"/>
        <v/>
      </c>
      <c r="AT53" t="str">
        <f t="shared" si="16"/>
        <v/>
      </c>
      <c r="AV53" t="str">
        <f t="array" ref="AV53">IFERROR(INDEX($Q$4:$Q$59,SMALL(IF($AG$4:$AG$59=(MAX($AG$4:$AG$59)-1),ROW($AG$4:$AG$59)),ROWS(Q$4:Q53))-3,1),"")</f>
        <v/>
      </c>
      <c r="AW53" t="str">
        <f t="shared" si="39"/>
        <v/>
      </c>
      <c r="AX53" t="str">
        <f t="shared" si="39"/>
        <v/>
      </c>
      <c r="AY53" t="str">
        <f t="shared" si="39"/>
        <v/>
      </c>
      <c r="AZ53" t="str">
        <f t="shared" si="39"/>
        <v/>
      </c>
      <c r="BA53" t="str">
        <f t="shared" si="39"/>
        <v/>
      </c>
      <c r="BB53" t="str">
        <f t="shared" si="33"/>
        <v/>
      </c>
      <c r="BC53" t="str">
        <f t="shared" si="33"/>
        <v/>
      </c>
      <c r="BD53" t="str">
        <f t="shared" si="33"/>
        <v/>
      </c>
      <c r="BE53" t="str">
        <f t="shared" si="33"/>
        <v/>
      </c>
      <c r="BF53" t="str">
        <f t="shared" si="33"/>
        <v/>
      </c>
      <c r="BG53" t="str">
        <f t="shared" si="17"/>
        <v/>
      </c>
      <c r="BI53" t="str">
        <f t="array" ref="BI53">IFERROR(INDEX($Q$4:$Q$59,SMALL(IF($AG$4:$AG$59=(MAX($AG$4:$AG$59)-2),ROW($AG$4:$AG$59)),ROWS(Q$4:Q53))-3,1),"")</f>
        <v/>
      </c>
      <c r="BJ53" t="str">
        <f t="shared" si="40"/>
        <v/>
      </c>
      <c r="BK53" t="str">
        <f t="shared" si="40"/>
        <v/>
      </c>
      <c r="BL53" t="str">
        <f t="shared" si="40"/>
        <v/>
      </c>
      <c r="BM53" t="str">
        <f t="shared" si="40"/>
        <v/>
      </c>
      <c r="BN53" t="str">
        <f t="shared" si="40"/>
        <v/>
      </c>
      <c r="BO53" t="str">
        <f t="shared" si="34"/>
        <v/>
      </c>
      <c r="BP53" t="str">
        <f t="shared" si="34"/>
        <v/>
      </c>
      <c r="BQ53" t="str">
        <f t="shared" si="34"/>
        <v/>
      </c>
      <c r="BR53" t="str">
        <f t="shared" si="34"/>
        <v/>
      </c>
      <c r="BS53" t="str">
        <f t="shared" si="34"/>
        <v/>
      </c>
      <c r="BT53" t="str">
        <f t="shared" si="18"/>
        <v/>
      </c>
      <c r="BV53" t="str">
        <f t="array" ref="BV53">IFERROR(INDEX($Q$4:$Q$59,SMALL(IF($AG$4:$AG$59&lt;(MAX($AG$4:$AG$59)-2),ROW($AG$4:$AG$59)),ROWS(AG$4:AG53))-3,1),"")</f>
        <v/>
      </c>
      <c r="BW53" t="str">
        <f t="shared" si="41"/>
        <v/>
      </c>
      <c r="BX53" t="str">
        <f t="shared" si="41"/>
        <v/>
      </c>
      <c r="BY53" t="str">
        <f t="shared" si="41"/>
        <v/>
      </c>
      <c r="BZ53" t="str">
        <f t="shared" si="41"/>
        <v/>
      </c>
      <c r="CA53" t="str">
        <f t="shared" si="41"/>
        <v/>
      </c>
      <c r="CB53" t="str">
        <f t="shared" si="35"/>
        <v/>
      </c>
      <c r="CC53" t="str">
        <f t="shared" si="35"/>
        <v/>
      </c>
      <c r="CD53" t="str">
        <f t="shared" si="35"/>
        <v/>
      </c>
      <c r="CE53" t="str">
        <f t="shared" si="35"/>
        <v/>
      </c>
      <c r="CF53" t="str">
        <f t="shared" si="35"/>
        <v/>
      </c>
      <c r="CG53" t="str">
        <f t="shared" si="19"/>
        <v/>
      </c>
    </row>
    <row r="54" spans="1:85" x14ac:dyDescent="0.2">
      <c r="B54" s="16"/>
      <c r="Q54">
        <v>51</v>
      </c>
      <c r="R54" s="101" t="str">
        <f t="shared" si="0"/>
        <v>C1-17</v>
      </c>
      <c r="S54" s="101">
        <f t="shared" ref="S54:S59" si="42">IF($K$2&lt;($B$53+0.25),VLOOKUP($K$2,$B$4:$B$53,1,TRUE),$B$37)</f>
        <v>47.683999999999997</v>
      </c>
      <c r="T54" s="101" t="str">
        <f t="shared" si="2"/>
        <v>C1-11</v>
      </c>
      <c r="U54" s="101">
        <f>IFERROR(IF(($K$2-S54)&lt;$B$53,VLOOKUP(($K$2-S54),$B$4:$B$53,1,TRUE),$B$57),"-")</f>
        <v>36.243000000000002</v>
      </c>
      <c r="V54" s="101" t="str">
        <f t="shared" si="3"/>
        <v>-</v>
      </c>
      <c r="W54" s="101" t="str">
        <f>IFERROR(IF(($K$2-S54-U54)&lt;$B$53,VLOOKUP(($K$2-S54-U54),$B$4:$B$53,1,TRUE),$B$57),"-")</f>
        <v>-</v>
      </c>
      <c r="X54" s="101" t="str">
        <f t="shared" si="4"/>
        <v>-</v>
      </c>
      <c r="Y54" s="101" t="str">
        <f>IFERROR(IF(($K$2-S54-U54-W54)&lt;$B$53,VLOOKUP(($K$2-S54-U54-W54),$B$4:$B$53,1,TRUE),$B$57),"-")</f>
        <v>-</v>
      </c>
      <c r="Z54" s="7">
        <f t="shared" si="37"/>
        <v>83.926999999999992</v>
      </c>
      <c r="AA54" s="7">
        <f t="shared" si="10"/>
        <v>7.3000000000007503E-2</v>
      </c>
      <c r="AB54">
        <f t="shared" si="11"/>
        <v>0</v>
      </c>
      <c r="AC54" s="7">
        <f t="shared" si="12"/>
        <v>1</v>
      </c>
      <c r="AD54" s="7">
        <f t="shared" si="13"/>
        <v>0</v>
      </c>
      <c r="AE54" s="7">
        <f t="array" ref="AE54">IF(OR(LEFT(R54:Y54,2)="C5",LEFT(R54:Y54,2)="C6",LEFT(R54:Y54,2)="C7"),1,0)</f>
        <v>0</v>
      </c>
      <c r="AF54" s="7">
        <f t="shared" si="14"/>
        <v>0</v>
      </c>
      <c r="AG54" s="7">
        <f t="shared" si="15"/>
        <v>2</v>
      </c>
      <c r="AI54" t="str">
        <f t="array" ref="AI54">IFERROR(INDEX($Q$4:$Q$59,SMALL(IF($AG$4:$AG$59=MAX($AG$4:$AG$59),ROW($AG$4:$AG$59)),ROWS(Q$4:Q54))-3,1),"")</f>
        <v/>
      </c>
      <c r="AJ54" t="str">
        <f t="shared" si="38"/>
        <v/>
      </c>
      <c r="AK54" t="str">
        <f t="shared" si="38"/>
        <v/>
      </c>
      <c r="AL54" t="str">
        <f t="shared" si="38"/>
        <v/>
      </c>
      <c r="AM54" t="str">
        <f t="shared" si="38"/>
        <v/>
      </c>
      <c r="AN54" t="str">
        <f t="shared" si="38"/>
        <v/>
      </c>
      <c r="AO54" t="str">
        <f t="shared" si="32"/>
        <v/>
      </c>
      <c r="AP54" t="str">
        <f t="shared" si="32"/>
        <v/>
      </c>
      <c r="AQ54" t="str">
        <f t="shared" si="32"/>
        <v/>
      </c>
      <c r="AR54" t="str">
        <f t="shared" si="32"/>
        <v/>
      </c>
      <c r="AS54" t="str">
        <f t="shared" si="32"/>
        <v/>
      </c>
      <c r="AT54" t="str">
        <f t="shared" si="16"/>
        <v/>
      </c>
      <c r="AV54" t="str">
        <f t="array" ref="AV54">IFERROR(INDEX($Q$4:$Q$59,SMALL(IF($AG$4:$AG$59=(MAX($AG$4:$AG$59)-1),ROW($AG$4:$AG$59)),ROWS(Q$4:Q54))-3,1),"")</f>
        <v/>
      </c>
      <c r="AW54" t="str">
        <f t="shared" si="39"/>
        <v/>
      </c>
      <c r="AX54" t="str">
        <f t="shared" si="39"/>
        <v/>
      </c>
      <c r="AY54" t="str">
        <f t="shared" si="39"/>
        <v/>
      </c>
      <c r="AZ54" t="str">
        <f t="shared" si="39"/>
        <v/>
      </c>
      <c r="BA54" t="str">
        <f t="shared" si="39"/>
        <v/>
      </c>
      <c r="BB54" t="str">
        <f t="shared" si="33"/>
        <v/>
      </c>
      <c r="BC54" t="str">
        <f t="shared" si="33"/>
        <v/>
      </c>
      <c r="BD54" t="str">
        <f t="shared" si="33"/>
        <v/>
      </c>
      <c r="BE54" t="str">
        <f t="shared" si="33"/>
        <v/>
      </c>
      <c r="BF54" t="str">
        <f t="shared" si="33"/>
        <v/>
      </c>
      <c r="BG54" t="str">
        <f t="shared" si="17"/>
        <v/>
      </c>
      <c r="BI54" t="str">
        <f t="array" ref="BI54">IFERROR(INDEX($Q$4:$Q$59,SMALL(IF($AG$4:$AG$59=(MAX($AG$4:$AG$59)-2),ROW($AG$4:$AG$59)),ROWS(Q$4:Q54))-3,1),"")</f>
        <v/>
      </c>
      <c r="BJ54" t="str">
        <f t="shared" si="40"/>
        <v/>
      </c>
      <c r="BK54" t="str">
        <f t="shared" si="40"/>
        <v/>
      </c>
      <c r="BL54" t="str">
        <f t="shared" si="40"/>
        <v/>
      </c>
      <c r="BM54" t="str">
        <f t="shared" si="40"/>
        <v/>
      </c>
      <c r="BN54" t="str">
        <f t="shared" si="40"/>
        <v/>
      </c>
      <c r="BO54" t="str">
        <f t="shared" si="34"/>
        <v/>
      </c>
      <c r="BP54" t="str">
        <f t="shared" si="34"/>
        <v/>
      </c>
      <c r="BQ54" t="str">
        <f t="shared" si="34"/>
        <v/>
      </c>
      <c r="BR54" t="str">
        <f t="shared" si="34"/>
        <v/>
      </c>
      <c r="BS54" t="str">
        <f t="shared" si="34"/>
        <v/>
      </c>
      <c r="BT54" t="str">
        <f t="shared" si="18"/>
        <v/>
      </c>
      <c r="BV54" t="str">
        <f t="array" ref="BV54">IFERROR(INDEX($Q$4:$Q$59,SMALL(IF($AG$4:$AG$59&lt;(MAX($AG$4:$AG$59)-2),ROW($AG$4:$AG$59)),ROWS(AG$4:AG54))-3,1),"")</f>
        <v/>
      </c>
      <c r="BW54" t="str">
        <f t="shared" si="41"/>
        <v/>
      </c>
      <c r="BX54" t="str">
        <f t="shared" si="41"/>
        <v/>
      </c>
      <c r="BY54" t="str">
        <f t="shared" si="41"/>
        <v/>
      </c>
      <c r="BZ54" t="str">
        <f t="shared" si="41"/>
        <v/>
      </c>
      <c r="CA54" t="str">
        <f t="shared" si="41"/>
        <v/>
      </c>
      <c r="CB54" t="str">
        <f t="shared" si="35"/>
        <v/>
      </c>
      <c r="CC54" t="str">
        <f t="shared" si="35"/>
        <v/>
      </c>
      <c r="CD54" t="str">
        <f t="shared" si="35"/>
        <v/>
      </c>
      <c r="CE54" t="str">
        <f t="shared" si="35"/>
        <v/>
      </c>
      <c r="CF54" t="str">
        <f t="shared" si="35"/>
        <v/>
      </c>
      <c r="CG54" t="str">
        <f t="shared" si="19"/>
        <v/>
      </c>
    </row>
    <row r="55" spans="1:85" x14ac:dyDescent="0.2">
      <c r="B55" s="16"/>
      <c r="Q55">
        <v>52</v>
      </c>
      <c r="R55" s="101" t="str">
        <f t="shared" si="0"/>
        <v>C1-17</v>
      </c>
      <c r="S55" s="101">
        <f t="shared" si="42"/>
        <v>47.683999999999997</v>
      </c>
      <c r="T55" s="101" t="str">
        <f t="shared" si="2"/>
        <v>C1-11</v>
      </c>
      <c r="U55" s="101">
        <f>IFERROR(IF(($K$2-S55)&lt;$B$53,VLOOKUP(($K$2-S55),$B$4:$B$53,1,TRUE),$B$58),"-")</f>
        <v>36.243000000000002</v>
      </c>
      <c r="V55" s="101" t="str">
        <f t="shared" si="3"/>
        <v>-</v>
      </c>
      <c r="W55" s="101" t="str">
        <f>IFERROR(IF(($K$2-S55-U55)&lt;$B$53,VLOOKUP(($K$2-S55-U55),$B$4:$B$53,1,TRUE),$B$58),"-")</f>
        <v>-</v>
      </c>
      <c r="X55" s="101" t="str">
        <f t="shared" si="4"/>
        <v>-</v>
      </c>
      <c r="Y55" s="101" t="str">
        <f>IFERROR(IF(($K$2-S55-U55-W55)&lt;$B$53,VLOOKUP(($K$2-S55-U55-W55),$B$4:$B$53,1,TRUE),$B$58),"-")</f>
        <v>-</v>
      </c>
      <c r="Z55" s="7">
        <f t="shared" si="37"/>
        <v>83.926999999999992</v>
      </c>
      <c r="AA55" s="7">
        <f t="shared" si="10"/>
        <v>7.3000000000007503E-2</v>
      </c>
      <c r="AB55">
        <f t="shared" si="11"/>
        <v>0</v>
      </c>
      <c r="AC55" s="7">
        <f t="shared" si="12"/>
        <v>1</v>
      </c>
      <c r="AD55" s="7">
        <f t="shared" si="13"/>
        <v>0</v>
      </c>
      <c r="AE55" s="7">
        <f t="array" ref="AE55">IF(OR(LEFT(R55:Y55,2)="C5",LEFT(R55:Y55,2)="C6",LEFT(R55:Y55,2)="C7"),1,0)</f>
        <v>0</v>
      </c>
      <c r="AF55" s="7">
        <f t="shared" si="14"/>
        <v>0</v>
      </c>
      <c r="AG55" s="7">
        <f t="shared" si="15"/>
        <v>2</v>
      </c>
      <c r="AI55" t="str">
        <f t="array" ref="AI55">IFERROR(INDEX($Q$4:$Q$59,SMALL(IF($AG$4:$AG$59=MAX($AG$4:$AG$59),ROW($AG$4:$AG$59)),ROWS(Q$4:Q55))-3,1),"")</f>
        <v/>
      </c>
      <c r="AJ55" t="str">
        <f t="shared" si="38"/>
        <v/>
      </c>
      <c r="AK55" t="str">
        <f t="shared" si="38"/>
        <v/>
      </c>
      <c r="AL55" t="str">
        <f t="shared" si="38"/>
        <v/>
      </c>
      <c r="AM55" t="str">
        <f t="shared" si="38"/>
        <v/>
      </c>
      <c r="AN55" t="str">
        <f t="shared" si="38"/>
        <v/>
      </c>
      <c r="AO55" t="str">
        <f t="shared" si="32"/>
        <v/>
      </c>
      <c r="AP55" t="str">
        <f t="shared" si="32"/>
        <v/>
      </c>
      <c r="AQ55" t="str">
        <f t="shared" si="32"/>
        <v/>
      </c>
      <c r="AR55" t="str">
        <f t="shared" si="32"/>
        <v/>
      </c>
      <c r="AS55" t="str">
        <f t="shared" si="32"/>
        <v/>
      </c>
      <c r="AT55" t="str">
        <f t="shared" si="16"/>
        <v/>
      </c>
      <c r="AV55" t="str">
        <f t="array" ref="AV55">IFERROR(INDEX($Q$4:$Q$59,SMALL(IF($AG$4:$AG$59=(MAX($AG$4:$AG$59)-1),ROW($AG$4:$AG$59)),ROWS(Q$4:Q55))-3,1),"")</f>
        <v/>
      </c>
      <c r="AW55" t="str">
        <f t="shared" si="39"/>
        <v/>
      </c>
      <c r="AX55" t="str">
        <f t="shared" si="39"/>
        <v/>
      </c>
      <c r="AY55" t="str">
        <f t="shared" si="39"/>
        <v/>
      </c>
      <c r="AZ55" t="str">
        <f t="shared" si="39"/>
        <v/>
      </c>
      <c r="BA55" t="str">
        <f t="shared" si="39"/>
        <v/>
      </c>
      <c r="BB55" t="str">
        <f t="shared" si="33"/>
        <v/>
      </c>
      <c r="BC55" t="str">
        <f t="shared" si="33"/>
        <v/>
      </c>
      <c r="BD55" t="str">
        <f t="shared" si="33"/>
        <v/>
      </c>
      <c r="BE55" t="str">
        <f t="shared" si="33"/>
        <v/>
      </c>
      <c r="BF55" t="str">
        <f t="shared" si="33"/>
        <v/>
      </c>
      <c r="BG55" t="str">
        <f t="shared" si="17"/>
        <v/>
      </c>
      <c r="BI55" t="str">
        <f t="array" ref="BI55">IFERROR(INDEX($Q$4:$Q$59,SMALL(IF($AG$4:$AG$59=(MAX($AG$4:$AG$59)-2),ROW($AG$4:$AG$59)),ROWS(Q$4:Q55))-3,1),"")</f>
        <v/>
      </c>
      <c r="BJ55" t="str">
        <f t="shared" si="40"/>
        <v/>
      </c>
      <c r="BK55" t="str">
        <f t="shared" si="40"/>
        <v/>
      </c>
      <c r="BL55" t="str">
        <f t="shared" si="40"/>
        <v/>
      </c>
      <c r="BM55" t="str">
        <f t="shared" si="40"/>
        <v/>
      </c>
      <c r="BN55" t="str">
        <f t="shared" si="40"/>
        <v/>
      </c>
      <c r="BO55" t="str">
        <f t="shared" si="34"/>
        <v/>
      </c>
      <c r="BP55" t="str">
        <f t="shared" si="34"/>
        <v/>
      </c>
      <c r="BQ55" t="str">
        <f t="shared" si="34"/>
        <v/>
      </c>
      <c r="BR55" t="str">
        <f t="shared" si="34"/>
        <v/>
      </c>
      <c r="BS55" t="str">
        <f t="shared" si="34"/>
        <v/>
      </c>
      <c r="BT55" t="str">
        <f t="shared" si="18"/>
        <v/>
      </c>
      <c r="BV55" t="str">
        <f t="array" ref="BV55">IFERROR(INDEX($Q$4:$Q$59,SMALL(IF($AG$4:$AG$59&lt;(MAX($AG$4:$AG$59)-2),ROW($AG$4:$AG$59)),ROWS(AG$4:AG55))-3,1),"")</f>
        <v/>
      </c>
      <c r="BW55" t="str">
        <f t="shared" si="41"/>
        <v/>
      </c>
      <c r="BX55" t="str">
        <f t="shared" si="41"/>
        <v/>
      </c>
      <c r="BY55" t="str">
        <f t="shared" si="41"/>
        <v/>
      </c>
      <c r="BZ55" t="str">
        <f t="shared" si="41"/>
        <v/>
      </c>
      <c r="CA55" t="str">
        <f t="shared" si="41"/>
        <v/>
      </c>
      <c r="CB55" t="str">
        <f t="shared" si="35"/>
        <v/>
      </c>
      <c r="CC55" t="str">
        <f t="shared" si="35"/>
        <v/>
      </c>
      <c r="CD55" t="str">
        <f t="shared" si="35"/>
        <v/>
      </c>
      <c r="CE55" t="str">
        <f t="shared" si="35"/>
        <v/>
      </c>
      <c r="CF55" t="str">
        <f t="shared" si="35"/>
        <v/>
      </c>
      <c r="CG55" t="str">
        <f t="shared" si="19"/>
        <v/>
      </c>
    </row>
    <row r="56" spans="1:85" x14ac:dyDescent="0.2">
      <c r="A56" t="s">
        <v>23</v>
      </c>
      <c r="B56" s="16">
        <f>B50</f>
        <v>55.365000000000002</v>
      </c>
      <c r="D56">
        <v>4</v>
      </c>
      <c r="E56">
        <v>0</v>
      </c>
      <c r="F56">
        <v>5</v>
      </c>
      <c r="Q56">
        <v>53</v>
      </c>
      <c r="R56" s="101" t="str">
        <f t="shared" si="0"/>
        <v>C1-17</v>
      </c>
      <c r="S56" s="101">
        <f t="shared" si="42"/>
        <v>47.683999999999997</v>
      </c>
      <c r="T56" s="101" t="str">
        <f t="shared" si="2"/>
        <v>C1-11</v>
      </c>
      <c r="U56" s="101">
        <f>IFERROR(IF(($K$2-S56)&lt;$B$53,VLOOKUP(($K$2-S56),$B$4:$B$53,1,TRUE),$B$59),"-")</f>
        <v>36.243000000000002</v>
      </c>
      <c r="V56" s="101" t="str">
        <f t="shared" si="3"/>
        <v>-</v>
      </c>
      <c r="W56" s="101" t="str">
        <f>IFERROR(IF(($K$2-S56-U56)&lt;$B$53,VLOOKUP(($K$2-S56-U56),$B$4:$B$53,1,TRUE),$B$59),"-")</f>
        <v>-</v>
      </c>
      <c r="X56" s="101" t="str">
        <f t="shared" si="4"/>
        <v>-</v>
      </c>
      <c r="Y56" s="101" t="str">
        <f>IFERROR(IF(($K$2-S56-U56-W56)&lt;$B$53,VLOOKUP(($K$2-S56-U56-W56),$B$4:$B$53,1,TRUE),$B$59),"-")</f>
        <v>-</v>
      </c>
      <c r="Z56" s="7">
        <f t="shared" si="37"/>
        <v>83.926999999999992</v>
      </c>
      <c r="AA56" s="7">
        <f t="shared" si="10"/>
        <v>7.3000000000007503E-2</v>
      </c>
      <c r="AB56">
        <f t="shared" si="11"/>
        <v>0</v>
      </c>
      <c r="AC56" s="7">
        <f t="shared" si="12"/>
        <v>1</v>
      </c>
      <c r="AD56" s="7">
        <f t="shared" si="13"/>
        <v>0</v>
      </c>
      <c r="AE56" s="7">
        <f t="array" ref="AE56">IF(OR(LEFT(R56:Y56,2)="C5",LEFT(R56:Y56,2)="C6",LEFT(R56:Y56,2)="C7"),1,0)</f>
        <v>0</v>
      </c>
      <c r="AF56" s="7">
        <f t="shared" si="14"/>
        <v>0</v>
      </c>
      <c r="AG56" s="7">
        <f t="shared" si="15"/>
        <v>2</v>
      </c>
      <c r="AI56" t="str">
        <f t="array" ref="AI56">IFERROR(INDEX($Q$4:$Q$59,SMALL(IF($AG$4:$AG$59=MAX($AG$4:$AG$59),ROW($AG$4:$AG$59)),ROWS(Q$4:Q56))-3,1),"")</f>
        <v/>
      </c>
      <c r="AJ56" t="str">
        <f t="shared" si="38"/>
        <v/>
      </c>
      <c r="AK56" t="str">
        <f t="shared" si="38"/>
        <v/>
      </c>
      <c r="AL56" t="str">
        <f t="shared" si="38"/>
        <v/>
      </c>
      <c r="AM56" t="str">
        <f t="shared" si="38"/>
        <v/>
      </c>
      <c r="AN56" t="str">
        <f t="shared" si="38"/>
        <v/>
      </c>
      <c r="AO56" t="str">
        <f t="shared" si="32"/>
        <v/>
      </c>
      <c r="AP56" t="str">
        <f t="shared" si="32"/>
        <v/>
      </c>
      <c r="AQ56" t="str">
        <f t="shared" si="32"/>
        <v/>
      </c>
      <c r="AR56" t="str">
        <f t="shared" si="32"/>
        <v/>
      </c>
      <c r="AS56" t="str">
        <f t="shared" si="32"/>
        <v/>
      </c>
      <c r="AT56" t="str">
        <f t="shared" si="16"/>
        <v/>
      </c>
      <c r="AV56" t="str">
        <f t="array" ref="AV56">IFERROR(INDEX($Q$4:$Q$59,SMALL(IF($AG$4:$AG$59=(MAX($AG$4:$AG$59)-1),ROW($AG$4:$AG$59)),ROWS(Q$4:Q56))-3,1),"")</f>
        <v/>
      </c>
      <c r="AW56" t="str">
        <f t="shared" si="39"/>
        <v/>
      </c>
      <c r="AX56" t="str">
        <f t="shared" si="39"/>
        <v/>
      </c>
      <c r="AY56" t="str">
        <f t="shared" si="39"/>
        <v/>
      </c>
      <c r="AZ56" t="str">
        <f t="shared" si="39"/>
        <v/>
      </c>
      <c r="BA56" t="str">
        <f t="shared" si="39"/>
        <v/>
      </c>
      <c r="BB56" t="str">
        <f t="shared" si="33"/>
        <v/>
      </c>
      <c r="BC56" t="str">
        <f t="shared" si="33"/>
        <v/>
      </c>
      <c r="BD56" t="str">
        <f t="shared" si="33"/>
        <v/>
      </c>
      <c r="BE56" t="str">
        <f t="shared" si="33"/>
        <v/>
      </c>
      <c r="BF56" t="str">
        <f t="shared" si="33"/>
        <v/>
      </c>
      <c r="BG56" t="str">
        <f t="shared" si="17"/>
        <v/>
      </c>
      <c r="BI56" t="str">
        <f t="array" ref="BI56">IFERROR(INDEX($Q$4:$Q$59,SMALL(IF($AG$4:$AG$59=(MAX($AG$4:$AG$59)-2),ROW($AG$4:$AG$59)),ROWS(Q$4:Q56))-3,1),"")</f>
        <v/>
      </c>
      <c r="BJ56" t="str">
        <f t="shared" si="40"/>
        <v/>
      </c>
      <c r="BK56" t="str">
        <f t="shared" si="40"/>
        <v/>
      </c>
      <c r="BL56" t="str">
        <f t="shared" si="40"/>
        <v/>
      </c>
      <c r="BM56" t="str">
        <f t="shared" si="40"/>
        <v/>
      </c>
      <c r="BN56" t="str">
        <f t="shared" si="40"/>
        <v/>
      </c>
      <c r="BO56" t="str">
        <f t="shared" si="34"/>
        <v/>
      </c>
      <c r="BP56" t="str">
        <f t="shared" si="34"/>
        <v/>
      </c>
      <c r="BQ56" t="str">
        <f t="shared" si="34"/>
        <v/>
      </c>
      <c r="BR56" t="str">
        <f t="shared" si="34"/>
        <v/>
      </c>
      <c r="BS56" t="str">
        <f t="shared" si="34"/>
        <v/>
      </c>
      <c r="BT56" t="str">
        <f t="shared" si="18"/>
        <v/>
      </c>
      <c r="BV56" t="str">
        <f t="array" ref="BV56">IFERROR(INDEX($Q$4:$Q$59,SMALL(IF($AG$4:$AG$59&lt;(MAX($AG$4:$AG$59)-2),ROW($AG$4:$AG$59)),ROWS(AG$4:AG56))-3,1),"")</f>
        <v/>
      </c>
      <c r="BW56" t="str">
        <f t="shared" si="41"/>
        <v/>
      </c>
      <c r="BX56" t="str">
        <f t="shared" si="41"/>
        <v/>
      </c>
      <c r="BY56" t="str">
        <f t="shared" si="41"/>
        <v/>
      </c>
      <c r="BZ56" t="str">
        <f t="shared" si="41"/>
        <v/>
      </c>
      <c r="CA56" t="str">
        <f t="shared" si="41"/>
        <v/>
      </c>
      <c r="CB56" t="str">
        <f t="shared" si="35"/>
        <v/>
      </c>
      <c r="CC56" t="str">
        <f t="shared" si="35"/>
        <v/>
      </c>
      <c r="CD56" t="str">
        <f t="shared" si="35"/>
        <v/>
      </c>
      <c r="CE56" t="str">
        <f t="shared" si="35"/>
        <v/>
      </c>
      <c r="CF56" t="str">
        <f t="shared" si="35"/>
        <v/>
      </c>
      <c r="CG56" t="str">
        <f t="shared" si="19"/>
        <v/>
      </c>
    </row>
    <row r="57" spans="1:85" x14ac:dyDescent="0.2">
      <c r="A57" t="s">
        <v>22</v>
      </c>
      <c r="B57" s="16">
        <f>B53</f>
        <v>57.488999999999997</v>
      </c>
      <c r="D57">
        <v>0</v>
      </c>
      <c r="E57">
        <v>2</v>
      </c>
      <c r="F57">
        <v>5</v>
      </c>
      <c r="Q57">
        <v>54</v>
      </c>
      <c r="R57" s="101" t="str">
        <f t="shared" si="0"/>
        <v>C1-17</v>
      </c>
      <c r="S57" s="101">
        <f t="shared" si="42"/>
        <v>47.683999999999997</v>
      </c>
      <c r="T57" s="101" t="str">
        <f t="shared" si="2"/>
        <v>C1-11</v>
      </c>
      <c r="U57" s="101">
        <f>IFERROR(IF(($K$2-S57)&lt;$B$53,VLOOKUP(($K$2-S57),$B$4:$B$53,1,TRUE),$B$60),"-")</f>
        <v>36.243000000000002</v>
      </c>
      <c r="V57" s="101" t="str">
        <f t="shared" si="3"/>
        <v>-</v>
      </c>
      <c r="W57" s="101" t="str">
        <f>IFERROR(IF(($K$2-S57-U57)&lt;$B$53,VLOOKUP(($K$2-S57-U57),$B$4:$B$53,1,TRUE),$B$60),"-")</f>
        <v>-</v>
      </c>
      <c r="X57" s="101" t="str">
        <f t="shared" si="4"/>
        <v>-</v>
      </c>
      <c r="Y57" s="101" t="str">
        <f>IFERROR(IF(($K$2-S57-U57-W57)&lt;$B$53,VLOOKUP(($K$2-S57-U57-W57),$B$4:$B$53,1,TRUE),$B$60),"-")</f>
        <v>-</v>
      </c>
      <c r="Z57" s="7">
        <f t="shared" si="37"/>
        <v>83.926999999999992</v>
      </c>
      <c r="AA57" s="7">
        <f t="shared" si="10"/>
        <v>7.3000000000007503E-2</v>
      </c>
      <c r="AB57">
        <f t="shared" si="11"/>
        <v>0</v>
      </c>
      <c r="AC57" s="7">
        <f t="shared" si="12"/>
        <v>1</v>
      </c>
      <c r="AD57" s="7">
        <f t="shared" si="13"/>
        <v>0</v>
      </c>
      <c r="AE57" s="7">
        <f t="array" ref="AE57">IF(OR(LEFT(R57:Y57,2)="C5",LEFT(R57:Y57,2)="C6",LEFT(R57:Y57,2)="C7"),1,0)</f>
        <v>0</v>
      </c>
      <c r="AF57" s="7">
        <f t="shared" si="14"/>
        <v>0</v>
      </c>
      <c r="AG57" s="7">
        <f t="shared" si="15"/>
        <v>2</v>
      </c>
      <c r="AI57" t="str">
        <f t="array" ref="AI57">IFERROR(INDEX($Q$4:$Q$59,SMALL(IF($AG$4:$AG$59=MAX($AG$4:$AG$59),ROW($AG$4:$AG$59)),ROWS(Q$4:Q57))-3,1),"")</f>
        <v/>
      </c>
      <c r="AJ57" t="str">
        <f t="shared" si="38"/>
        <v/>
      </c>
      <c r="AK57" t="str">
        <f t="shared" si="38"/>
        <v/>
      </c>
      <c r="AL57" t="str">
        <f t="shared" si="38"/>
        <v/>
      </c>
      <c r="AM57" t="str">
        <f t="shared" si="38"/>
        <v/>
      </c>
      <c r="AN57" t="str">
        <f t="shared" si="38"/>
        <v/>
      </c>
      <c r="AO57" t="str">
        <f t="shared" si="32"/>
        <v/>
      </c>
      <c r="AP57" t="str">
        <f t="shared" si="32"/>
        <v/>
      </c>
      <c r="AQ57" t="str">
        <f t="shared" si="32"/>
        <v/>
      </c>
      <c r="AR57" t="str">
        <f t="shared" si="32"/>
        <v/>
      </c>
      <c r="AS57" t="str">
        <f t="shared" si="32"/>
        <v/>
      </c>
      <c r="AT57" t="str">
        <f t="shared" si="16"/>
        <v/>
      </c>
      <c r="AV57" t="str">
        <f t="array" ref="AV57">IFERROR(INDEX($Q$4:$Q$59,SMALL(IF($AG$4:$AG$59=(MAX($AG$4:$AG$59)-1),ROW($AG$4:$AG$59)),ROWS(Q$4:Q57))-3,1),"")</f>
        <v/>
      </c>
      <c r="AW57" t="str">
        <f t="shared" si="39"/>
        <v/>
      </c>
      <c r="AX57" t="str">
        <f t="shared" si="39"/>
        <v/>
      </c>
      <c r="AY57" t="str">
        <f t="shared" si="39"/>
        <v/>
      </c>
      <c r="AZ57" t="str">
        <f t="shared" si="39"/>
        <v/>
      </c>
      <c r="BA57" t="str">
        <f t="shared" si="39"/>
        <v/>
      </c>
      <c r="BB57" t="str">
        <f t="shared" si="33"/>
        <v/>
      </c>
      <c r="BC57" t="str">
        <f t="shared" si="33"/>
        <v/>
      </c>
      <c r="BD57" t="str">
        <f t="shared" si="33"/>
        <v/>
      </c>
      <c r="BE57" t="str">
        <f t="shared" si="33"/>
        <v/>
      </c>
      <c r="BF57" t="str">
        <f t="shared" si="33"/>
        <v/>
      </c>
      <c r="BG57" t="str">
        <f t="shared" si="17"/>
        <v/>
      </c>
      <c r="BI57" t="str">
        <f t="array" ref="BI57">IFERROR(INDEX($Q$4:$Q$59,SMALL(IF($AG$4:$AG$59=(MAX($AG$4:$AG$59)-2),ROW($AG$4:$AG$59)),ROWS(Q$4:Q57))-3,1),"")</f>
        <v/>
      </c>
      <c r="BJ57" t="str">
        <f t="shared" si="40"/>
        <v/>
      </c>
      <c r="BK57" t="str">
        <f t="shared" si="40"/>
        <v/>
      </c>
      <c r="BL57" t="str">
        <f t="shared" si="40"/>
        <v/>
      </c>
      <c r="BM57" t="str">
        <f t="shared" si="40"/>
        <v/>
      </c>
      <c r="BN57" t="str">
        <f t="shared" si="40"/>
        <v/>
      </c>
      <c r="BO57" t="str">
        <f t="shared" si="34"/>
        <v/>
      </c>
      <c r="BP57" t="str">
        <f t="shared" si="34"/>
        <v/>
      </c>
      <c r="BQ57" t="str">
        <f t="shared" si="34"/>
        <v/>
      </c>
      <c r="BR57" t="str">
        <f t="shared" si="34"/>
        <v/>
      </c>
      <c r="BS57" t="str">
        <f t="shared" si="34"/>
        <v/>
      </c>
      <c r="BT57" t="str">
        <f t="shared" si="18"/>
        <v/>
      </c>
      <c r="BV57" t="str">
        <f t="array" ref="BV57">IFERROR(INDEX($Q$4:$Q$59,SMALL(IF($AG$4:$AG$59&lt;(MAX($AG$4:$AG$59)-2),ROW($AG$4:$AG$59)),ROWS(AG$4:AG57))-3,1),"")</f>
        <v/>
      </c>
      <c r="BW57" t="str">
        <f t="shared" si="41"/>
        <v/>
      </c>
      <c r="BX57" t="str">
        <f t="shared" si="41"/>
        <v/>
      </c>
      <c r="BY57" t="str">
        <f t="shared" si="41"/>
        <v/>
      </c>
      <c r="BZ57" t="str">
        <f t="shared" si="41"/>
        <v/>
      </c>
      <c r="CA57" t="str">
        <f t="shared" si="41"/>
        <v/>
      </c>
      <c r="CB57" t="str">
        <f t="shared" si="35"/>
        <v/>
      </c>
      <c r="CC57" t="str">
        <f t="shared" si="35"/>
        <v/>
      </c>
      <c r="CD57" t="str">
        <f t="shared" si="35"/>
        <v/>
      </c>
      <c r="CE57" t="str">
        <f t="shared" si="35"/>
        <v/>
      </c>
      <c r="CF57" t="str">
        <f t="shared" si="35"/>
        <v/>
      </c>
      <c r="CG57" t="str">
        <f t="shared" si="19"/>
        <v/>
      </c>
    </row>
    <row r="58" spans="1:85" x14ac:dyDescent="0.2">
      <c r="A58" t="s">
        <v>20</v>
      </c>
      <c r="B58" s="16">
        <f>B52</f>
        <v>56.438000000000002</v>
      </c>
      <c r="D58">
        <v>2</v>
      </c>
      <c r="E58">
        <v>1</v>
      </c>
      <c r="F58">
        <v>5</v>
      </c>
      <c r="Q58">
        <v>55</v>
      </c>
      <c r="R58" s="101" t="str">
        <f t="shared" si="0"/>
        <v>C1-17</v>
      </c>
      <c r="S58" s="101">
        <f t="shared" si="42"/>
        <v>47.683999999999997</v>
      </c>
      <c r="T58" s="101" t="str">
        <f t="shared" si="2"/>
        <v>C1-11</v>
      </c>
      <c r="U58" s="101">
        <f>IFERROR(IF(($K$2-S58)&lt;$B$53,VLOOKUP(($K$2-S58),$B$4:$B$53,1,TRUE),$B$61),"-")</f>
        <v>36.243000000000002</v>
      </c>
      <c r="V58" s="101" t="str">
        <f t="shared" si="3"/>
        <v>-</v>
      </c>
      <c r="W58" s="101" t="str">
        <f>IFERROR(IF(($K$2-S58-U58)&lt;$B$53,VLOOKUP(($K$2-S58-U58),$B$4:$B$53,1,TRUE),$B$61),"-")</f>
        <v>-</v>
      </c>
      <c r="X58" s="101" t="str">
        <f t="shared" si="4"/>
        <v>-</v>
      </c>
      <c r="Y58" s="101" t="str">
        <f>IFERROR(IF(($K$2-S58-U58-W58)&lt;$B$53,VLOOKUP(($K$2-S58-U58-W58),$B$4:$B$53,1,TRUE),$B$61),"-")</f>
        <v>-</v>
      </c>
      <c r="Z58" s="7">
        <f t="shared" si="37"/>
        <v>83.926999999999992</v>
      </c>
      <c r="AA58" s="7">
        <f t="shared" si="10"/>
        <v>7.3000000000007503E-2</v>
      </c>
      <c r="AB58">
        <f t="shared" si="11"/>
        <v>0</v>
      </c>
      <c r="AC58" s="7">
        <f t="shared" si="12"/>
        <v>1</v>
      </c>
      <c r="AD58" s="7">
        <f t="shared" si="13"/>
        <v>0</v>
      </c>
      <c r="AE58" s="7">
        <f t="array" ref="AE58">IF(OR(LEFT(R58:Y58,2)="C5",LEFT(R58:Y58,2)="C6",LEFT(R58:Y58,2)="C7"),1,0)</f>
        <v>0</v>
      </c>
      <c r="AF58" s="7">
        <f t="shared" si="14"/>
        <v>0</v>
      </c>
      <c r="AG58" s="7">
        <f t="shared" si="15"/>
        <v>2</v>
      </c>
      <c r="AI58" t="str">
        <f t="array" ref="AI58">IFERROR(INDEX($Q$4:$Q$59,SMALL(IF($AG$4:$AG$59=MAX($AG$4:$AG$59),ROW($AG$4:$AG$59)),ROWS(Q$4:Q58))-3,1),"")</f>
        <v/>
      </c>
      <c r="AJ58" t="str">
        <f t="shared" si="38"/>
        <v/>
      </c>
      <c r="AK58" t="str">
        <f t="shared" si="38"/>
        <v/>
      </c>
      <c r="AL58" t="str">
        <f t="shared" si="38"/>
        <v/>
      </c>
      <c r="AM58" t="str">
        <f t="shared" si="38"/>
        <v/>
      </c>
      <c r="AN58" t="str">
        <f t="shared" si="38"/>
        <v/>
      </c>
      <c r="AO58" t="str">
        <f t="shared" si="32"/>
        <v/>
      </c>
      <c r="AP58" t="str">
        <f t="shared" si="32"/>
        <v/>
      </c>
      <c r="AQ58" t="str">
        <f t="shared" si="32"/>
        <v/>
      </c>
      <c r="AR58" t="str">
        <f t="shared" si="32"/>
        <v/>
      </c>
      <c r="AS58" t="str">
        <f t="shared" si="32"/>
        <v/>
      </c>
      <c r="AT58" t="str">
        <f t="shared" si="16"/>
        <v/>
      </c>
      <c r="AV58" t="str">
        <f t="array" ref="AV58">IFERROR(INDEX($Q$4:$Q$59,SMALL(IF($AG$4:$AG$59=(MAX($AG$4:$AG$59)-1),ROW($AG$4:$AG$59)),ROWS(Q$4:Q58))-3,1),"")</f>
        <v/>
      </c>
      <c r="AW58" t="str">
        <f t="shared" si="39"/>
        <v/>
      </c>
      <c r="AX58" t="str">
        <f t="shared" si="39"/>
        <v/>
      </c>
      <c r="AY58" t="str">
        <f t="shared" si="39"/>
        <v/>
      </c>
      <c r="AZ58" t="str">
        <f t="shared" si="39"/>
        <v/>
      </c>
      <c r="BA58" t="str">
        <f t="shared" si="39"/>
        <v/>
      </c>
      <c r="BB58" t="str">
        <f t="shared" si="33"/>
        <v/>
      </c>
      <c r="BC58" t="str">
        <f t="shared" si="33"/>
        <v/>
      </c>
      <c r="BD58" t="str">
        <f t="shared" si="33"/>
        <v/>
      </c>
      <c r="BE58" t="str">
        <f t="shared" si="33"/>
        <v/>
      </c>
      <c r="BF58" t="str">
        <f t="shared" si="33"/>
        <v/>
      </c>
      <c r="BG58" t="str">
        <f t="shared" si="17"/>
        <v/>
      </c>
      <c r="BI58" t="str">
        <f t="array" ref="BI58">IFERROR(INDEX($Q$4:$Q$59,SMALL(IF($AG$4:$AG$59=(MAX($AG$4:$AG$59)-2),ROW($AG$4:$AG$59)),ROWS(Q$4:Q58))-3,1),"")</f>
        <v/>
      </c>
      <c r="BJ58" t="str">
        <f t="shared" si="40"/>
        <v/>
      </c>
      <c r="BK58" t="str">
        <f t="shared" si="40"/>
        <v/>
      </c>
      <c r="BL58" t="str">
        <f t="shared" si="40"/>
        <v/>
      </c>
      <c r="BM58" t="str">
        <f t="shared" si="40"/>
        <v/>
      </c>
      <c r="BN58" t="str">
        <f t="shared" si="40"/>
        <v/>
      </c>
      <c r="BO58" t="str">
        <f t="shared" si="34"/>
        <v/>
      </c>
      <c r="BP58" t="str">
        <f t="shared" si="34"/>
        <v/>
      </c>
      <c r="BQ58" t="str">
        <f t="shared" si="34"/>
        <v/>
      </c>
      <c r="BR58" t="str">
        <f t="shared" si="34"/>
        <v/>
      </c>
      <c r="BS58" t="str">
        <f t="shared" si="34"/>
        <v/>
      </c>
      <c r="BT58" t="str">
        <f t="shared" si="18"/>
        <v/>
      </c>
      <c r="BV58" t="str">
        <f t="array" ref="BV58">IFERROR(INDEX($Q$4:$Q$59,SMALL(IF($AG$4:$AG$59&lt;(MAX($AG$4:$AG$59)-2),ROW($AG$4:$AG$59)),ROWS(AG$4:AG58))-3,1),"")</f>
        <v/>
      </c>
      <c r="BW58" t="str">
        <f t="shared" si="41"/>
        <v/>
      </c>
      <c r="BX58" t="str">
        <f t="shared" si="41"/>
        <v/>
      </c>
      <c r="BY58" t="str">
        <f t="shared" si="41"/>
        <v/>
      </c>
      <c r="BZ58" t="str">
        <f t="shared" si="41"/>
        <v/>
      </c>
      <c r="CA58" t="str">
        <f t="shared" si="41"/>
        <v/>
      </c>
      <c r="CB58" t="str">
        <f t="shared" si="35"/>
        <v/>
      </c>
      <c r="CC58" t="str">
        <f t="shared" si="35"/>
        <v/>
      </c>
      <c r="CD58" t="str">
        <f t="shared" si="35"/>
        <v/>
      </c>
      <c r="CE58" t="str">
        <f t="shared" si="35"/>
        <v/>
      </c>
      <c r="CF58" t="str">
        <f t="shared" si="35"/>
        <v/>
      </c>
      <c r="CG58" t="str">
        <f t="shared" si="19"/>
        <v/>
      </c>
    </row>
    <row r="59" spans="1:85" x14ac:dyDescent="0.2">
      <c r="A59" t="s">
        <v>18</v>
      </c>
      <c r="B59" s="16">
        <f>B23</f>
        <v>34.307000000000002</v>
      </c>
      <c r="D59">
        <v>3</v>
      </c>
      <c r="E59">
        <v>0</v>
      </c>
      <c r="F59">
        <v>0</v>
      </c>
      <c r="Q59">
        <v>56</v>
      </c>
      <c r="R59" s="101" t="str">
        <f t="shared" si="0"/>
        <v>C1-17</v>
      </c>
      <c r="S59" s="101">
        <f t="shared" si="42"/>
        <v>47.683999999999997</v>
      </c>
      <c r="T59" s="101" t="str">
        <f t="shared" si="2"/>
        <v>C1-11</v>
      </c>
      <c r="U59" s="101">
        <f>IFERROR(IF(($K$2-S59)&lt;$B$53,VLOOKUP(($K$2-S59),$B$4:$B$53,1,TRUE),$B$62),"-")</f>
        <v>36.243000000000002</v>
      </c>
      <c r="V59" s="101" t="str">
        <f t="shared" si="3"/>
        <v>-</v>
      </c>
      <c r="W59" s="101" t="str">
        <f>IFERROR(IF(($K$2-S59-U59)&lt;$B$53,VLOOKUP(($K$2-S59-U59),$B$4:$B$53,1,TRUE),$B$62),"-")</f>
        <v>-</v>
      </c>
      <c r="X59" s="101" t="str">
        <f t="shared" si="4"/>
        <v>-</v>
      </c>
      <c r="Y59" s="101" t="str">
        <f>IFERROR(IF(($K$2-S59-U59-W59)&lt;$B$53,VLOOKUP(($K$2-S59-U59-W59),$B$4:$B$53,1,TRUE),$B$62),"-")</f>
        <v>-</v>
      </c>
      <c r="Z59" s="7">
        <f t="shared" si="37"/>
        <v>83.926999999999992</v>
      </c>
      <c r="AA59" s="7">
        <f t="shared" si="10"/>
        <v>7.3000000000007503E-2</v>
      </c>
      <c r="AB59">
        <f t="shared" si="11"/>
        <v>0</v>
      </c>
      <c r="AC59" s="7">
        <f t="shared" si="12"/>
        <v>1</v>
      </c>
      <c r="AD59" s="7">
        <f t="shared" si="13"/>
        <v>0</v>
      </c>
      <c r="AE59" s="7">
        <f t="array" ref="AE59">IF(OR(LEFT(R59:Y59,2)="C5",LEFT(R59:Y59,2)="C6",LEFT(R59:Y59,2)="C7"),1,0)</f>
        <v>0</v>
      </c>
      <c r="AF59" s="7">
        <f t="shared" si="14"/>
        <v>0</v>
      </c>
      <c r="AG59" s="7">
        <f t="shared" si="15"/>
        <v>2</v>
      </c>
      <c r="AI59" t="str">
        <f t="array" ref="AI59">IFERROR(INDEX($Q$4:$Q$59,SMALL(IF($AG$4:$AG$59=MAX($AG$4:$AG$59),ROW($AG$4:$AG$59)),ROWS(Q$4:Q59))-3,1),"")</f>
        <v/>
      </c>
      <c r="AJ59" t="str">
        <f t="shared" si="38"/>
        <v/>
      </c>
      <c r="AK59" t="str">
        <f t="shared" si="38"/>
        <v/>
      </c>
      <c r="AL59" t="str">
        <f t="shared" si="38"/>
        <v/>
      </c>
      <c r="AM59" t="str">
        <f t="shared" si="38"/>
        <v/>
      </c>
      <c r="AN59" t="str">
        <f t="shared" si="38"/>
        <v/>
      </c>
      <c r="AO59" t="str">
        <f t="shared" si="32"/>
        <v/>
      </c>
      <c r="AP59" t="str">
        <f t="shared" si="32"/>
        <v/>
      </c>
      <c r="AQ59" t="str">
        <f t="shared" si="32"/>
        <v/>
      </c>
      <c r="AR59" t="str">
        <f t="shared" si="32"/>
        <v/>
      </c>
      <c r="AS59" t="str">
        <f t="shared" si="32"/>
        <v/>
      </c>
      <c r="AT59" t="str">
        <f t="shared" si="16"/>
        <v/>
      </c>
      <c r="AV59" t="str">
        <f t="array" ref="AV59">IFERROR(INDEX($Q$4:$Q$59,SMALL(IF($AG$4:$AG$59=(MAX($AG$4:$AG$59)-1),ROW($AG$4:$AG$59)),ROWS(Q$4:Q59))-3,1),"")</f>
        <v/>
      </c>
      <c r="AW59" t="str">
        <f t="shared" si="39"/>
        <v/>
      </c>
      <c r="AX59" t="str">
        <f t="shared" si="39"/>
        <v/>
      </c>
      <c r="AY59" t="str">
        <f t="shared" si="39"/>
        <v/>
      </c>
      <c r="AZ59" t="str">
        <f t="shared" si="39"/>
        <v/>
      </c>
      <c r="BA59" t="str">
        <f t="shared" si="39"/>
        <v/>
      </c>
      <c r="BB59" t="str">
        <f t="shared" si="33"/>
        <v/>
      </c>
      <c r="BC59" t="str">
        <f t="shared" si="33"/>
        <v/>
      </c>
      <c r="BD59" t="str">
        <f t="shared" si="33"/>
        <v/>
      </c>
      <c r="BE59" t="str">
        <f t="shared" si="33"/>
        <v/>
      </c>
      <c r="BF59" t="str">
        <f t="shared" si="33"/>
        <v/>
      </c>
      <c r="BG59" t="str">
        <f t="shared" si="17"/>
        <v/>
      </c>
      <c r="BI59" t="str">
        <f t="array" ref="BI59">IFERROR(INDEX($Q$4:$Q$59,SMALL(IF($AG$4:$AG$59=(MAX($AG$4:$AG$59)-2),ROW($AG$4:$AG$59)),ROWS(Q$4:Q59))-3,1),"")</f>
        <v/>
      </c>
      <c r="BJ59" t="str">
        <f t="shared" si="40"/>
        <v/>
      </c>
      <c r="BK59" t="str">
        <f t="shared" si="40"/>
        <v/>
      </c>
      <c r="BL59" t="str">
        <f t="shared" si="40"/>
        <v/>
      </c>
      <c r="BM59" t="str">
        <f t="shared" si="40"/>
        <v/>
      </c>
      <c r="BN59" t="str">
        <f t="shared" si="40"/>
        <v/>
      </c>
      <c r="BO59" t="str">
        <f t="shared" si="34"/>
        <v/>
      </c>
      <c r="BP59" t="str">
        <f t="shared" si="34"/>
        <v/>
      </c>
      <c r="BQ59" t="str">
        <f t="shared" si="34"/>
        <v/>
      </c>
      <c r="BR59" t="str">
        <f t="shared" si="34"/>
        <v/>
      </c>
      <c r="BS59" t="str">
        <f t="shared" si="34"/>
        <v/>
      </c>
      <c r="BT59" t="str">
        <f t="shared" si="18"/>
        <v/>
      </c>
      <c r="BV59" t="str">
        <f t="array" ref="BV59">IFERROR(INDEX($Q$4:$Q$59,SMALL(IF($AG$4:$AG$59&lt;(MAX($AG$4:$AG$59)-2),ROW($AG$4:$AG$59)),ROWS(AG$4:AG59))-3,1),"")</f>
        <v/>
      </c>
      <c r="BW59" t="str">
        <f t="shared" si="41"/>
        <v/>
      </c>
      <c r="BX59" t="str">
        <f t="shared" si="41"/>
        <v/>
      </c>
      <c r="BY59" t="str">
        <f t="shared" si="41"/>
        <v/>
      </c>
      <c r="BZ59" t="str">
        <f t="shared" si="41"/>
        <v/>
      </c>
      <c r="CA59" t="str">
        <f t="shared" si="41"/>
        <v/>
      </c>
      <c r="CB59" t="str">
        <f t="shared" si="35"/>
        <v/>
      </c>
      <c r="CC59" t="str">
        <f t="shared" si="35"/>
        <v/>
      </c>
      <c r="CD59" t="str">
        <f t="shared" si="35"/>
        <v/>
      </c>
      <c r="CE59" t="str">
        <f t="shared" si="35"/>
        <v/>
      </c>
      <c r="CF59" t="str">
        <f t="shared" si="35"/>
        <v/>
      </c>
      <c r="CG59" t="str">
        <f t="shared" si="19"/>
        <v/>
      </c>
    </row>
    <row r="60" spans="1:85" x14ac:dyDescent="0.2">
      <c r="A60" t="s">
        <v>16</v>
      </c>
      <c r="B60" s="16">
        <f>B38</f>
        <v>47.9</v>
      </c>
      <c r="D60">
        <v>0</v>
      </c>
      <c r="E60">
        <v>2</v>
      </c>
      <c r="F60">
        <v>0</v>
      </c>
    </row>
    <row r="61" spans="1:85" x14ac:dyDescent="0.2">
      <c r="A61" t="s">
        <v>14</v>
      </c>
      <c r="B61" s="16">
        <f>B39</f>
        <v>47.938000000000002</v>
      </c>
      <c r="D61">
        <v>0</v>
      </c>
      <c r="E61">
        <v>2</v>
      </c>
      <c r="F61">
        <v>0</v>
      </c>
    </row>
    <row r="62" spans="1:85" x14ac:dyDescent="0.2">
      <c r="A62" t="s">
        <v>12</v>
      </c>
      <c r="B62" s="16">
        <f>B36</f>
        <v>46.841000000000001</v>
      </c>
      <c r="D62">
        <v>2</v>
      </c>
      <c r="E62">
        <v>1</v>
      </c>
      <c r="F62">
        <v>0</v>
      </c>
    </row>
    <row r="63" spans="1:85" x14ac:dyDescent="0.2">
      <c r="B63" s="2" t="s">
        <v>38</v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52">
    <cfRule type="cellIs" dxfId="17" priority="6" operator="lessThan">
      <formula>$M$5</formula>
    </cfRule>
  </conditionalFormatting>
  <conditionalFormatting sqref="AA4:AA59">
    <cfRule type="cellIs" dxfId="16" priority="3" operator="greaterThan">
      <formula>$M$2</formula>
    </cfRule>
    <cfRule type="cellIs" dxfId="15" priority="4" operator="lessThan">
      <formula>$N$2</formula>
    </cfRule>
    <cfRule type="cellIs" dxfId="14" priority="5" operator="between">
      <formula>$N$2</formula>
      <formula>$M$2</formula>
    </cfRule>
  </conditionalFormatting>
  <conditionalFormatting sqref="R53:S59">
    <cfRule type="cellIs" dxfId="13" priority="2" operator="lessThan">
      <formula>$M$5</formula>
    </cfRule>
  </conditionalFormatting>
  <conditionalFormatting sqref="T53:Y59">
    <cfRule type="cellIs" dxfId="12" priority="1" operator="lessThan">
      <formula>$M$5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"/>
  <sheetViews>
    <sheetView topLeftCell="E1" zoomScaleNormal="100" workbookViewId="0">
      <selection activeCell="D23" sqref="D23"/>
    </sheetView>
  </sheetViews>
  <sheetFormatPr defaultColWidth="8.88671875" defaultRowHeight="15" x14ac:dyDescent="0.2"/>
  <cols>
    <col min="29" max="29" width="15.109375" customWidth="1"/>
    <col min="30" max="30" width="17.21875" customWidth="1"/>
    <col min="31" max="31" width="13.33203125" customWidth="1"/>
    <col min="32" max="32" width="15.88671875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cartridges!R32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03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C6-2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47.938000000000002</v>
      </c>
      <c r="M4" t="s">
        <v>84</v>
      </c>
      <c r="Q4">
        <v>1</v>
      </c>
      <c r="R4" s="101" t="str">
        <f t="shared" ref="R4:R19" si="0">INDEX($A$4:$A$13,MATCH(S4,$B$4:$B$13,0),1)</f>
        <v>C4-3</v>
      </c>
      <c r="S4" s="101">
        <f>IF($K$2&lt;($B$13+0.25),VLOOKUP($K$2,$B$4:$B$13,1,TRUE),$B$16)</f>
        <v>34.307000000000002</v>
      </c>
      <c r="T4" s="101" t="str">
        <f t="shared" ref="T4:T19" si="1">IFERROR(INDEX($A$4:$A$13,MATCH(U4,$B$4:$B$13,0),1),"-")</f>
        <v>C4-3</v>
      </c>
      <c r="U4" s="101">
        <f>IFERROR(IF(($K$2-S4)&lt;$B$13,VLOOKUP(($K$2-S4),$B$4:$B$13,1,TRUE),$B$16),"-")</f>
        <v>34.307000000000002</v>
      </c>
      <c r="V4" s="101" t="str">
        <f t="shared" ref="V4:V19" si="2">IFERROR(INDEX($A$4:$A$13,MATCH(W4,$B$4:$B$13,0),1),"-")</f>
        <v>C4-1</v>
      </c>
      <c r="W4" s="101">
        <f>IFERROR(IF(($K$2-S4-U4)&lt;$B$13,VLOOKUP(($K$2-S4-U4),$B$4:$B$13,1,TRUE),$B$16),"-")</f>
        <v>11.433</v>
      </c>
      <c r="X4" s="101" t="str">
        <f t="shared" ref="X4:X19" si="3">IFERROR(INDEX($A$4:$A$13,MATCH(Y4,$B$4:$B$13,0),1),"-")</f>
        <v>-</v>
      </c>
      <c r="Y4" s="101" t="str">
        <f>IFERROR(IF(($K$2-S4-U4-W4)&lt;$B$13,VLOOKUP(($K$2-S4-U4-W4),$B$4:$B$13,1,TRUE),$B$16),"-")</f>
        <v>-</v>
      </c>
      <c r="Z4" s="7">
        <f t="shared" ref="Z4:Z11" si="4">SUM(R4:Y4)</f>
        <v>80.046999999999997</v>
      </c>
      <c r="AA4" s="7">
        <f t="shared" ref="AA4:AA19" si="5">($K$2-Z4)</f>
        <v>3.953000000000003</v>
      </c>
      <c r="AB4">
        <f t="shared" ref="AB4:AB19" si="6">IF(AA4&gt;1,$S$1-6,IF(AA4&gt;$M$2,-3,IF(AA4&gt;$N$2,-1,0)))</f>
        <v>-5</v>
      </c>
      <c r="AC4" s="7">
        <f t="shared" ref="AC4:AC19" si="7">IF(MIN(R4:Y4)&lt;$M$5,-1,1)</f>
        <v>-1</v>
      </c>
      <c r="AD4" s="7">
        <f t="shared" ref="AD4:AD19" si="8">IF(AND(_xlfn.IFNA(MATCH(S4,$B$16:$B$20,0)&gt;0,FALSE),_xlfn.IFNA(MATCH(U4,$B$16:$B$20,0)&gt;0,FALSE),_xlfn.IFNA(MATCH(W4,$B$16:$B$20,0)&gt;0,FALSE),_xlfn.IFNA(MATCH(Y4,$B$16:$B$20,0)&gt;0,FALSE)),1,0)</f>
        <v>0</v>
      </c>
      <c r="AE4" s="7">
        <f t="array" ref="AE4">IF(OR(LEFT(R4:Y4,2)="C5",LEFT(R4:Y4,2)="C6",LEFT(R4:Y4,2)="C7"),1,0)</f>
        <v>0</v>
      </c>
      <c r="AF4" s="7">
        <f t="shared" ref="AF4:AF19" si="9">IF(AA4&lt;((COUNTIF(R4:Y4,"&gt;0")+1)*$M$8),-10,0)</f>
        <v>0</v>
      </c>
      <c r="AG4" s="7">
        <f t="shared" ref="AG4:AG19" si="10">$S$1+SUM(AB4:AF4)</f>
        <v>-5</v>
      </c>
      <c r="AI4">
        <f t="array" ref="AI4">IFERROR(INDEX($Q$4:$Q$59,SMALL(IF($AG$4:$AG$19=MAX($AG$4:$AG$19),ROW($AG$4:$AG$19)),ROWS(Q$4:Q4))-3,1),"")</f>
        <v>5</v>
      </c>
      <c r="AJ4" t="str">
        <f t="shared" ref="AJ4:AJ35" si="11">IFERROR(INDEX(R$4:R$19,$AI4,1),"")</f>
        <v>C5-2</v>
      </c>
      <c r="AK4">
        <f t="shared" ref="AK4:AK35" si="12">IFERROR(INDEX(S$4:S$19,$AI4,1),"")</f>
        <v>47.9</v>
      </c>
      <c r="AL4" t="str">
        <f t="shared" ref="AL4:AL35" si="13">IFERROR(INDEX(T$4:T$19,$AI4,1),"")</f>
        <v>C7-1</v>
      </c>
      <c r="AM4">
        <f t="shared" ref="AM4:AM35" si="14">IFERROR(INDEX(U$4:U$19,$AI4,1),"")</f>
        <v>35.396999999999998</v>
      </c>
      <c r="AN4" t="str">
        <f t="shared" ref="AN4:AN35" si="15">IFERROR(INDEX(V$4:V$19,$AI4,1),"")</f>
        <v>-</v>
      </c>
      <c r="AO4" t="str">
        <f t="shared" ref="AO4:AO35" si="16">IFERROR(INDEX(W$4:W$19,$AI4,1),"")</f>
        <v>-</v>
      </c>
      <c r="AP4" t="str">
        <f t="shared" ref="AP4:AP35" si="17">IFERROR(INDEX(X$4:X$19,$AI4,1),"")</f>
        <v>-</v>
      </c>
      <c r="AQ4" t="str">
        <f t="shared" ref="AQ4:AQ35" si="18">IFERROR(INDEX(Y$4:Y$19,$AI4,1),"")</f>
        <v>-</v>
      </c>
      <c r="AR4">
        <f t="shared" ref="AR4:AR35" si="19">IFERROR(INDEX(Z$4:Z$19,$AI4,1),"")</f>
        <v>83.296999999999997</v>
      </c>
      <c r="AS4">
        <f t="shared" ref="AS4:AS35" si="20">IFERROR(INDEX(AA$4:AA$19,$AI4,1),"")</f>
        <v>0.70300000000000296</v>
      </c>
      <c r="AT4">
        <f t="shared" ref="AT4:AT35" si="21">IFERROR(INDEX(AG$4:AG$19,$AI4,1),"")</f>
        <v>0</v>
      </c>
      <c r="AV4">
        <f t="array" ref="AV4">IFERROR(INDEX($Q$4:$Q$59,SMALL(IF($AG$4:$AG$19=(MAX($AG$4:$AG$19)-1),ROW($AG$4:$AG$19)),ROWS(Q$4:Q4))-3,1),"")</f>
        <v>2</v>
      </c>
      <c r="AW4" t="str">
        <f t="shared" ref="AW4:AW35" si="22">IFERROR(INDEX(R$4:R$19,$AV4,1),"")</f>
        <v>C4-3</v>
      </c>
      <c r="AX4">
        <f t="shared" ref="AX4:AX35" si="23">IFERROR(INDEX(S$4:S$19,$AV4,1),"")</f>
        <v>34.307000000000002</v>
      </c>
      <c r="AY4" t="str">
        <f t="shared" ref="AY4:AY35" si="24">IFERROR(INDEX(T$4:T$19,$AV4,1),"")</f>
        <v>C5-2</v>
      </c>
      <c r="AZ4">
        <f t="shared" ref="AZ4:AZ35" si="25">IFERROR(INDEX(U$4:U$19,$AV4,1),"")</f>
        <v>47.9</v>
      </c>
      <c r="BA4" t="str">
        <f t="shared" ref="BA4:BA35" si="26">IFERROR(INDEX(V$4:V$19,$AV4,1),"")</f>
        <v>-</v>
      </c>
      <c r="BB4" t="str">
        <f t="shared" ref="BB4:BB35" si="27">IFERROR(INDEX(W$4:W$19,$AV4,1),"")</f>
        <v>-</v>
      </c>
      <c r="BC4" t="str">
        <f t="shared" ref="BC4:BC35" si="28">IFERROR(INDEX(X$4:X$19,$AV4,1),"")</f>
        <v>-</v>
      </c>
      <c r="BD4" t="str">
        <f t="shared" ref="BD4:BD35" si="29">IFERROR(INDEX(Y$4:Y$19,$AV4,1),"")</f>
        <v>-</v>
      </c>
      <c r="BE4">
        <f t="shared" ref="BE4:BE35" si="30">IFERROR(INDEX(Z$4:Z$19,$AV4,1),"")</f>
        <v>82.206999999999994</v>
      </c>
      <c r="BF4">
        <f t="shared" ref="BF4:BF35" si="31">IFERROR(INDEX(AA$4:AA$19,$AV4,1),"")</f>
        <v>1.7930000000000064</v>
      </c>
      <c r="BG4">
        <f t="shared" ref="BG4:BG35" si="32">IFERROR(INDEX(AG$4:AG$19,$AV4,1),"")</f>
        <v>-1</v>
      </c>
      <c r="BI4">
        <f t="array" ref="BI4">IFERROR(INDEX($Q$4:$Q$59,SMALL(IF($AG$4:$AG$19=(MAX($AG$4:$AG$19)-2),ROW($AG$4:$AG$19)),ROWS(Q$4:Q4))-3,1),"")</f>
        <v>13</v>
      </c>
      <c r="BJ4" t="str">
        <f t="shared" ref="BJ4:BJ35" si="33">IFERROR(INDEX(R$4:R$19,$BI4,1),"")</f>
        <v>C7-2</v>
      </c>
      <c r="BK4">
        <f t="shared" ref="BK4:BK35" si="34">IFERROR(INDEX(S$4:S$19,$BI4,1),"")</f>
        <v>46.841000000000001</v>
      </c>
      <c r="BL4" t="str">
        <f t="shared" ref="BL4:BL35" si="35">IFERROR(INDEX(T$4:T$19,$BI4,1),"")</f>
        <v>C7-1</v>
      </c>
      <c r="BM4">
        <f t="shared" ref="BM4:BM35" si="36">IFERROR(INDEX(U$4:U$19,$BI4,1),"")</f>
        <v>35.396999999999998</v>
      </c>
      <c r="BN4" t="str">
        <f t="shared" ref="BN4:BN35" si="37">IFERROR(INDEX(V$4:V$19,$BI4,1),"")</f>
        <v>-</v>
      </c>
      <c r="BO4" t="str">
        <f t="shared" ref="BO4:BO35" si="38">IFERROR(INDEX(W$4:W$19,$BI4,1),"")</f>
        <v>-</v>
      </c>
      <c r="BP4" t="str">
        <f t="shared" ref="BP4:BP35" si="39">IFERROR(INDEX(X$4:X$19,$BI4,1),"")</f>
        <v>-</v>
      </c>
      <c r="BQ4" t="str">
        <f t="shared" ref="BQ4:BQ35" si="40">IFERROR(INDEX(Y$4:Y$19,$BI4,1),"")</f>
        <v>-</v>
      </c>
      <c r="BR4">
        <f t="shared" ref="BR4:BR35" si="41">IFERROR(INDEX(Z$4:Z$19,$BI4,1),"")</f>
        <v>82.238</v>
      </c>
      <c r="BS4">
        <f t="shared" ref="BS4:BS35" si="42">IFERROR(INDEX(AA$4:AA$19,$BI4,1),"")</f>
        <v>1.7620000000000005</v>
      </c>
      <c r="BT4">
        <f t="shared" ref="BT4:BT35" si="43">IFERROR(INDEX(AG$4:AG$19,$BI4,1),"")</f>
        <v>-2</v>
      </c>
      <c r="BV4" t="str">
        <f t="array" ref="BV4">IFERROR(INDEX($Q$4:$Q$59,SMALL(IF($AG$4:$AG$19&lt;(MAX($AG$4:$AG$19)-2),ROW($AG$4:$AG$19)),ROWS(#REF!))-3,1),"")</f>
        <v/>
      </c>
      <c r="BW4" t="str">
        <f t="shared" ref="BW4:BW35" si="44">IFERROR(INDEX(R$4:R$19,$BV4,1),"")</f>
        <v/>
      </c>
      <c r="BX4" t="str">
        <f t="shared" ref="BX4:BX35" si="45">IFERROR(INDEX(S$4:S$19,$BV4,1),"")</f>
        <v/>
      </c>
      <c r="BY4" t="str">
        <f t="shared" ref="BY4:BY35" si="46">IFERROR(INDEX(T$4:T$19,$BV4,1),"")</f>
        <v/>
      </c>
      <c r="BZ4" t="str">
        <f t="shared" ref="BZ4:BZ35" si="47">IFERROR(INDEX(U$4:U$19,$BV4,1),"")</f>
        <v/>
      </c>
      <c r="CA4" t="str">
        <f t="shared" ref="CA4:CA35" si="48">IFERROR(INDEX(V$4:V$19,$BV4,1),"")</f>
        <v/>
      </c>
      <c r="CB4" t="str">
        <f t="shared" ref="CB4:CB35" si="49">IFERROR(INDEX(W$4:W$19,$BV4,1),"")</f>
        <v/>
      </c>
      <c r="CC4" t="str">
        <f t="shared" ref="CC4:CC35" si="50">IFERROR(INDEX(X$4:X$19,$BV4,1),"")</f>
        <v/>
      </c>
      <c r="CD4" t="str">
        <f t="shared" ref="CD4:CD35" si="51">IFERROR(INDEX(Y$4:Y$19,$BV4,1),"")</f>
        <v/>
      </c>
      <c r="CE4" t="str">
        <f t="shared" ref="CE4:CE35" si="52">IFERROR(INDEX(Z$4:Z$19,$BV4,1),"")</f>
        <v/>
      </c>
      <c r="CF4" t="str">
        <f t="shared" ref="CF4:CF35" si="53">IFERROR(INDEX(AA$4:AA$19,$BV4,1),"")</f>
        <v/>
      </c>
      <c r="CG4" t="str">
        <f t="shared" ref="CG4:CG35" si="54">IFERROR(INDEX(AG$4:AG$19,$BV4,1),"")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03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C7-1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35.396999999999998</v>
      </c>
      <c r="M5" s="8">
        <v>20</v>
      </c>
      <c r="Q5">
        <v>2</v>
      </c>
      <c r="R5" s="101" t="str">
        <f t="shared" si="0"/>
        <v>C4-3</v>
      </c>
      <c r="S5" s="101">
        <f>IF($K$2&lt;($B$13+0.25),VLOOKUP($K$2,$B$4:$B$13,1,TRUE),$B$16)</f>
        <v>34.307000000000002</v>
      </c>
      <c r="T5" s="101" t="str">
        <f t="shared" si="1"/>
        <v>C5-2</v>
      </c>
      <c r="U5" s="101">
        <f>IFERROR(IF(($K$2-S5)&lt;$B$13,VLOOKUP(($K$2-S5),$B$4:$B$13,1,TRUE),$B$17),"-")</f>
        <v>47.9</v>
      </c>
      <c r="V5" s="101" t="str">
        <f t="shared" si="2"/>
        <v>-</v>
      </c>
      <c r="W5" s="101" t="str">
        <f>IFERROR(IF(($K$2-S5-U5)&lt;$B$13,VLOOKUP(($K$2-S5-U5),$B$4:$B$13,1,TRUE),$B$17),"-")</f>
        <v>-</v>
      </c>
      <c r="X5" s="101" t="str">
        <f t="shared" si="3"/>
        <v>-</v>
      </c>
      <c r="Y5" s="101" t="str">
        <f>IFERROR(IF(($K$2-S5-U5-W5)&lt;$B$13,VLOOKUP(($K$2-S5-U5-W5),$B$4:$B$13,1,TRUE),$B$17),"-")</f>
        <v>-</v>
      </c>
      <c r="Z5" s="7">
        <f t="shared" si="4"/>
        <v>82.206999999999994</v>
      </c>
      <c r="AA5" s="7">
        <f t="shared" si="5"/>
        <v>1.7930000000000064</v>
      </c>
      <c r="AB5">
        <f t="shared" si="6"/>
        <v>-5</v>
      </c>
      <c r="AC5" s="7">
        <f t="shared" si="7"/>
        <v>1</v>
      </c>
      <c r="AD5" s="7">
        <f t="shared" si="8"/>
        <v>1</v>
      </c>
      <c r="AE5" s="7">
        <f t="array" ref="AE5">IF(OR(LEFT(R5:Y5,2)="C5",LEFT(R5:Y5,2)="C6",LEFT(R5:Y5,2)="C7"),1,0)</f>
        <v>1</v>
      </c>
      <c r="AF5" s="7">
        <f t="shared" si="9"/>
        <v>0</v>
      </c>
      <c r="AG5" s="7">
        <f t="shared" si="10"/>
        <v>-1</v>
      </c>
      <c r="AI5">
        <f t="array" ref="AI5">IFERROR(INDEX($Q$4:$Q$59,SMALL(IF($AG$4:$AG$19=MAX($AG$4:$AG$19),ROW($AG$4:$AG$19)),ROWS(Q$4:Q5))-3,1),"")</f>
        <v>6</v>
      </c>
      <c r="AJ5" t="str">
        <f t="shared" si="11"/>
        <v>C5-2</v>
      </c>
      <c r="AK5">
        <f t="shared" si="12"/>
        <v>47.9</v>
      </c>
      <c r="AL5" t="str">
        <f t="shared" si="13"/>
        <v>C7-1</v>
      </c>
      <c r="AM5">
        <f t="shared" si="14"/>
        <v>35.396999999999998</v>
      </c>
      <c r="AN5" t="str">
        <f t="shared" si="15"/>
        <v>-</v>
      </c>
      <c r="AO5" t="str">
        <f t="shared" si="16"/>
        <v>-</v>
      </c>
      <c r="AP5" t="str">
        <f t="shared" si="17"/>
        <v>-</v>
      </c>
      <c r="AQ5" t="str">
        <f t="shared" si="18"/>
        <v>-</v>
      </c>
      <c r="AR5">
        <f t="shared" si="19"/>
        <v>83.296999999999997</v>
      </c>
      <c r="AS5">
        <f t="shared" si="20"/>
        <v>0.70300000000000296</v>
      </c>
      <c r="AT5">
        <f t="shared" si="21"/>
        <v>0</v>
      </c>
      <c r="AV5">
        <f t="array" ref="AV5">IFERROR(INDEX($Q$4:$Q$59,SMALL(IF($AG$4:$AG$19=(MAX($AG$4:$AG$19)-1),ROW($AG$4:$AG$19)),ROWS(Q$4:Q5))-3,1),"")</f>
        <v>3</v>
      </c>
      <c r="AW5" t="str">
        <f t="shared" si="22"/>
        <v>C4-3</v>
      </c>
      <c r="AX5">
        <f t="shared" si="23"/>
        <v>34.307000000000002</v>
      </c>
      <c r="AY5" t="str">
        <f t="shared" si="24"/>
        <v>C6-2</v>
      </c>
      <c r="AZ5">
        <f t="shared" si="25"/>
        <v>47.938000000000002</v>
      </c>
      <c r="BA5" t="str">
        <f t="shared" si="26"/>
        <v>-</v>
      </c>
      <c r="BB5" t="str">
        <f t="shared" si="27"/>
        <v>-</v>
      </c>
      <c r="BC5" t="str">
        <f t="shared" si="28"/>
        <v>-</v>
      </c>
      <c r="BD5" t="str">
        <f t="shared" si="29"/>
        <v>-</v>
      </c>
      <c r="BE5">
        <f t="shared" si="30"/>
        <v>82.245000000000005</v>
      </c>
      <c r="BF5">
        <f t="shared" si="31"/>
        <v>1.7549999999999955</v>
      </c>
      <c r="BG5">
        <f t="shared" si="32"/>
        <v>-1</v>
      </c>
      <c r="BI5">
        <f t="array" ref="BI5">IFERROR(INDEX($Q$4:$Q$59,SMALL(IF($AG$4:$AG$19=(MAX($AG$4:$AG$19)-2),ROW($AG$4:$AG$19)),ROWS(Q$4:Q5))-3,1),"")</f>
        <v>14</v>
      </c>
      <c r="BJ5" t="str">
        <f t="shared" si="33"/>
        <v>C7-2</v>
      </c>
      <c r="BK5">
        <f t="shared" si="34"/>
        <v>46.841000000000001</v>
      </c>
      <c r="BL5" t="str">
        <f t="shared" si="35"/>
        <v>C7-1</v>
      </c>
      <c r="BM5">
        <f t="shared" si="36"/>
        <v>35.396999999999998</v>
      </c>
      <c r="BN5" t="str">
        <f t="shared" si="37"/>
        <v>-</v>
      </c>
      <c r="BO5" t="str">
        <f t="shared" si="38"/>
        <v>-</v>
      </c>
      <c r="BP5" t="str">
        <f t="shared" si="39"/>
        <v>-</v>
      </c>
      <c r="BQ5" t="str">
        <f t="shared" si="40"/>
        <v>-</v>
      </c>
      <c r="BR5">
        <f t="shared" si="41"/>
        <v>82.238</v>
      </c>
      <c r="BS5">
        <f t="shared" si="42"/>
        <v>1.7620000000000005</v>
      </c>
      <c r="BT5">
        <f t="shared" si="43"/>
        <v>-2</v>
      </c>
      <c r="BV5" t="str">
        <f t="array" ref="BV5">IFERROR(INDEX($Q$4:$Q$59,SMALL(IF($AG$4:$AG$19&lt;(MAX($AG$4:$AG$19)-2),ROW($AG$4:$AG$19)),ROWS(#REF!))-3,1),"")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03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101" t="str">
        <f t="shared" si="0"/>
        <v>C4-3</v>
      </c>
      <c r="S6" s="101">
        <f>IF($K$2&lt;($B$13+0.25),VLOOKUP($K$2,$B$4:$B$13,1,TRUE),$B$16)</f>
        <v>34.307000000000002</v>
      </c>
      <c r="T6" s="101" t="str">
        <f t="shared" si="1"/>
        <v>C6-2</v>
      </c>
      <c r="U6" s="101">
        <f>IFERROR(IF(($K$2-S6)&lt;$B$13,VLOOKUP(($K$2-S6),$B$4:$B$13,1,TRUE),$B$18),"-")</f>
        <v>47.938000000000002</v>
      </c>
      <c r="V6" s="101" t="str">
        <f t="shared" si="2"/>
        <v>-</v>
      </c>
      <c r="W6" s="101" t="str">
        <f>IFERROR(IF(($K$2-S6-U6)&lt;$B$13,VLOOKUP(($K$2-S6-U6),$B$4:$B$13,1,TRUE),$B$18),"-")</f>
        <v>-</v>
      </c>
      <c r="X6" s="101" t="str">
        <f t="shared" si="3"/>
        <v>-</v>
      </c>
      <c r="Y6" s="101" t="str">
        <f>IFERROR(IF(($K$2-S6-U6-W6)&lt;$B$13,VLOOKUP(($K$2-S6-U6-W6),$B$4:$B$13,1,TRUE),$B$18),"-")</f>
        <v>-</v>
      </c>
      <c r="Z6" s="7">
        <f t="shared" si="4"/>
        <v>82.245000000000005</v>
      </c>
      <c r="AA6" s="7">
        <f t="shared" si="5"/>
        <v>1.7549999999999955</v>
      </c>
      <c r="AB6">
        <f t="shared" si="6"/>
        <v>-5</v>
      </c>
      <c r="AC6" s="7">
        <f t="shared" si="7"/>
        <v>1</v>
      </c>
      <c r="AD6" s="7">
        <f t="shared" si="8"/>
        <v>1</v>
      </c>
      <c r="AE6" s="7">
        <f t="array" ref="AE6">IF(OR(LEFT(R6:Y6,2)="C5",LEFT(R6:Y6,2)="C6",LEFT(R6:Y6,2)="C7"),1,0)</f>
        <v>1</v>
      </c>
      <c r="AF6" s="7">
        <f t="shared" si="9"/>
        <v>0</v>
      </c>
      <c r="AG6" s="7">
        <f t="shared" si="10"/>
        <v>-1</v>
      </c>
      <c r="AI6">
        <f t="array" ref="AI6">IFERROR(INDEX($Q$4:$Q$59,SMALL(IF($AG$4:$AG$19=MAX($AG$4:$AG$19),ROW($AG$4:$AG$19)),ROWS(Q$4:Q6))-3,1),"")</f>
        <v>7</v>
      </c>
      <c r="AJ6" t="str">
        <f t="shared" si="11"/>
        <v>C5-2</v>
      </c>
      <c r="AK6">
        <f t="shared" si="12"/>
        <v>47.9</v>
      </c>
      <c r="AL6" t="str">
        <f t="shared" si="13"/>
        <v>C7-1</v>
      </c>
      <c r="AM6">
        <f t="shared" si="14"/>
        <v>35.396999999999998</v>
      </c>
      <c r="AN6" t="str">
        <f t="shared" si="15"/>
        <v>-</v>
      </c>
      <c r="AO6" t="str">
        <f t="shared" si="16"/>
        <v>-</v>
      </c>
      <c r="AP6" t="str">
        <f t="shared" si="17"/>
        <v>-</v>
      </c>
      <c r="AQ6" t="str">
        <f t="shared" si="18"/>
        <v>-</v>
      </c>
      <c r="AR6">
        <f t="shared" si="19"/>
        <v>83.296999999999997</v>
      </c>
      <c r="AS6">
        <f t="shared" si="20"/>
        <v>0.70300000000000296</v>
      </c>
      <c r="AT6">
        <f t="shared" si="21"/>
        <v>0</v>
      </c>
      <c r="AV6">
        <f t="array" ref="AV6">IFERROR(INDEX($Q$4:$Q$59,SMALL(IF($AG$4:$AG$19=(MAX($AG$4:$AG$19)-1),ROW($AG$4:$AG$19)),ROWS(Q$4:Q6))-3,1),"")</f>
        <v>4</v>
      </c>
      <c r="AW6" t="str">
        <f t="shared" si="22"/>
        <v>C4-3</v>
      </c>
      <c r="AX6">
        <f t="shared" si="23"/>
        <v>34.307000000000002</v>
      </c>
      <c r="AY6" t="str">
        <f t="shared" si="24"/>
        <v>C7-2</v>
      </c>
      <c r="AZ6">
        <f t="shared" si="25"/>
        <v>46.841000000000001</v>
      </c>
      <c r="BA6" t="str">
        <f t="shared" si="26"/>
        <v>-</v>
      </c>
      <c r="BB6" t="str">
        <f t="shared" si="27"/>
        <v>-</v>
      </c>
      <c r="BC6" t="str">
        <f t="shared" si="28"/>
        <v>-</v>
      </c>
      <c r="BD6" t="str">
        <f t="shared" si="29"/>
        <v>-</v>
      </c>
      <c r="BE6">
        <f t="shared" si="30"/>
        <v>81.147999999999996</v>
      </c>
      <c r="BF6">
        <f t="shared" si="31"/>
        <v>2.8520000000000039</v>
      </c>
      <c r="BG6">
        <f t="shared" si="32"/>
        <v>-1</v>
      </c>
      <c r="BI6">
        <f t="array" ref="BI6">IFERROR(INDEX($Q$4:$Q$59,SMALL(IF($AG$4:$AG$19=(MAX($AG$4:$AG$19)-2),ROW($AG$4:$AG$19)),ROWS(Q$4:Q6))-3,1),"")</f>
        <v>15</v>
      </c>
      <c r="BJ6" t="str">
        <f t="shared" si="33"/>
        <v>C7-2</v>
      </c>
      <c r="BK6">
        <f t="shared" si="34"/>
        <v>46.841000000000001</v>
      </c>
      <c r="BL6" t="str">
        <f t="shared" si="35"/>
        <v>C7-1</v>
      </c>
      <c r="BM6">
        <f t="shared" si="36"/>
        <v>35.396999999999998</v>
      </c>
      <c r="BN6" t="str">
        <f t="shared" si="37"/>
        <v>-</v>
      </c>
      <c r="BO6" t="str">
        <f t="shared" si="38"/>
        <v>-</v>
      </c>
      <c r="BP6" t="str">
        <f t="shared" si="39"/>
        <v>-</v>
      </c>
      <c r="BQ6" t="str">
        <f t="shared" si="40"/>
        <v>-</v>
      </c>
      <c r="BR6">
        <f t="shared" si="41"/>
        <v>82.238</v>
      </c>
      <c r="BS6">
        <f t="shared" si="42"/>
        <v>1.7620000000000005</v>
      </c>
      <c r="BT6">
        <f t="shared" si="43"/>
        <v>-2</v>
      </c>
      <c r="BV6" t="str">
        <f t="array" ref="BV6">IFERROR(INDEX($Q$4:$Q$59,SMALL(IF($AG$4:$AG$19&lt;(MAX($AG$4:$AG$19)-2),ROW($AG$4:$AG$19)),ROWS(#REF!))-3,1),"")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03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101" t="str">
        <f t="shared" si="0"/>
        <v>C4-3</v>
      </c>
      <c r="S7" s="101">
        <f>IF($K$2&lt;($B$13+0.25),VLOOKUP($K$2,$B$4:$B$13,1,TRUE),$B$16)</f>
        <v>34.307000000000002</v>
      </c>
      <c r="T7" s="101" t="str">
        <f t="shared" si="1"/>
        <v>C7-2</v>
      </c>
      <c r="U7" s="101">
        <f>IFERROR(IF(($K$2-S7)&lt;$B$13,VLOOKUP(($K$2-S7),$B$4:$B$13,1,TRUE),$B$19),"-")</f>
        <v>46.841000000000001</v>
      </c>
      <c r="V7" s="101" t="str">
        <f t="shared" si="2"/>
        <v>-</v>
      </c>
      <c r="W7" s="101" t="str">
        <f>IFERROR(IF(($K$2-S7-U7)&lt;$B$13,VLOOKUP(($K$2-S7-U7),$B$4:$B$13,1,TRUE),$B$19),"-")</f>
        <v>-</v>
      </c>
      <c r="X7" s="101" t="str">
        <f t="shared" si="3"/>
        <v>-</v>
      </c>
      <c r="Y7" s="101" t="str">
        <f>IFERROR(IF(($K$2-S7-U7-W7)&lt;$B$13,VLOOKUP(($K$2-S7-U7-W7),$B$4:$B$13,1,TRUE),$B$19),"-")</f>
        <v>-</v>
      </c>
      <c r="Z7" s="7">
        <f t="shared" si="4"/>
        <v>81.147999999999996</v>
      </c>
      <c r="AA7" s="7">
        <f t="shared" si="5"/>
        <v>2.8520000000000039</v>
      </c>
      <c r="AB7">
        <f t="shared" si="6"/>
        <v>-5</v>
      </c>
      <c r="AC7" s="7">
        <f t="shared" si="7"/>
        <v>1</v>
      </c>
      <c r="AD7" s="7">
        <f t="shared" si="8"/>
        <v>1</v>
      </c>
      <c r="AE7" s="7">
        <f t="array" ref="AE7">IF(OR(LEFT(R7:Y7,2)="C5",LEFT(R7:Y7,2)="C6",LEFT(R7:Y7,2)="C7"),1,0)</f>
        <v>1</v>
      </c>
      <c r="AF7" s="7">
        <f t="shared" si="9"/>
        <v>0</v>
      </c>
      <c r="AG7" s="7">
        <f t="shared" si="10"/>
        <v>-1</v>
      </c>
      <c r="AI7">
        <f t="array" ref="AI7">IFERROR(INDEX($Q$4:$Q$59,SMALL(IF($AG$4:$AG$19=MAX($AG$4:$AG$19),ROW($AG$4:$AG$19)),ROWS(Q$4:Q7))-3,1),"")</f>
        <v>8</v>
      </c>
      <c r="AJ7" t="str">
        <f t="shared" si="11"/>
        <v>C5-2</v>
      </c>
      <c r="AK7">
        <f t="shared" si="12"/>
        <v>47.9</v>
      </c>
      <c r="AL7" t="str">
        <f t="shared" si="13"/>
        <v>C7-1</v>
      </c>
      <c r="AM7">
        <f t="shared" si="14"/>
        <v>35.396999999999998</v>
      </c>
      <c r="AN7" t="str">
        <f t="shared" si="15"/>
        <v>-</v>
      </c>
      <c r="AO7" t="str">
        <f t="shared" si="16"/>
        <v>-</v>
      </c>
      <c r="AP7" t="str">
        <f t="shared" si="17"/>
        <v>-</v>
      </c>
      <c r="AQ7" t="str">
        <f t="shared" si="18"/>
        <v>-</v>
      </c>
      <c r="AR7">
        <f t="shared" si="19"/>
        <v>83.296999999999997</v>
      </c>
      <c r="AS7">
        <f t="shared" si="20"/>
        <v>0.70300000000000296</v>
      </c>
      <c r="AT7">
        <f t="shared" si="21"/>
        <v>0</v>
      </c>
      <c r="AV7" t="str">
        <f t="array" ref="AV7">IFERROR(INDEX($Q$4:$Q$59,SMALL(IF($AG$4:$AG$19=(MAX($AG$4:$AG$19)-1),ROW($AG$4:$AG$19)),ROWS(Q$4:Q7))-3,1),"")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>
        <f t="array" ref="BI7">IFERROR(INDEX($Q$4:$Q$59,SMALL(IF($AG$4:$AG$19=(MAX($AG$4:$AG$19)-2),ROW($AG$4:$AG$19)),ROWS(Q$4:Q7))-3,1),"")</f>
        <v>16</v>
      </c>
      <c r="BJ7" t="str">
        <f t="shared" si="33"/>
        <v>C7-2</v>
      </c>
      <c r="BK7">
        <f t="shared" si="34"/>
        <v>46.841000000000001</v>
      </c>
      <c r="BL7" t="str">
        <f t="shared" si="35"/>
        <v>C7-1</v>
      </c>
      <c r="BM7">
        <f t="shared" si="36"/>
        <v>35.396999999999998</v>
      </c>
      <c r="BN7" t="str">
        <f t="shared" si="37"/>
        <v>-</v>
      </c>
      <c r="BO7" t="str">
        <f t="shared" si="38"/>
        <v>-</v>
      </c>
      <c r="BP7" t="str">
        <f t="shared" si="39"/>
        <v>-</v>
      </c>
      <c r="BQ7" t="str">
        <f t="shared" si="40"/>
        <v>-</v>
      </c>
      <c r="BR7">
        <f t="shared" si="41"/>
        <v>82.238</v>
      </c>
      <c r="BS7">
        <f t="shared" si="42"/>
        <v>1.7620000000000005</v>
      </c>
      <c r="BT7">
        <f t="shared" si="43"/>
        <v>-2</v>
      </c>
      <c r="BV7" t="str">
        <f t="array" ref="BV7">IFERROR(INDEX($Q$4:$Q$59,SMALL(IF($AG$4:$AG$19&lt;(MAX($AG$4:$AG$19)-2),ROW($AG$4:$AG$19)),ROWS(#REF!))-3,1),"")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f>'calculating+sorting'!M8</f>
        <v>0.02</v>
      </c>
      <c r="Q8" s="11">
        <v>5</v>
      </c>
      <c r="R8" s="101" t="str">
        <f t="shared" si="0"/>
        <v>C5-2</v>
      </c>
      <c r="S8" s="101">
        <f>IF($K$2&lt;($B$13+0.25),VLOOKUP($K$2,$B$4:$B$13,1,TRUE),$B$17)</f>
        <v>47.9</v>
      </c>
      <c r="T8" s="101" t="str">
        <f t="shared" si="1"/>
        <v>C7-1</v>
      </c>
      <c r="U8" s="101">
        <f>IFERROR(IF(($K$2-S8)&lt;$B$13,VLOOKUP(($K$2-S8),$B$4:$B$13,1,TRUE),$B$16),"-")</f>
        <v>35.396999999999998</v>
      </c>
      <c r="V8" s="101" t="str">
        <f t="shared" si="2"/>
        <v>-</v>
      </c>
      <c r="W8" s="101" t="str">
        <f>IFERROR(IF(($K$2-S8-U8)&lt;$B$13,VLOOKUP(($K$2-S8-U8),$B$4:$B$13,1,TRUE),$B$16),"-")</f>
        <v>-</v>
      </c>
      <c r="X8" s="101" t="str">
        <f t="shared" si="3"/>
        <v>-</v>
      </c>
      <c r="Y8" s="101" t="str">
        <f>IFERROR(IF(($K$2-S8-U8-W8)&lt;$B$13,VLOOKUP(($K$2-S8-U8-W8),$B$4:$B$13,1,TRUE),$B$16),"-")</f>
        <v>-</v>
      </c>
      <c r="Z8" s="7">
        <f t="shared" si="4"/>
        <v>83.296999999999997</v>
      </c>
      <c r="AA8" s="7">
        <f t="shared" si="5"/>
        <v>0.70300000000000296</v>
      </c>
      <c r="AB8">
        <f t="shared" si="6"/>
        <v>-3</v>
      </c>
      <c r="AC8" s="7">
        <f t="shared" si="7"/>
        <v>1</v>
      </c>
      <c r="AD8" s="7">
        <f t="shared" si="8"/>
        <v>0</v>
      </c>
      <c r="AE8" s="7">
        <f t="array" ref="AE8">IF(OR(LEFT(R8:Y8,2)="C5",LEFT(R8:Y8,2)="C6",LEFT(R8:Y8,2)="C7"),1,0)</f>
        <v>1</v>
      </c>
      <c r="AF8" s="7">
        <f t="shared" si="9"/>
        <v>0</v>
      </c>
      <c r="AG8" s="7">
        <f t="shared" si="10"/>
        <v>0</v>
      </c>
      <c r="AI8">
        <f t="array" ref="AI8">IFERROR(INDEX($Q$4:$Q$59,SMALL(IF($AG$4:$AG$19=MAX($AG$4:$AG$19),ROW($AG$4:$AG$19)),ROWS(Q$4:Q8))-3,1),"")</f>
        <v>9</v>
      </c>
      <c r="AJ8" t="str">
        <f t="shared" si="11"/>
        <v>C6-2</v>
      </c>
      <c r="AK8">
        <f t="shared" si="12"/>
        <v>47.938000000000002</v>
      </c>
      <c r="AL8" t="str">
        <f t="shared" si="13"/>
        <v>C7-1</v>
      </c>
      <c r="AM8">
        <f t="shared" si="14"/>
        <v>35.396999999999998</v>
      </c>
      <c r="AN8" t="str">
        <f t="shared" si="15"/>
        <v>-</v>
      </c>
      <c r="AO8" t="str">
        <f t="shared" si="16"/>
        <v>-</v>
      </c>
      <c r="AP8" t="str">
        <f t="shared" si="17"/>
        <v>-</v>
      </c>
      <c r="AQ8" t="str">
        <f t="shared" si="18"/>
        <v>-</v>
      </c>
      <c r="AR8">
        <f t="shared" si="19"/>
        <v>83.335000000000008</v>
      </c>
      <c r="AS8">
        <f t="shared" si="20"/>
        <v>0.66499999999999204</v>
      </c>
      <c r="AT8">
        <f t="shared" si="21"/>
        <v>0</v>
      </c>
      <c r="AV8" t="str">
        <f t="array" ref="AV8">IFERROR(INDEX($Q$4:$Q$59,SMALL(IF($AG$4:$AG$19=(MAX($AG$4:$AG$19)-1),ROW($AG$4:$AG$19)),ROWS(Q$4:Q8))-3,1),"")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 t="str">
        <f t="array" ref="BI8">IFERROR(INDEX($Q$4:$Q$59,SMALL(IF($AG$4:$AG$19=(MAX($AG$4:$AG$19)-2),ROW($AG$4:$AG$19)),ROWS(Q$4:Q8))-3,1),"")</f>
        <v/>
      </c>
      <c r="BJ8" t="str">
        <f t="shared" si="33"/>
        <v/>
      </c>
      <c r="BK8" t="str">
        <f t="shared" si="34"/>
        <v/>
      </c>
      <c r="BL8" t="str">
        <f t="shared" si="35"/>
        <v/>
      </c>
      <c r="BM8" t="str">
        <f t="shared" si="36"/>
        <v/>
      </c>
      <c r="BN8" t="str">
        <f t="shared" si="37"/>
        <v/>
      </c>
      <c r="BO8" t="str">
        <f t="shared" si="38"/>
        <v/>
      </c>
      <c r="BP8" t="str">
        <f t="shared" si="39"/>
        <v/>
      </c>
      <c r="BQ8" t="str">
        <f t="shared" si="40"/>
        <v/>
      </c>
      <c r="BR8" t="str">
        <f t="shared" si="41"/>
        <v/>
      </c>
      <c r="BS8" t="str">
        <f t="shared" si="42"/>
        <v/>
      </c>
      <c r="BT8" t="str">
        <f t="shared" si="43"/>
        <v/>
      </c>
      <c r="BV8" t="str">
        <f t="array" ref="BV8">IFERROR(INDEX($Q$4:$Q$59,SMALL(IF($AG$4:$AG$19&lt;(MAX($AG$4:$AG$19)-2),ROW($AG$4:$AG$19)),ROWS(#REF!))-3,1),"")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83.335000000000008</v>
      </c>
      <c r="Q9" s="11">
        <v>6</v>
      </c>
      <c r="R9" s="101" t="str">
        <f t="shared" si="0"/>
        <v>C5-2</v>
      </c>
      <c r="S9" s="101">
        <f>IF($K$2&lt;($B$13+0.25),VLOOKUP($K$2,$B$4:$B$13,1,TRUE),$B$17)</f>
        <v>47.9</v>
      </c>
      <c r="T9" s="101" t="str">
        <f t="shared" si="1"/>
        <v>C7-1</v>
      </c>
      <c r="U9" s="101">
        <f>IFERROR(IF(($K$2-S9)&lt;$B$13,VLOOKUP(($K$2-S9),$B$4:$B$13,1,TRUE),$B$17),"-")</f>
        <v>35.396999999999998</v>
      </c>
      <c r="V9" s="101" t="str">
        <f t="shared" si="2"/>
        <v>-</v>
      </c>
      <c r="W9" s="101" t="str">
        <f>IFERROR(IF(($K$2-S9-U9)&lt;$B$13,VLOOKUP(($K$2-S9-U9),$B$4:$B$13,1,TRUE),$B$17),"-")</f>
        <v>-</v>
      </c>
      <c r="X9" s="101" t="str">
        <f t="shared" si="3"/>
        <v>-</v>
      </c>
      <c r="Y9" s="101" t="str">
        <f>IFERROR(IF(($K$2-S9-U9-W9)&lt;$B$13,VLOOKUP(($K$2-S9-U9-W9),$B$4:$B$13,1,TRUE),$B$17),"-")</f>
        <v>-</v>
      </c>
      <c r="Z9" s="7">
        <f t="shared" si="4"/>
        <v>83.296999999999997</v>
      </c>
      <c r="AA9" s="7">
        <f t="shared" si="5"/>
        <v>0.70300000000000296</v>
      </c>
      <c r="AB9">
        <f t="shared" si="6"/>
        <v>-3</v>
      </c>
      <c r="AC9" s="7">
        <f t="shared" si="7"/>
        <v>1</v>
      </c>
      <c r="AD9" s="7">
        <f t="shared" si="8"/>
        <v>0</v>
      </c>
      <c r="AE9" s="7">
        <f t="array" ref="AE9">IF(OR(LEFT(R9:Y9,2)="C5",LEFT(R9:Y9,2)="C6",LEFT(R9:Y9,2)="C7"),1,0)</f>
        <v>1</v>
      </c>
      <c r="AF9" s="7">
        <f t="shared" si="9"/>
        <v>0</v>
      </c>
      <c r="AG9" s="7">
        <f t="shared" si="10"/>
        <v>0</v>
      </c>
      <c r="AI9">
        <f t="array" ref="AI9">IFERROR(INDEX($Q$4:$Q$59,SMALL(IF($AG$4:$AG$19=MAX($AG$4:$AG$19),ROW($AG$4:$AG$19)),ROWS(Q$4:Q9))-3,1),"")</f>
        <v>10</v>
      </c>
      <c r="AJ9" t="str">
        <f t="shared" si="11"/>
        <v>C6-2</v>
      </c>
      <c r="AK9">
        <f t="shared" si="12"/>
        <v>47.938000000000002</v>
      </c>
      <c r="AL9" t="str">
        <f t="shared" si="13"/>
        <v>C7-1</v>
      </c>
      <c r="AM9">
        <f t="shared" si="14"/>
        <v>35.396999999999998</v>
      </c>
      <c r="AN9" t="str">
        <f t="shared" si="15"/>
        <v>-</v>
      </c>
      <c r="AO9" t="str">
        <f t="shared" si="16"/>
        <v>-</v>
      </c>
      <c r="AP9" t="str">
        <f t="shared" si="17"/>
        <v>-</v>
      </c>
      <c r="AQ9" t="str">
        <f t="shared" si="18"/>
        <v>-</v>
      </c>
      <c r="AR9">
        <f t="shared" si="19"/>
        <v>83.335000000000008</v>
      </c>
      <c r="AS9">
        <f t="shared" si="20"/>
        <v>0.66499999999999204</v>
      </c>
      <c r="AT9">
        <f t="shared" si="21"/>
        <v>0</v>
      </c>
      <c r="AV9" t="str">
        <f t="array" ref="AV9">IFERROR(INDEX($Q$4:$Q$59,SMALL(IF($AG$4:$AG$19=(MAX($AG$4:$AG$19)-1),ROW($AG$4:$AG$19)),ROWS(Q$4:Q9))-3,1),"")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 t="str">
        <f t="array" ref="BI9">IFERROR(INDEX($Q$4:$Q$59,SMALL(IF($AG$4:$AG$19=(MAX($AG$4:$AG$19)-2),ROW($AG$4:$AG$19)),ROWS(Q$4:Q9))-3,1),"")</f>
        <v/>
      </c>
      <c r="BJ9" t="str">
        <f t="shared" si="33"/>
        <v/>
      </c>
      <c r="BK9" t="str">
        <f t="shared" si="34"/>
        <v/>
      </c>
      <c r="BL9" t="str">
        <f t="shared" si="35"/>
        <v/>
      </c>
      <c r="BM9" t="str">
        <f t="shared" si="36"/>
        <v/>
      </c>
      <c r="BN9" t="str">
        <f t="shared" si="37"/>
        <v/>
      </c>
      <c r="BO9" t="str">
        <f t="shared" si="38"/>
        <v/>
      </c>
      <c r="BP9" t="str">
        <f t="shared" si="39"/>
        <v/>
      </c>
      <c r="BQ9" t="str">
        <f t="shared" si="40"/>
        <v/>
      </c>
      <c r="BR9" t="str">
        <f t="shared" si="41"/>
        <v/>
      </c>
      <c r="BS9" t="str">
        <f t="shared" si="42"/>
        <v/>
      </c>
      <c r="BT9" t="str">
        <f t="shared" si="43"/>
        <v/>
      </c>
      <c r="BV9" t="str">
        <f t="array" ref="BV9">IFERROR(INDEX($Q$4:$Q$59,SMALL(IF($AG$4:$AG$19&lt;(MAX($AG$4:$AG$19)-2),ROW($AG$4:$AG$19)),ROWS(#REF!))-3,1),"")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0.66499999999999204</v>
      </c>
      <c r="Q10">
        <v>7</v>
      </c>
      <c r="R10" s="101" t="str">
        <f t="shared" si="0"/>
        <v>C5-2</v>
      </c>
      <c r="S10" s="101">
        <f>IF($K$2&lt;($B$13+0.25),VLOOKUP($K$2,$B$4:$B$13,1,TRUE),$B$17)</f>
        <v>47.9</v>
      </c>
      <c r="T10" s="101" t="str">
        <f t="shared" si="1"/>
        <v>C7-1</v>
      </c>
      <c r="U10" s="101">
        <f>IFERROR(IF(($K$2-S10)&lt;$B$13,VLOOKUP(($K$2-S10),$B$4:$B$13,1,TRUE),$B$18),"-")</f>
        <v>35.396999999999998</v>
      </c>
      <c r="V10" s="101" t="str">
        <f t="shared" si="2"/>
        <v>-</v>
      </c>
      <c r="W10" s="101" t="str">
        <f>IFERROR(IF(($K$2-S10-U10)&lt;$B$13,VLOOKUP(($K$2-S10-U10),$B$4:$B$13,1,TRUE),$B$18),"-")</f>
        <v>-</v>
      </c>
      <c r="X10" s="101" t="str">
        <f t="shared" si="3"/>
        <v>-</v>
      </c>
      <c r="Y10" s="101" t="str">
        <f>IFERROR(IF(($K$2-S10-U10-W10)&lt;$B$13,VLOOKUP(($K$2-S10-U10-W10),$B$4:$B$13,1,TRUE),$B$18),"-")</f>
        <v>-</v>
      </c>
      <c r="Z10" s="7">
        <f t="shared" si="4"/>
        <v>83.296999999999997</v>
      </c>
      <c r="AA10" s="7">
        <f t="shared" si="5"/>
        <v>0.70300000000000296</v>
      </c>
      <c r="AB10">
        <f t="shared" si="6"/>
        <v>-3</v>
      </c>
      <c r="AC10" s="7">
        <f t="shared" si="7"/>
        <v>1</v>
      </c>
      <c r="AD10" s="7">
        <f t="shared" si="8"/>
        <v>0</v>
      </c>
      <c r="AE10" s="7">
        <f t="array" ref="AE10">IF(OR(LEFT(R10:Y10,2)="C5",LEFT(R10:Y10,2)="C6",LEFT(R10:Y10,2)="C7"),1,0)</f>
        <v>1</v>
      </c>
      <c r="AF10" s="7">
        <f t="shared" si="9"/>
        <v>0</v>
      </c>
      <c r="AG10" s="7">
        <f t="shared" si="10"/>
        <v>0</v>
      </c>
      <c r="AI10">
        <f t="array" ref="AI10">IFERROR(INDEX($Q$4:$Q$59,SMALL(IF($AG$4:$AG$19=MAX($AG$4:$AG$19),ROW($AG$4:$AG$19)),ROWS(Q$4:Q10))-3,1),"")</f>
        <v>11</v>
      </c>
      <c r="AJ10" t="str">
        <f t="shared" si="11"/>
        <v>C6-2</v>
      </c>
      <c r="AK10">
        <f t="shared" si="12"/>
        <v>47.938000000000002</v>
      </c>
      <c r="AL10" t="str">
        <f t="shared" si="13"/>
        <v>C7-1</v>
      </c>
      <c r="AM10">
        <f t="shared" si="14"/>
        <v>35.396999999999998</v>
      </c>
      <c r="AN10" t="str">
        <f t="shared" si="15"/>
        <v>-</v>
      </c>
      <c r="AO10" t="str">
        <f t="shared" si="16"/>
        <v>-</v>
      </c>
      <c r="AP10" t="str">
        <f t="shared" si="17"/>
        <v>-</v>
      </c>
      <c r="AQ10" t="str">
        <f t="shared" si="18"/>
        <v>-</v>
      </c>
      <c r="AR10">
        <f t="shared" si="19"/>
        <v>83.335000000000008</v>
      </c>
      <c r="AS10">
        <f t="shared" si="20"/>
        <v>0.66499999999999204</v>
      </c>
      <c r="AT10">
        <f t="shared" si="21"/>
        <v>0</v>
      </c>
      <c r="AV10" t="str">
        <f t="array" ref="AV10">IFERROR(INDEX($Q$4:$Q$59,SMALL(IF($AG$4:$AG$19=(MAX($AG$4:$AG$19)-1),ROW($AG$4:$AG$19)),ROWS(Q$4:Q10))-3,1),"")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 t="str">
        <f t="array" ref="BI10">IFERROR(INDEX($Q$4:$Q$59,SMALL(IF($AG$4:$AG$19=(MAX($AG$4:$AG$19)-2),ROW($AG$4:$AG$19)),ROWS(Q$4:Q10))-3,1),"")</f>
        <v/>
      </c>
      <c r="BJ10" t="str">
        <f t="shared" si="33"/>
        <v/>
      </c>
      <c r="BK10" t="str">
        <f t="shared" si="34"/>
        <v/>
      </c>
      <c r="BL10" t="str">
        <f t="shared" si="35"/>
        <v/>
      </c>
      <c r="BM10" t="str">
        <f t="shared" si="36"/>
        <v/>
      </c>
      <c r="BN10" t="str">
        <f t="shared" si="37"/>
        <v/>
      </c>
      <c r="BO10" t="str">
        <f t="shared" si="38"/>
        <v/>
      </c>
      <c r="BP10" t="str">
        <f t="shared" si="39"/>
        <v/>
      </c>
      <c r="BQ10" t="str">
        <f t="shared" si="40"/>
        <v/>
      </c>
      <c r="BR10" t="str">
        <f t="shared" si="41"/>
        <v/>
      </c>
      <c r="BS10" t="str">
        <f t="shared" si="42"/>
        <v/>
      </c>
      <c r="BT10" t="str">
        <f t="shared" si="43"/>
        <v/>
      </c>
      <c r="BV10" t="str">
        <f t="array" ref="BV10">IFERROR(INDEX($Q$4:$Q$59,SMALL(IF($AG$4:$AG$19&lt;(MAX($AG$4:$AG$19)-2),ROW($AG$4:$AG$19)),ROWS(#REF!))-3,1),"")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101" t="str">
        <f t="shared" si="0"/>
        <v>C5-2</v>
      </c>
      <c r="S11" s="101">
        <f>IF($K$2&lt;($B$13+0.25),VLOOKUP($K$2,$B$4:$B$13,1,TRUE),$B$17)</f>
        <v>47.9</v>
      </c>
      <c r="T11" s="101" t="str">
        <f t="shared" si="1"/>
        <v>C7-1</v>
      </c>
      <c r="U11" s="101">
        <f>IFERROR(IF(($K$2-S11)&lt;$B$13,VLOOKUP(($K$2-S11),$B$4:$B$13,1,TRUE),$B$19),"-")</f>
        <v>35.396999999999998</v>
      </c>
      <c r="V11" s="101" t="str">
        <f t="shared" si="2"/>
        <v>-</v>
      </c>
      <c r="W11" s="101" t="str">
        <f>IFERROR(IF(($K$2-S11-U11)&lt;$B$13,VLOOKUP(($K$2-S11-U11),$B$4:$B$13,1,TRUE),$B$19),"-")</f>
        <v>-</v>
      </c>
      <c r="X11" s="101" t="str">
        <f t="shared" si="3"/>
        <v>-</v>
      </c>
      <c r="Y11" s="101" t="str">
        <f>IFERROR(IF(($K$2-S11-U11-W11)&lt;$B$13,VLOOKUP(($K$2-S11-U11-W11),$B$4:$B$13,1,TRUE),$B$19),"-")</f>
        <v>-</v>
      </c>
      <c r="Z11" s="7">
        <f t="shared" si="4"/>
        <v>83.296999999999997</v>
      </c>
      <c r="AA11" s="7">
        <f t="shared" si="5"/>
        <v>0.70300000000000296</v>
      </c>
      <c r="AB11">
        <f t="shared" si="6"/>
        <v>-3</v>
      </c>
      <c r="AC11" s="7">
        <f t="shared" si="7"/>
        <v>1</v>
      </c>
      <c r="AD11" s="7">
        <f t="shared" si="8"/>
        <v>0</v>
      </c>
      <c r="AE11" s="7">
        <f t="array" ref="AE11">IF(OR(LEFT(R11:Y11,2)="C5",LEFT(R11:Y11,2)="C6",LEFT(R11:Y11,2)="C7"),1,0)</f>
        <v>1</v>
      </c>
      <c r="AF11" s="7">
        <f t="shared" si="9"/>
        <v>0</v>
      </c>
      <c r="AG11" s="7">
        <f t="shared" si="10"/>
        <v>0</v>
      </c>
      <c r="AI11">
        <f t="array" ref="AI11">IFERROR(INDEX($Q$4:$Q$59,SMALL(IF($AG$4:$AG$19=MAX($AG$4:$AG$19),ROW($AG$4:$AG$19)),ROWS(Q$4:Q11))-3,1),"")</f>
        <v>12</v>
      </c>
      <c r="AJ11" t="str">
        <f t="shared" si="11"/>
        <v>C6-2</v>
      </c>
      <c r="AK11">
        <f t="shared" si="12"/>
        <v>47.938000000000002</v>
      </c>
      <c r="AL11" t="str">
        <f t="shared" si="13"/>
        <v>C7-1</v>
      </c>
      <c r="AM11">
        <f t="shared" si="14"/>
        <v>35.396999999999998</v>
      </c>
      <c r="AN11" t="str">
        <f t="shared" si="15"/>
        <v>-</v>
      </c>
      <c r="AO11" t="str">
        <f t="shared" si="16"/>
        <v>-</v>
      </c>
      <c r="AP11" t="str">
        <f t="shared" si="17"/>
        <v>-</v>
      </c>
      <c r="AQ11" t="str">
        <f t="shared" si="18"/>
        <v>-</v>
      </c>
      <c r="AR11">
        <f t="shared" si="19"/>
        <v>83.335000000000008</v>
      </c>
      <c r="AS11">
        <f t="shared" si="20"/>
        <v>0.66499999999999204</v>
      </c>
      <c r="AT11">
        <f t="shared" si="21"/>
        <v>0</v>
      </c>
      <c r="AV11" t="str">
        <f t="array" ref="AV11">IFERROR(INDEX($Q$4:$Q$59,SMALL(IF($AG$4:$AG$19=(MAX($AG$4:$AG$19)-1),ROW($AG$4:$AG$19)),ROWS(Q$4:Q11))-3,1),"")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 t="str">
        <f t="array" ref="BI11">IFERROR(INDEX($Q$4:$Q$59,SMALL(IF($AG$4:$AG$19=(MAX($AG$4:$AG$19)-2),ROW($AG$4:$AG$19)),ROWS(Q$4:Q11))-3,1),"")</f>
        <v/>
      </c>
      <c r="BJ11" t="str">
        <f t="shared" si="33"/>
        <v/>
      </c>
      <c r="BK11" t="str">
        <f t="shared" si="34"/>
        <v/>
      </c>
      <c r="BL11" t="str">
        <f t="shared" si="35"/>
        <v/>
      </c>
      <c r="BM11" t="str">
        <f t="shared" si="36"/>
        <v/>
      </c>
      <c r="BN11" t="str">
        <f t="shared" si="37"/>
        <v/>
      </c>
      <c r="BO11" t="str">
        <f t="shared" si="38"/>
        <v/>
      </c>
      <c r="BP11" t="str">
        <f t="shared" si="39"/>
        <v/>
      </c>
      <c r="BQ11" t="str">
        <f t="shared" si="40"/>
        <v/>
      </c>
      <c r="BR11" t="str">
        <f t="shared" si="41"/>
        <v/>
      </c>
      <c r="BS11" t="str">
        <f t="shared" si="42"/>
        <v/>
      </c>
      <c r="BT11" t="str">
        <f t="shared" si="43"/>
        <v/>
      </c>
      <c r="BV11" t="str">
        <f t="array" ref="BV11">IFERROR(INDEX($Q$4:$Q$59,SMALL(IF($AG$4:$AG$19&lt;(MAX($AG$4:$AG$19)-2),ROW($AG$4:$AG$19)),ROWS(#REF!))-3,1),"")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101" t="str">
        <f t="shared" si="0"/>
        <v>C6-2</v>
      </c>
      <c r="S12" s="101">
        <f>IF($K$2&lt;($B$13+0.25),VLOOKUP($K$2,$B$4:$B$13,1,TRUE),$B$18)</f>
        <v>47.938000000000002</v>
      </c>
      <c r="T12" s="101" t="str">
        <f t="shared" si="1"/>
        <v>C7-1</v>
      </c>
      <c r="U12" s="101">
        <f>IFERROR(IF(($K$2-S12)&lt;$B$13,VLOOKUP(($K$2-S12),$B$4:$B$13,1,TRUE),$B$16),"-")</f>
        <v>35.396999999999998</v>
      </c>
      <c r="V12" s="101" t="str">
        <f t="shared" si="2"/>
        <v>-</v>
      </c>
      <c r="W12" s="101" t="str">
        <f>IFERROR(IF(($K$2-S12-U12)&lt;$B$13,VLOOKUP(($K$2-S12-U12),$B$4:$B$13,1,TRUE),$B$16),"-")</f>
        <v>-</v>
      </c>
      <c r="X12" s="101" t="str">
        <f t="shared" si="3"/>
        <v>-</v>
      </c>
      <c r="Y12" s="101" t="str">
        <f>IFERROR(IF(($K$2-S12-U12-W12)&lt;$B$13,VLOOKUP(($K$2-S12-U12-W12),$B$4:$B$13,1,TRUE),$B$16),"-")</f>
        <v>-</v>
      </c>
      <c r="Z12" s="7">
        <f t="shared" ref="Z12:Z15" si="55">SUM(R12:Y12)</f>
        <v>83.335000000000008</v>
      </c>
      <c r="AA12" s="7">
        <f t="shared" si="5"/>
        <v>0.66499999999999204</v>
      </c>
      <c r="AB12">
        <f t="shared" si="6"/>
        <v>-3</v>
      </c>
      <c r="AC12" s="7">
        <f t="shared" si="7"/>
        <v>1</v>
      </c>
      <c r="AD12" s="7">
        <f t="shared" si="8"/>
        <v>0</v>
      </c>
      <c r="AE12" s="7">
        <f t="array" ref="AE12">IF(OR(LEFT(R12:Y12,2)="C5",LEFT(R12:Y12,2)="C6",LEFT(R12:Y12,2)="C7"),1,0)</f>
        <v>1</v>
      </c>
      <c r="AF12" s="7">
        <f t="shared" si="9"/>
        <v>0</v>
      </c>
      <c r="AG12" s="7">
        <f t="shared" si="10"/>
        <v>0</v>
      </c>
      <c r="AI12" t="str">
        <f t="array" ref="AI12">IFERROR(INDEX($Q$4:$Q$59,SMALL(IF($AG$4:$AG$19=MAX($AG$4:$AG$19),ROW($AG$4:$AG$19)),ROWS(Q$4:Q12))-3,1),"")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IFERROR(INDEX($Q$4:$Q$59,SMALL(IF($AG$4:$AG$19=(MAX($AG$4:$AG$19)-1),ROW($AG$4:$AG$19)),ROWS(Q$4:Q12))-3,1),"")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 t="str">
        <f t="array" ref="BI12">IFERROR(INDEX($Q$4:$Q$59,SMALL(IF($AG$4:$AG$19=(MAX($AG$4:$AG$19)-2),ROW($AG$4:$AG$19)),ROWS(Q$4:Q12))-3,1),"")</f>
        <v/>
      </c>
      <c r="BJ12" t="str">
        <f t="shared" si="33"/>
        <v/>
      </c>
      <c r="BK12" t="str">
        <f t="shared" si="34"/>
        <v/>
      </c>
      <c r="BL12" t="str">
        <f t="shared" si="35"/>
        <v/>
      </c>
      <c r="BM12" t="str">
        <f t="shared" si="36"/>
        <v/>
      </c>
      <c r="BN12" t="str">
        <f t="shared" si="37"/>
        <v/>
      </c>
      <c r="BO12" t="str">
        <f t="shared" si="38"/>
        <v/>
      </c>
      <c r="BP12" t="str">
        <f t="shared" si="39"/>
        <v/>
      </c>
      <c r="BQ12" t="str">
        <f t="shared" si="40"/>
        <v/>
      </c>
      <c r="BR12" t="str">
        <f t="shared" si="41"/>
        <v/>
      </c>
      <c r="BS12" t="str">
        <f t="shared" si="42"/>
        <v/>
      </c>
      <c r="BT12" t="str">
        <f t="shared" si="43"/>
        <v/>
      </c>
      <c r="BV12" t="str">
        <f t="array" ref="BV12">IFERROR(INDEX($Q$4:$Q$59,SMALL(IF($AG$4:$AG$19&lt;(MAX($AG$4:$AG$19)-2),ROW($AG$4:$AG$19)),ROWS(#REF!))-3,1),"")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101" t="str">
        <f t="shared" si="0"/>
        <v>C6-2</v>
      </c>
      <c r="S13" s="101">
        <f>IF($K$2&lt;($B$13+0.25),VLOOKUP($K$2,$B$4:$B$13,1,TRUE),$B$18)</f>
        <v>47.938000000000002</v>
      </c>
      <c r="T13" s="101" t="str">
        <f t="shared" si="1"/>
        <v>C7-1</v>
      </c>
      <c r="U13" s="101">
        <f>IFERROR(IF(($K$2-S13)&lt;$B$13,VLOOKUP(($K$2-S13),$B$4:$B$13,1,TRUE),$B$17),"-")</f>
        <v>35.396999999999998</v>
      </c>
      <c r="V13" s="101" t="str">
        <f t="shared" si="2"/>
        <v>-</v>
      </c>
      <c r="W13" s="101" t="str">
        <f>IFERROR(IF(($K$2-S13-U13)&lt;$B$13,VLOOKUP(($K$2-S13-U13),$B$4:$B$13,1,TRUE),$B$17),"-")</f>
        <v>-</v>
      </c>
      <c r="X13" s="101" t="str">
        <f t="shared" si="3"/>
        <v>-</v>
      </c>
      <c r="Y13" s="101" t="str">
        <f>IFERROR(IF(($K$2-S13-U13-W13)&lt;$B$13,VLOOKUP(($K$2-S13-U13-W13),$B$4:$B$13,1,TRUE),$B$17),"-")</f>
        <v>-</v>
      </c>
      <c r="Z13" s="7">
        <f t="shared" si="55"/>
        <v>83.335000000000008</v>
      </c>
      <c r="AA13" s="7">
        <f t="shared" si="5"/>
        <v>0.66499999999999204</v>
      </c>
      <c r="AB13">
        <f t="shared" si="6"/>
        <v>-3</v>
      </c>
      <c r="AC13" s="7">
        <f t="shared" si="7"/>
        <v>1</v>
      </c>
      <c r="AD13" s="7">
        <f t="shared" si="8"/>
        <v>0</v>
      </c>
      <c r="AE13" s="7">
        <f t="array" ref="AE13">IF(OR(LEFT(R13:Y13,2)="C5",LEFT(R13:Y13,2)="C6",LEFT(R13:Y13,2)="C7"),1,0)</f>
        <v>1</v>
      </c>
      <c r="AF13" s="7">
        <f t="shared" si="9"/>
        <v>0</v>
      </c>
      <c r="AG13" s="7">
        <f t="shared" si="10"/>
        <v>0</v>
      </c>
      <c r="AI13" t="str">
        <f t="array" ref="AI13">IFERROR(INDEX($Q$4:$Q$59,SMALL(IF($AG$4:$AG$19=MAX($AG$4:$AG$19),ROW($AG$4:$AG$19)),ROWS(Q$4:Q13))-3,1),"")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IFERROR(INDEX($Q$4:$Q$59,SMALL(IF($AG$4:$AG$19=(MAX($AG$4:$AG$19)-1),ROW($AG$4:$AG$19)),ROWS(Q$4:Q13))-3,1),"")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 t="str">
        <f t="array" ref="BI13">IFERROR(INDEX($Q$4:$Q$59,SMALL(IF($AG$4:$AG$19=(MAX($AG$4:$AG$19)-2),ROW($AG$4:$AG$19)),ROWS(Q$4:Q13))-3,1),"")</f>
        <v/>
      </c>
      <c r="BJ13" t="str">
        <f t="shared" si="33"/>
        <v/>
      </c>
      <c r="BK13" t="str">
        <f t="shared" si="34"/>
        <v/>
      </c>
      <c r="BL13" t="str">
        <f t="shared" si="35"/>
        <v/>
      </c>
      <c r="BM13" t="str">
        <f t="shared" si="36"/>
        <v/>
      </c>
      <c r="BN13" t="str">
        <f t="shared" si="37"/>
        <v/>
      </c>
      <c r="BO13" t="str">
        <f t="shared" si="38"/>
        <v/>
      </c>
      <c r="BP13" t="str">
        <f t="shared" si="39"/>
        <v/>
      </c>
      <c r="BQ13" t="str">
        <f t="shared" si="40"/>
        <v/>
      </c>
      <c r="BR13" t="str">
        <f t="shared" si="41"/>
        <v/>
      </c>
      <c r="BS13" t="str">
        <f t="shared" si="42"/>
        <v/>
      </c>
      <c r="BT13" t="str">
        <f t="shared" si="43"/>
        <v/>
      </c>
      <c r="BV13" t="str">
        <f t="array" ref="BV13">IFERROR(INDEX($Q$4:$Q$59,SMALL(IF($AG$4:$AG$19&lt;(MAX($AG$4:$AG$19)-2),ROW($AG$4:$AG$19)),ROWS(#REF!))-3,1),"")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101" t="str">
        <f t="shared" si="0"/>
        <v>C6-2</v>
      </c>
      <c r="S14" s="101">
        <f>IF($K$2&lt;($B$13+0.25),VLOOKUP($K$2,$B$4:$B$13,1,TRUE),$B$18)</f>
        <v>47.938000000000002</v>
      </c>
      <c r="T14" s="101" t="str">
        <f t="shared" si="1"/>
        <v>C7-1</v>
      </c>
      <c r="U14" s="101">
        <f>IFERROR(IF(($K$2-S14)&lt;$B$13,VLOOKUP(($K$2-S14),$B$4:$B$13,1,TRUE),$B$18),"-")</f>
        <v>35.396999999999998</v>
      </c>
      <c r="V14" s="101" t="str">
        <f t="shared" si="2"/>
        <v>-</v>
      </c>
      <c r="W14" s="101" t="str">
        <f>IFERROR(IF(($K$2-S14-U14)&lt;$B$13,VLOOKUP(($K$2-S14-U14),$B$4:$B$13,1,TRUE),$B$18),"-")</f>
        <v>-</v>
      </c>
      <c r="X14" s="101" t="str">
        <f t="shared" si="3"/>
        <v>-</v>
      </c>
      <c r="Y14" s="101" t="str">
        <f>IFERROR(IF(($K$2-S14-U14-W14)&lt;$B$13,VLOOKUP(($K$2-S14-U14-W14),$B$4:$B$13,1,TRUE),$B$18),"-")</f>
        <v>-</v>
      </c>
      <c r="Z14" s="7">
        <f t="shared" si="55"/>
        <v>83.335000000000008</v>
      </c>
      <c r="AA14" s="7">
        <f t="shared" si="5"/>
        <v>0.66499999999999204</v>
      </c>
      <c r="AB14">
        <f t="shared" si="6"/>
        <v>-3</v>
      </c>
      <c r="AC14" s="7">
        <f t="shared" si="7"/>
        <v>1</v>
      </c>
      <c r="AD14" s="7">
        <f t="shared" si="8"/>
        <v>0</v>
      </c>
      <c r="AE14" s="7">
        <f t="array" ref="AE14">IF(OR(LEFT(R14:Y14,2)="C5",LEFT(R14:Y14,2)="C6",LEFT(R14:Y14,2)="C7"),1,0)</f>
        <v>1</v>
      </c>
      <c r="AF14" s="7">
        <f t="shared" si="9"/>
        <v>0</v>
      </c>
      <c r="AG14" s="7">
        <f t="shared" si="10"/>
        <v>0</v>
      </c>
      <c r="AI14" t="str">
        <f t="array" ref="AI14">IFERROR(INDEX($Q$4:$Q$59,SMALL(IF($AG$4:$AG$19=MAX($AG$4:$AG$19),ROW($AG$4:$AG$19)),ROWS(Q$4:Q14))-3,1),"")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IFERROR(INDEX($Q$4:$Q$59,SMALL(IF($AG$4:$AG$19=(MAX($AG$4:$AG$19)-1),ROW($AG$4:$AG$19)),ROWS(Q$4:Q14))-3,1),"")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 t="str">
        <f t="array" ref="BI14">IFERROR(INDEX($Q$4:$Q$59,SMALL(IF($AG$4:$AG$19=(MAX($AG$4:$AG$19)-2),ROW($AG$4:$AG$19)),ROWS(Q$4:Q14))-3,1),"")</f>
        <v/>
      </c>
      <c r="BJ14" t="str">
        <f t="shared" si="33"/>
        <v/>
      </c>
      <c r="BK14" t="str">
        <f t="shared" si="34"/>
        <v/>
      </c>
      <c r="BL14" t="str">
        <f t="shared" si="35"/>
        <v/>
      </c>
      <c r="BM14" t="str">
        <f t="shared" si="36"/>
        <v/>
      </c>
      <c r="BN14" t="str">
        <f t="shared" si="37"/>
        <v/>
      </c>
      <c r="BO14" t="str">
        <f t="shared" si="38"/>
        <v/>
      </c>
      <c r="BP14" t="str">
        <f t="shared" si="39"/>
        <v/>
      </c>
      <c r="BQ14" t="str">
        <f t="shared" si="40"/>
        <v/>
      </c>
      <c r="BR14" t="str">
        <f t="shared" si="41"/>
        <v/>
      </c>
      <c r="BS14" t="str">
        <f t="shared" si="42"/>
        <v/>
      </c>
      <c r="BT14" t="str">
        <f t="shared" si="43"/>
        <v/>
      </c>
      <c r="BV14" t="str">
        <f t="array" ref="BV14">IFERROR(INDEX($Q$4:$Q$59,SMALL(IF($AG$4:$AG$19&lt;(MAX($AG$4:$AG$19)-2),ROW($AG$4:$AG$19)),ROWS(#REF!))-3,1),"")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101" t="str">
        <f t="shared" si="0"/>
        <v>C6-2</v>
      </c>
      <c r="S15" s="101">
        <f>IF($K$2&lt;($B$13+0.25),VLOOKUP($K$2,$B$4:$B$13,1,TRUE),$B$18)</f>
        <v>47.938000000000002</v>
      </c>
      <c r="T15" s="101" t="str">
        <f t="shared" si="1"/>
        <v>C7-1</v>
      </c>
      <c r="U15" s="101">
        <f>IFERROR(IF(($K$2-S15)&lt;$B$13,VLOOKUP(($K$2-S15),$B$4:$B$13,1,TRUE),$B$19),"-")</f>
        <v>35.396999999999998</v>
      </c>
      <c r="V15" s="101" t="str">
        <f t="shared" si="2"/>
        <v>-</v>
      </c>
      <c r="W15" s="101" t="str">
        <f>IFERROR(IF(($K$2-S15-U15)&lt;$B$13,VLOOKUP(($K$2-S15-U15),$B$4:$B$13,1,TRUE),$B$19),"-")</f>
        <v>-</v>
      </c>
      <c r="X15" s="101" t="str">
        <f t="shared" si="3"/>
        <v>-</v>
      </c>
      <c r="Y15" s="101" t="str">
        <f>IFERROR(IF(($K$2-S15-U15-W15)&lt;$B$13,VLOOKUP(($K$2-S15-U15-W15),$B$4:$B$13,1,TRUE),$B$19),"-")</f>
        <v>-</v>
      </c>
      <c r="Z15" s="7">
        <f t="shared" si="55"/>
        <v>83.335000000000008</v>
      </c>
      <c r="AA15" s="7">
        <f t="shared" si="5"/>
        <v>0.66499999999999204</v>
      </c>
      <c r="AB15">
        <f t="shared" si="6"/>
        <v>-3</v>
      </c>
      <c r="AC15" s="7">
        <f t="shared" si="7"/>
        <v>1</v>
      </c>
      <c r="AD15" s="7">
        <f t="shared" si="8"/>
        <v>0</v>
      </c>
      <c r="AE15" s="7">
        <f t="array" ref="AE15">IF(OR(LEFT(R15:Y15,2)="C5",LEFT(R15:Y15,2)="C6",LEFT(R15:Y15,2)="C7"),1,0)</f>
        <v>1</v>
      </c>
      <c r="AF15" s="7">
        <f t="shared" si="9"/>
        <v>0</v>
      </c>
      <c r="AG15" s="7">
        <f t="shared" si="10"/>
        <v>0</v>
      </c>
      <c r="AI15" t="str">
        <f t="array" ref="AI15">IFERROR(INDEX($Q$4:$Q$59,SMALL(IF($AG$4:$AG$19=MAX($AG$4:$AG$19),ROW($AG$4:$AG$19)),ROWS(Q$4:Q15))-3,1),"")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IFERROR(INDEX($Q$4:$Q$59,SMALL(IF($AG$4:$AG$19=(MAX($AG$4:$AG$19)-1),ROW($AG$4:$AG$19)),ROWS(Q$4:Q15))-3,1),"")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 t="str">
        <f t="array" ref="BI15">IFERROR(INDEX($Q$4:$Q$59,SMALL(IF($AG$4:$AG$19=(MAX($AG$4:$AG$19)-2),ROW($AG$4:$AG$19)),ROWS(Q$4:Q15))-3,1),"")</f>
        <v/>
      </c>
      <c r="BJ15" t="str">
        <f t="shared" si="33"/>
        <v/>
      </c>
      <c r="BK15" t="str">
        <f t="shared" si="34"/>
        <v/>
      </c>
      <c r="BL15" t="str">
        <f t="shared" si="35"/>
        <v/>
      </c>
      <c r="BM15" t="str">
        <f t="shared" si="36"/>
        <v/>
      </c>
      <c r="BN15" t="str">
        <f t="shared" si="37"/>
        <v/>
      </c>
      <c r="BO15" t="str">
        <f t="shared" si="38"/>
        <v/>
      </c>
      <c r="BP15" t="str">
        <f t="shared" si="39"/>
        <v/>
      </c>
      <c r="BQ15" t="str">
        <f t="shared" si="40"/>
        <v/>
      </c>
      <c r="BR15" t="str">
        <f t="shared" si="41"/>
        <v/>
      </c>
      <c r="BS15" t="str">
        <f t="shared" si="42"/>
        <v/>
      </c>
      <c r="BT15" t="str">
        <f t="shared" si="43"/>
        <v/>
      </c>
      <c r="BV15" t="str">
        <f t="array" ref="BV15">IFERROR(INDEX($Q$4:$Q$59,SMALL(IF($AG$4:$AG$19&lt;(MAX($AG$4:$AG$19)-2),ROW($AG$4:$AG$19)),ROWS(#REF!))-3,1),"")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101" t="str">
        <f t="shared" si="0"/>
        <v>C7-2</v>
      </c>
      <c r="S16" s="101">
        <f>IF($K$2&lt;($B$13+0.25),VLOOKUP($K$2,$B$4:$B$13,1,TRUE),$B$19)</f>
        <v>46.841000000000001</v>
      </c>
      <c r="T16" s="101" t="str">
        <f t="shared" si="1"/>
        <v>C7-1</v>
      </c>
      <c r="U16" s="101">
        <f>IFERROR(IF(($K$2-S16)&lt;$B$13,VLOOKUP(($K$2-S16),$B$4:$B$13,1,TRUE),$B$16),"-")</f>
        <v>35.396999999999998</v>
      </c>
      <c r="V16" s="101" t="str">
        <f t="shared" si="2"/>
        <v>-</v>
      </c>
      <c r="W16" s="101" t="str">
        <f>IFERROR(IF(($K$2-S16-U16)&lt;$B$13,VLOOKUP(($K$2-S16-U16),$B$4:$B$13,1,TRUE),$B$16),"-")</f>
        <v>-</v>
      </c>
      <c r="X16" s="101" t="str">
        <f t="shared" si="3"/>
        <v>-</v>
      </c>
      <c r="Y16" s="101" t="str">
        <f>IFERROR(IF(($K$2-S16-U16-W16)&lt;$B$13,VLOOKUP(($K$2-S16-U16-W16),$B$4:$B$13,1,TRUE),$B$16),"-")</f>
        <v>-</v>
      </c>
      <c r="Z16" s="7">
        <f t="shared" ref="Z16:Z19" si="57">SUM(R16:Y16)</f>
        <v>82.238</v>
      </c>
      <c r="AA16" s="7">
        <f t="shared" si="5"/>
        <v>1.7620000000000005</v>
      </c>
      <c r="AB16">
        <f t="shared" si="6"/>
        <v>-5</v>
      </c>
      <c r="AC16" s="7">
        <f t="shared" si="7"/>
        <v>1</v>
      </c>
      <c r="AD16" s="7">
        <f t="shared" si="8"/>
        <v>0</v>
      </c>
      <c r="AE16" s="7">
        <f t="array" ref="AE16">IF(OR(LEFT(R16:Y16,2)="C5",LEFT(R16:Y16,2)="C6",LEFT(R16:Y16,2)="C7"),1,0)</f>
        <v>1</v>
      </c>
      <c r="AF16" s="7">
        <f t="shared" si="9"/>
        <v>0</v>
      </c>
      <c r="AG16" s="7">
        <f t="shared" si="10"/>
        <v>-2</v>
      </c>
      <c r="AI16" t="str">
        <f t="array" ref="AI16">IFERROR(INDEX($Q$4:$Q$59,SMALL(IF($AG$4:$AG$19=MAX($AG$4:$AG$19),ROW($AG$4:$AG$19)),ROWS(Q$4:Q16))-3,1),"")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IFERROR(INDEX($Q$4:$Q$59,SMALL(IF($AG$4:$AG$19=(MAX($AG$4:$AG$19)-1),ROW($AG$4:$AG$19)),ROWS(Q$4:Q16))-3,1),"")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IFERROR(INDEX($Q$4:$Q$59,SMALL(IF($AG$4:$AG$19=(MAX($AG$4:$AG$19)-2),ROW($AG$4:$AG$19)),ROWS(Q$4:Q16))-3,1),"")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IFERROR(INDEX($Q$4:$Q$59,SMALL(IF($AG$4:$AG$19&lt;(MAX($AG$4:$AG$19)-2),ROW($AG$4:$AG$19)),ROWS(#REF!))-3,1),"")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101" t="str">
        <f t="shared" si="0"/>
        <v>C7-2</v>
      </c>
      <c r="S17" s="101">
        <f>IF($K$2&lt;($B$13+0.25),VLOOKUP($K$2,$B$4:$B$13,1,TRUE),$B$19)</f>
        <v>46.841000000000001</v>
      </c>
      <c r="T17" s="101" t="str">
        <f t="shared" si="1"/>
        <v>C7-1</v>
      </c>
      <c r="U17" s="101">
        <f>IFERROR(IF(($K$2-S17)&lt;$B$13,VLOOKUP(($K$2-S17),$B$4:$B$13,1,TRUE),$B$17),"-")</f>
        <v>35.396999999999998</v>
      </c>
      <c r="V17" s="101" t="str">
        <f t="shared" si="2"/>
        <v>-</v>
      </c>
      <c r="W17" s="101" t="str">
        <f>IFERROR(IF(($K$2-S17-U17)&lt;$B$13,VLOOKUP(($K$2-S17-U17),$B$4:$B$13,1,TRUE),$B$17),"-")</f>
        <v>-</v>
      </c>
      <c r="X17" s="101" t="str">
        <f t="shared" si="3"/>
        <v>-</v>
      </c>
      <c r="Y17" s="101" t="str">
        <f>IFERROR(IF(($K$2-S17-U17-W17)&lt;$B$13,VLOOKUP(($K$2-S17-U17-W17),$B$4:$B$13,1,TRUE),$B$17),"-")</f>
        <v>-</v>
      </c>
      <c r="Z17" s="7">
        <f t="shared" si="57"/>
        <v>82.238</v>
      </c>
      <c r="AA17" s="7">
        <f t="shared" si="5"/>
        <v>1.7620000000000005</v>
      </c>
      <c r="AB17">
        <f t="shared" si="6"/>
        <v>-5</v>
      </c>
      <c r="AC17" s="7">
        <f t="shared" si="7"/>
        <v>1</v>
      </c>
      <c r="AD17" s="7">
        <f t="shared" si="8"/>
        <v>0</v>
      </c>
      <c r="AE17" s="7">
        <f t="array" ref="AE17">IF(OR(LEFT(R17:Y17,2)="C5",LEFT(R17:Y17,2)="C6",LEFT(R17:Y17,2)="C7"),1,0)</f>
        <v>1</v>
      </c>
      <c r="AF17" s="7">
        <f t="shared" si="9"/>
        <v>0</v>
      </c>
      <c r="AG17" s="7">
        <f t="shared" si="10"/>
        <v>-2</v>
      </c>
      <c r="AI17" t="str">
        <f t="array" ref="AI17">IFERROR(INDEX($Q$4:$Q$59,SMALL(IF($AG$4:$AG$19=MAX($AG$4:$AG$19),ROW($AG$4:$AG$19)),ROWS(Q$4:Q17))-3,1),"")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IFERROR(INDEX($Q$4:$Q$59,SMALL(IF($AG$4:$AG$19=(MAX($AG$4:$AG$19)-1),ROW($AG$4:$AG$19)),ROWS(Q$4:Q17))-3,1),"")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IFERROR(INDEX($Q$4:$Q$59,SMALL(IF($AG$4:$AG$19=(MAX($AG$4:$AG$19)-2),ROW($AG$4:$AG$19)),ROWS(Q$4:Q17))-3,1),"")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IFERROR(INDEX($Q$4:$Q$59,SMALL(IF($AG$4:$AG$19&lt;(MAX($AG$4:$AG$19)-2),ROW($AG$4:$AG$19)),ROWS(#REF!))-3,1),"")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101" t="str">
        <f t="shared" si="0"/>
        <v>C7-2</v>
      </c>
      <c r="S18" s="101">
        <f>IF($K$2&lt;($B$13+0.25),VLOOKUP($K$2,$B$4:$B$13,1,TRUE),$B$19)</f>
        <v>46.841000000000001</v>
      </c>
      <c r="T18" s="101" t="str">
        <f t="shared" si="1"/>
        <v>C7-1</v>
      </c>
      <c r="U18" s="101">
        <f>IFERROR(IF(($K$2-S18)&lt;$B$13,VLOOKUP(($K$2-S18),$B$4:$B$13,1,TRUE),$B$18),"-")</f>
        <v>35.396999999999998</v>
      </c>
      <c r="V18" s="101" t="str">
        <f t="shared" si="2"/>
        <v>-</v>
      </c>
      <c r="W18" s="101" t="str">
        <f>IFERROR(IF(($K$2-S18-U18)&lt;$B$13,VLOOKUP(($K$2-S18-U18),$B$4:$B$13,1,TRUE),$B$18),"-")</f>
        <v>-</v>
      </c>
      <c r="X18" s="101" t="str">
        <f t="shared" si="3"/>
        <v>-</v>
      </c>
      <c r="Y18" s="101" t="str">
        <f>IFERROR(IF(($K$2-S18-U18-W18)&lt;$B$13,VLOOKUP(($K$2-S18-U18-W18),$B$4:$B$13,1,TRUE),$B$18),"-")</f>
        <v>-</v>
      </c>
      <c r="Z18" s="7">
        <f t="shared" si="57"/>
        <v>82.238</v>
      </c>
      <c r="AA18" s="7">
        <f t="shared" si="5"/>
        <v>1.7620000000000005</v>
      </c>
      <c r="AB18">
        <f t="shared" si="6"/>
        <v>-5</v>
      </c>
      <c r="AC18" s="7">
        <f t="shared" si="7"/>
        <v>1</v>
      </c>
      <c r="AD18" s="7">
        <f t="shared" si="8"/>
        <v>0</v>
      </c>
      <c r="AE18" s="7">
        <f t="array" ref="AE18">IF(OR(LEFT(R18:Y18,2)="C5",LEFT(R18:Y18,2)="C6",LEFT(R18:Y18,2)="C7"),1,0)</f>
        <v>1</v>
      </c>
      <c r="AF18" s="7">
        <f t="shared" si="9"/>
        <v>0</v>
      </c>
      <c r="AG18" s="7">
        <f t="shared" si="10"/>
        <v>-2</v>
      </c>
      <c r="AI18" t="str">
        <f t="array" ref="AI18">IFERROR(INDEX($Q$4:$Q$59,SMALL(IF($AG$4:$AG$19=MAX($AG$4:$AG$19),ROW($AG$4:$AG$19)),ROWS(Q$4:Q18))-3,1),"")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IFERROR(INDEX($Q$4:$Q$59,SMALL(IF($AG$4:$AG$19=(MAX($AG$4:$AG$19)-1),ROW($AG$4:$AG$19)),ROWS(Q$4:Q18))-3,1),"")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IFERROR(INDEX($Q$4:$Q$59,SMALL(IF($AG$4:$AG$19=(MAX($AG$4:$AG$19)-2),ROW($AG$4:$AG$19)),ROWS(Q$4:Q18))-3,1),"")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IFERROR(INDEX($Q$4:$Q$59,SMALL(IF($AG$4:$AG$19&lt;(MAX($AG$4:$AG$19)-2),ROW($AG$4:$AG$19)),ROWS(#REF!))-3,1),"")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101" t="str">
        <f t="shared" si="0"/>
        <v>C7-2</v>
      </c>
      <c r="S19" s="101">
        <f>IF($K$2&lt;($B$13+0.25),VLOOKUP($K$2,$B$4:$B$13,1,TRUE),$B$19)</f>
        <v>46.841000000000001</v>
      </c>
      <c r="T19" s="101" t="str">
        <f t="shared" si="1"/>
        <v>C7-1</v>
      </c>
      <c r="U19" s="101">
        <f>IFERROR(IF(($K$2-S19)&lt;$B$13,VLOOKUP(($K$2-S19),$B$4:$B$13,1,TRUE),$B$19),"-")</f>
        <v>35.396999999999998</v>
      </c>
      <c r="V19" s="101" t="str">
        <f t="shared" si="2"/>
        <v>-</v>
      </c>
      <c r="W19" s="101" t="str">
        <f>IFERROR(IF(($K$2-S19-U19)&lt;$B$13,VLOOKUP(($K$2-S19-U19),$B$4:$B$13,1,TRUE),$B$19),"-")</f>
        <v>-</v>
      </c>
      <c r="X19" s="101" t="str">
        <f t="shared" si="3"/>
        <v>-</v>
      </c>
      <c r="Y19" s="101" t="str">
        <f>IFERROR(IF(($K$2-S19-U19-W19)&lt;$B$13,VLOOKUP(($K$2-S19-U19-W19),$B$4:$B$13,1,TRUE),$B$19),"-")</f>
        <v>-</v>
      </c>
      <c r="Z19" s="7">
        <f t="shared" si="57"/>
        <v>82.238</v>
      </c>
      <c r="AA19" s="7">
        <f t="shared" si="5"/>
        <v>1.7620000000000005</v>
      </c>
      <c r="AB19">
        <f t="shared" si="6"/>
        <v>-5</v>
      </c>
      <c r="AC19" s="7">
        <f t="shared" si="7"/>
        <v>1</v>
      </c>
      <c r="AD19" s="7">
        <f t="shared" si="8"/>
        <v>0</v>
      </c>
      <c r="AE19" s="7">
        <f t="array" ref="AE19">IF(OR(LEFT(R19:Y19,2)="C5",LEFT(R19:Y19,2)="C6",LEFT(R19:Y19,2)="C7"),1,0)</f>
        <v>1</v>
      </c>
      <c r="AF19" s="7">
        <f t="shared" si="9"/>
        <v>0</v>
      </c>
      <c r="AG19" s="7">
        <f t="shared" si="10"/>
        <v>-2</v>
      </c>
      <c r="AI19" t="str">
        <f t="array" ref="AI19">IFERROR(INDEX($Q$4:$Q$59,SMALL(IF($AG$4:$AG$19=MAX($AG$4:$AG$19),ROW($AG$4:$AG$19)),ROWS(Q$4:Q19))-3,1),"")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IFERROR(INDEX($Q$4:$Q$59,SMALL(IF($AG$4:$AG$19=(MAX($AG$4:$AG$19)-1),ROW($AG$4:$AG$19)),ROWS(Q$4:Q19))-3,1),"")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IFERROR(INDEX($Q$4:$Q$59,SMALL(IF($AG$4:$AG$19=(MAX($AG$4:$AG$19)-2),ROW($AG$4:$AG$19)),ROWS(Q$4:Q19))-3,1),"")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IFERROR(INDEX($Q$4:$Q$59,SMALL(IF($AG$4:$AG$19&lt;(MAX($AG$4:$AG$19)-2),ROW($AG$4:$AG$19)),ROWS(#REF!))-3,1),"")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AI20" t="str">
        <f t="array" ref="AI20">IFERROR(INDEX($Q$4:$Q$59,SMALL(IF($AG$4:$AG$19=MAX($AG$4:$AG$19),ROW($AG$4:$AG$19)),ROWS(Q$4:Q20))-3,1),"")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IFERROR(INDEX($Q$4:$Q$59,SMALL(IF($AG$4:$AG$19=(MAX($AG$4:$AG$19)-1),ROW($AG$4:$AG$19)),ROWS(Q$4:Q20))-3,1),"")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IFERROR(INDEX($Q$4:$Q$59,SMALL(IF($AG$4:$AG$19=(MAX($AG$4:$AG$19)-2),ROW($AG$4:$AG$19)),ROWS(Q$4:Q20))-3,1),"")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IFERROR(INDEX($Q$4:$Q$59,SMALL(IF($AG$4:$AG$19&lt;(MAX($AG$4:$AG$19)-2),ROW($AG$4:$AG$19)),ROWS(#REF!))-3,1),"")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AI21" t="str">
        <f t="array" ref="AI21">IFERROR(INDEX($Q$4:$Q$59,SMALL(IF($AG$4:$AG$19=MAX($AG$4:$AG$19),ROW($AG$4:$AG$19)),ROWS(Q$4:Q21))-3,1),"")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IFERROR(INDEX($Q$4:$Q$59,SMALL(IF($AG$4:$AG$19=(MAX($AG$4:$AG$19)-1),ROW($AG$4:$AG$19)),ROWS(Q$4:Q21))-3,1),"")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IFERROR(INDEX($Q$4:$Q$59,SMALL(IF($AG$4:$AG$19=(MAX($AG$4:$AG$19)-2),ROW($AG$4:$AG$19)),ROWS(Q$4:Q21))-3,1),"")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IFERROR(INDEX($Q$4:$Q$59,SMALL(IF($AG$4:$AG$19&lt;(MAX($AG$4:$AG$19)-2),ROW($AG$4:$AG$19)),ROWS(#REF!))-3,1),"")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AI22" t="str">
        <f t="array" ref="AI22">IFERROR(INDEX($Q$4:$Q$59,SMALL(IF($AG$4:$AG$19=MAX($AG$4:$AG$19),ROW($AG$4:$AG$19)),ROWS(Q$4:Q22))-3,1),"")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IFERROR(INDEX($Q$4:$Q$59,SMALL(IF($AG$4:$AG$19=(MAX($AG$4:$AG$19)-1),ROW($AG$4:$AG$19)),ROWS(Q$4:Q22))-3,1),"")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IFERROR(INDEX($Q$4:$Q$59,SMALL(IF($AG$4:$AG$19=(MAX($AG$4:$AG$19)-2),ROW($AG$4:$AG$19)),ROWS(Q$4:Q22))-3,1),"")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IFERROR(INDEX($Q$4:$Q$59,SMALL(IF($AG$4:$AG$19&lt;(MAX($AG$4:$AG$19)-2),ROW($AG$4:$AG$19)),ROWS(#REF!))-3,1),"")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AI23" t="str">
        <f t="array" ref="AI23">IFERROR(INDEX($Q$4:$Q$59,SMALL(IF($AG$4:$AG$19=MAX($AG$4:$AG$19),ROW($AG$4:$AG$19)),ROWS(Q$4:Q23))-3,1),"")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IFERROR(INDEX($Q$4:$Q$59,SMALL(IF($AG$4:$AG$19=(MAX($AG$4:$AG$19)-1),ROW($AG$4:$AG$19)),ROWS(Q$4:Q23))-3,1),"")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IFERROR(INDEX($Q$4:$Q$59,SMALL(IF($AG$4:$AG$19=(MAX($AG$4:$AG$19)-2),ROW($AG$4:$AG$19)),ROWS(Q$4:Q23))-3,1),"")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IFERROR(INDEX($Q$4:$Q$59,SMALL(IF($AG$4:$AG$19&lt;(MAX($AG$4:$AG$19)-2),ROW($AG$4:$AG$19)),ROWS(#REF!))-3,1),"")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IFERROR(INDEX($Q$4:$Q$59,SMALL(IF($AG$4:$AG$19=MAX($AG$4:$AG$19),ROW($AG$4:$AG$19)),ROWS(Q$4:Q24))-3,1),"")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IFERROR(INDEX($Q$4:$Q$59,SMALL(IF($AG$4:$AG$19=(MAX($AG$4:$AG$19)-1),ROW($AG$4:$AG$19)),ROWS(Q$4:Q24))-3,1),"")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IFERROR(INDEX($Q$4:$Q$59,SMALL(IF($AG$4:$AG$19=(MAX($AG$4:$AG$19)-2),ROW($AG$4:$AG$19)),ROWS(Q$4:Q24))-3,1),"")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IFERROR(INDEX($Q$4:$Q$59,SMALL(IF($AG$4:$AG$19&lt;(MAX($AG$4:$AG$19)-2),ROW($AG$4:$AG$19)),ROWS(#REF!))-3,1),"")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IFERROR(INDEX($Q$4:$Q$59,SMALL(IF($AG$4:$AG$19=MAX($AG$4:$AG$19),ROW($AG$4:$AG$19)),ROWS(Q$4:Q25))-3,1),"")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IFERROR(INDEX($Q$4:$Q$59,SMALL(IF($AG$4:$AG$19=(MAX($AG$4:$AG$19)-1),ROW($AG$4:$AG$19)),ROWS(Q$4:Q25))-3,1),"")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IFERROR(INDEX($Q$4:$Q$59,SMALL(IF($AG$4:$AG$19=(MAX($AG$4:$AG$19)-2),ROW($AG$4:$AG$19)),ROWS(Q$4:Q25))-3,1),"")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IFERROR(INDEX($Q$4:$Q$59,SMALL(IF($AG$4:$AG$19&lt;(MAX($AG$4:$AG$19)-2),ROW($AG$4:$AG$19)),ROWS(#REF!))-3,1),"")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IFERROR(INDEX($Q$4:$Q$59,SMALL(IF($AG$4:$AG$19=MAX($AG$4:$AG$19),ROW($AG$4:$AG$19)),ROWS(Q$4:Q26))-3,1),"")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IFERROR(INDEX($Q$4:$Q$59,SMALL(IF($AG$4:$AG$19=(MAX($AG$4:$AG$19)-1),ROW($AG$4:$AG$19)),ROWS(Q$4:Q26))-3,1),"")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IFERROR(INDEX($Q$4:$Q$59,SMALL(IF($AG$4:$AG$19=(MAX($AG$4:$AG$19)-2),ROW($AG$4:$AG$19)),ROWS(Q$4:Q26))-3,1),"")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IFERROR(INDEX($Q$4:$Q$59,SMALL(IF($AG$4:$AG$19&lt;(MAX($AG$4:$AG$19)-2),ROW($AG$4:$AG$19)),ROWS(#REF!))-3,1),"")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IFERROR(INDEX($Q$4:$Q$59,SMALL(IF($AG$4:$AG$19=MAX($AG$4:$AG$19),ROW($AG$4:$AG$19)),ROWS(Q$4:Q27))-3,1),"")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IFERROR(INDEX($Q$4:$Q$59,SMALL(IF($AG$4:$AG$19=(MAX($AG$4:$AG$19)-1),ROW($AG$4:$AG$19)),ROWS(Q$4:Q27))-3,1),"")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IFERROR(INDEX($Q$4:$Q$59,SMALL(IF($AG$4:$AG$19=(MAX($AG$4:$AG$19)-2),ROW($AG$4:$AG$19)),ROWS(Q$4:Q27))-3,1),"")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IFERROR(INDEX($Q$4:$Q$59,SMALL(IF($AG$4:$AG$19&lt;(MAX($AG$4:$AG$19)-2),ROW($AG$4:$AG$19)),ROWS(#REF!))-3,1),"")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IFERROR(INDEX($Q$4:$Q$59,SMALL(IF($AG$4:$AG$19=MAX($AG$4:$AG$19),ROW($AG$4:$AG$19)),ROWS(Q$4:Q28))-3,1),"")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IFERROR(INDEX($Q$4:$Q$59,SMALL(IF($AG$4:$AG$19=(MAX($AG$4:$AG$19)-1),ROW($AG$4:$AG$19)),ROWS(Q$4:Q28))-3,1),"")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IFERROR(INDEX($Q$4:$Q$59,SMALL(IF($AG$4:$AG$19=(MAX($AG$4:$AG$19)-2),ROW($AG$4:$AG$19)),ROWS(Q$4:Q28))-3,1),"")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>
        <f t="array" ref="BV28">IFERROR(INDEX($Q$4:$Q$59,SMALL(IF($AG$4:$AG$19&lt;(MAX($AG$4:$AG$19)-2),ROW($AG$4:$AG$19)),ROWS(AG$4:AG4))-3,1),"")</f>
        <v>1</v>
      </c>
      <c r="BW28" t="str">
        <f t="shared" si="44"/>
        <v>C4-3</v>
      </c>
      <c r="BX28">
        <f t="shared" si="45"/>
        <v>34.307000000000002</v>
      </c>
      <c r="BY28" t="str">
        <f t="shared" si="46"/>
        <v>C4-3</v>
      </c>
      <c r="BZ28">
        <f t="shared" si="47"/>
        <v>34.307000000000002</v>
      </c>
      <c r="CA28" t="str">
        <f t="shared" si="48"/>
        <v>C4-1</v>
      </c>
      <c r="CB28">
        <f t="shared" si="49"/>
        <v>11.433</v>
      </c>
      <c r="CC28" t="str">
        <f t="shared" si="50"/>
        <v>-</v>
      </c>
      <c r="CD28" t="str">
        <f t="shared" si="51"/>
        <v>-</v>
      </c>
      <c r="CE28">
        <f t="shared" si="52"/>
        <v>80.046999999999997</v>
      </c>
      <c r="CF28">
        <f t="shared" si="53"/>
        <v>3.953000000000003</v>
      </c>
      <c r="CG28">
        <f t="shared" si="54"/>
        <v>-5</v>
      </c>
    </row>
    <row r="29" spans="1:85" x14ac:dyDescent="0.2">
      <c r="Q29">
        <v>26</v>
      </c>
      <c r="AI29" t="str">
        <f t="array" ref="AI29">IFERROR(INDEX($Q$4:$Q$59,SMALL(IF($AG$4:$AG$19=MAX($AG$4:$AG$19),ROW($AG$4:$AG$19)),ROWS(Q$4:Q29))-3,1),"")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IFERROR(INDEX($Q$4:$Q$59,SMALL(IF($AG$4:$AG$19=(MAX($AG$4:$AG$19)-1),ROW($AG$4:$AG$19)),ROWS(Q$4:Q29))-3,1),"")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IFERROR(INDEX($Q$4:$Q$59,SMALL(IF($AG$4:$AG$19=(MAX($AG$4:$AG$19)-2),ROW($AG$4:$AG$19)),ROWS(Q$4:Q29))-3,1),"")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IFERROR(INDEX($Q$4:$Q$59,SMALL(IF($AG$4:$AG$19&lt;(MAX($AG$4:$AG$19)-2),ROW($AG$4:$AG$19)),ROWS(AG$4:AG5))-3,1),"")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IFERROR(INDEX($Q$4:$Q$59,SMALL(IF($AG$4:$AG$19=MAX($AG$4:$AG$19),ROW($AG$4:$AG$19)),ROWS(Q$4:Q30))-3,1),"")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IFERROR(INDEX($Q$4:$Q$59,SMALL(IF($AG$4:$AG$19=(MAX($AG$4:$AG$19)-1),ROW($AG$4:$AG$19)),ROWS(Q$4:Q30))-3,1),"")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IFERROR(INDEX($Q$4:$Q$59,SMALL(IF($AG$4:$AG$19=(MAX($AG$4:$AG$19)-2),ROW($AG$4:$AG$19)),ROWS(Q$4:Q30))-3,1),"")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IFERROR(INDEX($Q$4:$Q$59,SMALL(IF($AG$4:$AG$19&lt;(MAX($AG$4:$AG$19)-2),ROW($AG$4:$AG$19)),ROWS(AG$4:AG6))-3,1),"")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IFERROR(INDEX($Q$4:$Q$59,SMALL(IF($AG$4:$AG$19=MAX($AG$4:$AG$19),ROW($AG$4:$AG$19)),ROWS(Q$4:Q31))-3,1),"")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IFERROR(INDEX($Q$4:$Q$59,SMALL(IF($AG$4:$AG$19=(MAX($AG$4:$AG$19)-1),ROW($AG$4:$AG$19)),ROWS(Q$4:Q31))-3,1),"")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IFERROR(INDEX($Q$4:$Q$59,SMALL(IF($AG$4:$AG$19=(MAX($AG$4:$AG$19)-2),ROW($AG$4:$AG$19)),ROWS(Q$4:Q31))-3,1),"")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IFERROR(INDEX($Q$4:$Q$59,SMALL(IF($AG$4:$AG$19&lt;(MAX($AG$4:$AG$19)-2),ROW($AG$4:$AG$19)),ROWS(AG$4:AG7))-3,1),"")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IFERROR(INDEX($Q$4:$Q$59,SMALL(IF($AG$4:$AG$19=MAX($AG$4:$AG$19),ROW($AG$4:$AG$19)),ROWS(Q$4:Q32))-3,1),"")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IFERROR(INDEX($Q$4:$Q$59,SMALL(IF($AG$4:$AG$19=(MAX($AG$4:$AG$19)-1),ROW($AG$4:$AG$19)),ROWS(Q$4:Q32))-3,1),"")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IFERROR(INDEX($Q$4:$Q$59,SMALL(IF($AG$4:$AG$19=(MAX($AG$4:$AG$19)-2),ROW($AG$4:$AG$19)),ROWS(Q$4:Q32))-3,1),"")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IFERROR(INDEX($Q$4:$Q$59,SMALL(IF($AG$4:$AG$19&lt;(MAX($AG$4:$AG$19)-2),ROW($AG$4:$AG$19)),ROWS(AG$4:AG7))-3,1),"")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IFERROR(INDEX($Q$4:$Q$59,SMALL(IF($AG$4:$AG$19=MAX($AG$4:$AG$19),ROW($AG$4:$AG$19)),ROWS(Q$4:Q33))-3,1),"")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IFERROR(INDEX($Q$4:$Q$59,SMALL(IF($AG$4:$AG$19=(MAX($AG$4:$AG$19)-1),ROW($AG$4:$AG$19)),ROWS(Q$4:Q33))-3,1),"")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IFERROR(INDEX($Q$4:$Q$59,SMALL(IF($AG$4:$AG$19=(MAX($AG$4:$AG$19)-2),ROW($AG$4:$AG$19)),ROWS(Q$4:Q33))-3,1),"")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IFERROR(INDEX($Q$4:$Q$59,SMALL(IF($AG$4:$AG$19&lt;(MAX($AG$4:$AG$19)-2),ROW($AG$4:$AG$19)),ROWS(AG$4:AG7))-3,1),"")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IFERROR(INDEX($Q$4:$Q$59,SMALL(IF($AG$4:$AG$19=MAX($AG$4:$AG$19),ROW($AG$4:$AG$19)),ROWS(Q$4:Q34))-3,1),"")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IFERROR(INDEX($Q$4:$Q$59,SMALL(IF($AG$4:$AG$19=(MAX($AG$4:$AG$19)-1),ROW($AG$4:$AG$19)),ROWS(Q$4:Q34))-3,1),"")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IFERROR(INDEX($Q$4:$Q$59,SMALL(IF($AG$4:$AG$19=(MAX($AG$4:$AG$19)-2),ROW($AG$4:$AG$19)),ROWS(Q$4:Q34))-3,1),"")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IFERROR(INDEX($Q$4:$Q$59,SMALL(IF($AG$4:$AG$19&lt;(MAX($AG$4:$AG$19)-2),ROW($AG$4:$AG$19)),ROWS(AG$4:AG7))-3,1),"")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IFERROR(INDEX($Q$4:$Q$59,SMALL(IF($AG$4:$AG$19=MAX($AG$4:$AG$19),ROW($AG$4:$AG$19)),ROWS(Q$4:Q35))-3,1),"")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IFERROR(INDEX($Q$4:$Q$59,SMALL(IF($AG$4:$AG$19=(MAX($AG$4:$AG$19)-1),ROW($AG$4:$AG$19)),ROWS(Q$4:Q35))-3,1),"")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IFERROR(INDEX($Q$4:$Q$59,SMALL(IF($AG$4:$AG$19=(MAX($AG$4:$AG$19)-2),ROW($AG$4:$AG$19)),ROWS(Q$4:Q35))-3,1),"")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IFERROR(INDEX($Q$4:$Q$59,SMALL(IF($AG$4:$AG$19&lt;(MAX($AG$4:$AG$19)-2),ROW($AG$4:$AG$19)),ROWS(AG$4:AG8))-3,1),"")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IFERROR(INDEX($Q$4:$Q$59,SMALL(IF($AG$4:$AG$19=MAX($AG$4:$AG$19),ROW($AG$4:$AG$19)),ROWS(Q$4:Q36))-3,1),"")</f>
        <v/>
      </c>
      <c r="AJ36" t="str">
        <f t="shared" ref="AJ36:AJ59" si="58">IFERROR(INDEX(R$4:R$19,$AI36,1),"")</f>
        <v/>
      </c>
      <c r="AK36" t="str">
        <f t="shared" ref="AK36:AK59" si="59">IFERROR(INDEX(S$4:S$19,$AI36,1),"")</f>
        <v/>
      </c>
      <c r="AL36" t="str">
        <f t="shared" ref="AL36:AL59" si="60">IFERROR(INDEX(T$4:T$19,$AI36,1),"")</f>
        <v/>
      </c>
      <c r="AM36" t="str">
        <f t="shared" ref="AM36:AM59" si="61">IFERROR(INDEX(U$4:U$19,$AI36,1),"")</f>
        <v/>
      </c>
      <c r="AN36" t="str">
        <f t="shared" ref="AN36:AN59" si="62">IFERROR(INDEX(V$4:V$19,$AI36,1),"")</f>
        <v/>
      </c>
      <c r="AO36" t="str">
        <f t="shared" ref="AO36:AO59" si="63">IFERROR(INDEX(W$4:W$19,$AI36,1),"")</f>
        <v/>
      </c>
      <c r="AP36" t="str">
        <f t="shared" ref="AP36:AP59" si="64">IFERROR(INDEX(X$4:X$19,$AI36,1),"")</f>
        <v/>
      </c>
      <c r="AQ36" t="str">
        <f t="shared" ref="AQ36:AQ59" si="65">IFERROR(INDEX(Y$4:Y$19,$AI36,1),"")</f>
        <v/>
      </c>
      <c r="AR36" t="str">
        <f t="shared" ref="AR36:AR59" si="66">IFERROR(INDEX(Z$4:Z$19,$AI36,1),"")</f>
        <v/>
      </c>
      <c r="AS36" t="str">
        <f t="shared" ref="AS36:AS59" si="67">IFERROR(INDEX(AA$4:AA$19,$AI36,1),"")</f>
        <v/>
      </c>
      <c r="AT36" t="str">
        <f t="shared" ref="AT36:AT59" si="68">IFERROR(INDEX(AG$4:AG$19,$AI36,1),"")</f>
        <v/>
      </c>
      <c r="AV36" t="str">
        <f t="array" ref="AV36">IFERROR(INDEX($Q$4:$Q$59,SMALL(IF($AG$4:$AG$19=(MAX($AG$4:$AG$19)-1),ROW($AG$4:$AG$19)),ROWS(Q$4:Q36))-3,1),"")</f>
        <v/>
      </c>
      <c r="AW36" t="str">
        <f t="shared" ref="AW36:AW59" si="69">IFERROR(INDEX(R$4:R$19,$AV36,1),"")</f>
        <v/>
      </c>
      <c r="AX36" t="str">
        <f t="shared" ref="AX36:AX59" si="70">IFERROR(INDEX(S$4:S$19,$AV36,1),"")</f>
        <v/>
      </c>
      <c r="AY36" t="str">
        <f t="shared" ref="AY36:AY59" si="71">IFERROR(INDEX(T$4:T$19,$AV36,1),"")</f>
        <v/>
      </c>
      <c r="AZ36" t="str">
        <f t="shared" ref="AZ36:AZ59" si="72">IFERROR(INDEX(U$4:U$19,$AV36,1),"")</f>
        <v/>
      </c>
      <c r="BA36" t="str">
        <f t="shared" ref="BA36:BA59" si="73">IFERROR(INDEX(V$4:V$19,$AV36,1),"")</f>
        <v/>
      </c>
      <c r="BB36" t="str">
        <f t="shared" ref="BB36:BB59" si="74">IFERROR(INDEX(W$4:W$19,$AV36,1),"")</f>
        <v/>
      </c>
      <c r="BC36" t="str">
        <f t="shared" ref="BC36:BC59" si="75">IFERROR(INDEX(X$4:X$19,$AV36,1),"")</f>
        <v/>
      </c>
      <c r="BD36" t="str">
        <f t="shared" ref="BD36:BD59" si="76">IFERROR(INDEX(Y$4:Y$19,$AV36,1),"")</f>
        <v/>
      </c>
      <c r="BE36" t="str">
        <f t="shared" ref="BE36:BE59" si="77">IFERROR(INDEX(Z$4:Z$19,$AV36,1),"")</f>
        <v/>
      </c>
      <c r="BF36" t="str">
        <f t="shared" ref="BF36:BF59" si="78">IFERROR(INDEX(AA$4:AA$19,$AV36,1),"")</f>
        <v/>
      </c>
      <c r="BG36" t="str">
        <f t="shared" ref="BG36:BG59" si="79">IFERROR(INDEX(AG$4:AG$19,$AV36,1),"")</f>
        <v/>
      </c>
      <c r="BI36" t="str">
        <f t="array" ref="BI36">IFERROR(INDEX($Q$4:$Q$59,SMALL(IF($AG$4:$AG$19=(MAX($AG$4:$AG$19)-2),ROW($AG$4:$AG$19)),ROWS(Q$4:Q36))-3,1),"")</f>
        <v/>
      </c>
      <c r="BJ36" t="str">
        <f t="shared" ref="BJ36:BJ59" si="80">IFERROR(INDEX(R$4:R$19,$BI36,1),"")</f>
        <v/>
      </c>
      <c r="BK36" t="str">
        <f t="shared" ref="BK36:BK59" si="81">IFERROR(INDEX(S$4:S$19,$BI36,1),"")</f>
        <v/>
      </c>
      <c r="BL36" t="str">
        <f t="shared" ref="BL36:BL59" si="82">IFERROR(INDEX(T$4:T$19,$BI36,1),"")</f>
        <v/>
      </c>
      <c r="BM36" t="str">
        <f t="shared" ref="BM36:BM59" si="83">IFERROR(INDEX(U$4:U$19,$BI36,1),"")</f>
        <v/>
      </c>
      <c r="BN36" t="str">
        <f t="shared" ref="BN36:BN59" si="84">IFERROR(INDEX(V$4:V$19,$BI36,1),"")</f>
        <v/>
      </c>
      <c r="BO36" t="str">
        <f t="shared" ref="BO36:BO59" si="85">IFERROR(INDEX(W$4:W$19,$BI36,1),"")</f>
        <v/>
      </c>
      <c r="BP36" t="str">
        <f t="shared" ref="BP36:BP59" si="86">IFERROR(INDEX(X$4:X$19,$BI36,1),"")</f>
        <v/>
      </c>
      <c r="BQ36" t="str">
        <f t="shared" ref="BQ36:BQ59" si="87">IFERROR(INDEX(Y$4:Y$19,$BI36,1),"")</f>
        <v/>
      </c>
      <c r="BR36" t="str">
        <f t="shared" ref="BR36:BR59" si="88">IFERROR(INDEX(Z$4:Z$19,$BI36,1),"")</f>
        <v/>
      </c>
      <c r="BS36" t="str">
        <f t="shared" ref="BS36:BS59" si="89">IFERROR(INDEX(AA$4:AA$19,$BI36,1),"")</f>
        <v/>
      </c>
      <c r="BT36" t="str">
        <f t="shared" ref="BT36:BT59" si="90">IFERROR(INDEX(AG$4:AG$19,$BI36,1),"")</f>
        <v/>
      </c>
      <c r="BV36" t="str">
        <f t="array" ref="BV36">IFERROR(INDEX($Q$4:$Q$59,SMALL(IF($AG$4:$AG$19&lt;(MAX($AG$4:$AG$19)-2),ROW($AG$4:$AG$19)),ROWS(AG$4:AG9))-3,1),"")</f>
        <v/>
      </c>
      <c r="BW36" t="str">
        <f t="shared" ref="BW36:BW59" si="91">IFERROR(INDEX(R$4:R$19,$BV36,1),"")</f>
        <v/>
      </c>
      <c r="BX36" t="str">
        <f t="shared" ref="BX36:BX59" si="92">IFERROR(INDEX(S$4:S$19,$BV36,1),"")</f>
        <v/>
      </c>
      <c r="BY36" t="str">
        <f t="shared" ref="BY36:BY59" si="93">IFERROR(INDEX(T$4:T$19,$BV36,1),"")</f>
        <v/>
      </c>
      <c r="BZ36" t="str">
        <f t="shared" ref="BZ36:BZ59" si="94">IFERROR(INDEX(U$4:U$19,$BV36,1),"")</f>
        <v/>
      </c>
      <c r="CA36" t="str">
        <f t="shared" ref="CA36:CA59" si="95">IFERROR(INDEX(V$4:V$19,$BV36,1),"")</f>
        <v/>
      </c>
      <c r="CB36" t="str">
        <f t="shared" ref="CB36:CB59" si="96">IFERROR(INDEX(W$4:W$19,$BV36,1),"")</f>
        <v/>
      </c>
      <c r="CC36" t="str">
        <f t="shared" ref="CC36:CC59" si="97">IFERROR(INDEX(X$4:X$19,$BV36,1),"")</f>
        <v/>
      </c>
      <c r="CD36" t="str">
        <f t="shared" ref="CD36:CD59" si="98">IFERROR(INDEX(Y$4:Y$19,$BV36,1),"")</f>
        <v/>
      </c>
      <c r="CE36" t="str">
        <f t="shared" ref="CE36:CE59" si="99">IFERROR(INDEX(Z$4:Z$19,$BV36,1),"")</f>
        <v/>
      </c>
      <c r="CF36" t="str">
        <f t="shared" ref="CF36:CF59" si="100">IFERROR(INDEX(AA$4:AA$19,$BV36,1),"")</f>
        <v/>
      </c>
      <c r="CG36" t="str">
        <f t="shared" ref="CG36:CG59" si="101">IFERROR(INDEX(AG$4:AG$19,$BV36,1),"")</f>
        <v/>
      </c>
    </row>
    <row r="37" spans="17:85" x14ac:dyDescent="0.2">
      <c r="Q37" s="7">
        <v>34</v>
      </c>
      <c r="AI37" t="str">
        <f t="array" ref="AI37">IFERROR(INDEX($Q$4:$Q$59,SMALL(IF($AG$4:$AG$19=MAX($AG$4:$AG$19),ROW($AG$4:$AG$19)),ROWS(Q$4:Q37))-3,1),"")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IFERROR(INDEX($Q$4:$Q$59,SMALL(IF($AG$4:$AG$19=(MAX($AG$4:$AG$19)-1),ROW($AG$4:$AG$19)),ROWS(Q$4:Q37))-3,1),"")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IFERROR(INDEX($Q$4:$Q$59,SMALL(IF($AG$4:$AG$19=(MAX($AG$4:$AG$19)-2),ROW($AG$4:$AG$19)),ROWS(Q$4:Q37))-3,1),"")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IFERROR(INDEX($Q$4:$Q$59,SMALL(IF($AG$4:$AG$19&lt;(MAX($AG$4:$AG$19)-2),ROW($AG$4:$AG$19)),ROWS(AG$4:AG10))-3,1),"")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IFERROR(INDEX($Q$4:$Q$59,SMALL(IF($AG$4:$AG$19=MAX($AG$4:$AG$19),ROW($AG$4:$AG$19)),ROWS(Q$4:Q38))-3,1),"")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IFERROR(INDEX($Q$4:$Q$59,SMALL(IF($AG$4:$AG$19=(MAX($AG$4:$AG$19)-1),ROW($AG$4:$AG$19)),ROWS(Q$4:Q38))-3,1),"")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IFERROR(INDEX($Q$4:$Q$59,SMALL(IF($AG$4:$AG$19=(MAX($AG$4:$AG$19)-2),ROW($AG$4:$AG$19)),ROWS(Q$4:Q38))-3,1),"")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IFERROR(INDEX($Q$4:$Q$59,SMALL(IF($AG$4:$AG$19&lt;(MAX($AG$4:$AG$19)-2),ROW($AG$4:$AG$19)),ROWS(AG$4:AG11))-3,1),"")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IFERROR(INDEX($Q$4:$Q$59,SMALL(IF($AG$4:$AG$19=MAX($AG$4:$AG$19),ROW($AG$4:$AG$19)),ROWS(Q$4:Q39))-3,1),"")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IFERROR(INDEX($Q$4:$Q$59,SMALL(IF($AG$4:$AG$19=(MAX($AG$4:$AG$19)-1),ROW($AG$4:$AG$19)),ROWS(Q$4:Q39))-3,1),"")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IFERROR(INDEX($Q$4:$Q$59,SMALL(IF($AG$4:$AG$19=(MAX($AG$4:$AG$19)-2),ROW($AG$4:$AG$19)),ROWS(Q$4:Q39))-3,1),"")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IFERROR(INDEX($Q$4:$Q$59,SMALL(IF($AG$4:$AG$19&lt;(MAX($AG$4:$AG$19)-2),ROW($AG$4:$AG$19)),ROWS(AG$4:AG11))-3,1),"")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IFERROR(INDEX($Q$4:$Q$59,SMALL(IF($AG$4:$AG$19=MAX($AG$4:$AG$19),ROW($AG$4:$AG$19)),ROWS(Q$4:Q40))-3,1),"")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IFERROR(INDEX($Q$4:$Q$59,SMALL(IF($AG$4:$AG$19=(MAX($AG$4:$AG$19)-1),ROW($AG$4:$AG$19)),ROWS(Q$4:Q40))-3,1),"")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IFERROR(INDEX($Q$4:$Q$59,SMALL(IF($AG$4:$AG$19=(MAX($AG$4:$AG$19)-2),ROW($AG$4:$AG$19)),ROWS(Q$4:Q40))-3,1),"")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IFERROR(INDEX($Q$4:$Q$59,SMALL(IF($AG$4:$AG$19&lt;(MAX($AG$4:$AG$19)-2),ROW($AG$4:$AG$19)),ROWS(AG$4:AG11))-3,1),"")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IFERROR(INDEX($Q$4:$Q$59,SMALL(IF($AG$4:$AG$19=MAX($AG$4:$AG$19),ROW($AG$4:$AG$19)),ROWS(Q$4:Q41))-3,1),"")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IFERROR(INDEX($Q$4:$Q$59,SMALL(IF($AG$4:$AG$19=(MAX($AG$4:$AG$19)-1),ROW($AG$4:$AG$19)),ROWS(Q$4:Q41))-3,1),"")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IFERROR(INDEX($Q$4:$Q$59,SMALL(IF($AG$4:$AG$19=(MAX($AG$4:$AG$19)-2),ROW($AG$4:$AG$19)),ROWS(Q$4:Q41))-3,1),"")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IFERROR(INDEX($Q$4:$Q$59,SMALL(IF($AG$4:$AG$19&lt;(MAX($AG$4:$AG$19)-2),ROW($AG$4:$AG$19)),ROWS(AG$4:AG11))-3,1),"")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IFERROR(INDEX($Q$4:$Q$59,SMALL(IF($AG$4:$AG$19=MAX($AG$4:$AG$19),ROW($AG$4:$AG$19)),ROWS(Q$4:Q42))-3,1),"")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IFERROR(INDEX($Q$4:$Q$59,SMALL(IF($AG$4:$AG$19=(MAX($AG$4:$AG$19)-1),ROW($AG$4:$AG$19)),ROWS(Q$4:Q42))-3,1),"")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IFERROR(INDEX($Q$4:$Q$59,SMALL(IF($AG$4:$AG$19=(MAX($AG$4:$AG$19)-2),ROW($AG$4:$AG$19)),ROWS(Q$4:Q42))-3,1),"")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IFERROR(INDEX($Q$4:$Q$59,SMALL(IF($AG$4:$AG$19&lt;(MAX($AG$4:$AG$19)-2),ROW($AG$4:$AG$19)),ROWS(AG$4:AG12))-3,1),"")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IFERROR(INDEX($Q$4:$Q$59,SMALL(IF($AG$4:$AG$19=MAX($AG$4:$AG$19),ROW($AG$4:$AG$19)),ROWS(Q$4:Q43))-3,1),"")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IFERROR(INDEX($Q$4:$Q$59,SMALL(IF($AG$4:$AG$19=(MAX($AG$4:$AG$19)-1),ROW($AG$4:$AG$19)),ROWS(Q$4:Q43))-3,1),"")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IFERROR(INDEX($Q$4:$Q$59,SMALL(IF($AG$4:$AG$19=(MAX($AG$4:$AG$19)-2),ROW($AG$4:$AG$19)),ROWS(Q$4:Q43))-3,1),"")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IFERROR(INDEX($Q$4:$Q$59,SMALL(IF($AG$4:$AG$19&lt;(MAX($AG$4:$AG$19)-2),ROW($AG$4:$AG$19)),ROWS(AG$4:AG13))-3,1),"")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IFERROR(INDEX($Q$4:$Q$59,SMALL(IF($AG$4:$AG$19=MAX($AG$4:$AG$19),ROW($AG$4:$AG$19)),ROWS(Q$4:Q44))-3,1),"")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IFERROR(INDEX($Q$4:$Q$59,SMALL(IF($AG$4:$AG$19=(MAX($AG$4:$AG$19)-1),ROW($AG$4:$AG$19)),ROWS(Q$4:Q44))-3,1),"")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IFERROR(INDEX($Q$4:$Q$59,SMALL(IF($AG$4:$AG$19=(MAX($AG$4:$AG$19)-2),ROW($AG$4:$AG$19)),ROWS(Q$4:Q44))-3,1),"")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IFERROR(INDEX($Q$4:$Q$59,SMALL(IF($AG$4:$AG$19&lt;(MAX($AG$4:$AG$19)-2),ROW($AG$4:$AG$19)),ROWS(AG$4:AG14))-3,1),"")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IFERROR(INDEX($Q$4:$Q$59,SMALL(IF($AG$4:$AG$19=MAX($AG$4:$AG$19),ROW($AG$4:$AG$19)),ROWS(Q$4:Q45))-3,1),"")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IFERROR(INDEX($Q$4:$Q$59,SMALL(IF($AG$4:$AG$19=(MAX($AG$4:$AG$19)-1),ROW($AG$4:$AG$19)),ROWS(Q$4:Q45))-3,1),"")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IFERROR(INDEX($Q$4:$Q$59,SMALL(IF($AG$4:$AG$19=(MAX($AG$4:$AG$19)-2),ROW($AG$4:$AG$19)),ROWS(Q$4:Q45))-3,1),"")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IFERROR(INDEX($Q$4:$Q$59,SMALL(IF($AG$4:$AG$19&lt;(MAX($AG$4:$AG$19)-2),ROW($AG$4:$AG$19)),ROWS(AG$4:AG15))-3,1),"")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IFERROR(INDEX($Q$4:$Q$59,SMALL(IF($AG$4:$AG$19=MAX($AG$4:$AG$19),ROW($AG$4:$AG$19)),ROWS(Q$4:Q46))-3,1),"")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IFERROR(INDEX($Q$4:$Q$59,SMALL(IF($AG$4:$AG$19=(MAX($AG$4:$AG$19)-1),ROW($AG$4:$AG$19)),ROWS(Q$4:Q46))-3,1),"")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IFERROR(INDEX($Q$4:$Q$59,SMALL(IF($AG$4:$AG$19=(MAX($AG$4:$AG$19)-2),ROW($AG$4:$AG$19)),ROWS(Q$4:Q46))-3,1),"")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IFERROR(INDEX($Q$4:$Q$59,SMALL(IF($AG$4:$AG$19&lt;(MAX($AG$4:$AG$19)-2),ROW($AG$4:$AG$19)),ROWS(AG$4:AG15))-3,1),"")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IFERROR(INDEX($Q$4:$Q$59,SMALL(IF($AG$4:$AG$19=MAX($AG$4:$AG$19),ROW($AG$4:$AG$19)),ROWS(Q$4:Q47))-3,1),"")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IFERROR(INDEX($Q$4:$Q$59,SMALL(IF($AG$4:$AG$19=(MAX($AG$4:$AG$19)-1),ROW($AG$4:$AG$19)),ROWS(Q$4:Q47))-3,1),"")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IFERROR(INDEX($Q$4:$Q$59,SMALL(IF($AG$4:$AG$19=(MAX($AG$4:$AG$19)-2),ROW($AG$4:$AG$19)),ROWS(Q$4:Q47))-3,1),"")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IFERROR(INDEX($Q$4:$Q$59,SMALL(IF($AG$4:$AG$19&lt;(MAX($AG$4:$AG$19)-2),ROW($AG$4:$AG$19)),ROWS(AG$4:AG15))-3,1),"")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IFERROR(INDEX($Q$4:$Q$59,SMALL(IF($AG$4:$AG$19=MAX($AG$4:$AG$19),ROW($AG$4:$AG$19)),ROWS(Q$4:Q48))-3,1),"")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IFERROR(INDEX($Q$4:$Q$59,SMALL(IF($AG$4:$AG$19=(MAX($AG$4:$AG$19)-1),ROW($AG$4:$AG$19)),ROWS(Q$4:Q48))-3,1),"")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IFERROR(INDEX($Q$4:$Q$59,SMALL(IF($AG$4:$AG$19=(MAX($AG$4:$AG$19)-2),ROW($AG$4:$AG$19)),ROWS(Q$4:Q48))-3,1),"")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IFERROR(INDEX($Q$4:$Q$59,SMALL(IF($AG$4:$AG$19&lt;(MAX($AG$4:$AG$19)-2),ROW($AG$4:$AG$19)),ROWS(AG$4:AG15))-3,1),"")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IFERROR(INDEX($Q$4:$Q$59,SMALL(IF($AG$4:$AG$19=MAX($AG$4:$AG$19),ROW($AG$4:$AG$19)),ROWS(Q$4:Q49))-3,1),"")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IFERROR(INDEX($Q$4:$Q$59,SMALL(IF($AG$4:$AG$19=(MAX($AG$4:$AG$19)-1),ROW($AG$4:$AG$19)),ROWS(Q$4:Q49))-3,1),"")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IFERROR(INDEX($Q$4:$Q$59,SMALL(IF($AG$4:$AG$19=(MAX($AG$4:$AG$19)-2),ROW($AG$4:$AG$19)),ROWS(Q$4:Q49))-3,1),"")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IFERROR(INDEX($Q$4:$Q$59,SMALL(IF($AG$4:$AG$19&lt;(MAX($AG$4:$AG$19)-2),ROW($AG$4:$AG$19)),ROWS(AG$4:AG16))-3,1),"")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IFERROR(INDEX($Q$4:$Q$59,SMALL(IF($AG$4:$AG$19=MAX($AG$4:$AG$19),ROW($AG$4:$AG$19)),ROWS(Q$4:Q50))-3,1),"")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IFERROR(INDEX($Q$4:$Q$59,SMALL(IF($AG$4:$AG$19=(MAX($AG$4:$AG$19)-1),ROW($AG$4:$AG$19)),ROWS(Q$4:Q50))-3,1),"")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IFERROR(INDEX($Q$4:$Q$59,SMALL(IF($AG$4:$AG$19=(MAX($AG$4:$AG$19)-2),ROW($AG$4:$AG$19)),ROWS(Q$4:Q50))-3,1),"")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IFERROR(INDEX($Q$4:$Q$59,SMALL(IF($AG$4:$AG$19&lt;(MAX($AG$4:$AG$19)-2),ROW($AG$4:$AG$19)),ROWS(AG$4:AG17))-3,1),"")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IFERROR(INDEX($Q$4:$Q$59,SMALL(IF($AG$4:$AG$19=MAX($AG$4:$AG$19),ROW($AG$4:$AG$19)),ROWS(Q$4:Q51))-3,1),"")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IFERROR(INDEX($Q$4:$Q$59,SMALL(IF($AG$4:$AG$19=(MAX($AG$4:$AG$19)-1),ROW($AG$4:$AG$19)),ROWS(Q$4:Q51))-3,1),"")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IFERROR(INDEX($Q$4:$Q$59,SMALL(IF($AG$4:$AG$19=(MAX($AG$4:$AG$19)-2),ROW($AG$4:$AG$19)),ROWS(Q$4:Q51))-3,1),"")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IFERROR(INDEX($Q$4:$Q$59,SMALL(IF($AG$4:$AG$19&lt;(MAX($AG$4:$AG$19)-2),ROW($AG$4:$AG$19)),ROWS(AG$4:AG18))-3,1),"")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IFERROR(INDEX($Q$4:$Q$59,SMALL(IF($AG$4:$AG$19=MAX($AG$4:$AG$19),ROW($AG$4:$AG$19)),ROWS(Q$4:Q52))-3,1),"")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IFERROR(INDEX($Q$4:$Q$59,SMALL(IF($AG$4:$AG$19=(MAX($AG$4:$AG$19)-1),ROW($AG$4:$AG$19)),ROWS(Q$4:Q52))-3,1),"")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IFERROR(INDEX($Q$4:$Q$59,SMALL(IF($AG$4:$AG$19=(MAX($AG$4:$AG$19)-2),ROW($AG$4:$AG$19)),ROWS(Q$4:Q52))-3,1),"")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IFERROR(INDEX($Q$4:$Q$59,SMALL(IF($AG$4:$AG$19&lt;(MAX($AG$4:$AG$19)-2),ROW($AG$4:$AG$19)),ROWS(AG$4:AG19))-3,1),"")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IFERROR(INDEX($Q$4:$Q$59,SMALL(IF($AG$4:$AG$19=MAX($AG$4:$AG$19),ROW($AG$4:$AG$19)),ROWS(Q$4:Q53))-3,1),"")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IFERROR(INDEX($Q$4:$Q$59,SMALL(IF($AG$4:$AG$19=(MAX($AG$4:$AG$19)-1),ROW($AG$4:$AG$19)),ROWS(Q$4:Q53))-3,1),"")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IFERROR(INDEX($Q$4:$Q$59,SMALL(IF($AG$4:$AG$19=(MAX($AG$4:$AG$19)-2),ROW($AG$4:$AG$19)),ROWS(Q$4:Q53))-3,1),"")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IFERROR(INDEX($Q$4:$Q$59,SMALL(IF($AG$4:$AG$19&lt;(MAX($AG$4:$AG$19)-2),ROW($AG$4:$AG$19)),ROWS(AG$4:AG19))-3,1),"")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IFERROR(INDEX($Q$4:$Q$59,SMALL(IF($AG$4:$AG$19=MAX($AG$4:$AG$19),ROW($AG$4:$AG$19)),ROWS(Q$4:Q54))-3,1),"")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IFERROR(INDEX($Q$4:$Q$59,SMALL(IF($AG$4:$AG$19=(MAX($AG$4:$AG$19)-1),ROW($AG$4:$AG$19)),ROWS(Q$4:Q54))-3,1),"")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IFERROR(INDEX($Q$4:$Q$59,SMALL(IF($AG$4:$AG$19=(MAX($AG$4:$AG$19)-2),ROW($AG$4:$AG$19)),ROWS(Q$4:Q54))-3,1),"")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IFERROR(INDEX($Q$4:$Q$59,SMALL(IF($AG$4:$AG$19&lt;(MAX($AG$4:$AG$19)-2),ROW($AG$4:$AG$19)),ROWS(AG$4:AG19))-3,1),"")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IFERROR(INDEX($Q$4:$Q$59,SMALL(IF($AG$4:$AG$19=MAX($AG$4:$AG$19),ROW($AG$4:$AG$19)),ROWS(Q$4:Q55))-3,1),"")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IFERROR(INDEX($Q$4:$Q$59,SMALL(IF($AG$4:$AG$19=(MAX($AG$4:$AG$19)-1),ROW($AG$4:$AG$19)),ROWS(Q$4:Q55))-3,1),"")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IFERROR(INDEX($Q$4:$Q$59,SMALL(IF($AG$4:$AG$19=(MAX($AG$4:$AG$19)-2),ROW($AG$4:$AG$19)),ROWS(Q$4:Q55))-3,1),"")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IFERROR(INDEX($Q$4:$Q$59,SMALL(IF($AG$4:$AG$19&lt;(MAX($AG$4:$AG$19)-2),ROW($AG$4:$AG$19)),ROWS(AG$4:AG19))-3,1),"")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IFERROR(INDEX($Q$4:$Q$59,SMALL(IF($AG$4:$AG$19=MAX($AG$4:$AG$19),ROW($AG$4:$AG$19)),ROWS(Q$4:Q56))-3,1),"")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IFERROR(INDEX($Q$4:$Q$59,SMALL(IF($AG$4:$AG$19=(MAX($AG$4:$AG$19)-1),ROW($AG$4:$AG$19)),ROWS(Q$4:Q56))-3,1),"")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IFERROR(INDEX($Q$4:$Q$59,SMALL(IF($AG$4:$AG$19=(MAX($AG$4:$AG$19)-2),ROW($AG$4:$AG$19)),ROWS(Q$4:Q56))-3,1),"")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IFERROR(INDEX($Q$4:$Q$59,SMALL(IF($AG$4:$AG$19&lt;(MAX($AG$4:$AG$19)-2),ROW($AG$4:$AG$19)),ROWS(AG$4:AG19))-3,1),"")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IFERROR(INDEX($Q$4:$Q$59,SMALL(IF($AG$4:$AG$19=MAX($AG$4:$AG$19),ROW($AG$4:$AG$19)),ROWS(Q$4:Q57))-3,1),"")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IFERROR(INDEX($Q$4:$Q$59,SMALL(IF($AG$4:$AG$19=(MAX($AG$4:$AG$19)-1),ROW($AG$4:$AG$19)),ROWS(Q$4:Q57))-3,1),"")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IFERROR(INDEX($Q$4:$Q$59,SMALL(IF($AG$4:$AG$19=(MAX($AG$4:$AG$19)-2),ROW($AG$4:$AG$19)),ROWS(Q$4:Q57))-3,1),"")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IFERROR(INDEX($Q$4:$Q$59,SMALL(IF($AG$4:$AG$19&lt;(MAX($AG$4:$AG$19)-2),ROW($AG$4:$AG$19)),ROWS(AG$4:AG19))-3,1),"")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IFERROR(INDEX($Q$4:$Q$59,SMALL(IF($AG$4:$AG$19=MAX($AG$4:$AG$19),ROW($AG$4:$AG$19)),ROWS(Q$4:Q58))-3,1),"")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IFERROR(INDEX($Q$4:$Q$59,SMALL(IF($AG$4:$AG$19=(MAX($AG$4:$AG$19)-1),ROW($AG$4:$AG$19)),ROWS(Q$4:Q58))-3,1),"")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IFERROR(INDEX($Q$4:$Q$59,SMALL(IF($AG$4:$AG$19=(MAX($AG$4:$AG$19)-2),ROW($AG$4:$AG$19)),ROWS(Q$4:Q58))-3,1),"")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IFERROR(INDEX($Q$4:$Q$59,SMALL(IF($AG$4:$AG$19&lt;(MAX($AG$4:$AG$19)-2),ROW($AG$4:$AG$19)),ROWS(AG$4:AG19))-3,1),"")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IFERROR(INDEX($Q$4:$Q$59,SMALL(IF($AG$4:$AG$19=MAX($AG$4:$AG$19),ROW($AG$4:$AG$19)),ROWS(Q$4:Q59))-3,1),"")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IFERROR(INDEX($Q$4:$Q$59,SMALL(IF($AG$4:$AG$19=(MAX($AG$4:$AG$19)-1),ROW($AG$4:$AG$19)),ROWS(Q$4:Q59))-3,1),"")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IFERROR(INDEX($Q$4:$Q$59,SMALL(IF($AG$4:$AG$19=(MAX($AG$4:$AG$19)-2),ROW($AG$4:$AG$19)),ROWS(Q$4:Q59))-3,1),"")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IFERROR(INDEX($Q$4:$Q$59,SMALL(IF($AG$4:$AG$19&lt;(MAX($AG$4:$AG$19)-2),ROW($AG$4:$AG$19)),ROWS(AG$4:AG19))-3,1),"")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19">
    <cfRule type="cellIs" dxfId="11" priority="6" operator="lessThan">
      <formula>$M$5</formula>
    </cfRule>
  </conditionalFormatting>
  <conditionalFormatting sqref="AA4:AA19">
    <cfRule type="cellIs" dxfId="10" priority="3" operator="greaterThan">
      <formula>$M$2</formula>
    </cfRule>
    <cfRule type="cellIs" dxfId="9" priority="4" operator="lessThan">
      <formula>$N$2</formula>
    </cfRule>
    <cfRule type="cellIs" dxfId="8" priority="5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G59"/>
  <sheetViews>
    <sheetView zoomScale="90" zoomScaleNormal="90" workbookViewId="0">
      <selection activeCell="G16" sqref="G16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cartridges!U32</f>
        <v>0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4" t="str">
        <f>_xlfn.IFNA(IF(COUNT(AI4:AI52)&gt;0,INDEX(AJ4:AJ52,MATCH(K10,AS4:AS52,0)),IF(COUNT(AV4:AV52)&gt;0,INDEX(AW4:AW52,MATCH(K10,BF4:BF52,0)),IF(COUNT(BI4:BI52)&gt;0,INDEX(BJ4:BJ52,MATCH(K10,BS4:BS52,0)),INDEX(BW4:BW52,MATCH(K10,CF4:CF52,0))))),"-")</f>
        <v>-</v>
      </c>
      <c r="K4" s="14" t="str">
        <f>_xlfn.IFNA(IF(COUNT(AI4:AI52)&gt;0,INDEX(AK4:AK52,MATCH(K10,AS4:AS52,0)),IF(COUNT(AV4:AV52)&gt;0,INDEX(AX4:AX52,MATCH(K10,BF4:BF52,0)),IF(COUNT(BI4:BI52)&gt;0,INDEX(BK4:BK52,MATCH(K10,BS4:BS52,0)),INDEX(BX4:BX52,MATCH(K10,CF4:CF52,0))))),"-")</f>
        <v>-</v>
      </c>
      <c r="M4" t="s">
        <v>84</v>
      </c>
      <c r="Q4">
        <v>1</v>
      </c>
      <c r="R4" s="6" t="e">
        <f t="shared" ref="R4:R19" si="0">INDEX($A$4:$A$13,MATCH(S4,$B$4:$B$13,0),1)</f>
        <v>#N/A</v>
      </c>
      <c r="S4" s="6" t="e">
        <f>IF($K$2&lt;($B$13+0.25),VLOOKUP($K$2,$B$4:$B$13,1,TRUE),$B$16)</f>
        <v>#N/A</v>
      </c>
      <c r="T4" s="6" t="str">
        <f t="shared" ref="T4:T19" si="1">IFERROR(INDEX($A$4:$A$13,MATCH(U4,$B$4:$B$13,0),1),"-")</f>
        <v>-</v>
      </c>
      <c r="U4" s="6" t="str">
        <f>IFERROR(IF(($K$2-S4)&lt;$B$13,VLOOKUP(($K$2-S4),$B$4:$B$13,1,TRUE),$B$16),"-")</f>
        <v>-</v>
      </c>
      <c r="V4" s="6" t="str">
        <f t="shared" ref="V4:V19" si="2">IFERROR(INDEX($A$4:$A$13,MATCH(W4,$B$4:$B$13,0),1),"-")</f>
        <v>-</v>
      </c>
      <c r="W4" s="6" t="str">
        <f>IFERROR(IF(($K$2-S4-U4)&lt;$B$13,VLOOKUP(($K$2-S4-U4),$B$4:$B$13,1,TRUE),$B$16),"-")</f>
        <v>-</v>
      </c>
      <c r="X4" s="6" t="str">
        <f t="shared" ref="X4:X19" si="3">IFERROR(INDEX($A$4:$A$13,MATCH(Y4,$B$4:$B$13,0),1),"-")</f>
        <v>-</v>
      </c>
      <c r="Y4" s="6" t="str">
        <f>IFERROR(IF(($K$2-S4-U4-W4)&lt;$B$13,VLOOKUP(($K$2-S4-U4-W4),$B$4:$B$13,1,TRUE),$B$16),"-")</f>
        <v>-</v>
      </c>
      <c r="Z4" s="7" t="e">
        <f t="shared" ref="Z4:Z11" si="4">SUM(R4:Y4)</f>
        <v>#N/A</v>
      </c>
      <c r="AA4" s="7" t="e">
        <f t="shared" ref="AA4:AA19" si="5">($K$2-Z4)/2</f>
        <v>#N/A</v>
      </c>
      <c r="AB4" t="e">
        <f t="shared" ref="AB4:AB19" si="6">IF(AA4&gt;1,$S$1-6,IF(AA4&gt;$M$2,-3,IF(AA4&gt;$N$2,-1,0)))</f>
        <v>#N/A</v>
      </c>
      <c r="AC4" s="7" t="e">
        <f t="shared" ref="AC4:AC19" si="7">IF(MIN(R4:Y4)&lt;$M$5,-1,1)</f>
        <v>#N/A</v>
      </c>
      <c r="AD4" s="7">
        <f t="shared" ref="AD4:AD19" si="8">IF(AND(_xlfn.IFNA(MATCH(S4,$B$16:$B$20,0)&gt;0,FALSE),_xlfn.IFNA(MATCH(U4,$B$16:$B$20,0)&gt;0,FALSE),_xlfn.IFNA(MATCH(W4,$B$16:$B$20,0)&gt;0,FALSE),_xlfn.IFNA(MATCH(Y4,$B$16:$B$20,0)&gt;0,FALSE)),1,0)</f>
        <v>0</v>
      </c>
      <c r="AE4" s="7" t="e">
        <f t="array" ref="AE4">IF(OR(LEFT(R4:Y4,2)="C5",LEFT(R4:Y4,2)="C6",LEFT(R4:Y4,2)="C7"),1,0)</f>
        <v>#N/A</v>
      </c>
      <c r="AF4" s="7" t="e">
        <f t="shared" ref="AF4:AF19" si="9">IF(AA4&lt;((COUNTIF(R4:Y4,"&gt;0")+1)*$M$8),-10,0)</f>
        <v>#N/A</v>
      </c>
      <c r="AG4" s="7" t="e">
        <f t="shared" ref="AG4:AG19" si="10">$S$1+SUM(AB4:AF4)</f>
        <v>#N/A</v>
      </c>
      <c r="AI4" t="str">
        <f t="array" ref="AI4">IFERROR(INDEX($Q$4:$Q$59,SMALL(IF($AG$4:$AG$19=MAX($AG$4:$AG$19),ROW($AG$4:$AG$19)),ROWS(Q$4:Q4))-3,1),"")</f>
        <v/>
      </c>
      <c r="AJ4" t="str">
        <f t="shared" ref="AJ4:AJ35" si="11">IFERROR(INDEX(R$4:R$19,$AI4,1),"")</f>
        <v/>
      </c>
      <c r="AK4" t="str">
        <f t="shared" ref="AK4:AK35" si="12">IFERROR(INDEX(S$4:S$19,$AI4,1),"")</f>
        <v/>
      </c>
      <c r="AL4" t="str">
        <f t="shared" ref="AL4:AL35" si="13">IFERROR(INDEX(T$4:T$19,$AI4,1),"")</f>
        <v/>
      </c>
      <c r="AM4" t="str">
        <f t="shared" ref="AM4:AM35" si="14">IFERROR(INDEX(U$4:U$19,$AI4,1),"")</f>
        <v/>
      </c>
      <c r="AN4" t="str">
        <f t="shared" ref="AN4:AN35" si="15">IFERROR(INDEX(V$4:V$19,$AI4,1),"")</f>
        <v/>
      </c>
      <c r="AO4" t="str">
        <f t="shared" ref="AO4:AO35" si="16">IFERROR(INDEX(W$4:W$19,$AI4,1),"")</f>
        <v/>
      </c>
      <c r="AP4" t="str">
        <f t="shared" ref="AP4:AP35" si="17">IFERROR(INDEX(X$4:X$19,$AI4,1),"")</f>
        <v/>
      </c>
      <c r="AQ4" t="str">
        <f t="shared" ref="AQ4:AQ35" si="18">IFERROR(INDEX(Y$4:Y$19,$AI4,1),"")</f>
        <v/>
      </c>
      <c r="AR4" t="str">
        <f t="shared" ref="AR4:AR35" si="19">IFERROR(INDEX(Z$4:Z$19,$AI4,1),"")</f>
        <v/>
      </c>
      <c r="AS4" t="str">
        <f t="shared" ref="AS4:AS35" si="20">IFERROR(INDEX(AA$4:AA$19,$AI4,1),"")</f>
        <v/>
      </c>
      <c r="AT4" t="str">
        <f t="shared" ref="AT4:AT35" si="21">IFERROR(INDEX(AG$4:AG$19,$AI4,1),"")</f>
        <v/>
      </c>
      <c r="AV4" t="str">
        <f t="array" ref="AV4">IFERROR(INDEX($Q$4:$Q$59,SMALL(IF($AG$4:$AG$19=(MAX($AG$4:$AG$19)-1),ROW($AG$4:$AG$19)),ROWS(Q$4:Q4))-3,1),"")</f>
        <v/>
      </c>
      <c r="AW4" t="str">
        <f t="shared" ref="AW4:AW35" si="22">IFERROR(INDEX(R$4:R$19,$AV4,1),"")</f>
        <v/>
      </c>
      <c r="AX4" t="str">
        <f t="shared" ref="AX4:AX35" si="23">IFERROR(INDEX(S$4:S$19,$AV4,1),"")</f>
        <v/>
      </c>
      <c r="AY4" t="str">
        <f t="shared" ref="AY4:AY35" si="24">IFERROR(INDEX(T$4:T$19,$AV4,1),"")</f>
        <v/>
      </c>
      <c r="AZ4" t="str">
        <f t="shared" ref="AZ4:AZ35" si="25">IFERROR(INDEX(U$4:U$19,$AV4,1),"")</f>
        <v/>
      </c>
      <c r="BA4" t="str">
        <f t="shared" ref="BA4:BA35" si="26">IFERROR(INDEX(V$4:V$19,$AV4,1),"")</f>
        <v/>
      </c>
      <c r="BB4" t="str">
        <f t="shared" ref="BB4:BB35" si="27">IFERROR(INDEX(W$4:W$19,$AV4,1),"")</f>
        <v/>
      </c>
      <c r="BC4" t="str">
        <f t="shared" ref="BC4:BC35" si="28">IFERROR(INDEX(X$4:X$19,$AV4,1),"")</f>
        <v/>
      </c>
      <c r="BD4" t="str">
        <f t="shared" ref="BD4:BD35" si="29">IFERROR(INDEX(Y$4:Y$19,$AV4,1),"")</f>
        <v/>
      </c>
      <c r="BE4" t="str">
        <f t="shared" ref="BE4:BE35" si="30">IFERROR(INDEX(Z$4:Z$19,$AV4,1),"")</f>
        <v/>
      </c>
      <c r="BF4" t="str">
        <f t="shared" ref="BF4:BF35" si="31">IFERROR(INDEX(AA$4:AA$19,$AV4,1),"")</f>
        <v/>
      </c>
      <c r="BG4" t="str">
        <f t="shared" ref="BG4:BG35" si="32">IFERROR(INDEX(AG$4:AG$19,$AV4,1),"")</f>
        <v/>
      </c>
      <c r="BI4" t="str">
        <f t="array" ref="BI4">IFERROR(INDEX($Q$4:$Q$59,SMALL(IF($AG$4:$AG$19=(MAX($AG$4:$AG$19)-2),ROW($AG$4:$AG$19)),ROWS(Q$4:Q4))-3,1),"")</f>
        <v/>
      </c>
      <c r="BJ4" t="str">
        <f t="shared" ref="BJ4:BJ35" si="33">IFERROR(INDEX(R$4:R$19,$BI4,1),"")</f>
        <v/>
      </c>
      <c r="BK4" t="str">
        <f t="shared" ref="BK4:BK35" si="34">IFERROR(INDEX(S$4:S$19,$BI4,1),"")</f>
        <v/>
      </c>
      <c r="BL4" t="str">
        <f t="shared" ref="BL4:BL35" si="35">IFERROR(INDEX(T$4:T$19,$BI4,1),"")</f>
        <v/>
      </c>
      <c r="BM4" t="str">
        <f t="shared" ref="BM4:BM35" si="36">IFERROR(INDEX(U$4:U$19,$BI4,1),"")</f>
        <v/>
      </c>
      <c r="BN4" t="str">
        <f t="shared" ref="BN4:BN35" si="37">IFERROR(INDEX(V$4:V$19,$BI4,1),"")</f>
        <v/>
      </c>
      <c r="BO4" t="str">
        <f t="shared" ref="BO4:BO35" si="38">IFERROR(INDEX(W$4:W$19,$BI4,1),"")</f>
        <v/>
      </c>
      <c r="BP4" t="str">
        <f t="shared" ref="BP4:BP35" si="39">IFERROR(INDEX(X$4:X$19,$BI4,1),"")</f>
        <v/>
      </c>
      <c r="BQ4" t="str">
        <f t="shared" ref="BQ4:BQ35" si="40">IFERROR(INDEX(Y$4:Y$19,$BI4,1),"")</f>
        <v/>
      </c>
      <c r="BR4" t="str">
        <f t="shared" ref="BR4:BR35" si="41">IFERROR(INDEX(Z$4:Z$19,$BI4,1),"")</f>
        <v/>
      </c>
      <c r="BS4" t="str">
        <f t="shared" ref="BS4:BS35" si="42">IFERROR(INDEX(AA$4:AA$19,$BI4,1),"")</f>
        <v/>
      </c>
      <c r="BT4" t="str">
        <f t="shared" ref="BT4:BT35" si="43">IFERROR(INDEX(AG$4:AG$19,$BI4,1),"")</f>
        <v/>
      </c>
      <c r="BV4" t="str">
        <f t="array" ref="BV4">IFERROR(INDEX($Q$4:$Q$59,SMALL(IF($AG$4:$AG$19&lt;(MAX($AG$4:$AG$19)-2),ROW($AG$4:$AG$19)),ROWS(#REF!))-3,1),"")</f>
        <v/>
      </c>
      <c r="BW4" t="str">
        <f t="shared" ref="BW4:BW35" si="44">IFERROR(INDEX(R$4:R$19,$BV4,1),"")</f>
        <v/>
      </c>
      <c r="BX4" t="str">
        <f t="shared" ref="BX4:BX35" si="45">IFERROR(INDEX(S$4:S$19,$BV4,1),"")</f>
        <v/>
      </c>
      <c r="BY4" t="str">
        <f t="shared" ref="BY4:BY35" si="46">IFERROR(INDEX(T$4:T$19,$BV4,1),"")</f>
        <v/>
      </c>
      <c r="BZ4" t="str">
        <f t="shared" ref="BZ4:BZ35" si="47">IFERROR(INDEX(U$4:U$19,$BV4,1),"")</f>
        <v/>
      </c>
      <c r="CA4" t="str">
        <f t="shared" ref="CA4:CA35" si="48">IFERROR(INDEX(V$4:V$19,$BV4,1),"")</f>
        <v/>
      </c>
      <c r="CB4" t="str">
        <f t="shared" ref="CB4:CB35" si="49">IFERROR(INDEX(W$4:W$19,$BV4,1),"")</f>
        <v/>
      </c>
      <c r="CC4" t="str">
        <f t="shared" ref="CC4:CC35" si="50">IFERROR(INDEX(X$4:X$19,$BV4,1),"")</f>
        <v/>
      </c>
      <c r="CD4" t="str">
        <f t="shared" ref="CD4:CD35" si="51">IFERROR(INDEX(Y$4:Y$19,$BV4,1),"")</f>
        <v/>
      </c>
      <c r="CE4" t="str">
        <f t="shared" ref="CE4:CE35" si="52">IFERROR(INDEX(Z$4:Z$19,$BV4,1),"")</f>
        <v/>
      </c>
      <c r="CF4" t="str">
        <f t="shared" ref="CF4:CF35" si="53">IFERROR(INDEX(AA$4:AA$19,$BV4,1),"")</f>
        <v/>
      </c>
      <c r="CG4" t="str">
        <f t="shared" ref="CG4:CG35" si="54">IFERROR(INDEX(AG$4:AG$19,$BV4,1),"")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4">
        <v>2</v>
      </c>
      <c r="J5" s="14" t="str">
        <f>_xlfn.IFNA(IF(COUNT(AI4:AI52)&gt;0,INDEX(AL4:AL52,MATCH(K10,AS4:AS52,0)),IF(COUNT(AV4:AV52)&gt;0,INDEX(AY4:AY52,MATCH(K10,BF4:BF52,0)),IF(COUNT(BI4:BI52)&gt;0,INDEX(BL4:BL52,MATCH(K10,BS4:BS52,0)),INDEX(BY4:BY52,MATCH(K10,CF4:CF52,0))))),"-")</f>
        <v>-</v>
      </c>
      <c r="K5" s="14" t="str">
        <f>_xlfn.IFNA(IF(COUNT(AI4:AI52)&gt;0,INDEX(AM4:AM52,MATCH(K10,AS4:AS52,0)),IF(COUNT(AV4:AV52)&gt;0,INDEX(AZ4:AZ52,MATCH(K10,BF4:BF52,0)),IF(COUNT(BI4:BI52)&gt;0,INDEX(BM4:BM52,MATCH(K10,BS4:BS52,0)),INDEX(BZ4:BZ52,MATCH(K10,CF4:CF52,0))))),"-")</f>
        <v>-</v>
      </c>
      <c r="M5" s="8">
        <v>20</v>
      </c>
      <c r="Q5">
        <v>2</v>
      </c>
      <c r="R5" s="6" t="e">
        <f t="shared" si="0"/>
        <v>#N/A</v>
      </c>
      <c r="S5" s="6" t="e">
        <f>IF($K$2&lt;($B$13+0.25),VLOOKUP($K$2,$B$4:$B$13,1,TRUE),$B$16)</f>
        <v>#N/A</v>
      </c>
      <c r="T5" s="6" t="str">
        <f t="shared" si="1"/>
        <v>-</v>
      </c>
      <c r="U5" s="6" t="str">
        <f>IFERROR(IF(($K$2-S5)&lt;$B$13,VLOOKUP(($K$2-S5),$B$4:$B$13,1,TRUE),$B$17),"-")</f>
        <v>-</v>
      </c>
      <c r="V5" s="6" t="str">
        <f t="shared" si="2"/>
        <v>-</v>
      </c>
      <c r="W5" s="6" t="str">
        <f>IFERROR(IF(($K$2-S5-U5)&lt;$B$13,VLOOKUP(($K$2-S5-U5),$B$4:$B$13,1,TRUE),$B$17),"-")</f>
        <v>-</v>
      </c>
      <c r="X5" s="6" t="str">
        <f t="shared" si="3"/>
        <v>-</v>
      </c>
      <c r="Y5" s="6" t="str">
        <f>IFERROR(IF(($K$2-S5-U5-W5)&lt;$B$13,VLOOKUP(($K$2-S5-U5-W5),$B$4:$B$13,1,TRUE),$B$17),"-")</f>
        <v>-</v>
      </c>
      <c r="Z5" s="7" t="e">
        <f t="shared" si="4"/>
        <v>#N/A</v>
      </c>
      <c r="AA5" s="7" t="e">
        <f t="shared" si="5"/>
        <v>#N/A</v>
      </c>
      <c r="AB5" t="e">
        <f t="shared" si="6"/>
        <v>#N/A</v>
      </c>
      <c r="AC5" s="7" t="e">
        <f t="shared" si="7"/>
        <v>#N/A</v>
      </c>
      <c r="AD5" s="7">
        <f t="shared" si="8"/>
        <v>0</v>
      </c>
      <c r="AE5" s="7" t="e">
        <f t="array" ref="AE5">IF(OR(LEFT(R5:Y5,2)="C5",LEFT(R5:Y5,2)="C6",LEFT(R5:Y5,2)="C7"),1,0)</f>
        <v>#N/A</v>
      </c>
      <c r="AF5" s="7" t="e">
        <f t="shared" si="9"/>
        <v>#N/A</v>
      </c>
      <c r="AG5" s="7" t="e">
        <f t="shared" si="10"/>
        <v>#N/A</v>
      </c>
      <c r="AI5" t="str">
        <f t="array" ref="AI5">IFERROR(INDEX($Q$4:$Q$59,SMALL(IF($AG$4:$AG$19=MAX($AG$4:$AG$19),ROW($AG$4:$AG$19)),ROWS(Q$4:Q5))-3,1),"")</f>
        <v/>
      </c>
      <c r="AJ5" t="str">
        <f t="shared" si="11"/>
        <v/>
      </c>
      <c r="AK5" t="str">
        <f t="shared" si="12"/>
        <v/>
      </c>
      <c r="AL5" t="str">
        <f t="shared" si="13"/>
        <v/>
      </c>
      <c r="AM5" t="str">
        <f t="shared" si="14"/>
        <v/>
      </c>
      <c r="AN5" t="str">
        <f t="shared" si="15"/>
        <v/>
      </c>
      <c r="AO5" t="str">
        <f t="shared" si="16"/>
        <v/>
      </c>
      <c r="AP5" t="str">
        <f t="shared" si="17"/>
        <v/>
      </c>
      <c r="AQ5" t="str">
        <f t="shared" si="18"/>
        <v/>
      </c>
      <c r="AR5" t="str">
        <f t="shared" si="19"/>
        <v/>
      </c>
      <c r="AS5" t="str">
        <f t="shared" si="20"/>
        <v/>
      </c>
      <c r="AT5" t="str">
        <f t="shared" si="21"/>
        <v/>
      </c>
      <c r="AV5" t="str">
        <f t="array" ref="AV5">IFERROR(INDEX($Q$4:$Q$59,SMALL(IF($AG$4:$AG$19=(MAX($AG$4:$AG$19)-1),ROW($AG$4:$AG$19)),ROWS(Q$4:Q5))-3,1),"")</f>
        <v/>
      </c>
      <c r="AW5" t="str">
        <f t="shared" si="22"/>
        <v/>
      </c>
      <c r="AX5" t="str">
        <f t="shared" si="23"/>
        <v/>
      </c>
      <c r="AY5" t="str">
        <f t="shared" si="24"/>
        <v/>
      </c>
      <c r="AZ5" t="str">
        <f t="shared" si="25"/>
        <v/>
      </c>
      <c r="BA5" t="str">
        <f t="shared" si="26"/>
        <v/>
      </c>
      <c r="BB5" t="str">
        <f t="shared" si="27"/>
        <v/>
      </c>
      <c r="BC5" t="str">
        <f t="shared" si="28"/>
        <v/>
      </c>
      <c r="BD5" t="str">
        <f t="shared" si="29"/>
        <v/>
      </c>
      <c r="BE5" t="str">
        <f t="shared" si="30"/>
        <v/>
      </c>
      <c r="BF5" t="str">
        <f t="shared" si="31"/>
        <v/>
      </c>
      <c r="BG5" t="str">
        <f t="shared" si="32"/>
        <v/>
      </c>
      <c r="BI5" t="str">
        <f t="array" ref="BI5">IFERROR(INDEX($Q$4:$Q$59,SMALL(IF($AG$4:$AG$19=(MAX($AG$4:$AG$19)-2),ROW($AG$4:$AG$19)),ROWS(Q$4:Q5))-3,1),"")</f>
        <v/>
      </c>
      <c r="BJ5" t="str">
        <f t="shared" si="33"/>
        <v/>
      </c>
      <c r="BK5" t="str">
        <f t="shared" si="34"/>
        <v/>
      </c>
      <c r="BL5" t="str">
        <f t="shared" si="35"/>
        <v/>
      </c>
      <c r="BM5" t="str">
        <f t="shared" si="36"/>
        <v/>
      </c>
      <c r="BN5" t="str">
        <f t="shared" si="37"/>
        <v/>
      </c>
      <c r="BO5" t="str">
        <f t="shared" si="38"/>
        <v/>
      </c>
      <c r="BP5" t="str">
        <f t="shared" si="39"/>
        <v/>
      </c>
      <c r="BQ5" t="str">
        <f t="shared" si="40"/>
        <v/>
      </c>
      <c r="BR5" t="str">
        <f t="shared" si="41"/>
        <v/>
      </c>
      <c r="BS5" t="str">
        <f t="shared" si="42"/>
        <v/>
      </c>
      <c r="BT5" t="str">
        <f t="shared" si="43"/>
        <v/>
      </c>
      <c r="BV5" t="str">
        <f t="array" ref="BV5">IFERROR(INDEX($Q$4:$Q$59,SMALL(IF($AG$4:$AG$19&lt;(MAX($AG$4:$AG$19)-2),ROW($AG$4:$AG$19)),ROWS(#REF!))-3,1),"")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4">
        <v>3</v>
      </c>
      <c r="J6" s="14" t="str">
        <f>_xlfn.IFNA(IF(COUNT(AI4:AI52)&gt;0,INDEX(AN4:AN52,MATCH(K10,AS4:AS52,0)),IF(COUNT(AV4:AV52)&gt;0,INDEX(BA4:BA52,MATCH(K10,BF4:BF52,0)),IF(COUNT(BI4:BI52)&gt;0,INDEX(BN4:BN52,MATCH(K10,BS4:BS52,0)),INDEX(CA4:CA52,MATCH(K10,CF4:CF52,0))))),"-")</f>
        <v>-</v>
      </c>
      <c r="K6" s="14" t="str">
        <f>_xlfn.IFNA(IF(COUNT(AI4:AI52)&gt;0,INDEX(AO4:AO52,MATCH(K10,AS4:AS52,0)),IF(COUNT(AV4:AV52)&gt;0,INDEX(BB4:BB52,MATCH(K10,BF4:BF52,0)),IF(COUNT(BI4:BI52)&gt;0,INDEX(BO4:BO52,MATCH(K10,BS4:BS52,0)),INDEX(CB4:CB52,MATCH(K10,CF4:CF52,0))))),"-")</f>
        <v>-</v>
      </c>
      <c r="Q6">
        <v>3</v>
      </c>
      <c r="R6" s="6" t="e">
        <f t="shared" si="0"/>
        <v>#N/A</v>
      </c>
      <c r="S6" s="6" t="e">
        <f>IF($K$2&lt;($B$13+0.25),VLOOKUP($K$2,$B$4:$B$13,1,TRUE),$B$16)</f>
        <v>#N/A</v>
      </c>
      <c r="T6" s="6" t="str">
        <f t="shared" si="1"/>
        <v>-</v>
      </c>
      <c r="U6" s="6" t="str">
        <f>IFERROR(IF(($K$2-S6)&lt;$B$13,VLOOKUP(($K$2-S6),$B$4:$B$13,1,TRUE),$B$18),"-")</f>
        <v>-</v>
      </c>
      <c r="V6" s="6" t="str">
        <f t="shared" si="2"/>
        <v>-</v>
      </c>
      <c r="W6" s="6" t="str">
        <f>IFERROR(IF(($K$2-S6-U6)&lt;$B$13,VLOOKUP(($K$2-S6-U6),$B$4:$B$13,1,TRUE),$B$18),"-")</f>
        <v>-</v>
      </c>
      <c r="X6" s="6" t="str">
        <f t="shared" si="3"/>
        <v>-</v>
      </c>
      <c r="Y6" s="6" t="str">
        <f>IFERROR(IF(($K$2-S6-U6-W6)&lt;$B$13,VLOOKUP(($K$2-S6-U6-W6),$B$4:$B$13,1,TRUE),$B$18),"-")</f>
        <v>-</v>
      </c>
      <c r="Z6" s="7" t="e">
        <f t="shared" si="4"/>
        <v>#N/A</v>
      </c>
      <c r="AA6" s="7" t="e">
        <f t="shared" si="5"/>
        <v>#N/A</v>
      </c>
      <c r="AB6" t="e">
        <f t="shared" si="6"/>
        <v>#N/A</v>
      </c>
      <c r="AC6" s="7" t="e">
        <f t="shared" si="7"/>
        <v>#N/A</v>
      </c>
      <c r="AD6" s="7">
        <f t="shared" si="8"/>
        <v>0</v>
      </c>
      <c r="AE6" s="7" t="e">
        <f t="array" ref="AE6">IF(OR(LEFT(R6:Y6,2)="C5",LEFT(R6:Y6,2)="C6",LEFT(R6:Y6,2)="C7"),1,0)</f>
        <v>#N/A</v>
      </c>
      <c r="AF6" s="7" t="e">
        <f t="shared" si="9"/>
        <v>#N/A</v>
      </c>
      <c r="AG6" s="7" t="e">
        <f t="shared" si="10"/>
        <v>#N/A</v>
      </c>
      <c r="AI6" t="str">
        <f t="array" ref="AI6">IFERROR(INDEX($Q$4:$Q$59,SMALL(IF($AG$4:$AG$19=MAX($AG$4:$AG$19),ROW($AG$4:$AG$19)),ROWS(Q$4:Q6))-3,1),"")</f>
        <v/>
      </c>
      <c r="AJ6" t="str">
        <f t="shared" si="11"/>
        <v/>
      </c>
      <c r="AK6" t="str">
        <f t="shared" si="12"/>
        <v/>
      </c>
      <c r="AL6" t="str">
        <f t="shared" si="13"/>
        <v/>
      </c>
      <c r="AM6" t="str">
        <f t="shared" si="14"/>
        <v/>
      </c>
      <c r="AN6" t="str">
        <f t="shared" si="15"/>
        <v/>
      </c>
      <c r="AO6" t="str">
        <f t="shared" si="16"/>
        <v/>
      </c>
      <c r="AP6" t="str">
        <f t="shared" si="17"/>
        <v/>
      </c>
      <c r="AQ6" t="str">
        <f t="shared" si="18"/>
        <v/>
      </c>
      <c r="AR6" t="str">
        <f t="shared" si="19"/>
        <v/>
      </c>
      <c r="AS6" t="str">
        <f t="shared" si="20"/>
        <v/>
      </c>
      <c r="AT6" t="str">
        <f t="shared" si="21"/>
        <v/>
      </c>
      <c r="AV6" t="str">
        <f t="array" ref="AV6">IFERROR(INDEX($Q$4:$Q$59,SMALL(IF($AG$4:$AG$19=(MAX($AG$4:$AG$19)-1),ROW($AG$4:$AG$19)),ROWS(Q$4:Q6))-3,1),"")</f>
        <v/>
      </c>
      <c r="AW6" t="str">
        <f t="shared" si="22"/>
        <v/>
      </c>
      <c r="AX6" t="str">
        <f t="shared" si="23"/>
        <v/>
      </c>
      <c r="AY6" t="str">
        <f t="shared" si="24"/>
        <v/>
      </c>
      <c r="AZ6" t="str">
        <f t="shared" si="25"/>
        <v/>
      </c>
      <c r="BA6" t="str">
        <f t="shared" si="26"/>
        <v/>
      </c>
      <c r="BB6" t="str">
        <f t="shared" si="27"/>
        <v/>
      </c>
      <c r="BC6" t="str">
        <f t="shared" si="28"/>
        <v/>
      </c>
      <c r="BD6" t="str">
        <f t="shared" si="29"/>
        <v/>
      </c>
      <c r="BE6" t="str">
        <f t="shared" si="30"/>
        <v/>
      </c>
      <c r="BF6" t="str">
        <f t="shared" si="31"/>
        <v/>
      </c>
      <c r="BG6" t="str">
        <f t="shared" si="32"/>
        <v/>
      </c>
      <c r="BI6" t="str">
        <f t="array" ref="BI6">IFERROR(INDEX($Q$4:$Q$59,SMALL(IF($AG$4:$AG$19=(MAX($AG$4:$AG$19)-2),ROW($AG$4:$AG$19)),ROWS(Q$4:Q6))-3,1),"")</f>
        <v/>
      </c>
      <c r="BJ6" t="str">
        <f t="shared" si="33"/>
        <v/>
      </c>
      <c r="BK6" t="str">
        <f t="shared" si="34"/>
        <v/>
      </c>
      <c r="BL6" t="str">
        <f t="shared" si="35"/>
        <v/>
      </c>
      <c r="BM6" t="str">
        <f t="shared" si="36"/>
        <v/>
      </c>
      <c r="BN6" t="str">
        <f t="shared" si="37"/>
        <v/>
      </c>
      <c r="BO6" t="str">
        <f t="shared" si="38"/>
        <v/>
      </c>
      <c r="BP6" t="str">
        <f t="shared" si="39"/>
        <v/>
      </c>
      <c r="BQ6" t="str">
        <f t="shared" si="40"/>
        <v/>
      </c>
      <c r="BR6" t="str">
        <f t="shared" si="41"/>
        <v/>
      </c>
      <c r="BS6" t="str">
        <f t="shared" si="42"/>
        <v/>
      </c>
      <c r="BT6" t="str">
        <f t="shared" si="43"/>
        <v/>
      </c>
      <c r="BV6" t="str">
        <f t="array" ref="BV6">IFERROR(INDEX($Q$4:$Q$59,SMALL(IF($AG$4:$AG$19&lt;(MAX($AG$4:$AG$19)-2),ROW($AG$4:$AG$19)),ROWS(#REF!))-3,1),"")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4">
        <v>4</v>
      </c>
      <c r="J7" s="14" t="str">
        <f>_xlfn.IFNA(IF(COUNT(AI4:AI52)&gt;0,INDEX(AP4:AP52,MATCH(K10,AS4:AS52,0)),IF(COUNT(AV4:AV52)&gt;0,INDEX(BC4:BC52,MATCH(K10,BF4:BF52,0)),IF(COUNT(BI4:BI52)&gt;0,INDEX(BP4:BP52,MATCH(K10,BS4:BS52,0)),INDEX(CC4:CC52,MATCH(K10,CF4:CF52,0))))),"-")</f>
        <v>-</v>
      </c>
      <c r="K7" s="14" t="str">
        <f>_xlfn.IFNA(IF(COUNT(AI4:AI52)&gt;0,INDEX(AQ4:AQ52,MATCH(K10,AS4:AS52,0)),IF(COUNT(AV4:AV52)&gt;0,INDEX(BD4:BD52,MATCH(K10,BF4:BF52,0)),IF(COUNT(BI4:BI52)&gt;0,INDEX(BQ4:BQ52,MATCH(K10,BS4:BS52,0)),INDEX(CD4:CD52,MATCH(K10,CF4:CF52,0))))),"-")</f>
        <v>-</v>
      </c>
      <c r="M7" t="s">
        <v>102</v>
      </c>
      <c r="Q7" s="7">
        <v>4</v>
      </c>
      <c r="R7" s="6" t="e">
        <f t="shared" si="0"/>
        <v>#N/A</v>
      </c>
      <c r="S7" s="6" t="e">
        <f>IF($K$2&lt;($B$13+0.25),VLOOKUP($K$2,$B$4:$B$13,1,TRUE),$B$16)</f>
        <v>#N/A</v>
      </c>
      <c r="T7" s="6" t="str">
        <f t="shared" si="1"/>
        <v>-</v>
      </c>
      <c r="U7" s="6" t="str">
        <f>IFERROR(IF(($K$2-S7)&lt;$B$13,VLOOKUP(($K$2-S7),$B$4:$B$13,1,TRUE),$B$19),"-")</f>
        <v>-</v>
      </c>
      <c r="V7" s="6" t="str">
        <f t="shared" si="2"/>
        <v>-</v>
      </c>
      <c r="W7" s="6" t="str">
        <f>IFERROR(IF(($K$2-S7-U7)&lt;$B$13,VLOOKUP(($K$2-S7-U7),$B$4:$B$13,1,TRUE),$B$19),"-")</f>
        <v>-</v>
      </c>
      <c r="X7" s="6" t="str">
        <f t="shared" si="3"/>
        <v>-</v>
      </c>
      <c r="Y7" s="6" t="str">
        <f>IFERROR(IF(($K$2-S7-U7-W7)&lt;$B$13,VLOOKUP(($K$2-S7-U7-W7),$B$4:$B$13,1,TRUE),$B$19),"-")</f>
        <v>-</v>
      </c>
      <c r="Z7" s="7" t="e">
        <f t="shared" si="4"/>
        <v>#N/A</v>
      </c>
      <c r="AA7" s="7" t="e">
        <f t="shared" si="5"/>
        <v>#N/A</v>
      </c>
      <c r="AB7" t="e">
        <f t="shared" si="6"/>
        <v>#N/A</v>
      </c>
      <c r="AC7" s="7" t="e">
        <f t="shared" si="7"/>
        <v>#N/A</v>
      </c>
      <c r="AD7" s="7">
        <f t="shared" si="8"/>
        <v>0</v>
      </c>
      <c r="AE7" s="7" t="e">
        <f t="array" ref="AE7">IF(OR(LEFT(R7:Y7,2)="C5",LEFT(R7:Y7,2)="C6",LEFT(R7:Y7,2)="C7"),1,0)</f>
        <v>#N/A</v>
      </c>
      <c r="AF7" s="7" t="e">
        <f t="shared" si="9"/>
        <v>#N/A</v>
      </c>
      <c r="AG7" s="7" t="e">
        <f t="shared" si="10"/>
        <v>#N/A</v>
      </c>
      <c r="AI7" t="str">
        <f t="array" ref="AI7">IFERROR(INDEX($Q$4:$Q$59,SMALL(IF($AG$4:$AG$19=MAX($AG$4:$AG$19),ROW($AG$4:$AG$19)),ROWS(Q$4:Q7))-3,1),"")</f>
        <v/>
      </c>
      <c r="AJ7" t="str">
        <f t="shared" si="11"/>
        <v/>
      </c>
      <c r="AK7" t="str">
        <f t="shared" si="12"/>
        <v/>
      </c>
      <c r="AL7" t="str">
        <f t="shared" si="13"/>
        <v/>
      </c>
      <c r="AM7" t="str">
        <f t="shared" si="14"/>
        <v/>
      </c>
      <c r="AN7" t="str">
        <f t="shared" si="15"/>
        <v/>
      </c>
      <c r="AO7" t="str">
        <f t="shared" si="16"/>
        <v/>
      </c>
      <c r="AP7" t="str">
        <f t="shared" si="17"/>
        <v/>
      </c>
      <c r="AQ7" t="str">
        <f t="shared" si="18"/>
        <v/>
      </c>
      <c r="AR7" t="str">
        <f t="shared" si="19"/>
        <v/>
      </c>
      <c r="AS7" t="str">
        <f t="shared" si="20"/>
        <v/>
      </c>
      <c r="AT7" t="str">
        <f t="shared" si="21"/>
        <v/>
      </c>
      <c r="AV7" t="str">
        <f t="array" ref="AV7">IFERROR(INDEX($Q$4:$Q$59,SMALL(IF($AG$4:$AG$19=(MAX($AG$4:$AG$19)-1),ROW($AG$4:$AG$19)),ROWS(Q$4:Q7))-3,1),"")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 t="str">
        <f t="array" ref="BI7">IFERROR(INDEX($Q$4:$Q$59,SMALL(IF($AG$4:$AG$19=(MAX($AG$4:$AG$19)-2),ROW($AG$4:$AG$19)),ROWS(Q$4:Q7))-3,1),"")</f>
        <v/>
      </c>
      <c r="BJ7" t="str">
        <f t="shared" si="33"/>
        <v/>
      </c>
      <c r="BK7" t="str">
        <f t="shared" si="34"/>
        <v/>
      </c>
      <c r="BL7" t="str">
        <f t="shared" si="35"/>
        <v/>
      </c>
      <c r="BM7" t="str">
        <f t="shared" si="36"/>
        <v/>
      </c>
      <c r="BN7" t="str">
        <f t="shared" si="37"/>
        <v/>
      </c>
      <c r="BO7" t="str">
        <f t="shared" si="38"/>
        <v/>
      </c>
      <c r="BP7" t="str">
        <f t="shared" si="39"/>
        <v/>
      </c>
      <c r="BQ7" t="str">
        <f t="shared" si="40"/>
        <v/>
      </c>
      <c r="BR7" t="str">
        <f t="shared" si="41"/>
        <v/>
      </c>
      <c r="BS7" t="str">
        <f t="shared" si="42"/>
        <v/>
      </c>
      <c r="BT7" t="str">
        <f t="shared" si="43"/>
        <v/>
      </c>
      <c r="BV7" t="str">
        <f t="array" ref="BV7">IFERROR(INDEX($Q$4:$Q$59,SMALL(IF($AG$4:$AG$19&lt;(MAX($AG$4:$AG$19)-2),ROW($AG$4:$AG$19)),ROWS(#REF!))-3,1),"")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f>'calculating+sorting'!M8</f>
        <v>0.02</v>
      </c>
      <c r="Q8" s="11">
        <v>5</v>
      </c>
      <c r="R8" s="6" t="e">
        <f t="shared" si="0"/>
        <v>#N/A</v>
      </c>
      <c r="S8" s="6" t="e">
        <f>IF($K$2&lt;($B$13+0.25),VLOOKUP($K$2,$B$4:$B$13,1,TRUE),$B$17)</f>
        <v>#N/A</v>
      </c>
      <c r="T8" s="6" t="str">
        <f t="shared" si="1"/>
        <v>-</v>
      </c>
      <c r="U8" s="6" t="str">
        <f>IFERROR(IF(($K$2-S8)&lt;$B$13,VLOOKUP(($K$2-S8),$B$4:$B$13,1,TRUE),$B$16),"-")</f>
        <v>-</v>
      </c>
      <c r="V8" s="6" t="str">
        <f t="shared" si="2"/>
        <v>-</v>
      </c>
      <c r="W8" s="6" t="str">
        <f>IFERROR(IF(($K$2-S8-U8)&lt;$B$13,VLOOKUP(($K$2-S8-U8),$B$4:$B$13,1,TRUE),$B$16),"-")</f>
        <v>-</v>
      </c>
      <c r="X8" s="6" t="str">
        <f t="shared" si="3"/>
        <v>-</v>
      </c>
      <c r="Y8" s="6" t="str">
        <f>IFERROR(IF(($K$2-S8-U8-W8)&lt;$B$13,VLOOKUP(($K$2-S8-U8-W8),$B$4:$B$13,1,TRUE),$B$16),"-")</f>
        <v>-</v>
      </c>
      <c r="Z8" s="7" t="e">
        <f t="shared" si="4"/>
        <v>#N/A</v>
      </c>
      <c r="AA8" s="7" t="e">
        <f t="shared" si="5"/>
        <v>#N/A</v>
      </c>
      <c r="AB8" t="e">
        <f t="shared" si="6"/>
        <v>#N/A</v>
      </c>
      <c r="AC8" s="7" t="e">
        <f t="shared" si="7"/>
        <v>#N/A</v>
      </c>
      <c r="AD8" s="7">
        <f t="shared" si="8"/>
        <v>0</v>
      </c>
      <c r="AE8" s="7" t="e">
        <f t="array" ref="AE8">IF(OR(LEFT(R8:Y8,2)="C5",LEFT(R8:Y8,2)="C6",LEFT(R8:Y8,2)="C7"),1,0)</f>
        <v>#N/A</v>
      </c>
      <c r="AF8" s="7" t="e">
        <f t="shared" si="9"/>
        <v>#N/A</v>
      </c>
      <c r="AG8" s="7" t="e">
        <f t="shared" si="10"/>
        <v>#N/A</v>
      </c>
      <c r="AI8" t="str">
        <f t="array" ref="AI8">IFERROR(INDEX($Q$4:$Q$59,SMALL(IF($AG$4:$AG$19=MAX($AG$4:$AG$19),ROW($AG$4:$AG$19)),ROWS(Q$4:Q8))-3,1),"")</f>
        <v/>
      </c>
      <c r="AJ8" t="str">
        <f t="shared" si="11"/>
        <v/>
      </c>
      <c r="AK8" t="str">
        <f t="shared" si="12"/>
        <v/>
      </c>
      <c r="AL8" t="str">
        <f t="shared" si="13"/>
        <v/>
      </c>
      <c r="AM8" t="str">
        <f t="shared" si="14"/>
        <v/>
      </c>
      <c r="AN8" t="str">
        <f t="shared" si="15"/>
        <v/>
      </c>
      <c r="AO8" t="str">
        <f t="shared" si="16"/>
        <v/>
      </c>
      <c r="AP8" t="str">
        <f t="shared" si="17"/>
        <v/>
      </c>
      <c r="AQ8" t="str">
        <f t="shared" si="18"/>
        <v/>
      </c>
      <c r="AR8" t="str">
        <f t="shared" si="19"/>
        <v/>
      </c>
      <c r="AS8" t="str">
        <f t="shared" si="20"/>
        <v/>
      </c>
      <c r="AT8" t="str">
        <f t="shared" si="21"/>
        <v/>
      </c>
      <c r="AV8" t="str">
        <f t="array" ref="AV8">IFERROR(INDEX($Q$4:$Q$59,SMALL(IF($AG$4:$AG$19=(MAX($AG$4:$AG$19)-1),ROW($AG$4:$AG$19)),ROWS(Q$4:Q8))-3,1),"")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 t="str">
        <f t="array" ref="BI8">IFERROR(INDEX($Q$4:$Q$59,SMALL(IF($AG$4:$AG$19=(MAX($AG$4:$AG$19)-2),ROW($AG$4:$AG$19)),ROWS(Q$4:Q8))-3,1),"")</f>
        <v/>
      </c>
      <c r="BJ8" t="str">
        <f t="shared" si="33"/>
        <v/>
      </c>
      <c r="BK8" t="str">
        <f t="shared" si="34"/>
        <v/>
      </c>
      <c r="BL8" t="str">
        <f t="shared" si="35"/>
        <v/>
      </c>
      <c r="BM8" t="str">
        <f t="shared" si="36"/>
        <v/>
      </c>
      <c r="BN8" t="str">
        <f t="shared" si="37"/>
        <v/>
      </c>
      <c r="BO8" t="str">
        <f t="shared" si="38"/>
        <v/>
      </c>
      <c r="BP8" t="str">
        <f t="shared" si="39"/>
        <v/>
      </c>
      <c r="BQ8" t="str">
        <f t="shared" si="40"/>
        <v/>
      </c>
      <c r="BR8" t="str">
        <f t="shared" si="41"/>
        <v/>
      </c>
      <c r="BS8" t="str">
        <f t="shared" si="42"/>
        <v/>
      </c>
      <c r="BT8" t="str">
        <f t="shared" si="43"/>
        <v/>
      </c>
      <c r="BV8" t="str">
        <f t="array" ref="BV8">IFERROR(INDEX($Q$4:$Q$59,SMALL(IF($AG$4:$AG$19&lt;(MAX($AG$4:$AG$19)-2),ROW($AG$4:$AG$19)),ROWS(#REF!))-3,1),"")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0</v>
      </c>
      <c r="Q9" s="11">
        <v>6</v>
      </c>
      <c r="R9" s="6" t="e">
        <f t="shared" si="0"/>
        <v>#N/A</v>
      </c>
      <c r="S9" s="6" t="e">
        <f>IF($K$2&lt;($B$13+0.25),VLOOKUP($K$2,$B$4:$B$13,1,TRUE),$B$17)</f>
        <v>#N/A</v>
      </c>
      <c r="T9" s="6" t="str">
        <f t="shared" si="1"/>
        <v>-</v>
      </c>
      <c r="U9" s="6" t="str">
        <f>IFERROR(IF(($K$2-S9)&lt;$B$13,VLOOKUP(($K$2-S9),$B$4:$B$13,1,TRUE),$B$17),"-")</f>
        <v>-</v>
      </c>
      <c r="V9" s="6" t="str">
        <f t="shared" si="2"/>
        <v>-</v>
      </c>
      <c r="W9" s="6" t="str">
        <f>IFERROR(IF(($K$2-S9-U9)&lt;$B$13,VLOOKUP(($K$2-S9-U9),$B$4:$B$13,1,TRUE),$B$17),"-")</f>
        <v>-</v>
      </c>
      <c r="X9" s="6" t="str">
        <f t="shared" si="3"/>
        <v>-</v>
      </c>
      <c r="Y9" s="6" t="str">
        <f>IFERROR(IF(($K$2-S9-U9-W9)&lt;$B$13,VLOOKUP(($K$2-S9-U9-W9),$B$4:$B$13,1,TRUE),$B$17),"-")</f>
        <v>-</v>
      </c>
      <c r="Z9" s="7" t="e">
        <f t="shared" si="4"/>
        <v>#N/A</v>
      </c>
      <c r="AA9" s="7" t="e">
        <f t="shared" si="5"/>
        <v>#N/A</v>
      </c>
      <c r="AB9" t="e">
        <f t="shared" si="6"/>
        <v>#N/A</v>
      </c>
      <c r="AC9" s="7" t="e">
        <f t="shared" si="7"/>
        <v>#N/A</v>
      </c>
      <c r="AD9" s="7">
        <f t="shared" si="8"/>
        <v>0</v>
      </c>
      <c r="AE9" s="7" t="e">
        <f t="array" ref="AE9">IF(OR(LEFT(R9:Y9,2)="C5",LEFT(R9:Y9,2)="C6",LEFT(R9:Y9,2)="C7"),1,0)</f>
        <v>#N/A</v>
      </c>
      <c r="AF9" s="7" t="e">
        <f t="shared" si="9"/>
        <v>#N/A</v>
      </c>
      <c r="AG9" s="7" t="e">
        <f t="shared" si="10"/>
        <v>#N/A</v>
      </c>
      <c r="AI9" t="str">
        <f t="array" ref="AI9">IFERROR(INDEX($Q$4:$Q$59,SMALL(IF($AG$4:$AG$19=MAX($AG$4:$AG$19),ROW($AG$4:$AG$19)),ROWS(Q$4:Q9))-3,1),"")</f>
        <v/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N9" t="str">
        <f t="shared" si="15"/>
        <v/>
      </c>
      <c r="AO9" t="str">
        <f t="shared" si="16"/>
        <v/>
      </c>
      <c r="AP9" t="str">
        <f t="shared" si="17"/>
        <v/>
      </c>
      <c r="AQ9" t="str">
        <f t="shared" si="18"/>
        <v/>
      </c>
      <c r="AR9" t="str">
        <f t="shared" si="19"/>
        <v/>
      </c>
      <c r="AS9" t="str">
        <f t="shared" si="20"/>
        <v/>
      </c>
      <c r="AT9" t="str">
        <f t="shared" si="21"/>
        <v/>
      </c>
      <c r="AV9" t="str">
        <f t="array" ref="AV9">IFERROR(INDEX($Q$4:$Q$59,SMALL(IF($AG$4:$AG$19=(MAX($AG$4:$AG$19)-1),ROW($AG$4:$AG$19)),ROWS(Q$4:Q9))-3,1),"")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 t="str">
        <f t="array" ref="BI9">IFERROR(INDEX($Q$4:$Q$59,SMALL(IF($AG$4:$AG$19=(MAX($AG$4:$AG$19)-2),ROW($AG$4:$AG$19)),ROWS(Q$4:Q9))-3,1),"")</f>
        <v/>
      </c>
      <c r="BJ9" t="str">
        <f t="shared" si="33"/>
        <v/>
      </c>
      <c r="BK9" t="str">
        <f t="shared" si="34"/>
        <v/>
      </c>
      <c r="BL9" t="str">
        <f t="shared" si="35"/>
        <v/>
      </c>
      <c r="BM9" t="str">
        <f t="shared" si="36"/>
        <v/>
      </c>
      <c r="BN9" t="str">
        <f t="shared" si="37"/>
        <v/>
      </c>
      <c r="BO9" t="str">
        <f t="shared" si="38"/>
        <v/>
      </c>
      <c r="BP9" t="str">
        <f t="shared" si="39"/>
        <v/>
      </c>
      <c r="BQ9" t="str">
        <f t="shared" si="40"/>
        <v/>
      </c>
      <c r="BR9" t="str">
        <f t="shared" si="41"/>
        <v/>
      </c>
      <c r="BS9" t="str">
        <f t="shared" si="42"/>
        <v/>
      </c>
      <c r="BT9" t="str">
        <f t="shared" si="43"/>
        <v/>
      </c>
      <c r="BV9" t="str">
        <f t="array" ref="BV9">IFERROR(INDEX($Q$4:$Q$59,SMALL(IF($AG$4:$AG$19&lt;(MAX($AG$4:$AG$19)-2),ROW($AG$4:$AG$19)),ROWS(#REF!))-3,1),"")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48</v>
      </c>
      <c r="K10" s="12">
        <f>IF(COUNT(AI4:AI52)&gt;0,MIN(AS4:AS52),IF(COUNT(AV4:AV52)&gt;0,MIN(BF4:BF52),IF(COUNT(BI4:BI52)&gt;0,MIN(BS4:BS52),MIN(CF4:CF52))))</f>
        <v>0</v>
      </c>
      <c r="Q10">
        <v>7</v>
      </c>
      <c r="R10" s="6" t="e">
        <f t="shared" si="0"/>
        <v>#N/A</v>
      </c>
      <c r="S10" s="6" t="e">
        <f>IF($K$2&lt;($B$13+0.25),VLOOKUP($K$2,$B$4:$B$13,1,TRUE),$B$17)</f>
        <v>#N/A</v>
      </c>
      <c r="T10" s="6" t="str">
        <f t="shared" si="1"/>
        <v>-</v>
      </c>
      <c r="U10" s="6" t="str">
        <f>IFERROR(IF(($K$2-S10)&lt;$B$13,VLOOKUP(($K$2-S10),$B$4:$B$13,1,TRUE),$B$18),"-")</f>
        <v>-</v>
      </c>
      <c r="V10" s="6" t="str">
        <f t="shared" si="2"/>
        <v>-</v>
      </c>
      <c r="W10" s="6" t="str">
        <f>IFERROR(IF(($K$2-S10-U10)&lt;$B$13,VLOOKUP(($K$2-S10-U10),$B$4:$B$13,1,TRUE),$B$18),"-")</f>
        <v>-</v>
      </c>
      <c r="X10" s="6" t="str">
        <f t="shared" si="3"/>
        <v>-</v>
      </c>
      <c r="Y10" s="6" t="str">
        <f>IFERROR(IF(($K$2-S10-U10-W10)&lt;$B$13,VLOOKUP(($K$2-S10-U10-W10),$B$4:$B$13,1,TRUE),$B$18),"-")</f>
        <v>-</v>
      </c>
      <c r="Z10" s="7" t="e">
        <f t="shared" si="4"/>
        <v>#N/A</v>
      </c>
      <c r="AA10" s="7" t="e">
        <f t="shared" si="5"/>
        <v>#N/A</v>
      </c>
      <c r="AB10" t="e">
        <f t="shared" si="6"/>
        <v>#N/A</v>
      </c>
      <c r="AC10" s="7" t="e">
        <f t="shared" si="7"/>
        <v>#N/A</v>
      </c>
      <c r="AD10" s="7">
        <f t="shared" si="8"/>
        <v>0</v>
      </c>
      <c r="AE10" s="7" t="e">
        <f t="array" ref="AE10">IF(OR(LEFT(R10:Y10,2)="C5",LEFT(R10:Y10,2)="C6",LEFT(R10:Y10,2)="C7"),1,0)</f>
        <v>#N/A</v>
      </c>
      <c r="AF10" s="7" t="e">
        <f t="shared" si="9"/>
        <v>#N/A</v>
      </c>
      <c r="AG10" s="7" t="e">
        <f t="shared" si="10"/>
        <v>#N/A</v>
      </c>
      <c r="AI10" t="str">
        <f t="array" ref="AI10">IFERROR(INDEX($Q$4:$Q$59,SMALL(IF($AG$4:$AG$19=MAX($AG$4:$AG$19),ROW($AG$4:$AG$19)),ROWS(Q$4:Q10))-3,1),"")</f>
        <v/>
      </c>
      <c r="AJ10" t="str">
        <f t="shared" si="11"/>
        <v/>
      </c>
      <c r="AK10" t="str">
        <f t="shared" si="12"/>
        <v/>
      </c>
      <c r="AL10" t="str">
        <f t="shared" si="13"/>
        <v/>
      </c>
      <c r="AM10" t="str">
        <f t="shared" si="14"/>
        <v/>
      </c>
      <c r="AN10" t="str">
        <f t="shared" si="15"/>
        <v/>
      </c>
      <c r="AO10" t="str">
        <f t="shared" si="16"/>
        <v/>
      </c>
      <c r="AP10" t="str">
        <f t="shared" si="17"/>
        <v/>
      </c>
      <c r="AQ10" t="str">
        <f t="shared" si="18"/>
        <v/>
      </c>
      <c r="AR10" t="str">
        <f t="shared" si="19"/>
        <v/>
      </c>
      <c r="AS10" t="str">
        <f t="shared" si="20"/>
        <v/>
      </c>
      <c r="AT10" t="str">
        <f t="shared" si="21"/>
        <v/>
      </c>
      <c r="AV10" t="str">
        <f t="array" ref="AV10">IFERROR(INDEX($Q$4:$Q$59,SMALL(IF($AG$4:$AG$19=(MAX($AG$4:$AG$19)-1),ROW($AG$4:$AG$19)),ROWS(Q$4:Q10))-3,1),"")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 t="str">
        <f t="array" ref="BI10">IFERROR(INDEX($Q$4:$Q$59,SMALL(IF($AG$4:$AG$19=(MAX($AG$4:$AG$19)-2),ROW($AG$4:$AG$19)),ROWS(Q$4:Q10))-3,1),"")</f>
        <v/>
      </c>
      <c r="BJ10" t="str">
        <f t="shared" si="33"/>
        <v/>
      </c>
      <c r="BK10" t="str">
        <f t="shared" si="34"/>
        <v/>
      </c>
      <c r="BL10" t="str">
        <f t="shared" si="35"/>
        <v/>
      </c>
      <c r="BM10" t="str">
        <f t="shared" si="36"/>
        <v/>
      </c>
      <c r="BN10" t="str">
        <f t="shared" si="37"/>
        <v/>
      </c>
      <c r="BO10" t="str">
        <f t="shared" si="38"/>
        <v/>
      </c>
      <c r="BP10" t="str">
        <f t="shared" si="39"/>
        <v/>
      </c>
      <c r="BQ10" t="str">
        <f t="shared" si="40"/>
        <v/>
      </c>
      <c r="BR10" t="str">
        <f t="shared" si="41"/>
        <v/>
      </c>
      <c r="BS10" t="str">
        <f t="shared" si="42"/>
        <v/>
      </c>
      <c r="BT10" t="str">
        <f t="shared" si="43"/>
        <v/>
      </c>
      <c r="BV10" t="str">
        <f t="array" ref="BV10">IFERROR(INDEX($Q$4:$Q$59,SMALL(IF($AG$4:$AG$19&lt;(MAX($AG$4:$AG$19)-2),ROW($AG$4:$AG$19)),ROWS(#REF!))-3,1),"")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6" t="e">
        <f t="shared" si="0"/>
        <v>#N/A</v>
      </c>
      <c r="S11" s="6" t="e">
        <f>IF($K$2&lt;($B$13+0.25),VLOOKUP($K$2,$B$4:$B$13,1,TRUE),$B$17)</f>
        <v>#N/A</v>
      </c>
      <c r="T11" s="6" t="str">
        <f t="shared" si="1"/>
        <v>-</v>
      </c>
      <c r="U11" s="6" t="str">
        <f>IFERROR(IF(($K$2-S11)&lt;$B$13,VLOOKUP(($K$2-S11),$B$4:$B$13,1,TRUE),$B$19),"-")</f>
        <v>-</v>
      </c>
      <c r="V11" s="6" t="str">
        <f t="shared" si="2"/>
        <v>-</v>
      </c>
      <c r="W11" s="6" t="str">
        <f>IFERROR(IF(($K$2-S11-U11)&lt;$B$13,VLOOKUP(($K$2-S11-U11),$B$4:$B$13,1,TRUE),$B$19),"-")</f>
        <v>-</v>
      </c>
      <c r="X11" s="6" t="str">
        <f t="shared" si="3"/>
        <v>-</v>
      </c>
      <c r="Y11" s="6" t="str">
        <f>IFERROR(IF(($K$2-S11-U11-W11)&lt;$B$13,VLOOKUP(($K$2-S11-U11-W11),$B$4:$B$13,1,TRUE),$B$19),"-")</f>
        <v>-</v>
      </c>
      <c r="Z11" s="7" t="e">
        <f t="shared" si="4"/>
        <v>#N/A</v>
      </c>
      <c r="AA11" s="7" t="e">
        <f t="shared" si="5"/>
        <v>#N/A</v>
      </c>
      <c r="AB11" t="e">
        <f t="shared" si="6"/>
        <v>#N/A</v>
      </c>
      <c r="AC11" s="7" t="e">
        <f t="shared" si="7"/>
        <v>#N/A</v>
      </c>
      <c r="AD11" s="7">
        <f t="shared" si="8"/>
        <v>0</v>
      </c>
      <c r="AE11" s="7" t="e">
        <f t="array" ref="AE11">IF(OR(LEFT(R11:Y11,2)="C5",LEFT(R11:Y11,2)="C6",LEFT(R11:Y11,2)="C7"),1,0)</f>
        <v>#N/A</v>
      </c>
      <c r="AF11" s="7" t="e">
        <f t="shared" si="9"/>
        <v>#N/A</v>
      </c>
      <c r="AG11" s="7" t="e">
        <f t="shared" si="10"/>
        <v>#N/A</v>
      </c>
      <c r="AI11" t="str">
        <f t="array" ref="AI11">IFERROR(INDEX($Q$4:$Q$59,SMALL(IF($AG$4:$AG$19=MAX($AG$4:$AG$19),ROW($AG$4:$AG$19)),ROWS(Q$4:Q11))-3,1),"")</f>
        <v/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N11" t="str">
        <f t="shared" si="15"/>
        <v/>
      </c>
      <c r="AO11" t="str">
        <f t="shared" si="16"/>
        <v/>
      </c>
      <c r="AP11" t="str">
        <f t="shared" si="17"/>
        <v/>
      </c>
      <c r="AQ11" t="str">
        <f t="shared" si="18"/>
        <v/>
      </c>
      <c r="AR11" t="str">
        <f t="shared" si="19"/>
        <v/>
      </c>
      <c r="AS11" t="str">
        <f t="shared" si="20"/>
        <v/>
      </c>
      <c r="AT11" t="str">
        <f t="shared" si="21"/>
        <v/>
      </c>
      <c r="AV11" t="str">
        <f t="array" ref="AV11">IFERROR(INDEX($Q$4:$Q$59,SMALL(IF($AG$4:$AG$19=(MAX($AG$4:$AG$19)-1),ROW($AG$4:$AG$19)),ROWS(Q$4:Q11))-3,1),"")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 t="str">
        <f t="array" ref="BI11">IFERROR(INDEX($Q$4:$Q$59,SMALL(IF($AG$4:$AG$19=(MAX($AG$4:$AG$19)-2),ROW($AG$4:$AG$19)),ROWS(Q$4:Q11))-3,1),"")</f>
        <v/>
      </c>
      <c r="BJ11" t="str">
        <f t="shared" si="33"/>
        <v/>
      </c>
      <c r="BK11" t="str">
        <f t="shared" si="34"/>
        <v/>
      </c>
      <c r="BL11" t="str">
        <f t="shared" si="35"/>
        <v/>
      </c>
      <c r="BM11" t="str">
        <f t="shared" si="36"/>
        <v/>
      </c>
      <c r="BN11" t="str">
        <f t="shared" si="37"/>
        <v/>
      </c>
      <c r="BO11" t="str">
        <f t="shared" si="38"/>
        <v/>
      </c>
      <c r="BP11" t="str">
        <f t="shared" si="39"/>
        <v/>
      </c>
      <c r="BQ11" t="str">
        <f t="shared" si="40"/>
        <v/>
      </c>
      <c r="BR11" t="str">
        <f t="shared" si="41"/>
        <v/>
      </c>
      <c r="BS11" t="str">
        <f t="shared" si="42"/>
        <v/>
      </c>
      <c r="BT11" t="str">
        <f t="shared" si="43"/>
        <v/>
      </c>
      <c r="BV11" t="str">
        <f t="array" ref="BV11">IFERROR(INDEX($Q$4:$Q$59,SMALL(IF($AG$4:$AG$19&lt;(MAX($AG$4:$AG$19)-2),ROW($AG$4:$AG$19)),ROWS(#REF!))-3,1),"")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6" t="e">
        <f t="shared" si="0"/>
        <v>#N/A</v>
      </c>
      <c r="S12" s="6" t="e">
        <f>IF($K$2&lt;($B$13+0.25),VLOOKUP($K$2,$B$4:$B$13,1,TRUE),$B$18)</f>
        <v>#N/A</v>
      </c>
      <c r="T12" s="6" t="str">
        <f t="shared" si="1"/>
        <v>-</v>
      </c>
      <c r="U12" s="6" t="str">
        <f>IFERROR(IF(($K$2-S12)&lt;$B$13,VLOOKUP(($K$2-S12),$B$4:$B$13,1,TRUE),$B$16),"-")</f>
        <v>-</v>
      </c>
      <c r="V12" s="6" t="str">
        <f t="shared" si="2"/>
        <v>-</v>
      </c>
      <c r="W12" s="6" t="str">
        <f>IFERROR(IF(($K$2-S12-U12)&lt;$B$13,VLOOKUP(($K$2-S12-U12),$B$4:$B$13,1,TRUE),$B$16),"-")</f>
        <v>-</v>
      </c>
      <c r="X12" s="6" t="str">
        <f t="shared" si="3"/>
        <v>-</v>
      </c>
      <c r="Y12" s="6" t="str">
        <f>IFERROR(IF(($K$2-S12-U12-W12)&lt;$B$13,VLOOKUP(($K$2-S12-U12-W12),$B$4:$B$13,1,TRUE),$B$16),"-")</f>
        <v>-</v>
      </c>
      <c r="Z12" s="7" t="e">
        <f t="shared" ref="Z12:Z15" si="55">SUM(R12:Y12)</f>
        <v>#N/A</v>
      </c>
      <c r="AA12" s="7" t="e">
        <f t="shared" si="5"/>
        <v>#N/A</v>
      </c>
      <c r="AB12" t="e">
        <f t="shared" si="6"/>
        <v>#N/A</v>
      </c>
      <c r="AC12" s="7" t="e">
        <f t="shared" si="7"/>
        <v>#N/A</v>
      </c>
      <c r="AD12" s="7">
        <f t="shared" si="8"/>
        <v>0</v>
      </c>
      <c r="AE12" s="7" t="e">
        <f t="array" ref="AE12">IF(OR(LEFT(R12:Y12,2)="C5",LEFT(R12:Y12,2)="C6",LEFT(R12:Y12,2)="C7"),1,0)</f>
        <v>#N/A</v>
      </c>
      <c r="AF12" s="7" t="e">
        <f t="shared" si="9"/>
        <v>#N/A</v>
      </c>
      <c r="AG12" s="7" t="e">
        <f t="shared" si="10"/>
        <v>#N/A</v>
      </c>
      <c r="AI12" t="str">
        <f t="array" ref="AI12">IFERROR(INDEX($Q$4:$Q$59,SMALL(IF($AG$4:$AG$19=MAX($AG$4:$AG$19),ROW($AG$4:$AG$19)),ROWS(Q$4:Q12))-3,1),"")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IFERROR(INDEX($Q$4:$Q$59,SMALL(IF($AG$4:$AG$19=(MAX($AG$4:$AG$19)-1),ROW($AG$4:$AG$19)),ROWS(Q$4:Q12))-3,1),"")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 t="str">
        <f t="array" ref="BI12">IFERROR(INDEX($Q$4:$Q$59,SMALL(IF($AG$4:$AG$19=(MAX($AG$4:$AG$19)-2),ROW($AG$4:$AG$19)),ROWS(Q$4:Q12))-3,1),"")</f>
        <v/>
      </c>
      <c r="BJ12" t="str">
        <f t="shared" si="33"/>
        <v/>
      </c>
      <c r="BK12" t="str">
        <f t="shared" si="34"/>
        <v/>
      </c>
      <c r="BL12" t="str">
        <f t="shared" si="35"/>
        <v/>
      </c>
      <c r="BM12" t="str">
        <f t="shared" si="36"/>
        <v/>
      </c>
      <c r="BN12" t="str">
        <f t="shared" si="37"/>
        <v/>
      </c>
      <c r="BO12" t="str">
        <f t="shared" si="38"/>
        <v/>
      </c>
      <c r="BP12" t="str">
        <f t="shared" si="39"/>
        <v/>
      </c>
      <c r="BQ12" t="str">
        <f t="shared" si="40"/>
        <v/>
      </c>
      <c r="BR12" t="str">
        <f t="shared" si="41"/>
        <v/>
      </c>
      <c r="BS12" t="str">
        <f t="shared" si="42"/>
        <v/>
      </c>
      <c r="BT12" t="str">
        <f t="shared" si="43"/>
        <v/>
      </c>
      <c r="BV12" t="str">
        <f t="array" ref="BV12">IFERROR(INDEX($Q$4:$Q$59,SMALL(IF($AG$4:$AG$19&lt;(MAX($AG$4:$AG$19)-2),ROW($AG$4:$AG$19)),ROWS(#REF!))-3,1),"")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6" t="e">
        <f t="shared" si="0"/>
        <v>#N/A</v>
      </c>
      <c r="S13" s="6" t="e">
        <f>IF($K$2&lt;($B$13+0.25),VLOOKUP($K$2,$B$4:$B$13,1,TRUE),$B$18)</f>
        <v>#N/A</v>
      </c>
      <c r="T13" s="6" t="str">
        <f t="shared" si="1"/>
        <v>-</v>
      </c>
      <c r="U13" s="6" t="str">
        <f>IFERROR(IF(($K$2-S13)&lt;$B$13,VLOOKUP(($K$2-S13),$B$4:$B$13,1,TRUE),$B$17),"-")</f>
        <v>-</v>
      </c>
      <c r="V13" s="6" t="str">
        <f t="shared" si="2"/>
        <v>-</v>
      </c>
      <c r="W13" s="6" t="str">
        <f>IFERROR(IF(($K$2-S13-U13)&lt;$B$13,VLOOKUP(($K$2-S13-U13),$B$4:$B$13,1,TRUE),$B$17),"-")</f>
        <v>-</v>
      </c>
      <c r="X13" s="6" t="str">
        <f t="shared" si="3"/>
        <v>-</v>
      </c>
      <c r="Y13" s="6" t="str">
        <f>IFERROR(IF(($K$2-S13-U13-W13)&lt;$B$13,VLOOKUP(($K$2-S13-U13-W13),$B$4:$B$13,1,TRUE),$B$17),"-")</f>
        <v>-</v>
      </c>
      <c r="Z13" s="7" t="e">
        <f t="shared" si="55"/>
        <v>#N/A</v>
      </c>
      <c r="AA13" s="7" t="e">
        <f t="shared" si="5"/>
        <v>#N/A</v>
      </c>
      <c r="AB13" t="e">
        <f t="shared" si="6"/>
        <v>#N/A</v>
      </c>
      <c r="AC13" s="7" t="e">
        <f t="shared" si="7"/>
        <v>#N/A</v>
      </c>
      <c r="AD13" s="7">
        <f t="shared" si="8"/>
        <v>0</v>
      </c>
      <c r="AE13" s="7" t="e">
        <f t="array" ref="AE13">IF(OR(LEFT(R13:Y13,2)="C5",LEFT(R13:Y13,2)="C6",LEFT(R13:Y13,2)="C7"),1,0)</f>
        <v>#N/A</v>
      </c>
      <c r="AF13" s="7" t="e">
        <f t="shared" si="9"/>
        <v>#N/A</v>
      </c>
      <c r="AG13" s="7" t="e">
        <f t="shared" si="10"/>
        <v>#N/A</v>
      </c>
      <c r="AI13" t="str">
        <f t="array" ref="AI13">IFERROR(INDEX($Q$4:$Q$59,SMALL(IF($AG$4:$AG$19=MAX($AG$4:$AG$19),ROW($AG$4:$AG$19)),ROWS(Q$4:Q13))-3,1),"")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IFERROR(INDEX($Q$4:$Q$59,SMALL(IF($AG$4:$AG$19=(MAX($AG$4:$AG$19)-1),ROW($AG$4:$AG$19)),ROWS(Q$4:Q13))-3,1),"")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 t="str">
        <f t="array" ref="BI13">IFERROR(INDEX($Q$4:$Q$59,SMALL(IF($AG$4:$AG$19=(MAX($AG$4:$AG$19)-2),ROW($AG$4:$AG$19)),ROWS(Q$4:Q13))-3,1),"")</f>
        <v/>
      </c>
      <c r="BJ13" t="str">
        <f t="shared" si="33"/>
        <v/>
      </c>
      <c r="BK13" t="str">
        <f t="shared" si="34"/>
        <v/>
      </c>
      <c r="BL13" t="str">
        <f t="shared" si="35"/>
        <v/>
      </c>
      <c r="BM13" t="str">
        <f t="shared" si="36"/>
        <v/>
      </c>
      <c r="BN13" t="str">
        <f t="shared" si="37"/>
        <v/>
      </c>
      <c r="BO13" t="str">
        <f t="shared" si="38"/>
        <v/>
      </c>
      <c r="BP13" t="str">
        <f t="shared" si="39"/>
        <v/>
      </c>
      <c r="BQ13" t="str">
        <f t="shared" si="40"/>
        <v/>
      </c>
      <c r="BR13" t="str">
        <f t="shared" si="41"/>
        <v/>
      </c>
      <c r="BS13" t="str">
        <f t="shared" si="42"/>
        <v/>
      </c>
      <c r="BT13" t="str">
        <f t="shared" si="43"/>
        <v/>
      </c>
      <c r="BV13" t="str">
        <f t="array" ref="BV13">IFERROR(INDEX($Q$4:$Q$59,SMALL(IF($AG$4:$AG$19&lt;(MAX($AG$4:$AG$19)-2),ROW($AG$4:$AG$19)),ROWS(#REF!))-3,1),"")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6" t="e">
        <f t="shared" si="0"/>
        <v>#N/A</v>
      </c>
      <c r="S14" s="6" t="e">
        <f>IF($K$2&lt;($B$13+0.25),VLOOKUP($K$2,$B$4:$B$13,1,TRUE),$B$18)</f>
        <v>#N/A</v>
      </c>
      <c r="T14" s="6" t="str">
        <f t="shared" si="1"/>
        <v>-</v>
      </c>
      <c r="U14" s="6" t="str">
        <f>IFERROR(IF(($K$2-S14)&lt;$B$13,VLOOKUP(($K$2-S14),$B$4:$B$13,1,TRUE),$B$18),"-")</f>
        <v>-</v>
      </c>
      <c r="V14" s="6" t="str">
        <f t="shared" si="2"/>
        <v>-</v>
      </c>
      <c r="W14" s="6" t="str">
        <f>IFERROR(IF(($K$2-S14-U14)&lt;$B$13,VLOOKUP(($K$2-S14-U14),$B$4:$B$13,1,TRUE),$B$18),"-")</f>
        <v>-</v>
      </c>
      <c r="X14" s="6" t="str">
        <f t="shared" si="3"/>
        <v>-</v>
      </c>
      <c r="Y14" s="6" t="str">
        <f>IFERROR(IF(($K$2-S14-U14-W14)&lt;$B$13,VLOOKUP(($K$2-S14-U14-W14),$B$4:$B$13,1,TRUE),$B$18),"-")</f>
        <v>-</v>
      </c>
      <c r="Z14" s="7" t="e">
        <f t="shared" si="55"/>
        <v>#N/A</v>
      </c>
      <c r="AA14" s="7" t="e">
        <f t="shared" si="5"/>
        <v>#N/A</v>
      </c>
      <c r="AB14" t="e">
        <f t="shared" si="6"/>
        <v>#N/A</v>
      </c>
      <c r="AC14" s="7" t="e">
        <f t="shared" si="7"/>
        <v>#N/A</v>
      </c>
      <c r="AD14" s="7">
        <f t="shared" si="8"/>
        <v>0</v>
      </c>
      <c r="AE14" s="7" t="e">
        <f t="array" ref="AE14">IF(OR(LEFT(R14:Y14,2)="C5",LEFT(R14:Y14,2)="C6",LEFT(R14:Y14,2)="C7"),1,0)</f>
        <v>#N/A</v>
      </c>
      <c r="AF14" s="7" t="e">
        <f t="shared" si="9"/>
        <v>#N/A</v>
      </c>
      <c r="AG14" s="7" t="e">
        <f t="shared" si="10"/>
        <v>#N/A</v>
      </c>
      <c r="AI14" t="str">
        <f t="array" ref="AI14">IFERROR(INDEX($Q$4:$Q$59,SMALL(IF($AG$4:$AG$19=MAX($AG$4:$AG$19),ROW($AG$4:$AG$19)),ROWS(Q$4:Q14))-3,1),"")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IFERROR(INDEX($Q$4:$Q$59,SMALL(IF($AG$4:$AG$19=(MAX($AG$4:$AG$19)-1),ROW($AG$4:$AG$19)),ROWS(Q$4:Q14))-3,1),"")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 t="str">
        <f t="array" ref="BI14">IFERROR(INDEX($Q$4:$Q$59,SMALL(IF($AG$4:$AG$19=(MAX($AG$4:$AG$19)-2),ROW($AG$4:$AG$19)),ROWS(Q$4:Q14))-3,1),"")</f>
        <v/>
      </c>
      <c r="BJ14" t="str">
        <f t="shared" si="33"/>
        <v/>
      </c>
      <c r="BK14" t="str">
        <f t="shared" si="34"/>
        <v/>
      </c>
      <c r="BL14" t="str">
        <f t="shared" si="35"/>
        <v/>
      </c>
      <c r="BM14" t="str">
        <f t="shared" si="36"/>
        <v/>
      </c>
      <c r="BN14" t="str">
        <f t="shared" si="37"/>
        <v/>
      </c>
      <c r="BO14" t="str">
        <f t="shared" si="38"/>
        <v/>
      </c>
      <c r="BP14" t="str">
        <f t="shared" si="39"/>
        <v/>
      </c>
      <c r="BQ14" t="str">
        <f t="shared" si="40"/>
        <v/>
      </c>
      <c r="BR14" t="str">
        <f t="shared" si="41"/>
        <v/>
      </c>
      <c r="BS14" t="str">
        <f t="shared" si="42"/>
        <v/>
      </c>
      <c r="BT14" t="str">
        <f t="shared" si="43"/>
        <v/>
      </c>
      <c r="BV14" t="str">
        <f t="array" ref="BV14">IFERROR(INDEX($Q$4:$Q$59,SMALL(IF($AG$4:$AG$19&lt;(MAX($AG$4:$AG$19)-2),ROW($AG$4:$AG$19)),ROWS(#REF!))-3,1),"")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6" t="e">
        <f t="shared" si="0"/>
        <v>#N/A</v>
      </c>
      <c r="S15" s="6" t="e">
        <f>IF($K$2&lt;($B$13+0.25),VLOOKUP($K$2,$B$4:$B$13,1,TRUE),$B$18)</f>
        <v>#N/A</v>
      </c>
      <c r="T15" s="6" t="str">
        <f t="shared" si="1"/>
        <v>-</v>
      </c>
      <c r="U15" s="6" t="str">
        <f>IFERROR(IF(($K$2-S15)&lt;$B$13,VLOOKUP(($K$2-S15),$B$4:$B$13,1,TRUE),$B$19),"-")</f>
        <v>-</v>
      </c>
      <c r="V15" s="6" t="str">
        <f t="shared" si="2"/>
        <v>-</v>
      </c>
      <c r="W15" s="6" t="str">
        <f>IFERROR(IF(($K$2-S15-U15)&lt;$B$13,VLOOKUP(($K$2-S15-U15),$B$4:$B$13,1,TRUE),$B$19),"-")</f>
        <v>-</v>
      </c>
      <c r="X15" s="6" t="str">
        <f t="shared" si="3"/>
        <v>-</v>
      </c>
      <c r="Y15" s="6" t="str">
        <f>IFERROR(IF(($K$2-S15-U15-W15)&lt;$B$13,VLOOKUP(($K$2-S15-U15-W15),$B$4:$B$13,1,TRUE),$B$19),"-")</f>
        <v>-</v>
      </c>
      <c r="Z15" s="7" t="e">
        <f t="shared" si="55"/>
        <v>#N/A</v>
      </c>
      <c r="AA15" s="7" t="e">
        <f t="shared" si="5"/>
        <v>#N/A</v>
      </c>
      <c r="AB15" t="e">
        <f t="shared" si="6"/>
        <v>#N/A</v>
      </c>
      <c r="AC15" s="7" t="e">
        <f t="shared" si="7"/>
        <v>#N/A</v>
      </c>
      <c r="AD15" s="7">
        <f t="shared" si="8"/>
        <v>0</v>
      </c>
      <c r="AE15" s="7" t="e">
        <f t="array" ref="AE15">IF(OR(LEFT(R15:Y15,2)="C5",LEFT(R15:Y15,2)="C6",LEFT(R15:Y15,2)="C7"),1,0)</f>
        <v>#N/A</v>
      </c>
      <c r="AF15" s="7" t="e">
        <f t="shared" si="9"/>
        <v>#N/A</v>
      </c>
      <c r="AG15" s="7" t="e">
        <f t="shared" si="10"/>
        <v>#N/A</v>
      </c>
      <c r="AI15" t="str">
        <f t="array" ref="AI15">IFERROR(INDEX($Q$4:$Q$59,SMALL(IF($AG$4:$AG$19=MAX($AG$4:$AG$19),ROW($AG$4:$AG$19)),ROWS(Q$4:Q15))-3,1),"")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IFERROR(INDEX($Q$4:$Q$59,SMALL(IF($AG$4:$AG$19=(MAX($AG$4:$AG$19)-1),ROW($AG$4:$AG$19)),ROWS(Q$4:Q15))-3,1),"")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 t="str">
        <f t="array" ref="BI15">IFERROR(INDEX($Q$4:$Q$59,SMALL(IF($AG$4:$AG$19=(MAX($AG$4:$AG$19)-2),ROW($AG$4:$AG$19)),ROWS(Q$4:Q15))-3,1),"")</f>
        <v/>
      </c>
      <c r="BJ15" t="str">
        <f t="shared" si="33"/>
        <v/>
      </c>
      <c r="BK15" t="str">
        <f t="shared" si="34"/>
        <v/>
      </c>
      <c r="BL15" t="str">
        <f t="shared" si="35"/>
        <v/>
      </c>
      <c r="BM15" t="str">
        <f t="shared" si="36"/>
        <v/>
      </c>
      <c r="BN15" t="str">
        <f t="shared" si="37"/>
        <v/>
      </c>
      <c r="BO15" t="str">
        <f t="shared" si="38"/>
        <v/>
      </c>
      <c r="BP15" t="str">
        <f t="shared" si="39"/>
        <v/>
      </c>
      <c r="BQ15" t="str">
        <f t="shared" si="40"/>
        <v/>
      </c>
      <c r="BR15" t="str">
        <f t="shared" si="41"/>
        <v/>
      </c>
      <c r="BS15" t="str">
        <f t="shared" si="42"/>
        <v/>
      </c>
      <c r="BT15" t="str">
        <f t="shared" si="43"/>
        <v/>
      </c>
      <c r="BV15" t="str">
        <f t="array" ref="BV15">IFERROR(INDEX($Q$4:$Q$59,SMALL(IF($AG$4:$AG$19&lt;(MAX($AG$4:$AG$19)-2),ROW($AG$4:$AG$19)),ROWS(#REF!))-3,1),"")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6" t="e">
        <f t="shared" si="0"/>
        <v>#N/A</v>
      </c>
      <c r="S16" s="6" t="e">
        <f>IF($K$2&lt;($B$13+0.25),VLOOKUP($K$2,$B$4:$B$13,1,TRUE),$B$19)</f>
        <v>#N/A</v>
      </c>
      <c r="T16" s="6" t="str">
        <f t="shared" si="1"/>
        <v>-</v>
      </c>
      <c r="U16" s="6" t="str">
        <f>IFERROR(IF(($K$2-S16)&lt;$B$13,VLOOKUP(($K$2-S16),$B$4:$B$13,1,TRUE),$B$16),"-")</f>
        <v>-</v>
      </c>
      <c r="V16" s="6" t="str">
        <f t="shared" si="2"/>
        <v>-</v>
      </c>
      <c r="W16" s="6" t="str">
        <f>IFERROR(IF(($K$2-S16-U16)&lt;$B$13,VLOOKUP(($K$2-S16-U16),$B$4:$B$13,1,TRUE),$B$16),"-")</f>
        <v>-</v>
      </c>
      <c r="X16" s="6" t="str">
        <f t="shared" si="3"/>
        <v>-</v>
      </c>
      <c r="Y16" s="6" t="str">
        <f>IFERROR(IF(($K$2-S16-U16-W16)&lt;$B$13,VLOOKUP(($K$2-S16-U16-W16),$B$4:$B$13,1,TRUE),$B$16),"-")</f>
        <v>-</v>
      </c>
      <c r="Z16" s="7" t="e">
        <f t="shared" ref="Z16:Z19" si="57">SUM(R16:Y16)</f>
        <v>#N/A</v>
      </c>
      <c r="AA16" s="7" t="e">
        <f t="shared" si="5"/>
        <v>#N/A</v>
      </c>
      <c r="AB16" t="e">
        <f t="shared" si="6"/>
        <v>#N/A</v>
      </c>
      <c r="AC16" s="7" t="e">
        <f t="shared" si="7"/>
        <v>#N/A</v>
      </c>
      <c r="AD16" s="7">
        <f t="shared" si="8"/>
        <v>0</v>
      </c>
      <c r="AE16" s="7" t="e">
        <f t="array" ref="AE16">IF(OR(LEFT(R16:Y16,2)="C5",LEFT(R16:Y16,2)="C6",LEFT(R16:Y16,2)="C7"),1,0)</f>
        <v>#N/A</v>
      </c>
      <c r="AF16" s="7" t="e">
        <f t="shared" si="9"/>
        <v>#N/A</v>
      </c>
      <c r="AG16" s="7" t="e">
        <f t="shared" si="10"/>
        <v>#N/A</v>
      </c>
      <c r="AI16" t="str">
        <f t="array" ref="AI16">IFERROR(INDEX($Q$4:$Q$59,SMALL(IF($AG$4:$AG$19=MAX($AG$4:$AG$19),ROW($AG$4:$AG$19)),ROWS(Q$4:Q16))-3,1),"")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IFERROR(INDEX($Q$4:$Q$59,SMALL(IF($AG$4:$AG$19=(MAX($AG$4:$AG$19)-1),ROW($AG$4:$AG$19)),ROWS(Q$4:Q16))-3,1),"")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IFERROR(INDEX($Q$4:$Q$59,SMALL(IF($AG$4:$AG$19=(MAX($AG$4:$AG$19)-2),ROW($AG$4:$AG$19)),ROWS(Q$4:Q16))-3,1),"")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IFERROR(INDEX($Q$4:$Q$59,SMALL(IF($AG$4:$AG$19&lt;(MAX($AG$4:$AG$19)-2),ROW($AG$4:$AG$19)),ROWS(#REF!))-3,1),"")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6" t="e">
        <f t="shared" si="0"/>
        <v>#N/A</v>
      </c>
      <c r="S17" s="6" t="e">
        <f>IF($K$2&lt;($B$13+0.25),VLOOKUP($K$2,$B$4:$B$13,1,TRUE),$B$19)</f>
        <v>#N/A</v>
      </c>
      <c r="T17" s="6" t="str">
        <f t="shared" si="1"/>
        <v>-</v>
      </c>
      <c r="U17" s="6" t="str">
        <f>IFERROR(IF(($K$2-S17)&lt;$B$13,VLOOKUP(($K$2-S17),$B$4:$B$13,1,TRUE),$B$17),"-")</f>
        <v>-</v>
      </c>
      <c r="V17" s="6" t="str">
        <f t="shared" si="2"/>
        <v>-</v>
      </c>
      <c r="W17" s="6" t="str">
        <f>IFERROR(IF(($K$2-S17-U17)&lt;$B$13,VLOOKUP(($K$2-S17-U17),$B$4:$B$13,1,TRUE),$B$17),"-")</f>
        <v>-</v>
      </c>
      <c r="X17" s="6" t="str">
        <f t="shared" si="3"/>
        <v>-</v>
      </c>
      <c r="Y17" s="6" t="str">
        <f>IFERROR(IF(($K$2-S17-U17-W17)&lt;$B$13,VLOOKUP(($K$2-S17-U17-W17),$B$4:$B$13,1,TRUE),$B$17),"-")</f>
        <v>-</v>
      </c>
      <c r="Z17" s="7" t="e">
        <f t="shared" si="57"/>
        <v>#N/A</v>
      </c>
      <c r="AA17" s="7" t="e">
        <f t="shared" si="5"/>
        <v>#N/A</v>
      </c>
      <c r="AB17" t="e">
        <f t="shared" si="6"/>
        <v>#N/A</v>
      </c>
      <c r="AC17" s="7" t="e">
        <f t="shared" si="7"/>
        <v>#N/A</v>
      </c>
      <c r="AD17" s="7">
        <f t="shared" si="8"/>
        <v>0</v>
      </c>
      <c r="AE17" s="7" t="e">
        <f t="array" ref="AE17">IF(OR(LEFT(R17:Y17,2)="C5",LEFT(R17:Y17,2)="C6",LEFT(R17:Y17,2)="C7"),1,0)</f>
        <v>#N/A</v>
      </c>
      <c r="AF17" s="7" t="e">
        <f t="shared" si="9"/>
        <v>#N/A</v>
      </c>
      <c r="AG17" s="7" t="e">
        <f t="shared" si="10"/>
        <v>#N/A</v>
      </c>
      <c r="AI17" t="str">
        <f t="array" ref="AI17">IFERROR(INDEX($Q$4:$Q$59,SMALL(IF($AG$4:$AG$19=MAX($AG$4:$AG$19),ROW($AG$4:$AG$19)),ROWS(Q$4:Q17))-3,1),"")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IFERROR(INDEX($Q$4:$Q$59,SMALL(IF($AG$4:$AG$19=(MAX($AG$4:$AG$19)-1),ROW($AG$4:$AG$19)),ROWS(Q$4:Q17))-3,1),"")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IFERROR(INDEX($Q$4:$Q$59,SMALL(IF($AG$4:$AG$19=(MAX($AG$4:$AG$19)-2),ROW($AG$4:$AG$19)),ROWS(Q$4:Q17))-3,1),"")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IFERROR(INDEX($Q$4:$Q$59,SMALL(IF($AG$4:$AG$19&lt;(MAX($AG$4:$AG$19)-2),ROW($AG$4:$AG$19)),ROWS(#REF!))-3,1),"")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6" t="e">
        <f t="shared" si="0"/>
        <v>#N/A</v>
      </c>
      <c r="S18" s="6" t="e">
        <f>IF($K$2&lt;($B$13+0.25),VLOOKUP($K$2,$B$4:$B$13,1,TRUE),$B$19)</f>
        <v>#N/A</v>
      </c>
      <c r="T18" s="6" t="str">
        <f t="shared" si="1"/>
        <v>-</v>
      </c>
      <c r="U18" s="6" t="str">
        <f>IFERROR(IF(($K$2-S18)&lt;$B$13,VLOOKUP(($K$2-S18),$B$4:$B$13,1,TRUE),$B$18),"-")</f>
        <v>-</v>
      </c>
      <c r="V18" s="6" t="str">
        <f t="shared" si="2"/>
        <v>-</v>
      </c>
      <c r="W18" s="6" t="str">
        <f>IFERROR(IF(($K$2-S18-U18)&lt;$B$13,VLOOKUP(($K$2-S18-U18),$B$4:$B$13,1,TRUE),$B$18),"-")</f>
        <v>-</v>
      </c>
      <c r="X18" s="6" t="str">
        <f t="shared" si="3"/>
        <v>-</v>
      </c>
      <c r="Y18" s="6" t="str">
        <f>IFERROR(IF(($K$2-S18-U18-W18)&lt;$B$13,VLOOKUP(($K$2-S18-U18-W18),$B$4:$B$13,1,TRUE),$B$18),"-")</f>
        <v>-</v>
      </c>
      <c r="Z18" s="7" t="e">
        <f t="shared" si="57"/>
        <v>#N/A</v>
      </c>
      <c r="AA18" s="7" t="e">
        <f t="shared" si="5"/>
        <v>#N/A</v>
      </c>
      <c r="AB18" t="e">
        <f t="shared" si="6"/>
        <v>#N/A</v>
      </c>
      <c r="AC18" s="7" t="e">
        <f t="shared" si="7"/>
        <v>#N/A</v>
      </c>
      <c r="AD18" s="7">
        <f t="shared" si="8"/>
        <v>0</v>
      </c>
      <c r="AE18" s="7" t="e">
        <f t="array" ref="AE18">IF(OR(LEFT(R18:Y18,2)="C5",LEFT(R18:Y18,2)="C6",LEFT(R18:Y18,2)="C7"),1,0)</f>
        <v>#N/A</v>
      </c>
      <c r="AF18" s="7" t="e">
        <f t="shared" si="9"/>
        <v>#N/A</v>
      </c>
      <c r="AG18" s="7" t="e">
        <f t="shared" si="10"/>
        <v>#N/A</v>
      </c>
      <c r="AI18" t="str">
        <f t="array" ref="AI18">IFERROR(INDEX($Q$4:$Q$59,SMALL(IF($AG$4:$AG$19=MAX($AG$4:$AG$19),ROW($AG$4:$AG$19)),ROWS(Q$4:Q18))-3,1),"")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IFERROR(INDEX($Q$4:$Q$59,SMALL(IF($AG$4:$AG$19=(MAX($AG$4:$AG$19)-1),ROW($AG$4:$AG$19)),ROWS(Q$4:Q18))-3,1),"")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IFERROR(INDEX($Q$4:$Q$59,SMALL(IF($AG$4:$AG$19=(MAX($AG$4:$AG$19)-2),ROW($AG$4:$AG$19)),ROWS(Q$4:Q18))-3,1),"")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IFERROR(INDEX($Q$4:$Q$59,SMALL(IF($AG$4:$AG$19&lt;(MAX($AG$4:$AG$19)-2),ROW($AG$4:$AG$19)),ROWS(#REF!))-3,1),"")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6" t="e">
        <f t="shared" si="0"/>
        <v>#N/A</v>
      </c>
      <c r="S19" s="6" t="e">
        <f>IF($K$2&lt;($B$13+0.25),VLOOKUP($K$2,$B$4:$B$13,1,TRUE),$B$19)</f>
        <v>#N/A</v>
      </c>
      <c r="T19" s="6" t="str">
        <f t="shared" si="1"/>
        <v>-</v>
      </c>
      <c r="U19" s="6" t="str">
        <f>IFERROR(IF(($K$2-S19)&lt;$B$13,VLOOKUP(($K$2-S19),$B$4:$B$13,1,TRUE),$B$19),"-")</f>
        <v>-</v>
      </c>
      <c r="V19" s="6" t="str">
        <f t="shared" si="2"/>
        <v>-</v>
      </c>
      <c r="W19" s="6" t="str">
        <f>IFERROR(IF(($K$2-S19-U19)&lt;$B$13,VLOOKUP(($K$2-S19-U19),$B$4:$B$13,1,TRUE),$B$19),"-")</f>
        <v>-</v>
      </c>
      <c r="X19" s="6" t="str">
        <f t="shared" si="3"/>
        <v>-</v>
      </c>
      <c r="Y19" s="6" t="str">
        <f>IFERROR(IF(($K$2-S19-U19-W19)&lt;$B$13,VLOOKUP(($K$2-S19-U19-W19),$B$4:$B$13,1,TRUE),$B$19),"-")</f>
        <v>-</v>
      </c>
      <c r="Z19" s="7" t="e">
        <f t="shared" si="57"/>
        <v>#N/A</v>
      </c>
      <c r="AA19" s="7" t="e">
        <f t="shared" si="5"/>
        <v>#N/A</v>
      </c>
      <c r="AB19" t="e">
        <f t="shared" si="6"/>
        <v>#N/A</v>
      </c>
      <c r="AC19" s="7" t="e">
        <f t="shared" si="7"/>
        <v>#N/A</v>
      </c>
      <c r="AD19" s="7">
        <f t="shared" si="8"/>
        <v>0</v>
      </c>
      <c r="AE19" s="7" t="e">
        <f t="array" ref="AE19">IF(OR(LEFT(R19:Y19,2)="C5",LEFT(R19:Y19,2)="C6",LEFT(R19:Y19,2)="C7"),1,0)</f>
        <v>#N/A</v>
      </c>
      <c r="AF19" s="7" t="e">
        <f t="shared" si="9"/>
        <v>#N/A</v>
      </c>
      <c r="AG19" s="7" t="e">
        <f t="shared" si="10"/>
        <v>#N/A</v>
      </c>
      <c r="AI19" t="str">
        <f t="array" ref="AI19">IFERROR(INDEX($Q$4:$Q$59,SMALL(IF($AG$4:$AG$19=MAX($AG$4:$AG$19),ROW($AG$4:$AG$19)),ROWS(Q$4:Q19))-3,1),"")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IFERROR(INDEX($Q$4:$Q$59,SMALL(IF($AG$4:$AG$19=(MAX($AG$4:$AG$19)-1),ROW($AG$4:$AG$19)),ROWS(Q$4:Q19))-3,1),"")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IFERROR(INDEX($Q$4:$Q$59,SMALL(IF($AG$4:$AG$19=(MAX($AG$4:$AG$19)-2),ROW($AG$4:$AG$19)),ROWS(Q$4:Q19))-3,1),"")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IFERROR(INDEX($Q$4:$Q$59,SMALL(IF($AG$4:$AG$19&lt;(MAX($AG$4:$AG$19)-2),ROW($AG$4:$AG$19)),ROWS(#REF!))-3,1),"")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AI20" t="str">
        <f t="array" ref="AI20">IFERROR(INDEX($Q$4:$Q$59,SMALL(IF($AG$4:$AG$19=MAX($AG$4:$AG$19),ROW($AG$4:$AG$19)),ROWS(Q$4:Q20))-3,1),"")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IFERROR(INDEX($Q$4:$Q$59,SMALL(IF($AG$4:$AG$19=(MAX($AG$4:$AG$19)-1),ROW($AG$4:$AG$19)),ROWS(Q$4:Q20))-3,1),"")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IFERROR(INDEX($Q$4:$Q$59,SMALL(IF($AG$4:$AG$19=(MAX($AG$4:$AG$19)-2),ROW($AG$4:$AG$19)),ROWS(Q$4:Q20))-3,1),"")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IFERROR(INDEX($Q$4:$Q$59,SMALL(IF($AG$4:$AG$19&lt;(MAX($AG$4:$AG$19)-2),ROW($AG$4:$AG$19)),ROWS(#REF!))-3,1),"")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AI21" t="str">
        <f t="array" ref="AI21">IFERROR(INDEX($Q$4:$Q$59,SMALL(IF($AG$4:$AG$19=MAX($AG$4:$AG$19),ROW($AG$4:$AG$19)),ROWS(Q$4:Q21))-3,1),"")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IFERROR(INDEX($Q$4:$Q$59,SMALL(IF($AG$4:$AG$19=(MAX($AG$4:$AG$19)-1),ROW($AG$4:$AG$19)),ROWS(Q$4:Q21))-3,1),"")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IFERROR(INDEX($Q$4:$Q$59,SMALL(IF($AG$4:$AG$19=(MAX($AG$4:$AG$19)-2),ROW($AG$4:$AG$19)),ROWS(Q$4:Q21))-3,1),"")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IFERROR(INDEX($Q$4:$Q$59,SMALL(IF($AG$4:$AG$19&lt;(MAX($AG$4:$AG$19)-2),ROW($AG$4:$AG$19)),ROWS(#REF!))-3,1),"")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AI22" t="str">
        <f t="array" ref="AI22">IFERROR(INDEX($Q$4:$Q$59,SMALL(IF($AG$4:$AG$19=MAX($AG$4:$AG$19),ROW($AG$4:$AG$19)),ROWS(Q$4:Q22))-3,1),"")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IFERROR(INDEX($Q$4:$Q$59,SMALL(IF($AG$4:$AG$19=(MAX($AG$4:$AG$19)-1),ROW($AG$4:$AG$19)),ROWS(Q$4:Q22))-3,1),"")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IFERROR(INDEX($Q$4:$Q$59,SMALL(IF($AG$4:$AG$19=(MAX($AG$4:$AG$19)-2),ROW($AG$4:$AG$19)),ROWS(Q$4:Q22))-3,1),"")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IFERROR(INDEX($Q$4:$Q$59,SMALL(IF($AG$4:$AG$19&lt;(MAX($AG$4:$AG$19)-2),ROW($AG$4:$AG$19)),ROWS(#REF!))-3,1),"")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AI23" t="str">
        <f t="array" ref="AI23">IFERROR(INDEX($Q$4:$Q$59,SMALL(IF($AG$4:$AG$19=MAX($AG$4:$AG$19),ROW($AG$4:$AG$19)),ROWS(Q$4:Q23))-3,1),"")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IFERROR(INDEX($Q$4:$Q$59,SMALL(IF($AG$4:$AG$19=(MAX($AG$4:$AG$19)-1),ROW($AG$4:$AG$19)),ROWS(Q$4:Q23))-3,1),"")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IFERROR(INDEX($Q$4:$Q$59,SMALL(IF($AG$4:$AG$19=(MAX($AG$4:$AG$19)-2),ROW($AG$4:$AG$19)),ROWS(Q$4:Q23))-3,1),"")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IFERROR(INDEX($Q$4:$Q$59,SMALL(IF($AG$4:$AG$19&lt;(MAX($AG$4:$AG$19)-2),ROW($AG$4:$AG$19)),ROWS(#REF!))-3,1),"")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IFERROR(INDEX($Q$4:$Q$59,SMALL(IF($AG$4:$AG$19=MAX($AG$4:$AG$19),ROW($AG$4:$AG$19)),ROWS(Q$4:Q24))-3,1),"")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IFERROR(INDEX($Q$4:$Q$59,SMALL(IF($AG$4:$AG$19=(MAX($AG$4:$AG$19)-1),ROW($AG$4:$AG$19)),ROWS(Q$4:Q24))-3,1),"")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IFERROR(INDEX($Q$4:$Q$59,SMALL(IF($AG$4:$AG$19=(MAX($AG$4:$AG$19)-2),ROW($AG$4:$AG$19)),ROWS(Q$4:Q24))-3,1),"")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IFERROR(INDEX($Q$4:$Q$59,SMALL(IF($AG$4:$AG$19&lt;(MAX($AG$4:$AG$19)-2),ROW($AG$4:$AG$19)),ROWS(#REF!))-3,1),"")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IFERROR(INDEX($Q$4:$Q$59,SMALL(IF($AG$4:$AG$19=MAX($AG$4:$AG$19),ROW($AG$4:$AG$19)),ROWS(Q$4:Q25))-3,1),"")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IFERROR(INDEX($Q$4:$Q$59,SMALL(IF($AG$4:$AG$19=(MAX($AG$4:$AG$19)-1),ROW($AG$4:$AG$19)),ROWS(Q$4:Q25))-3,1),"")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IFERROR(INDEX($Q$4:$Q$59,SMALL(IF($AG$4:$AG$19=(MAX($AG$4:$AG$19)-2),ROW($AG$4:$AG$19)),ROWS(Q$4:Q25))-3,1),"")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IFERROR(INDEX($Q$4:$Q$59,SMALL(IF($AG$4:$AG$19&lt;(MAX($AG$4:$AG$19)-2),ROW($AG$4:$AG$19)),ROWS(#REF!))-3,1),"")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IFERROR(INDEX($Q$4:$Q$59,SMALL(IF($AG$4:$AG$19=MAX($AG$4:$AG$19),ROW($AG$4:$AG$19)),ROWS(Q$4:Q26))-3,1),"")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IFERROR(INDEX($Q$4:$Q$59,SMALL(IF($AG$4:$AG$19=(MAX($AG$4:$AG$19)-1),ROW($AG$4:$AG$19)),ROWS(Q$4:Q26))-3,1),"")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IFERROR(INDEX($Q$4:$Q$59,SMALL(IF($AG$4:$AG$19=(MAX($AG$4:$AG$19)-2),ROW($AG$4:$AG$19)),ROWS(Q$4:Q26))-3,1),"")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IFERROR(INDEX($Q$4:$Q$59,SMALL(IF($AG$4:$AG$19&lt;(MAX($AG$4:$AG$19)-2),ROW($AG$4:$AG$19)),ROWS(#REF!))-3,1),"")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IFERROR(INDEX($Q$4:$Q$59,SMALL(IF($AG$4:$AG$19=MAX($AG$4:$AG$19),ROW($AG$4:$AG$19)),ROWS(Q$4:Q27))-3,1),"")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IFERROR(INDEX($Q$4:$Q$59,SMALL(IF($AG$4:$AG$19=(MAX($AG$4:$AG$19)-1),ROW($AG$4:$AG$19)),ROWS(Q$4:Q27))-3,1),"")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IFERROR(INDEX($Q$4:$Q$59,SMALL(IF($AG$4:$AG$19=(MAX($AG$4:$AG$19)-2),ROW($AG$4:$AG$19)),ROWS(Q$4:Q27))-3,1),"")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IFERROR(INDEX($Q$4:$Q$59,SMALL(IF($AG$4:$AG$19&lt;(MAX($AG$4:$AG$19)-2),ROW($AG$4:$AG$19)),ROWS(#REF!))-3,1),"")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IFERROR(INDEX($Q$4:$Q$59,SMALL(IF($AG$4:$AG$19=MAX($AG$4:$AG$19),ROW($AG$4:$AG$19)),ROWS(Q$4:Q28))-3,1),"")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IFERROR(INDEX($Q$4:$Q$59,SMALL(IF($AG$4:$AG$19=(MAX($AG$4:$AG$19)-1),ROW($AG$4:$AG$19)),ROWS(Q$4:Q28))-3,1),"")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IFERROR(INDEX($Q$4:$Q$59,SMALL(IF($AG$4:$AG$19=(MAX($AG$4:$AG$19)-2),ROW($AG$4:$AG$19)),ROWS(Q$4:Q28))-3,1),"")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 t="str">
        <f t="array" ref="BV28">IFERROR(INDEX($Q$4:$Q$59,SMALL(IF($AG$4:$AG$19&lt;(MAX($AG$4:$AG$19)-2),ROW($AG$4:$AG$19)),ROWS(AG$4:AG4))-3,1),"")</f>
        <v/>
      </c>
      <c r="BW28" t="str">
        <f t="shared" si="44"/>
        <v/>
      </c>
      <c r="BX28" t="str">
        <f t="shared" si="45"/>
        <v/>
      </c>
      <c r="BY28" t="str">
        <f t="shared" si="46"/>
        <v/>
      </c>
      <c r="BZ28" t="str">
        <f t="shared" si="47"/>
        <v/>
      </c>
      <c r="CA28" t="str">
        <f t="shared" si="48"/>
        <v/>
      </c>
      <c r="CB28" t="str">
        <f t="shared" si="49"/>
        <v/>
      </c>
      <c r="CC28" t="str">
        <f t="shared" si="50"/>
        <v/>
      </c>
      <c r="CD28" t="str">
        <f t="shared" si="51"/>
        <v/>
      </c>
      <c r="CE28" t="str">
        <f t="shared" si="52"/>
        <v/>
      </c>
      <c r="CF28" t="str">
        <f t="shared" si="53"/>
        <v/>
      </c>
      <c r="CG28" t="str">
        <f t="shared" si="54"/>
        <v/>
      </c>
    </row>
    <row r="29" spans="1:85" x14ac:dyDescent="0.2">
      <c r="Q29">
        <v>26</v>
      </c>
      <c r="AI29" t="str">
        <f t="array" ref="AI29">IFERROR(INDEX($Q$4:$Q$59,SMALL(IF($AG$4:$AG$19=MAX($AG$4:$AG$19),ROW($AG$4:$AG$19)),ROWS(Q$4:Q29))-3,1),"")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IFERROR(INDEX($Q$4:$Q$59,SMALL(IF($AG$4:$AG$19=(MAX($AG$4:$AG$19)-1),ROW($AG$4:$AG$19)),ROWS(Q$4:Q29))-3,1),"")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IFERROR(INDEX($Q$4:$Q$59,SMALL(IF($AG$4:$AG$19=(MAX($AG$4:$AG$19)-2),ROW($AG$4:$AG$19)),ROWS(Q$4:Q29))-3,1),"")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IFERROR(INDEX($Q$4:$Q$59,SMALL(IF($AG$4:$AG$19&lt;(MAX($AG$4:$AG$19)-2),ROW($AG$4:$AG$19)),ROWS(AG$4:AG5))-3,1),"")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IFERROR(INDEX($Q$4:$Q$59,SMALL(IF($AG$4:$AG$19=MAX($AG$4:$AG$19),ROW($AG$4:$AG$19)),ROWS(Q$4:Q30))-3,1),"")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IFERROR(INDEX($Q$4:$Q$59,SMALL(IF($AG$4:$AG$19=(MAX($AG$4:$AG$19)-1),ROW($AG$4:$AG$19)),ROWS(Q$4:Q30))-3,1),"")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IFERROR(INDEX($Q$4:$Q$59,SMALL(IF($AG$4:$AG$19=(MAX($AG$4:$AG$19)-2),ROW($AG$4:$AG$19)),ROWS(Q$4:Q30))-3,1),"")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IFERROR(INDEX($Q$4:$Q$59,SMALL(IF($AG$4:$AG$19&lt;(MAX($AG$4:$AG$19)-2),ROW($AG$4:$AG$19)),ROWS(AG$4:AG6))-3,1),"")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IFERROR(INDEX($Q$4:$Q$59,SMALL(IF($AG$4:$AG$19=MAX($AG$4:$AG$19),ROW($AG$4:$AG$19)),ROWS(Q$4:Q31))-3,1),"")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IFERROR(INDEX($Q$4:$Q$59,SMALL(IF($AG$4:$AG$19=(MAX($AG$4:$AG$19)-1),ROW($AG$4:$AG$19)),ROWS(Q$4:Q31))-3,1),"")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IFERROR(INDEX($Q$4:$Q$59,SMALL(IF($AG$4:$AG$19=(MAX($AG$4:$AG$19)-2),ROW($AG$4:$AG$19)),ROWS(Q$4:Q31))-3,1),"")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IFERROR(INDEX($Q$4:$Q$59,SMALL(IF($AG$4:$AG$19&lt;(MAX($AG$4:$AG$19)-2),ROW($AG$4:$AG$19)),ROWS(AG$4:AG7))-3,1),"")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IFERROR(INDEX($Q$4:$Q$59,SMALL(IF($AG$4:$AG$19=MAX($AG$4:$AG$19),ROW($AG$4:$AG$19)),ROWS(Q$4:Q32))-3,1),"")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IFERROR(INDEX($Q$4:$Q$59,SMALL(IF($AG$4:$AG$19=(MAX($AG$4:$AG$19)-1),ROW($AG$4:$AG$19)),ROWS(Q$4:Q32))-3,1),"")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IFERROR(INDEX($Q$4:$Q$59,SMALL(IF($AG$4:$AG$19=(MAX($AG$4:$AG$19)-2),ROW($AG$4:$AG$19)),ROWS(Q$4:Q32))-3,1),"")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IFERROR(INDEX($Q$4:$Q$59,SMALL(IF($AG$4:$AG$19&lt;(MAX($AG$4:$AG$19)-2),ROW($AG$4:$AG$19)),ROWS(AG$4:AG7))-3,1),"")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IFERROR(INDEX($Q$4:$Q$59,SMALL(IF($AG$4:$AG$19=MAX($AG$4:$AG$19),ROW($AG$4:$AG$19)),ROWS(Q$4:Q33))-3,1),"")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IFERROR(INDEX($Q$4:$Q$59,SMALL(IF($AG$4:$AG$19=(MAX($AG$4:$AG$19)-1),ROW($AG$4:$AG$19)),ROWS(Q$4:Q33))-3,1),"")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IFERROR(INDEX($Q$4:$Q$59,SMALL(IF($AG$4:$AG$19=(MAX($AG$4:$AG$19)-2),ROW($AG$4:$AG$19)),ROWS(Q$4:Q33))-3,1),"")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IFERROR(INDEX($Q$4:$Q$59,SMALL(IF($AG$4:$AG$19&lt;(MAX($AG$4:$AG$19)-2),ROW($AG$4:$AG$19)),ROWS(AG$4:AG7))-3,1),"")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IFERROR(INDEX($Q$4:$Q$59,SMALL(IF($AG$4:$AG$19=MAX($AG$4:$AG$19),ROW($AG$4:$AG$19)),ROWS(Q$4:Q34))-3,1),"")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IFERROR(INDEX($Q$4:$Q$59,SMALL(IF($AG$4:$AG$19=(MAX($AG$4:$AG$19)-1),ROW($AG$4:$AG$19)),ROWS(Q$4:Q34))-3,1),"")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IFERROR(INDEX($Q$4:$Q$59,SMALL(IF($AG$4:$AG$19=(MAX($AG$4:$AG$19)-2),ROW($AG$4:$AG$19)),ROWS(Q$4:Q34))-3,1),"")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IFERROR(INDEX($Q$4:$Q$59,SMALL(IF($AG$4:$AG$19&lt;(MAX($AG$4:$AG$19)-2),ROW($AG$4:$AG$19)),ROWS(AG$4:AG7))-3,1),"")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IFERROR(INDEX($Q$4:$Q$59,SMALL(IF($AG$4:$AG$19=MAX($AG$4:$AG$19),ROW($AG$4:$AG$19)),ROWS(Q$4:Q35))-3,1),"")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IFERROR(INDEX($Q$4:$Q$59,SMALL(IF($AG$4:$AG$19=(MAX($AG$4:$AG$19)-1),ROW($AG$4:$AG$19)),ROWS(Q$4:Q35))-3,1),"")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IFERROR(INDEX($Q$4:$Q$59,SMALL(IF($AG$4:$AG$19=(MAX($AG$4:$AG$19)-2),ROW($AG$4:$AG$19)),ROWS(Q$4:Q35))-3,1),"")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IFERROR(INDEX($Q$4:$Q$59,SMALL(IF($AG$4:$AG$19&lt;(MAX($AG$4:$AG$19)-2),ROW($AG$4:$AG$19)),ROWS(AG$4:AG8))-3,1),"")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IFERROR(INDEX($Q$4:$Q$59,SMALL(IF($AG$4:$AG$19=MAX($AG$4:$AG$19),ROW($AG$4:$AG$19)),ROWS(Q$4:Q36))-3,1),"")</f>
        <v/>
      </c>
      <c r="AJ36" t="str">
        <f t="shared" ref="AJ36:AJ59" si="58">IFERROR(INDEX(R$4:R$19,$AI36,1),"")</f>
        <v/>
      </c>
      <c r="AK36" t="str">
        <f t="shared" ref="AK36:AK59" si="59">IFERROR(INDEX(S$4:S$19,$AI36,1),"")</f>
        <v/>
      </c>
      <c r="AL36" t="str">
        <f t="shared" ref="AL36:AL59" si="60">IFERROR(INDEX(T$4:T$19,$AI36,1),"")</f>
        <v/>
      </c>
      <c r="AM36" t="str">
        <f t="shared" ref="AM36:AM59" si="61">IFERROR(INDEX(U$4:U$19,$AI36,1),"")</f>
        <v/>
      </c>
      <c r="AN36" t="str">
        <f t="shared" ref="AN36:AN59" si="62">IFERROR(INDEX(V$4:V$19,$AI36,1),"")</f>
        <v/>
      </c>
      <c r="AO36" t="str">
        <f t="shared" ref="AO36:AO59" si="63">IFERROR(INDEX(W$4:W$19,$AI36,1),"")</f>
        <v/>
      </c>
      <c r="AP36" t="str">
        <f t="shared" ref="AP36:AP59" si="64">IFERROR(INDEX(X$4:X$19,$AI36,1),"")</f>
        <v/>
      </c>
      <c r="AQ36" t="str">
        <f t="shared" ref="AQ36:AQ59" si="65">IFERROR(INDEX(Y$4:Y$19,$AI36,1),"")</f>
        <v/>
      </c>
      <c r="AR36" t="str">
        <f t="shared" ref="AR36:AR59" si="66">IFERROR(INDEX(Z$4:Z$19,$AI36,1),"")</f>
        <v/>
      </c>
      <c r="AS36" t="str">
        <f t="shared" ref="AS36:AS59" si="67">IFERROR(INDEX(AA$4:AA$19,$AI36,1),"")</f>
        <v/>
      </c>
      <c r="AT36" t="str">
        <f t="shared" ref="AT36:AT59" si="68">IFERROR(INDEX(AG$4:AG$19,$AI36,1),"")</f>
        <v/>
      </c>
      <c r="AV36" t="str">
        <f t="array" ref="AV36">IFERROR(INDEX($Q$4:$Q$59,SMALL(IF($AG$4:$AG$19=(MAX($AG$4:$AG$19)-1),ROW($AG$4:$AG$19)),ROWS(Q$4:Q36))-3,1),"")</f>
        <v/>
      </c>
      <c r="AW36" t="str">
        <f t="shared" ref="AW36:AW59" si="69">IFERROR(INDEX(R$4:R$19,$AV36,1),"")</f>
        <v/>
      </c>
      <c r="AX36" t="str">
        <f t="shared" ref="AX36:AX59" si="70">IFERROR(INDEX(S$4:S$19,$AV36,1),"")</f>
        <v/>
      </c>
      <c r="AY36" t="str">
        <f t="shared" ref="AY36:AY59" si="71">IFERROR(INDEX(T$4:T$19,$AV36,1),"")</f>
        <v/>
      </c>
      <c r="AZ36" t="str">
        <f t="shared" ref="AZ36:AZ59" si="72">IFERROR(INDEX(U$4:U$19,$AV36,1),"")</f>
        <v/>
      </c>
      <c r="BA36" t="str">
        <f t="shared" ref="BA36:BA59" si="73">IFERROR(INDEX(V$4:V$19,$AV36,1),"")</f>
        <v/>
      </c>
      <c r="BB36" t="str">
        <f t="shared" ref="BB36:BB59" si="74">IFERROR(INDEX(W$4:W$19,$AV36,1),"")</f>
        <v/>
      </c>
      <c r="BC36" t="str">
        <f t="shared" ref="BC36:BC59" si="75">IFERROR(INDEX(X$4:X$19,$AV36,1),"")</f>
        <v/>
      </c>
      <c r="BD36" t="str">
        <f t="shared" ref="BD36:BD59" si="76">IFERROR(INDEX(Y$4:Y$19,$AV36,1),"")</f>
        <v/>
      </c>
      <c r="BE36" t="str">
        <f t="shared" ref="BE36:BE59" si="77">IFERROR(INDEX(Z$4:Z$19,$AV36,1),"")</f>
        <v/>
      </c>
      <c r="BF36" t="str">
        <f t="shared" ref="BF36:BF59" si="78">IFERROR(INDEX(AA$4:AA$19,$AV36,1),"")</f>
        <v/>
      </c>
      <c r="BG36" t="str">
        <f t="shared" ref="BG36:BG59" si="79">IFERROR(INDEX(AG$4:AG$19,$AV36,1),"")</f>
        <v/>
      </c>
      <c r="BI36" t="str">
        <f t="array" ref="BI36">IFERROR(INDEX($Q$4:$Q$59,SMALL(IF($AG$4:$AG$19=(MAX($AG$4:$AG$19)-2),ROW($AG$4:$AG$19)),ROWS(Q$4:Q36))-3,1),"")</f>
        <v/>
      </c>
      <c r="BJ36" t="str">
        <f t="shared" ref="BJ36:BJ59" si="80">IFERROR(INDEX(R$4:R$19,$BI36,1),"")</f>
        <v/>
      </c>
      <c r="BK36" t="str">
        <f t="shared" ref="BK36:BK59" si="81">IFERROR(INDEX(S$4:S$19,$BI36,1),"")</f>
        <v/>
      </c>
      <c r="BL36" t="str">
        <f t="shared" ref="BL36:BL59" si="82">IFERROR(INDEX(T$4:T$19,$BI36,1),"")</f>
        <v/>
      </c>
      <c r="BM36" t="str">
        <f t="shared" ref="BM36:BM59" si="83">IFERROR(INDEX(U$4:U$19,$BI36,1),"")</f>
        <v/>
      </c>
      <c r="BN36" t="str">
        <f t="shared" ref="BN36:BN59" si="84">IFERROR(INDEX(V$4:V$19,$BI36,1),"")</f>
        <v/>
      </c>
      <c r="BO36" t="str">
        <f t="shared" ref="BO36:BO59" si="85">IFERROR(INDEX(W$4:W$19,$BI36,1),"")</f>
        <v/>
      </c>
      <c r="BP36" t="str">
        <f t="shared" ref="BP36:BP59" si="86">IFERROR(INDEX(X$4:X$19,$BI36,1),"")</f>
        <v/>
      </c>
      <c r="BQ36" t="str">
        <f t="shared" ref="BQ36:BQ59" si="87">IFERROR(INDEX(Y$4:Y$19,$BI36,1),"")</f>
        <v/>
      </c>
      <c r="BR36" t="str">
        <f t="shared" ref="BR36:BR59" si="88">IFERROR(INDEX(Z$4:Z$19,$BI36,1),"")</f>
        <v/>
      </c>
      <c r="BS36" t="str">
        <f t="shared" ref="BS36:BS59" si="89">IFERROR(INDEX(AA$4:AA$19,$BI36,1),"")</f>
        <v/>
      </c>
      <c r="BT36" t="str">
        <f t="shared" ref="BT36:BT59" si="90">IFERROR(INDEX(AG$4:AG$19,$BI36,1),"")</f>
        <v/>
      </c>
      <c r="BV36" t="str">
        <f t="array" ref="BV36">IFERROR(INDEX($Q$4:$Q$59,SMALL(IF($AG$4:$AG$19&lt;(MAX($AG$4:$AG$19)-2),ROW($AG$4:$AG$19)),ROWS(AG$4:AG9))-3,1),"")</f>
        <v/>
      </c>
      <c r="BW36" t="str">
        <f t="shared" ref="BW36:BW59" si="91">IFERROR(INDEX(R$4:R$19,$BV36,1),"")</f>
        <v/>
      </c>
      <c r="BX36" t="str">
        <f t="shared" ref="BX36:BX59" si="92">IFERROR(INDEX(S$4:S$19,$BV36,1),"")</f>
        <v/>
      </c>
      <c r="BY36" t="str">
        <f t="shared" ref="BY36:BY59" si="93">IFERROR(INDEX(T$4:T$19,$BV36,1),"")</f>
        <v/>
      </c>
      <c r="BZ36" t="str">
        <f t="shared" ref="BZ36:BZ59" si="94">IFERROR(INDEX(U$4:U$19,$BV36,1),"")</f>
        <v/>
      </c>
      <c r="CA36" t="str">
        <f t="shared" ref="CA36:CA59" si="95">IFERROR(INDEX(V$4:V$19,$BV36,1),"")</f>
        <v/>
      </c>
      <c r="CB36" t="str">
        <f t="shared" ref="CB36:CB59" si="96">IFERROR(INDEX(W$4:W$19,$BV36,1),"")</f>
        <v/>
      </c>
      <c r="CC36" t="str">
        <f t="shared" ref="CC36:CC59" si="97">IFERROR(INDEX(X$4:X$19,$BV36,1),"")</f>
        <v/>
      </c>
      <c r="CD36" t="str">
        <f t="shared" ref="CD36:CD59" si="98">IFERROR(INDEX(Y$4:Y$19,$BV36,1),"")</f>
        <v/>
      </c>
      <c r="CE36" t="str">
        <f t="shared" ref="CE36:CE59" si="99">IFERROR(INDEX(Z$4:Z$19,$BV36,1),"")</f>
        <v/>
      </c>
      <c r="CF36" t="str">
        <f t="shared" ref="CF36:CF59" si="100">IFERROR(INDEX(AA$4:AA$19,$BV36,1),"")</f>
        <v/>
      </c>
      <c r="CG36" t="str">
        <f t="shared" ref="CG36:CG59" si="101">IFERROR(INDEX(AG$4:AG$19,$BV36,1),"")</f>
        <v/>
      </c>
    </row>
    <row r="37" spans="17:85" x14ac:dyDescent="0.2">
      <c r="Q37" s="7">
        <v>34</v>
      </c>
      <c r="AI37" t="str">
        <f t="array" ref="AI37">IFERROR(INDEX($Q$4:$Q$59,SMALL(IF($AG$4:$AG$19=MAX($AG$4:$AG$19),ROW($AG$4:$AG$19)),ROWS(Q$4:Q37))-3,1),"")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IFERROR(INDEX($Q$4:$Q$59,SMALL(IF($AG$4:$AG$19=(MAX($AG$4:$AG$19)-1),ROW($AG$4:$AG$19)),ROWS(Q$4:Q37))-3,1),"")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IFERROR(INDEX($Q$4:$Q$59,SMALL(IF($AG$4:$AG$19=(MAX($AG$4:$AG$19)-2),ROW($AG$4:$AG$19)),ROWS(Q$4:Q37))-3,1),"")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IFERROR(INDEX($Q$4:$Q$59,SMALL(IF($AG$4:$AG$19&lt;(MAX($AG$4:$AG$19)-2),ROW($AG$4:$AG$19)),ROWS(AG$4:AG10))-3,1),"")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IFERROR(INDEX($Q$4:$Q$59,SMALL(IF($AG$4:$AG$19=MAX($AG$4:$AG$19),ROW($AG$4:$AG$19)),ROWS(Q$4:Q38))-3,1),"")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IFERROR(INDEX($Q$4:$Q$59,SMALL(IF($AG$4:$AG$19=(MAX($AG$4:$AG$19)-1),ROW($AG$4:$AG$19)),ROWS(Q$4:Q38))-3,1),"")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IFERROR(INDEX($Q$4:$Q$59,SMALL(IF($AG$4:$AG$19=(MAX($AG$4:$AG$19)-2),ROW($AG$4:$AG$19)),ROWS(Q$4:Q38))-3,1),"")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IFERROR(INDEX($Q$4:$Q$59,SMALL(IF($AG$4:$AG$19&lt;(MAX($AG$4:$AG$19)-2),ROW($AG$4:$AG$19)),ROWS(AG$4:AG11))-3,1),"")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IFERROR(INDEX($Q$4:$Q$59,SMALL(IF($AG$4:$AG$19=MAX($AG$4:$AG$19),ROW($AG$4:$AG$19)),ROWS(Q$4:Q39))-3,1),"")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IFERROR(INDEX($Q$4:$Q$59,SMALL(IF($AG$4:$AG$19=(MAX($AG$4:$AG$19)-1),ROW($AG$4:$AG$19)),ROWS(Q$4:Q39))-3,1),"")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IFERROR(INDEX($Q$4:$Q$59,SMALL(IF($AG$4:$AG$19=(MAX($AG$4:$AG$19)-2),ROW($AG$4:$AG$19)),ROWS(Q$4:Q39))-3,1),"")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IFERROR(INDEX($Q$4:$Q$59,SMALL(IF($AG$4:$AG$19&lt;(MAX($AG$4:$AG$19)-2),ROW($AG$4:$AG$19)),ROWS(AG$4:AG11))-3,1),"")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IFERROR(INDEX($Q$4:$Q$59,SMALL(IF($AG$4:$AG$19=MAX($AG$4:$AG$19),ROW($AG$4:$AG$19)),ROWS(Q$4:Q40))-3,1),"")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IFERROR(INDEX($Q$4:$Q$59,SMALL(IF($AG$4:$AG$19=(MAX($AG$4:$AG$19)-1),ROW($AG$4:$AG$19)),ROWS(Q$4:Q40))-3,1),"")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IFERROR(INDEX($Q$4:$Q$59,SMALL(IF($AG$4:$AG$19=(MAX($AG$4:$AG$19)-2),ROW($AG$4:$AG$19)),ROWS(Q$4:Q40))-3,1),"")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IFERROR(INDEX($Q$4:$Q$59,SMALL(IF($AG$4:$AG$19&lt;(MAX($AG$4:$AG$19)-2),ROW($AG$4:$AG$19)),ROWS(AG$4:AG11))-3,1),"")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IFERROR(INDEX($Q$4:$Q$59,SMALL(IF($AG$4:$AG$19=MAX($AG$4:$AG$19),ROW($AG$4:$AG$19)),ROWS(Q$4:Q41))-3,1),"")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IFERROR(INDEX($Q$4:$Q$59,SMALL(IF($AG$4:$AG$19=(MAX($AG$4:$AG$19)-1),ROW($AG$4:$AG$19)),ROWS(Q$4:Q41))-3,1),"")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IFERROR(INDEX($Q$4:$Q$59,SMALL(IF($AG$4:$AG$19=(MAX($AG$4:$AG$19)-2),ROW($AG$4:$AG$19)),ROWS(Q$4:Q41))-3,1),"")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IFERROR(INDEX($Q$4:$Q$59,SMALL(IF($AG$4:$AG$19&lt;(MAX($AG$4:$AG$19)-2),ROW($AG$4:$AG$19)),ROWS(AG$4:AG11))-3,1),"")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IFERROR(INDEX($Q$4:$Q$59,SMALL(IF($AG$4:$AG$19=MAX($AG$4:$AG$19),ROW($AG$4:$AG$19)),ROWS(Q$4:Q42))-3,1),"")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IFERROR(INDEX($Q$4:$Q$59,SMALL(IF($AG$4:$AG$19=(MAX($AG$4:$AG$19)-1),ROW($AG$4:$AG$19)),ROWS(Q$4:Q42))-3,1),"")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IFERROR(INDEX($Q$4:$Q$59,SMALL(IF($AG$4:$AG$19=(MAX($AG$4:$AG$19)-2),ROW($AG$4:$AG$19)),ROWS(Q$4:Q42))-3,1),"")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IFERROR(INDEX($Q$4:$Q$59,SMALL(IF($AG$4:$AG$19&lt;(MAX($AG$4:$AG$19)-2),ROW($AG$4:$AG$19)),ROWS(AG$4:AG12))-3,1),"")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IFERROR(INDEX($Q$4:$Q$59,SMALL(IF($AG$4:$AG$19=MAX($AG$4:$AG$19),ROW($AG$4:$AG$19)),ROWS(Q$4:Q43))-3,1),"")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IFERROR(INDEX($Q$4:$Q$59,SMALL(IF($AG$4:$AG$19=(MAX($AG$4:$AG$19)-1),ROW($AG$4:$AG$19)),ROWS(Q$4:Q43))-3,1),"")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IFERROR(INDEX($Q$4:$Q$59,SMALL(IF($AG$4:$AG$19=(MAX($AG$4:$AG$19)-2),ROW($AG$4:$AG$19)),ROWS(Q$4:Q43))-3,1),"")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IFERROR(INDEX($Q$4:$Q$59,SMALL(IF($AG$4:$AG$19&lt;(MAX($AG$4:$AG$19)-2),ROW($AG$4:$AG$19)),ROWS(AG$4:AG13))-3,1),"")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IFERROR(INDEX($Q$4:$Q$59,SMALL(IF($AG$4:$AG$19=MAX($AG$4:$AG$19),ROW($AG$4:$AG$19)),ROWS(Q$4:Q44))-3,1),"")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IFERROR(INDEX($Q$4:$Q$59,SMALL(IF($AG$4:$AG$19=(MAX($AG$4:$AG$19)-1),ROW($AG$4:$AG$19)),ROWS(Q$4:Q44))-3,1),"")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IFERROR(INDEX($Q$4:$Q$59,SMALL(IF($AG$4:$AG$19=(MAX($AG$4:$AG$19)-2),ROW($AG$4:$AG$19)),ROWS(Q$4:Q44))-3,1),"")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IFERROR(INDEX($Q$4:$Q$59,SMALL(IF($AG$4:$AG$19&lt;(MAX($AG$4:$AG$19)-2),ROW($AG$4:$AG$19)),ROWS(AG$4:AG14))-3,1),"")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IFERROR(INDEX($Q$4:$Q$59,SMALL(IF($AG$4:$AG$19=MAX($AG$4:$AG$19),ROW($AG$4:$AG$19)),ROWS(Q$4:Q45))-3,1),"")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IFERROR(INDEX($Q$4:$Q$59,SMALL(IF($AG$4:$AG$19=(MAX($AG$4:$AG$19)-1),ROW($AG$4:$AG$19)),ROWS(Q$4:Q45))-3,1),"")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IFERROR(INDEX($Q$4:$Q$59,SMALL(IF($AG$4:$AG$19=(MAX($AG$4:$AG$19)-2),ROW($AG$4:$AG$19)),ROWS(Q$4:Q45))-3,1),"")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IFERROR(INDEX($Q$4:$Q$59,SMALL(IF($AG$4:$AG$19&lt;(MAX($AG$4:$AG$19)-2),ROW($AG$4:$AG$19)),ROWS(AG$4:AG15))-3,1),"")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IFERROR(INDEX($Q$4:$Q$59,SMALL(IF($AG$4:$AG$19=MAX($AG$4:$AG$19),ROW($AG$4:$AG$19)),ROWS(Q$4:Q46))-3,1),"")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IFERROR(INDEX($Q$4:$Q$59,SMALL(IF($AG$4:$AG$19=(MAX($AG$4:$AG$19)-1),ROW($AG$4:$AG$19)),ROWS(Q$4:Q46))-3,1),"")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IFERROR(INDEX($Q$4:$Q$59,SMALL(IF($AG$4:$AG$19=(MAX($AG$4:$AG$19)-2),ROW($AG$4:$AG$19)),ROWS(Q$4:Q46))-3,1),"")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IFERROR(INDEX($Q$4:$Q$59,SMALL(IF($AG$4:$AG$19&lt;(MAX($AG$4:$AG$19)-2),ROW($AG$4:$AG$19)),ROWS(AG$4:AG15))-3,1),"")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IFERROR(INDEX($Q$4:$Q$59,SMALL(IF($AG$4:$AG$19=MAX($AG$4:$AG$19),ROW($AG$4:$AG$19)),ROWS(Q$4:Q47))-3,1),"")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IFERROR(INDEX($Q$4:$Q$59,SMALL(IF($AG$4:$AG$19=(MAX($AG$4:$AG$19)-1),ROW($AG$4:$AG$19)),ROWS(Q$4:Q47))-3,1),"")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IFERROR(INDEX($Q$4:$Q$59,SMALL(IF($AG$4:$AG$19=(MAX($AG$4:$AG$19)-2),ROW($AG$4:$AG$19)),ROWS(Q$4:Q47))-3,1),"")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IFERROR(INDEX($Q$4:$Q$59,SMALL(IF($AG$4:$AG$19&lt;(MAX($AG$4:$AG$19)-2),ROW($AG$4:$AG$19)),ROWS(AG$4:AG15))-3,1),"")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IFERROR(INDEX($Q$4:$Q$59,SMALL(IF($AG$4:$AG$19=MAX($AG$4:$AG$19),ROW($AG$4:$AG$19)),ROWS(Q$4:Q48))-3,1),"")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IFERROR(INDEX($Q$4:$Q$59,SMALL(IF($AG$4:$AG$19=(MAX($AG$4:$AG$19)-1),ROW($AG$4:$AG$19)),ROWS(Q$4:Q48))-3,1),"")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IFERROR(INDEX($Q$4:$Q$59,SMALL(IF($AG$4:$AG$19=(MAX($AG$4:$AG$19)-2),ROW($AG$4:$AG$19)),ROWS(Q$4:Q48))-3,1),"")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IFERROR(INDEX($Q$4:$Q$59,SMALL(IF($AG$4:$AG$19&lt;(MAX($AG$4:$AG$19)-2),ROW($AG$4:$AG$19)),ROWS(AG$4:AG15))-3,1),"")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IFERROR(INDEX($Q$4:$Q$59,SMALL(IF($AG$4:$AG$19=MAX($AG$4:$AG$19),ROW($AG$4:$AG$19)),ROWS(Q$4:Q49))-3,1),"")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IFERROR(INDEX($Q$4:$Q$59,SMALL(IF($AG$4:$AG$19=(MAX($AG$4:$AG$19)-1),ROW($AG$4:$AG$19)),ROWS(Q$4:Q49))-3,1),"")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IFERROR(INDEX($Q$4:$Q$59,SMALL(IF($AG$4:$AG$19=(MAX($AG$4:$AG$19)-2),ROW($AG$4:$AG$19)),ROWS(Q$4:Q49))-3,1),"")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IFERROR(INDEX($Q$4:$Q$59,SMALL(IF($AG$4:$AG$19&lt;(MAX($AG$4:$AG$19)-2),ROW($AG$4:$AG$19)),ROWS(AG$4:AG16))-3,1),"")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IFERROR(INDEX($Q$4:$Q$59,SMALL(IF($AG$4:$AG$19=MAX($AG$4:$AG$19),ROW($AG$4:$AG$19)),ROWS(Q$4:Q50))-3,1),"")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IFERROR(INDEX($Q$4:$Q$59,SMALL(IF($AG$4:$AG$19=(MAX($AG$4:$AG$19)-1),ROW($AG$4:$AG$19)),ROWS(Q$4:Q50))-3,1),"")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IFERROR(INDEX($Q$4:$Q$59,SMALL(IF($AG$4:$AG$19=(MAX($AG$4:$AG$19)-2),ROW($AG$4:$AG$19)),ROWS(Q$4:Q50))-3,1),"")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IFERROR(INDEX($Q$4:$Q$59,SMALL(IF($AG$4:$AG$19&lt;(MAX($AG$4:$AG$19)-2),ROW($AG$4:$AG$19)),ROWS(AG$4:AG17))-3,1),"")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IFERROR(INDEX($Q$4:$Q$59,SMALL(IF($AG$4:$AG$19=MAX($AG$4:$AG$19),ROW($AG$4:$AG$19)),ROWS(Q$4:Q51))-3,1),"")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IFERROR(INDEX($Q$4:$Q$59,SMALL(IF($AG$4:$AG$19=(MAX($AG$4:$AG$19)-1),ROW($AG$4:$AG$19)),ROWS(Q$4:Q51))-3,1),"")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IFERROR(INDEX($Q$4:$Q$59,SMALL(IF($AG$4:$AG$19=(MAX($AG$4:$AG$19)-2),ROW($AG$4:$AG$19)),ROWS(Q$4:Q51))-3,1),"")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IFERROR(INDEX($Q$4:$Q$59,SMALL(IF($AG$4:$AG$19&lt;(MAX($AG$4:$AG$19)-2),ROW($AG$4:$AG$19)),ROWS(AG$4:AG18))-3,1),"")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IFERROR(INDEX($Q$4:$Q$59,SMALL(IF($AG$4:$AG$19=MAX($AG$4:$AG$19),ROW($AG$4:$AG$19)),ROWS(Q$4:Q52))-3,1),"")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IFERROR(INDEX($Q$4:$Q$59,SMALL(IF($AG$4:$AG$19=(MAX($AG$4:$AG$19)-1),ROW($AG$4:$AG$19)),ROWS(Q$4:Q52))-3,1),"")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IFERROR(INDEX($Q$4:$Q$59,SMALL(IF($AG$4:$AG$19=(MAX($AG$4:$AG$19)-2),ROW($AG$4:$AG$19)),ROWS(Q$4:Q52))-3,1),"")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IFERROR(INDEX($Q$4:$Q$59,SMALL(IF($AG$4:$AG$19&lt;(MAX($AG$4:$AG$19)-2),ROW($AG$4:$AG$19)),ROWS(AG$4:AG19))-3,1),"")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IFERROR(INDEX($Q$4:$Q$59,SMALL(IF($AG$4:$AG$19=MAX($AG$4:$AG$19),ROW($AG$4:$AG$19)),ROWS(Q$4:Q53))-3,1),"")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IFERROR(INDEX($Q$4:$Q$59,SMALL(IF($AG$4:$AG$19=(MAX($AG$4:$AG$19)-1),ROW($AG$4:$AG$19)),ROWS(Q$4:Q53))-3,1),"")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IFERROR(INDEX($Q$4:$Q$59,SMALL(IF($AG$4:$AG$19=(MAX($AG$4:$AG$19)-2),ROW($AG$4:$AG$19)),ROWS(Q$4:Q53))-3,1),"")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IFERROR(INDEX($Q$4:$Q$59,SMALL(IF($AG$4:$AG$19&lt;(MAX($AG$4:$AG$19)-2),ROW($AG$4:$AG$19)),ROWS(AG$4:AG19))-3,1),"")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IFERROR(INDEX($Q$4:$Q$59,SMALL(IF($AG$4:$AG$19=MAX($AG$4:$AG$19),ROW($AG$4:$AG$19)),ROWS(Q$4:Q54))-3,1),"")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IFERROR(INDEX($Q$4:$Q$59,SMALL(IF($AG$4:$AG$19=(MAX($AG$4:$AG$19)-1),ROW($AG$4:$AG$19)),ROWS(Q$4:Q54))-3,1),"")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IFERROR(INDEX($Q$4:$Q$59,SMALL(IF($AG$4:$AG$19=(MAX($AG$4:$AG$19)-2),ROW($AG$4:$AG$19)),ROWS(Q$4:Q54))-3,1),"")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IFERROR(INDEX($Q$4:$Q$59,SMALL(IF($AG$4:$AG$19&lt;(MAX($AG$4:$AG$19)-2),ROW($AG$4:$AG$19)),ROWS(AG$4:AG19))-3,1),"")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IFERROR(INDEX($Q$4:$Q$59,SMALL(IF($AG$4:$AG$19=MAX($AG$4:$AG$19),ROW($AG$4:$AG$19)),ROWS(Q$4:Q55))-3,1),"")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IFERROR(INDEX($Q$4:$Q$59,SMALL(IF($AG$4:$AG$19=(MAX($AG$4:$AG$19)-1),ROW($AG$4:$AG$19)),ROWS(Q$4:Q55))-3,1),"")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IFERROR(INDEX($Q$4:$Q$59,SMALL(IF($AG$4:$AG$19=(MAX($AG$4:$AG$19)-2),ROW($AG$4:$AG$19)),ROWS(Q$4:Q55))-3,1),"")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IFERROR(INDEX($Q$4:$Q$59,SMALL(IF($AG$4:$AG$19&lt;(MAX($AG$4:$AG$19)-2),ROW($AG$4:$AG$19)),ROWS(AG$4:AG19))-3,1),"")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IFERROR(INDEX($Q$4:$Q$59,SMALL(IF($AG$4:$AG$19=MAX($AG$4:$AG$19),ROW($AG$4:$AG$19)),ROWS(Q$4:Q56))-3,1),"")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IFERROR(INDEX($Q$4:$Q$59,SMALL(IF($AG$4:$AG$19=(MAX($AG$4:$AG$19)-1),ROW($AG$4:$AG$19)),ROWS(Q$4:Q56))-3,1),"")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IFERROR(INDEX($Q$4:$Q$59,SMALL(IF($AG$4:$AG$19=(MAX($AG$4:$AG$19)-2),ROW($AG$4:$AG$19)),ROWS(Q$4:Q56))-3,1),"")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IFERROR(INDEX($Q$4:$Q$59,SMALL(IF($AG$4:$AG$19&lt;(MAX($AG$4:$AG$19)-2),ROW($AG$4:$AG$19)),ROWS(AG$4:AG19))-3,1),"")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IFERROR(INDEX($Q$4:$Q$59,SMALL(IF($AG$4:$AG$19=MAX($AG$4:$AG$19),ROW($AG$4:$AG$19)),ROWS(Q$4:Q57))-3,1),"")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IFERROR(INDEX($Q$4:$Q$59,SMALL(IF($AG$4:$AG$19=(MAX($AG$4:$AG$19)-1),ROW($AG$4:$AG$19)),ROWS(Q$4:Q57))-3,1),"")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IFERROR(INDEX($Q$4:$Q$59,SMALL(IF($AG$4:$AG$19=(MAX($AG$4:$AG$19)-2),ROW($AG$4:$AG$19)),ROWS(Q$4:Q57))-3,1),"")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IFERROR(INDEX($Q$4:$Q$59,SMALL(IF($AG$4:$AG$19&lt;(MAX($AG$4:$AG$19)-2),ROW($AG$4:$AG$19)),ROWS(AG$4:AG19))-3,1),"")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IFERROR(INDEX($Q$4:$Q$59,SMALL(IF($AG$4:$AG$19=MAX($AG$4:$AG$19),ROW($AG$4:$AG$19)),ROWS(Q$4:Q58))-3,1),"")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IFERROR(INDEX($Q$4:$Q$59,SMALL(IF($AG$4:$AG$19=(MAX($AG$4:$AG$19)-1),ROW($AG$4:$AG$19)),ROWS(Q$4:Q58))-3,1),"")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IFERROR(INDEX($Q$4:$Q$59,SMALL(IF($AG$4:$AG$19=(MAX($AG$4:$AG$19)-2),ROW($AG$4:$AG$19)),ROWS(Q$4:Q58))-3,1),"")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IFERROR(INDEX($Q$4:$Q$59,SMALL(IF($AG$4:$AG$19&lt;(MAX($AG$4:$AG$19)-2),ROW($AG$4:$AG$19)),ROWS(AG$4:AG19))-3,1),"")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IFERROR(INDEX($Q$4:$Q$59,SMALL(IF($AG$4:$AG$19=MAX($AG$4:$AG$19),ROW($AG$4:$AG$19)),ROWS(Q$4:Q59))-3,1),"")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IFERROR(INDEX($Q$4:$Q$59,SMALL(IF($AG$4:$AG$19=(MAX($AG$4:$AG$19)-1),ROW($AG$4:$AG$19)),ROWS(Q$4:Q59))-3,1),"")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IFERROR(INDEX($Q$4:$Q$59,SMALL(IF($AG$4:$AG$19=(MAX($AG$4:$AG$19)-2),ROW($AG$4:$AG$19)),ROWS(Q$4:Q59))-3,1),"")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IFERROR(INDEX($Q$4:$Q$59,SMALL(IF($AG$4:$AG$19&lt;(MAX($AG$4:$AG$19)-2),ROW($AG$4:$AG$19)),ROWS(AG$4:AG19))-3,1),"")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19">
    <cfRule type="cellIs" dxfId="7" priority="9" operator="lessThan">
      <formula>$M$5</formula>
    </cfRule>
  </conditionalFormatting>
  <conditionalFormatting sqref="AA4:AA19">
    <cfRule type="cellIs" dxfId="6" priority="6" operator="greaterThan">
      <formula>$M$2</formula>
    </cfRule>
    <cfRule type="cellIs" dxfId="5" priority="7" operator="lessThan">
      <formula>$N$2</formula>
    </cfRule>
    <cfRule type="cellIs" dxfId="4" priority="8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G59"/>
  <sheetViews>
    <sheetView zoomScale="90" zoomScaleNormal="90" workbookViewId="0">
      <selection activeCell="A16" sqref="A16:F18"/>
    </sheetView>
  </sheetViews>
  <sheetFormatPr defaultColWidth="8.88671875" defaultRowHeight="15" x14ac:dyDescent="0.2"/>
  <cols>
    <col min="29" max="29" width="15.109375" bestFit="1" customWidth="1"/>
    <col min="30" max="30" width="17.21875" bestFit="1" customWidth="1"/>
    <col min="31" max="31" width="13.33203125" bestFit="1" customWidth="1"/>
    <col min="32" max="32" width="15.88671875" bestFit="1" customWidth="1"/>
  </cols>
  <sheetData>
    <row r="1" spans="1:85" x14ac:dyDescent="0.2">
      <c r="A1" t="s">
        <v>47</v>
      </c>
      <c r="M1" t="s">
        <v>83</v>
      </c>
      <c r="R1" s="1" t="s">
        <v>95</v>
      </c>
      <c r="S1">
        <v>1</v>
      </c>
    </row>
    <row r="2" spans="1:85" ht="15.75" x14ac:dyDescent="0.25">
      <c r="H2" s="12"/>
      <c r="I2" s="12"/>
      <c r="J2" s="13" t="s">
        <v>64</v>
      </c>
      <c r="K2" s="12">
        <f>cartridges!X32</f>
        <v>84</v>
      </c>
      <c r="M2" s="10">
        <v>0.3125</v>
      </c>
      <c r="N2" s="9">
        <v>0.25</v>
      </c>
      <c r="Q2" s="7"/>
      <c r="AB2" t="s">
        <v>96</v>
      </c>
      <c r="AC2" t="s">
        <v>97</v>
      </c>
      <c r="AD2" t="s">
        <v>98</v>
      </c>
      <c r="AE2" t="s">
        <v>99</v>
      </c>
      <c r="AF2" t="s">
        <v>101</v>
      </c>
    </row>
    <row r="3" spans="1:85" ht="15.75" x14ac:dyDescent="0.25">
      <c r="B3" t="s">
        <v>81</v>
      </c>
      <c r="D3" t="s">
        <v>74</v>
      </c>
      <c r="E3" t="s">
        <v>73</v>
      </c>
      <c r="F3" t="s">
        <v>72</v>
      </c>
      <c r="H3" s="12"/>
      <c r="I3" s="12"/>
      <c r="J3" s="12"/>
      <c r="K3" s="12"/>
      <c r="R3" s="126" t="s">
        <v>86</v>
      </c>
      <c r="S3" s="126"/>
      <c r="T3" s="126" t="s">
        <v>87</v>
      </c>
      <c r="U3" s="126"/>
      <c r="V3" s="126" t="s">
        <v>88</v>
      </c>
      <c r="W3" s="126"/>
      <c r="X3" s="126" t="s">
        <v>89</v>
      </c>
      <c r="Y3" s="126"/>
      <c r="Z3" s="7" t="s">
        <v>82</v>
      </c>
      <c r="AA3" s="7" t="s">
        <v>90</v>
      </c>
      <c r="AB3" t="s">
        <v>93</v>
      </c>
      <c r="AC3" s="7" t="s">
        <v>92</v>
      </c>
      <c r="AD3" s="7" t="s">
        <v>91</v>
      </c>
      <c r="AE3" s="7" t="s">
        <v>94</v>
      </c>
      <c r="AF3" s="11" t="s">
        <v>103</v>
      </c>
      <c r="AG3" s="7" t="s">
        <v>85</v>
      </c>
      <c r="AJ3" s="126" t="s">
        <v>86</v>
      </c>
      <c r="AK3" s="126"/>
      <c r="AL3" s="126" t="s">
        <v>87</v>
      </c>
      <c r="AM3" s="126"/>
      <c r="AN3" s="126" t="s">
        <v>88</v>
      </c>
      <c r="AO3" s="126"/>
      <c r="AP3" s="126" t="s">
        <v>89</v>
      </c>
      <c r="AQ3" s="126"/>
      <c r="AR3" s="7" t="s">
        <v>82</v>
      </c>
      <c r="AS3" s="7" t="s">
        <v>90</v>
      </c>
      <c r="AT3" s="7" t="s">
        <v>85</v>
      </c>
      <c r="AW3" s="126" t="s">
        <v>86</v>
      </c>
      <c r="AX3" s="126"/>
      <c r="AY3" s="126" t="s">
        <v>87</v>
      </c>
      <c r="AZ3" s="126"/>
      <c r="BA3" s="126" t="s">
        <v>88</v>
      </c>
      <c r="BB3" s="126"/>
      <c r="BC3" s="126" t="s">
        <v>89</v>
      </c>
      <c r="BD3" s="126"/>
      <c r="BE3" s="7" t="s">
        <v>82</v>
      </c>
      <c r="BF3" s="7" t="s">
        <v>90</v>
      </c>
      <c r="BG3" s="7" t="s">
        <v>85</v>
      </c>
      <c r="BJ3" s="126" t="s">
        <v>86</v>
      </c>
      <c r="BK3" s="126"/>
      <c r="BL3" s="126" t="s">
        <v>87</v>
      </c>
      <c r="BM3" s="126"/>
      <c r="BN3" s="126" t="s">
        <v>88</v>
      </c>
      <c r="BO3" s="126"/>
      <c r="BP3" s="126" t="s">
        <v>89</v>
      </c>
      <c r="BQ3" s="126"/>
      <c r="BR3" s="7" t="s">
        <v>82</v>
      </c>
      <c r="BS3" s="7" t="s">
        <v>90</v>
      </c>
      <c r="BT3" s="7" t="s">
        <v>85</v>
      </c>
      <c r="BW3" s="126" t="s">
        <v>86</v>
      </c>
      <c r="BX3" s="126"/>
      <c r="BY3" s="126" t="s">
        <v>87</v>
      </c>
      <c r="BZ3" s="126"/>
      <c r="CA3" s="126" t="s">
        <v>88</v>
      </c>
      <c r="CB3" s="126"/>
      <c r="CC3" s="126" t="s">
        <v>89</v>
      </c>
      <c r="CD3" s="126"/>
      <c r="CE3" s="7" t="s">
        <v>82</v>
      </c>
      <c r="CF3" s="7" t="s">
        <v>90</v>
      </c>
      <c r="CG3" s="7" t="s">
        <v>85</v>
      </c>
    </row>
    <row r="4" spans="1:85" ht="15.75" x14ac:dyDescent="0.25">
      <c r="A4" t="s">
        <v>70</v>
      </c>
      <c r="B4" s="9">
        <v>11.433</v>
      </c>
      <c r="D4">
        <v>1</v>
      </c>
      <c r="E4">
        <v>0</v>
      </c>
      <c r="F4">
        <v>0</v>
      </c>
      <c r="H4" s="133" t="s">
        <v>59</v>
      </c>
      <c r="I4" s="14">
        <v>1</v>
      </c>
      <c r="J4" s="12" t="str">
        <f>IF(COUNT(AI4:AI52)&gt;0,INDEX(AJ4:AJ52,MATCH(K10,AS4:AS52,0)),IF(COUNT(AV4:AV52)&gt;0,INDEX(AW4:AW52,MATCH(K10,BF4:BF52,0)),IF(COUNT(BI4:BI52)&gt;0,INDEX(BJ4:BJ52,MATCH(K10,BS4:BS52,0)),INDEX(BW4:BW52,MATCH(K10,CF4:CF52,0)))))</f>
        <v>C6-2</v>
      </c>
      <c r="K4" s="12">
        <f>IF(COUNT(AI4:AI52)&gt;0,INDEX(AK4:AK52,MATCH(K10,AS4:AS52,0)),IF(COUNT(AV4:AV52)&gt;0,INDEX(AX4:AX52,MATCH(K10,BF4:BF52,0)),IF(COUNT(BI4:BI52)&gt;0,INDEX(BK4:BK52,MATCH(K10,BS4:BS52,0)),INDEX(BX4:BX52,MATCH(K10,CF4:CF52,0)))))</f>
        <v>47.938000000000002</v>
      </c>
      <c r="M4" t="s">
        <v>84</v>
      </c>
      <c r="Q4">
        <v>1</v>
      </c>
      <c r="R4" s="6" t="str">
        <f t="shared" ref="R4:R23" si="0">INDEX($A$4:$A$13,MATCH(S4,$B$4:$B$13,0),1)</f>
        <v>C4-3</v>
      </c>
      <c r="S4" s="6">
        <f>IF($K$2&lt;($B$13+0.25),VLOOKUP($K$2,$B$4:$B$13,1,TRUE),$B$16)</f>
        <v>34.307000000000002</v>
      </c>
      <c r="T4" s="6" t="str">
        <f t="shared" ref="T4:T23" si="1">IFERROR(INDEX($A$4:$A$13,MATCH(U4,$B$4:$B$13,0),1),"-")</f>
        <v>C4-3</v>
      </c>
      <c r="U4" s="6">
        <f>IFERROR(IF(($K$2-S4)&lt;$B$13,VLOOKUP(($K$2-S4),$B$4:$B$13,1,TRUE),$B$16),"-")</f>
        <v>34.307000000000002</v>
      </c>
      <c r="V4" s="6" t="str">
        <f t="shared" ref="V4:V23" si="2">IFERROR(INDEX($A$4:$A$13,MATCH(W4,$B$4:$B$13,0),1),"-")</f>
        <v>C4-1</v>
      </c>
      <c r="W4" s="6">
        <f>IFERROR(IF(($K$2-S4-U4)&lt;$B$13,VLOOKUP(($K$2-S4-U4),$B$4:$B$13,1,TRUE),$B$16),"-")</f>
        <v>11.433</v>
      </c>
      <c r="X4" s="6" t="str">
        <f t="shared" ref="X4:X23" si="3">IFERROR(INDEX($A$4:$A$13,MATCH(Y4,$B$4:$B$13,0),1),"-")</f>
        <v>-</v>
      </c>
      <c r="Y4" s="6" t="str">
        <f>IFERROR(IF(($K$2-S4-U4-W4)&lt;$B$13,VLOOKUP(($K$2-S4-U4-W4),$B$4:$B$13,1,TRUE),$B$16),"-")</f>
        <v>-</v>
      </c>
      <c r="Z4" s="7">
        <f t="shared" ref="Z4:Z11" si="4">SUM(R4:Y4)</f>
        <v>80.046999999999997</v>
      </c>
      <c r="AA4" s="7">
        <f t="shared" ref="AA4:AA23" si="5">($K$2-Z4)</f>
        <v>3.953000000000003</v>
      </c>
      <c r="AB4">
        <f t="shared" ref="AB4:AB23" si="6">IF(AA4&gt;1,$S$1-6,IF(AA4&gt;$M$2,-3,IF(AA4&gt;$N$2,-1,0)))</f>
        <v>-5</v>
      </c>
      <c r="AC4" s="7">
        <f t="shared" ref="AC4:AC23" si="7">IF(MIN(R4:Y4)&lt;$M$5,-1,1)</f>
        <v>-1</v>
      </c>
      <c r="AD4" s="7">
        <f t="shared" ref="AD4:AD23" si="8">IF(AND(_xlfn.IFNA(MATCH(S4,$B$16:$B$20,0)&gt;0,FALSE),_xlfn.IFNA(MATCH(U4,$B$16:$B$20,0)&gt;0,FALSE),_xlfn.IFNA(MATCH(W4,$B$16:$B$20,0)&gt;0,FALSE),_xlfn.IFNA(MATCH(Y4,$B$16:$B$20,0)&gt;0,FALSE)),1,0)</f>
        <v>0</v>
      </c>
      <c r="AE4" s="7">
        <f t="array" ref="AE4">IF(OR(LEFT(R4:Y4,2)="C5",LEFT(R4:Y4,2)="C6",LEFT(R4:Y4,2)="C7"),1,0)</f>
        <v>0</v>
      </c>
      <c r="AF4" s="7">
        <f t="shared" ref="AF4:AF23" si="9">IF(AA4&lt;((COUNTIF(R4:Y4,"&gt;0")+1)*$M$8),-10,0)</f>
        <v>0</v>
      </c>
      <c r="AG4" s="7">
        <f t="shared" ref="AG4:AG23" si="10">$S$1+SUM(AB4:AF4)</f>
        <v>-5</v>
      </c>
      <c r="AI4">
        <f t="array" ref="AI4">IFERROR(INDEX($Q$4:$Q$59,SMALL(IF($AG$4:$AG$23=MAX($AG$4:$AG$23),ROW($AG$4:$AG$23)),ROWS(Q$4:Q4))-3,1),"")</f>
        <v>5</v>
      </c>
      <c r="AJ4" t="str">
        <f t="shared" ref="AJ4:AJ35" si="11">IFERROR(INDEX(R$4:R$23,$AI4,1),"")</f>
        <v>C5-2</v>
      </c>
      <c r="AK4">
        <f t="shared" ref="AK4:AK35" si="12">IFERROR(INDEX(S$4:S$23,$AI4,1),"")</f>
        <v>47.9</v>
      </c>
      <c r="AL4" t="str">
        <f t="shared" ref="AL4:AL35" si="13">IFERROR(INDEX(T$4:T$23,$AI4,1),"")</f>
        <v>C7-1</v>
      </c>
      <c r="AM4">
        <f t="shared" ref="AM4:AM35" si="14">IFERROR(INDEX(U$4:U$23,$AI4,1),"")</f>
        <v>35.396999999999998</v>
      </c>
      <c r="AN4" t="str">
        <f t="shared" ref="AN4:AN35" si="15">IFERROR(INDEX(V$4:V$23,$AI4,1),"")</f>
        <v>-</v>
      </c>
      <c r="AO4" t="str">
        <f t="shared" ref="AO4:AO35" si="16">IFERROR(INDEX(W$4:W$23,$AI4,1),"")</f>
        <v>-</v>
      </c>
      <c r="AP4" t="str">
        <f t="shared" ref="AP4:AP35" si="17">IFERROR(INDEX(X$4:X$23,$AI4,1),"")</f>
        <v>-</v>
      </c>
      <c r="AQ4" t="str">
        <f t="shared" ref="AQ4:AQ35" si="18">IFERROR(INDEX(Y$4:Y$23,$AI4,1),"")</f>
        <v>-</v>
      </c>
      <c r="AR4">
        <f t="shared" ref="AR4:AR35" si="19">IFERROR(INDEX(Z$4:Z$23,$AI4,1),"")</f>
        <v>83.296999999999997</v>
      </c>
      <c r="AS4">
        <f t="shared" ref="AS4:AS35" si="20">IFERROR(INDEX(AA$4:AA$23,$AI4,1),"")</f>
        <v>0.70300000000000296</v>
      </c>
      <c r="AT4">
        <f t="shared" ref="AT4:AT35" si="21">IFERROR(INDEX(AG$4:AG$23,$AI4,1),"")</f>
        <v>0</v>
      </c>
      <c r="AV4">
        <f t="array" ref="AV4">IFERROR(INDEX($Q$4:$Q$59,SMALL(IF($AG$4:$AG$23=(MAX($AG$4:$AG$23)-1),ROW($AG$4:$AG$23)),ROWS(Q$4:Q4))-3,1),"")</f>
        <v>2</v>
      </c>
      <c r="AW4" t="str">
        <f t="shared" ref="AW4:AW35" si="22">IFERROR(INDEX(R$4:R$23,$AV4,1),"")</f>
        <v>C4-3</v>
      </c>
      <c r="AX4">
        <f t="shared" ref="AX4:AX35" si="23">IFERROR(INDEX(S$4:S$23,$AV4,1),"")</f>
        <v>34.307000000000002</v>
      </c>
      <c r="AY4" t="str">
        <f t="shared" ref="AY4:AY35" si="24">IFERROR(INDEX(T$4:T$23,$AV4,1),"")</f>
        <v>C5-2</v>
      </c>
      <c r="AZ4">
        <f t="shared" ref="AZ4:AZ35" si="25">IFERROR(INDEX(U$4:U$23,$AV4,1),"")</f>
        <v>47.9</v>
      </c>
      <c r="BA4" t="str">
        <f t="shared" ref="BA4:BA35" si="26">IFERROR(INDEX(V$4:V$23,$AV4,1),"")</f>
        <v>-</v>
      </c>
      <c r="BB4" t="str">
        <f t="shared" ref="BB4:BB35" si="27">IFERROR(INDEX(W$4:W$23,$AV4,1),"")</f>
        <v>-</v>
      </c>
      <c r="BC4" t="str">
        <f t="shared" ref="BC4:BC35" si="28">IFERROR(INDEX(X$4:X$23,$AV4,1),"")</f>
        <v>-</v>
      </c>
      <c r="BD4" t="str">
        <f t="shared" ref="BD4:BD35" si="29">IFERROR(INDEX(Y$4:Y$23,$AV4,1),"")</f>
        <v>-</v>
      </c>
      <c r="BE4">
        <f t="shared" ref="BE4:BE35" si="30">IFERROR(INDEX(Z$4:Z$23,$AV4,1),"")</f>
        <v>82.206999999999994</v>
      </c>
      <c r="BF4">
        <f t="shared" ref="BF4:BF35" si="31">IFERROR(INDEX(AA$4:AA$23,$AV4,1),"")</f>
        <v>1.7930000000000064</v>
      </c>
      <c r="BG4">
        <f t="shared" ref="BG4:BG35" si="32">IFERROR(INDEX(AG$4:AG$23,$AV4,1),"")</f>
        <v>-1</v>
      </c>
      <c r="BI4">
        <f t="array" ref="BI4">IFERROR(INDEX($Q$4:$Q$59,SMALL(IF($AG$4:$AG$23=(MAX($AG$4:$AG$23)-2),ROW($AG$4:$AG$23)),ROWS(Q$4:Q4))-3,1),"")</f>
        <v>13</v>
      </c>
      <c r="BJ4" t="str">
        <f t="shared" ref="BJ4:BJ35" si="33">IFERROR(INDEX(R$4:R$23,$BI4,1),"")</f>
        <v>C7-2</v>
      </c>
      <c r="BK4">
        <f t="shared" ref="BK4:BK35" si="34">IFERROR(INDEX(S$4:S$23,$BI4,1),"")</f>
        <v>46.841000000000001</v>
      </c>
      <c r="BL4" t="str">
        <f t="shared" ref="BL4:BL35" si="35">IFERROR(INDEX(T$4:T$23,$BI4,1),"")</f>
        <v>C7-1</v>
      </c>
      <c r="BM4">
        <f t="shared" ref="BM4:BM35" si="36">IFERROR(INDEX(U$4:U$23,$BI4,1),"")</f>
        <v>35.396999999999998</v>
      </c>
      <c r="BN4" t="str">
        <f t="shared" ref="BN4:BN35" si="37">IFERROR(INDEX(V$4:V$23,$BI4,1),"")</f>
        <v>-</v>
      </c>
      <c r="BO4" t="str">
        <f t="shared" ref="BO4:BO35" si="38">IFERROR(INDEX(W$4:W$23,$BI4,1),"")</f>
        <v>-</v>
      </c>
      <c r="BP4" t="str">
        <f t="shared" ref="BP4:BP35" si="39">IFERROR(INDEX(X$4:X$23,$BI4,1),"")</f>
        <v>-</v>
      </c>
      <c r="BQ4" t="str">
        <f t="shared" ref="BQ4:BQ35" si="40">IFERROR(INDEX(Y$4:Y$23,$BI4,1),"")</f>
        <v>-</v>
      </c>
      <c r="BR4">
        <f t="shared" ref="BR4:BR35" si="41">IFERROR(INDEX(Z$4:Z$23,$BI4,1),"")</f>
        <v>82.238</v>
      </c>
      <c r="BS4">
        <f t="shared" ref="BS4:BS35" si="42">IFERROR(INDEX(AA$4:AA$23,$BI4,1),"")</f>
        <v>1.7620000000000005</v>
      </c>
      <c r="BT4">
        <f t="shared" ref="BT4:BT35" si="43">IFERROR(INDEX(AG$4:AG$23,$BI4,1),"")</f>
        <v>-2</v>
      </c>
      <c r="BV4" t="str">
        <f t="array" ref="BV4">IFERROR(INDEX($Q$4:$Q$59,SMALL(IF($AG$4:$AG$23&lt;(MAX($AG$4:$AG$23)-2),ROW($AG$4:$AG$23)),ROWS(#REF!))-3,1),"")</f>
        <v/>
      </c>
      <c r="BW4" t="str">
        <f t="shared" ref="BW4:BW35" si="44">IFERROR(INDEX(R$4:R$23,$BV4,1),"")</f>
        <v/>
      </c>
      <c r="BX4" t="str">
        <f t="shared" ref="BX4:BX35" si="45">IFERROR(INDEX(S$4:S$23,$BV4,1),"")</f>
        <v/>
      </c>
      <c r="BY4" t="str">
        <f t="shared" ref="BY4:BY35" si="46">IFERROR(INDEX(T$4:T$23,$BV4,1),"")</f>
        <v/>
      </c>
      <c r="BZ4" t="str">
        <f t="shared" ref="BZ4:BZ35" si="47">IFERROR(INDEX(U$4:U$23,$BV4,1),"")</f>
        <v/>
      </c>
      <c r="CA4" t="str">
        <f t="shared" ref="CA4:CA35" si="48">IFERROR(INDEX(V$4:V$23,$BV4,1),"")</f>
        <v/>
      </c>
      <c r="CB4" t="str">
        <f t="shared" ref="CB4:CB35" si="49">IFERROR(INDEX(W$4:W$23,$BV4,1),"")</f>
        <v/>
      </c>
      <c r="CC4" t="str">
        <f t="shared" ref="CC4:CC35" si="50">IFERROR(INDEX(X$4:X$23,$BV4,1),"")</f>
        <v/>
      </c>
      <c r="CD4" t="str">
        <f t="shared" ref="CD4:CD35" si="51">IFERROR(INDEX(Y$4:Y$23,$BV4,1),"")</f>
        <v/>
      </c>
      <c r="CE4" t="str">
        <f t="shared" ref="CE4:CE35" si="52">IFERROR(INDEX(Z$4:Z$23,$BV4,1),"")</f>
        <v/>
      </c>
      <c r="CF4" t="str">
        <f t="shared" ref="CF4:CF35" si="53">IFERROR(INDEX(AA$4:AA$23,$BV4,1),"")</f>
        <v/>
      </c>
      <c r="CG4" t="str">
        <f t="shared" ref="CG4:CG35" si="54">IFERROR(INDEX(AG$4:AG$23,$BV4,1),"")</f>
        <v/>
      </c>
    </row>
    <row r="5" spans="1:85" ht="15.75" x14ac:dyDescent="0.25">
      <c r="A5" t="s">
        <v>55</v>
      </c>
      <c r="B5" s="9">
        <v>22.873999999999999</v>
      </c>
      <c r="D5">
        <v>2</v>
      </c>
      <c r="E5">
        <v>0</v>
      </c>
      <c r="F5">
        <v>0</v>
      </c>
      <c r="H5" s="133"/>
      <c r="I5" s="14">
        <v>2</v>
      </c>
      <c r="J5" s="12" t="str">
        <f>IF(COUNT(AI4:AI52)&gt;0,INDEX(AL4:AL52,MATCH(K10,AS4:AS52,0)),IF(COUNT(AV4:AV52)&gt;0,INDEX(AY4:AY52,MATCH(K10,BF4:BF52,0)),IF(COUNT(BI4:BI52)&gt;0,INDEX(BL4:BL52,MATCH(K10,BS4:BS52,0)),INDEX(BY4:BY52,MATCH(K10,CF4:CF52,0)))))</f>
        <v>C7-1</v>
      </c>
      <c r="K5" s="12">
        <f>IF(COUNT(AI4:AI52)&gt;0,INDEX(AM4:AM52,MATCH(K10,AS4:AS52,0)),IF(COUNT(AV4:AV52)&gt;0,INDEX(AZ4:AZ52,MATCH(K10,BF4:BF52,0)),IF(COUNT(BI4:BI52)&gt;0,INDEX(BM4:BM52,MATCH(K10,BS4:BS52,0)),INDEX(BZ4:BZ52,MATCH(K10,CF4:CF52,0)))))</f>
        <v>35.396999999999998</v>
      </c>
      <c r="M5" s="8">
        <v>20</v>
      </c>
      <c r="Q5">
        <v>2</v>
      </c>
      <c r="R5" s="6" t="str">
        <f t="shared" si="0"/>
        <v>C4-3</v>
      </c>
      <c r="S5" s="6">
        <f>IF($K$2&lt;($B$13+0.25),VLOOKUP($K$2,$B$4:$B$13,1,TRUE),$B$16)</f>
        <v>34.307000000000002</v>
      </c>
      <c r="T5" s="6" t="str">
        <f t="shared" si="1"/>
        <v>C5-2</v>
      </c>
      <c r="U5" s="6">
        <f>IFERROR(IF(($K$2-S5)&lt;$B$13,VLOOKUP(($K$2-S5),$B$4:$B$13,1,TRUE),$B$17),"-")</f>
        <v>47.9</v>
      </c>
      <c r="V5" s="6" t="str">
        <f t="shared" si="2"/>
        <v>-</v>
      </c>
      <c r="W5" s="6" t="str">
        <f>IFERROR(IF(($K$2-S5-U5)&lt;$B$13,VLOOKUP(($K$2-S5-U5),$B$4:$B$13,1,TRUE),$B$17),"-")</f>
        <v>-</v>
      </c>
      <c r="X5" s="6" t="str">
        <f t="shared" si="3"/>
        <v>-</v>
      </c>
      <c r="Y5" s="6" t="str">
        <f>IFERROR(IF(($K$2-S5-U5-W5)&lt;$B$13,VLOOKUP(($K$2-S5-U5-W5),$B$4:$B$13,1,TRUE),$B$17),"-")</f>
        <v>-</v>
      </c>
      <c r="Z5" s="7">
        <f t="shared" si="4"/>
        <v>82.206999999999994</v>
      </c>
      <c r="AA5" s="7">
        <f t="shared" si="5"/>
        <v>1.7930000000000064</v>
      </c>
      <c r="AB5">
        <f t="shared" si="6"/>
        <v>-5</v>
      </c>
      <c r="AC5" s="7">
        <f t="shared" si="7"/>
        <v>1</v>
      </c>
      <c r="AD5" s="7">
        <f t="shared" si="8"/>
        <v>1</v>
      </c>
      <c r="AE5" s="7">
        <f t="array" ref="AE5">IF(OR(LEFT(R5:Y5,2)="C5",LEFT(R5:Y5,2)="C6",LEFT(R5:Y5,2)="C7"),1,0)</f>
        <v>1</v>
      </c>
      <c r="AF5" s="7">
        <f t="shared" si="9"/>
        <v>0</v>
      </c>
      <c r="AG5" s="7">
        <f t="shared" si="10"/>
        <v>-1</v>
      </c>
      <c r="AI5">
        <f t="array" ref="AI5">IFERROR(INDEX($Q$4:$Q$59,SMALL(IF($AG$4:$AG$23=MAX($AG$4:$AG$23),ROW($AG$4:$AG$23)),ROWS(Q$4:Q5))-3,1),"")</f>
        <v>6</v>
      </c>
      <c r="AJ5" t="str">
        <f t="shared" si="11"/>
        <v>C5-2</v>
      </c>
      <c r="AK5">
        <f t="shared" si="12"/>
        <v>47.9</v>
      </c>
      <c r="AL5" t="str">
        <f t="shared" si="13"/>
        <v>C7-1</v>
      </c>
      <c r="AM5">
        <f t="shared" si="14"/>
        <v>35.396999999999998</v>
      </c>
      <c r="AN5" t="str">
        <f t="shared" si="15"/>
        <v>-</v>
      </c>
      <c r="AO5" t="str">
        <f t="shared" si="16"/>
        <v>-</v>
      </c>
      <c r="AP5" t="str">
        <f t="shared" si="17"/>
        <v>-</v>
      </c>
      <c r="AQ5" t="str">
        <f t="shared" si="18"/>
        <v>-</v>
      </c>
      <c r="AR5">
        <f t="shared" si="19"/>
        <v>83.296999999999997</v>
      </c>
      <c r="AS5">
        <f t="shared" si="20"/>
        <v>0.70300000000000296</v>
      </c>
      <c r="AT5">
        <f t="shared" si="21"/>
        <v>0</v>
      </c>
      <c r="AV5">
        <f t="array" ref="AV5">IFERROR(INDEX($Q$4:$Q$59,SMALL(IF($AG$4:$AG$23=(MAX($AG$4:$AG$23)-1),ROW($AG$4:$AG$23)),ROWS(Q$4:Q5))-3,1),"")</f>
        <v>3</v>
      </c>
      <c r="AW5" t="str">
        <f t="shared" si="22"/>
        <v>C4-3</v>
      </c>
      <c r="AX5">
        <f t="shared" si="23"/>
        <v>34.307000000000002</v>
      </c>
      <c r="AY5" t="str">
        <f t="shared" si="24"/>
        <v>C6-2</v>
      </c>
      <c r="AZ5">
        <f t="shared" si="25"/>
        <v>47.938000000000002</v>
      </c>
      <c r="BA5" t="str">
        <f t="shared" si="26"/>
        <v>-</v>
      </c>
      <c r="BB5" t="str">
        <f t="shared" si="27"/>
        <v>-</v>
      </c>
      <c r="BC5" t="str">
        <f t="shared" si="28"/>
        <v>-</v>
      </c>
      <c r="BD5" t="str">
        <f t="shared" si="29"/>
        <v>-</v>
      </c>
      <c r="BE5">
        <f t="shared" si="30"/>
        <v>82.245000000000005</v>
      </c>
      <c r="BF5">
        <f t="shared" si="31"/>
        <v>1.7549999999999955</v>
      </c>
      <c r="BG5">
        <f t="shared" si="32"/>
        <v>-1</v>
      </c>
      <c r="BI5">
        <f t="array" ref="BI5">IFERROR(INDEX($Q$4:$Q$59,SMALL(IF($AG$4:$AG$23=(MAX($AG$4:$AG$23)-2),ROW($AG$4:$AG$23)),ROWS(Q$4:Q5))-3,1),"")</f>
        <v>14</v>
      </c>
      <c r="BJ5" t="str">
        <f t="shared" si="33"/>
        <v>C7-2</v>
      </c>
      <c r="BK5">
        <f t="shared" si="34"/>
        <v>46.841000000000001</v>
      </c>
      <c r="BL5" t="str">
        <f t="shared" si="35"/>
        <v>C7-1</v>
      </c>
      <c r="BM5">
        <f t="shared" si="36"/>
        <v>35.396999999999998</v>
      </c>
      <c r="BN5" t="str">
        <f t="shared" si="37"/>
        <v>-</v>
      </c>
      <c r="BO5" t="str">
        <f t="shared" si="38"/>
        <v>-</v>
      </c>
      <c r="BP5" t="str">
        <f t="shared" si="39"/>
        <v>-</v>
      </c>
      <c r="BQ5" t="str">
        <f t="shared" si="40"/>
        <v>-</v>
      </c>
      <c r="BR5">
        <f t="shared" si="41"/>
        <v>82.238</v>
      </c>
      <c r="BS5">
        <f t="shared" si="42"/>
        <v>1.7620000000000005</v>
      </c>
      <c r="BT5">
        <f t="shared" si="43"/>
        <v>-2</v>
      </c>
      <c r="BV5" t="str">
        <f t="array" ref="BV5">IFERROR(INDEX($Q$4:$Q$59,SMALL(IF($AG$4:$AG$23&lt;(MAX($AG$4:$AG$23)-2),ROW($AG$4:$AG$23)),ROWS(#REF!))-3,1),"")</f>
        <v/>
      </c>
      <c r="BW5" t="str">
        <f t="shared" si="44"/>
        <v/>
      </c>
      <c r="BX5" t="str">
        <f t="shared" si="45"/>
        <v/>
      </c>
      <c r="BY5" t="str">
        <f t="shared" si="46"/>
        <v/>
      </c>
      <c r="BZ5" t="str">
        <f t="shared" si="47"/>
        <v/>
      </c>
      <c r="CA5" t="str">
        <f t="shared" si="48"/>
        <v/>
      </c>
      <c r="CB5" t="str">
        <f t="shared" si="49"/>
        <v/>
      </c>
      <c r="CC5" t="str">
        <f t="shared" si="50"/>
        <v/>
      </c>
      <c r="CD5" t="str">
        <f t="shared" si="51"/>
        <v/>
      </c>
      <c r="CE5" t="str">
        <f t="shared" si="52"/>
        <v/>
      </c>
      <c r="CF5" t="str">
        <f t="shared" si="53"/>
        <v/>
      </c>
      <c r="CG5" t="str">
        <f t="shared" si="54"/>
        <v/>
      </c>
    </row>
    <row r="6" spans="1:85" ht="15.75" x14ac:dyDescent="0.25">
      <c r="A6" t="s">
        <v>53</v>
      </c>
      <c r="B6" s="9">
        <v>23.95</v>
      </c>
      <c r="D6">
        <v>0</v>
      </c>
      <c r="E6">
        <v>1</v>
      </c>
      <c r="F6">
        <v>0</v>
      </c>
      <c r="H6" s="133"/>
      <c r="I6" s="14">
        <v>3</v>
      </c>
      <c r="J6" s="12" t="str">
        <f>IF(COUNT(AI4:AI52)&gt;0,INDEX(AN4:AN52,MATCH(K10,AS4:AS52,0)),IF(COUNT(AV4:AV52)&gt;0,INDEX(BA4:BA52,MATCH(K10,BF4:BF52,0)),IF(COUNT(BI4:BI52)&gt;0,INDEX(BN4:BN52,MATCH(K10,BS4:BS52,0)),INDEX(CA4:CA52,MATCH(K10,CF4:CF52,0)))))</f>
        <v>-</v>
      </c>
      <c r="K6" s="12" t="str">
        <f>IF(COUNT(AI4:AI52)&gt;0,INDEX(AO4:AO52,MATCH(K10,AS4:AS52,0)),IF(COUNT(AV4:AV52)&gt;0,INDEX(BB4:BB52,MATCH(K10,BF4:BF52,0)),IF(COUNT(BI4:BI52)&gt;0,INDEX(BO4:BO52,MATCH(K10,BS4:BS52,0)),INDEX(CB4:CB52,MATCH(K10,CF4:CF52,0)))))</f>
        <v>-</v>
      </c>
      <c r="Q6">
        <v>3</v>
      </c>
      <c r="R6" s="6" t="str">
        <f t="shared" si="0"/>
        <v>C4-3</v>
      </c>
      <c r="S6" s="6">
        <f>IF($K$2&lt;($B$13+0.25),VLOOKUP($K$2,$B$4:$B$13,1,TRUE),$B$16)</f>
        <v>34.307000000000002</v>
      </c>
      <c r="T6" s="6" t="str">
        <f t="shared" si="1"/>
        <v>C6-2</v>
      </c>
      <c r="U6" s="6">
        <f>IFERROR(IF(($K$2-S6)&lt;$B$13,VLOOKUP(($K$2-S6),$B$4:$B$13,1,TRUE),$B$18),"-")</f>
        <v>47.938000000000002</v>
      </c>
      <c r="V6" s="6" t="str">
        <f t="shared" si="2"/>
        <v>-</v>
      </c>
      <c r="W6" s="6" t="str">
        <f>IFERROR(IF(($K$2-S6-U6)&lt;$B$13,VLOOKUP(($K$2-S6-U6),$B$4:$B$13,1,TRUE),$B$18),"-")</f>
        <v>-</v>
      </c>
      <c r="X6" s="6" t="str">
        <f t="shared" si="3"/>
        <v>-</v>
      </c>
      <c r="Y6" s="6" t="str">
        <f>IFERROR(IF(($K$2-S6-U6-W6)&lt;$B$13,VLOOKUP(($K$2-S6-U6-W6),$B$4:$B$13,1,TRUE),$B$18),"-")</f>
        <v>-</v>
      </c>
      <c r="Z6" s="7">
        <f t="shared" si="4"/>
        <v>82.245000000000005</v>
      </c>
      <c r="AA6" s="7">
        <f t="shared" si="5"/>
        <v>1.7549999999999955</v>
      </c>
      <c r="AB6">
        <f t="shared" si="6"/>
        <v>-5</v>
      </c>
      <c r="AC6" s="7">
        <f t="shared" si="7"/>
        <v>1</v>
      </c>
      <c r="AD6" s="7">
        <f t="shared" si="8"/>
        <v>1</v>
      </c>
      <c r="AE6" s="7">
        <f t="array" ref="AE6">IF(OR(LEFT(R6:Y6,2)="C5",LEFT(R6:Y6,2)="C6",LEFT(R6:Y6,2)="C7"),1,0)</f>
        <v>1</v>
      </c>
      <c r="AF6" s="7">
        <f t="shared" si="9"/>
        <v>0</v>
      </c>
      <c r="AG6" s="7">
        <f t="shared" si="10"/>
        <v>-1</v>
      </c>
      <c r="AI6">
        <f t="array" ref="AI6">IFERROR(INDEX($Q$4:$Q$59,SMALL(IF($AG$4:$AG$23=MAX($AG$4:$AG$23),ROW($AG$4:$AG$23)),ROWS(Q$4:Q6))-3,1),"")</f>
        <v>7</v>
      </c>
      <c r="AJ6" t="str">
        <f t="shared" si="11"/>
        <v>C5-2</v>
      </c>
      <c r="AK6">
        <f t="shared" si="12"/>
        <v>47.9</v>
      </c>
      <c r="AL6" t="str">
        <f t="shared" si="13"/>
        <v>C7-1</v>
      </c>
      <c r="AM6">
        <f t="shared" si="14"/>
        <v>35.396999999999998</v>
      </c>
      <c r="AN6" t="str">
        <f t="shared" si="15"/>
        <v>-</v>
      </c>
      <c r="AO6" t="str">
        <f t="shared" si="16"/>
        <v>-</v>
      </c>
      <c r="AP6" t="str">
        <f t="shared" si="17"/>
        <v>-</v>
      </c>
      <c r="AQ6" t="str">
        <f t="shared" si="18"/>
        <v>-</v>
      </c>
      <c r="AR6">
        <f t="shared" si="19"/>
        <v>83.296999999999997</v>
      </c>
      <c r="AS6">
        <f t="shared" si="20"/>
        <v>0.70300000000000296</v>
      </c>
      <c r="AT6">
        <f t="shared" si="21"/>
        <v>0</v>
      </c>
      <c r="AV6">
        <f t="array" ref="AV6">IFERROR(INDEX($Q$4:$Q$59,SMALL(IF($AG$4:$AG$23=(MAX($AG$4:$AG$23)-1),ROW($AG$4:$AG$23)),ROWS(Q$4:Q6))-3,1),"")</f>
        <v>4</v>
      </c>
      <c r="AW6" t="str">
        <f t="shared" si="22"/>
        <v>C4-3</v>
      </c>
      <c r="AX6">
        <f t="shared" si="23"/>
        <v>34.307000000000002</v>
      </c>
      <c r="AY6" t="str">
        <f t="shared" si="24"/>
        <v>C7-2</v>
      </c>
      <c r="AZ6">
        <f t="shared" si="25"/>
        <v>46.841000000000001</v>
      </c>
      <c r="BA6" t="str">
        <f t="shared" si="26"/>
        <v>-</v>
      </c>
      <c r="BB6" t="str">
        <f t="shared" si="27"/>
        <v>-</v>
      </c>
      <c r="BC6" t="str">
        <f t="shared" si="28"/>
        <v>-</v>
      </c>
      <c r="BD6" t="str">
        <f t="shared" si="29"/>
        <v>-</v>
      </c>
      <c r="BE6">
        <f t="shared" si="30"/>
        <v>81.147999999999996</v>
      </c>
      <c r="BF6">
        <f t="shared" si="31"/>
        <v>2.8520000000000039</v>
      </c>
      <c r="BG6">
        <f t="shared" si="32"/>
        <v>-1</v>
      </c>
      <c r="BI6">
        <f t="array" ref="BI6">IFERROR(INDEX($Q$4:$Q$59,SMALL(IF($AG$4:$AG$23=(MAX($AG$4:$AG$23)-2),ROW($AG$4:$AG$23)),ROWS(Q$4:Q6))-3,1),"")</f>
        <v>15</v>
      </c>
      <c r="BJ6" t="str">
        <f t="shared" si="33"/>
        <v>C7-2</v>
      </c>
      <c r="BK6">
        <f t="shared" si="34"/>
        <v>46.841000000000001</v>
      </c>
      <c r="BL6" t="str">
        <f t="shared" si="35"/>
        <v>C7-1</v>
      </c>
      <c r="BM6">
        <f t="shared" si="36"/>
        <v>35.396999999999998</v>
      </c>
      <c r="BN6" t="str">
        <f t="shared" si="37"/>
        <v>-</v>
      </c>
      <c r="BO6" t="str">
        <f t="shared" si="38"/>
        <v>-</v>
      </c>
      <c r="BP6" t="str">
        <f t="shared" si="39"/>
        <v>-</v>
      </c>
      <c r="BQ6" t="str">
        <f t="shared" si="40"/>
        <v>-</v>
      </c>
      <c r="BR6">
        <f t="shared" si="41"/>
        <v>82.238</v>
      </c>
      <c r="BS6">
        <f t="shared" si="42"/>
        <v>1.7620000000000005</v>
      </c>
      <c r="BT6">
        <f t="shared" si="43"/>
        <v>-2</v>
      </c>
      <c r="BV6" t="str">
        <f t="array" ref="BV6">IFERROR(INDEX($Q$4:$Q$59,SMALL(IF($AG$4:$AG$23&lt;(MAX($AG$4:$AG$23)-2),ROW($AG$4:$AG$23)),ROWS(#REF!))-3,1),"")</f>
        <v/>
      </c>
      <c r="BW6" t="str">
        <f t="shared" si="44"/>
        <v/>
      </c>
      <c r="BX6" t="str">
        <f t="shared" si="45"/>
        <v/>
      </c>
      <c r="BY6" t="str">
        <f t="shared" si="46"/>
        <v/>
      </c>
      <c r="BZ6" t="str">
        <f t="shared" si="47"/>
        <v/>
      </c>
      <c r="CA6" t="str">
        <f t="shared" si="48"/>
        <v/>
      </c>
      <c r="CB6" t="str">
        <f t="shared" si="49"/>
        <v/>
      </c>
      <c r="CC6" t="str">
        <f t="shared" si="50"/>
        <v/>
      </c>
      <c r="CD6" t="str">
        <f t="shared" si="51"/>
        <v/>
      </c>
      <c r="CE6" t="str">
        <f t="shared" si="52"/>
        <v/>
      </c>
      <c r="CF6" t="str">
        <f t="shared" si="53"/>
        <v/>
      </c>
      <c r="CG6" t="str">
        <f t="shared" si="54"/>
        <v/>
      </c>
    </row>
    <row r="7" spans="1:85" ht="15.75" x14ac:dyDescent="0.25">
      <c r="A7" t="s">
        <v>52</v>
      </c>
      <c r="B7" s="9">
        <v>23.969000000000001</v>
      </c>
      <c r="D7">
        <v>0</v>
      </c>
      <c r="E7">
        <v>1</v>
      </c>
      <c r="F7">
        <v>0</v>
      </c>
      <c r="H7" s="133"/>
      <c r="I7" s="14">
        <v>4</v>
      </c>
      <c r="J7" s="12" t="str">
        <f>IF(COUNT(AI4:AI52)&gt;0,INDEX(AP4:AP52,MATCH(K10,AS4:AS52,0)),IF(COUNT(AV4:AV52)&gt;0,INDEX(BC4:BC52,MATCH(K10,BF4:BF52,0)),IF(COUNT(BI4:BI52)&gt;0,INDEX(BP4:BP52,MATCH(K10,BS4:BS52,0)),INDEX(CC4:CC52,MATCH(K10,CF4:CF52,0)))))</f>
        <v>-</v>
      </c>
      <c r="K7" s="12" t="str">
        <f>IF(COUNT(AI4:AI52)&gt;0,INDEX(AQ4:AQ52,MATCH(K10,AS4:AS52,0)),IF(COUNT(AV4:AV52)&gt;0,INDEX(BD4:BD52,MATCH(K10,BF4:BF52,0)),IF(COUNT(BI4:BI52)&gt;0,INDEX(BQ4:BQ52,MATCH(K10,BS4:BS52,0)),INDEX(CD4:CD52,MATCH(K10,CF4:CF52,0)))))</f>
        <v>-</v>
      </c>
      <c r="M7" t="s">
        <v>102</v>
      </c>
      <c r="Q7" s="7">
        <v>4</v>
      </c>
      <c r="R7" s="6" t="str">
        <f t="shared" si="0"/>
        <v>C4-3</v>
      </c>
      <c r="S7" s="6">
        <f>IF($K$2&lt;($B$13+0.25),VLOOKUP($K$2,$B$4:$B$13,1,TRUE),$B$16)</f>
        <v>34.307000000000002</v>
      </c>
      <c r="T7" s="6" t="str">
        <f t="shared" si="1"/>
        <v>C7-2</v>
      </c>
      <c r="U7" s="6">
        <f>IFERROR(IF(($K$2-S7)&lt;$B$13,VLOOKUP(($K$2-S7),$B$4:$B$13,1,TRUE),$B$19),"-")</f>
        <v>46.841000000000001</v>
      </c>
      <c r="V7" s="6" t="str">
        <f t="shared" si="2"/>
        <v>-</v>
      </c>
      <c r="W7" s="6" t="str">
        <f>IFERROR(IF(($K$2-S7-U7)&lt;$B$13,VLOOKUP(($K$2-S7-U7),$B$4:$B$13,1,TRUE),$B$19),"-")</f>
        <v>-</v>
      </c>
      <c r="X7" s="6" t="str">
        <f t="shared" si="3"/>
        <v>-</v>
      </c>
      <c r="Y7" s="6" t="str">
        <f>IFERROR(IF(($K$2-S7-U7-W7)&lt;$B$13,VLOOKUP(($K$2-S7-U7-W7),$B$4:$B$13,1,TRUE),$B$19),"-")</f>
        <v>-</v>
      </c>
      <c r="Z7" s="7">
        <f t="shared" si="4"/>
        <v>81.147999999999996</v>
      </c>
      <c r="AA7" s="7">
        <f t="shared" si="5"/>
        <v>2.8520000000000039</v>
      </c>
      <c r="AB7">
        <f t="shared" si="6"/>
        <v>-5</v>
      </c>
      <c r="AC7" s="7">
        <f t="shared" si="7"/>
        <v>1</v>
      </c>
      <c r="AD7" s="7">
        <f t="shared" si="8"/>
        <v>1</v>
      </c>
      <c r="AE7" s="7">
        <f t="array" ref="AE7">IF(OR(LEFT(R7:Y7,2)="C5",LEFT(R7:Y7,2)="C6",LEFT(R7:Y7,2)="C7"),1,0)</f>
        <v>1</v>
      </c>
      <c r="AF7" s="7">
        <f t="shared" si="9"/>
        <v>0</v>
      </c>
      <c r="AG7" s="7">
        <f t="shared" si="10"/>
        <v>-1</v>
      </c>
      <c r="AI7">
        <f t="array" ref="AI7">IFERROR(INDEX($Q$4:$Q$59,SMALL(IF($AG$4:$AG$23=MAX($AG$4:$AG$23),ROW($AG$4:$AG$23)),ROWS(Q$4:Q7))-3,1),"")</f>
        <v>8</v>
      </c>
      <c r="AJ7" t="str">
        <f t="shared" si="11"/>
        <v>C5-2</v>
      </c>
      <c r="AK7">
        <f t="shared" si="12"/>
        <v>47.9</v>
      </c>
      <c r="AL7" t="str">
        <f t="shared" si="13"/>
        <v>C7-1</v>
      </c>
      <c r="AM7">
        <f t="shared" si="14"/>
        <v>35.396999999999998</v>
      </c>
      <c r="AN7" t="str">
        <f t="shared" si="15"/>
        <v>-</v>
      </c>
      <c r="AO7" t="str">
        <f t="shared" si="16"/>
        <v>-</v>
      </c>
      <c r="AP7" t="str">
        <f t="shared" si="17"/>
        <v>-</v>
      </c>
      <c r="AQ7" t="str">
        <f t="shared" si="18"/>
        <v>-</v>
      </c>
      <c r="AR7">
        <f t="shared" si="19"/>
        <v>83.296999999999997</v>
      </c>
      <c r="AS7">
        <f t="shared" si="20"/>
        <v>0.70300000000000296</v>
      </c>
      <c r="AT7">
        <f t="shared" si="21"/>
        <v>0</v>
      </c>
      <c r="AV7" t="str">
        <f t="array" ref="AV7">IFERROR(INDEX($Q$4:$Q$59,SMALL(IF($AG$4:$AG$23=(MAX($AG$4:$AG$23)-1),ROW($AG$4:$AG$23)),ROWS(Q$4:Q7))-3,1),"")</f>
        <v/>
      </c>
      <c r="AW7" t="str">
        <f t="shared" si="22"/>
        <v/>
      </c>
      <c r="AX7" t="str">
        <f t="shared" si="23"/>
        <v/>
      </c>
      <c r="AY7" t="str">
        <f t="shared" si="24"/>
        <v/>
      </c>
      <c r="AZ7" t="str">
        <f t="shared" si="25"/>
        <v/>
      </c>
      <c r="BA7" t="str">
        <f t="shared" si="26"/>
        <v/>
      </c>
      <c r="BB7" t="str">
        <f t="shared" si="27"/>
        <v/>
      </c>
      <c r="BC7" t="str">
        <f t="shared" si="28"/>
        <v/>
      </c>
      <c r="BD7" t="str">
        <f t="shared" si="29"/>
        <v/>
      </c>
      <c r="BE7" t="str">
        <f t="shared" si="30"/>
        <v/>
      </c>
      <c r="BF7" t="str">
        <f t="shared" si="31"/>
        <v/>
      </c>
      <c r="BG7" t="str">
        <f t="shared" si="32"/>
        <v/>
      </c>
      <c r="BI7">
        <f t="array" ref="BI7">IFERROR(INDEX($Q$4:$Q$59,SMALL(IF($AG$4:$AG$23=(MAX($AG$4:$AG$23)-2),ROW($AG$4:$AG$23)),ROWS(Q$4:Q7))-3,1),"")</f>
        <v>16</v>
      </c>
      <c r="BJ7" t="str">
        <f t="shared" si="33"/>
        <v>C7-2</v>
      </c>
      <c r="BK7">
        <f t="shared" si="34"/>
        <v>46.841000000000001</v>
      </c>
      <c r="BL7" t="str">
        <f t="shared" si="35"/>
        <v>C7-1</v>
      </c>
      <c r="BM7">
        <f t="shared" si="36"/>
        <v>35.396999999999998</v>
      </c>
      <c r="BN7" t="str">
        <f t="shared" si="37"/>
        <v>-</v>
      </c>
      <c r="BO7" t="str">
        <f t="shared" si="38"/>
        <v>-</v>
      </c>
      <c r="BP7" t="str">
        <f t="shared" si="39"/>
        <v>-</v>
      </c>
      <c r="BQ7" t="str">
        <f t="shared" si="40"/>
        <v>-</v>
      </c>
      <c r="BR7">
        <f t="shared" si="41"/>
        <v>82.238</v>
      </c>
      <c r="BS7">
        <f t="shared" si="42"/>
        <v>1.7620000000000005</v>
      </c>
      <c r="BT7">
        <f t="shared" si="43"/>
        <v>-2</v>
      </c>
      <c r="BV7" t="str">
        <f t="array" ref="BV7">IFERROR(INDEX($Q$4:$Q$59,SMALL(IF($AG$4:$AG$23&lt;(MAX($AG$4:$AG$23)-2),ROW($AG$4:$AG$23)),ROWS(#REF!))-3,1),"")</f>
        <v/>
      </c>
      <c r="BW7" t="str">
        <f t="shared" si="44"/>
        <v/>
      </c>
      <c r="BX7" t="str">
        <f t="shared" si="45"/>
        <v/>
      </c>
      <c r="BY7" t="str">
        <f t="shared" si="46"/>
        <v/>
      </c>
      <c r="BZ7" t="str">
        <f t="shared" si="47"/>
        <v/>
      </c>
      <c r="CA7" t="str">
        <f t="shared" si="48"/>
        <v/>
      </c>
      <c r="CB7" t="str">
        <f t="shared" si="49"/>
        <v/>
      </c>
      <c r="CC7" t="str">
        <f t="shared" si="50"/>
        <v/>
      </c>
      <c r="CD7" t="str">
        <f t="shared" si="51"/>
        <v/>
      </c>
      <c r="CE7" t="str">
        <f t="shared" si="52"/>
        <v/>
      </c>
      <c r="CF7" t="str">
        <f t="shared" si="53"/>
        <v/>
      </c>
      <c r="CG7" t="str">
        <f t="shared" si="54"/>
        <v/>
      </c>
    </row>
    <row r="8" spans="1:85" ht="15.75" x14ac:dyDescent="0.25">
      <c r="A8" t="s">
        <v>37</v>
      </c>
      <c r="B8" s="9">
        <v>34.307000000000002</v>
      </c>
      <c r="D8">
        <v>3</v>
      </c>
      <c r="E8">
        <v>0</v>
      </c>
      <c r="F8">
        <v>0</v>
      </c>
      <c r="H8" s="12"/>
      <c r="I8" s="12"/>
      <c r="J8" s="12"/>
      <c r="K8" s="12"/>
      <c r="M8">
        <f>'calculating+sorting'!M8</f>
        <v>0.02</v>
      </c>
      <c r="Q8" s="11">
        <v>5</v>
      </c>
      <c r="R8" s="6" t="str">
        <f t="shared" si="0"/>
        <v>C5-2</v>
      </c>
      <c r="S8" s="6">
        <f>IF($K$2&lt;($B$13+0.25),VLOOKUP($K$2,$B$4:$B$13,1,TRUE),$B$17)</f>
        <v>47.9</v>
      </c>
      <c r="T8" s="6" t="str">
        <f t="shared" si="1"/>
        <v>C7-1</v>
      </c>
      <c r="U8" s="6">
        <f>IFERROR(IF(($K$2-S8)&lt;$B$13,VLOOKUP(($K$2-S8),$B$4:$B$13,1,TRUE),$B$16),"-")</f>
        <v>35.396999999999998</v>
      </c>
      <c r="V8" s="6" t="str">
        <f t="shared" si="2"/>
        <v>-</v>
      </c>
      <c r="W8" s="6" t="str">
        <f>IFERROR(IF(($K$2-S8-U8)&lt;$B$13,VLOOKUP(($K$2-S8-U8),$B$4:$B$13,1,TRUE),$B$16),"-")</f>
        <v>-</v>
      </c>
      <c r="X8" s="6" t="str">
        <f t="shared" si="3"/>
        <v>-</v>
      </c>
      <c r="Y8" s="6" t="str">
        <f>IFERROR(IF(($K$2-S8-U8-W8)&lt;$B$13,VLOOKUP(($K$2-S8-U8-W8),$B$4:$B$13,1,TRUE),$B$16),"-")</f>
        <v>-</v>
      </c>
      <c r="Z8" s="7">
        <f t="shared" si="4"/>
        <v>83.296999999999997</v>
      </c>
      <c r="AA8" s="7">
        <f t="shared" si="5"/>
        <v>0.70300000000000296</v>
      </c>
      <c r="AB8">
        <f t="shared" si="6"/>
        <v>-3</v>
      </c>
      <c r="AC8" s="7">
        <f t="shared" si="7"/>
        <v>1</v>
      </c>
      <c r="AD8" s="7">
        <f t="shared" si="8"/>
        <v>0</v>
      </c>
      <c r="AE8" s="7">
        <f t="array" ref="AE8">IF(OR(LEFT(R8:Y8,2)="C5",LEFT(R8:Y8,2)="C6",LEFT(R8:Y8,2)="C7"),1,0)</f>
        <v>1</v>
      </c>
      <c r="AF8" s="7">
        <f t="shared" si="9"/>
        <v>0</v>
      </c>
      <c r="AG8" s="7">
        <f t="shared" si="10"/>
        <v>0</v>
      </c>
      <c r="AI8">
        <f t="array" ref="AI8">IFERROR(INDEX($Q$4:$Q$59,SMALL(IF($AG$4:$AG$23=MAX($AG$4:$AG$23),ROW($AG$4:$AG$23)),ROWS(Q$4:Q8))-3,1),"")</f>
        <v>9</v>
      </c>
      <c r="AJ8" t="str">
        <f t="shared" si="11"/>
        <v>C6-2</v>
      </c>
      <c r="AK8">
        <f t="shared" si="12"/>
        <v>47.938000000000002</v>
      </c>
      <c r="AL8" t="str">
        <f t="shared" si="13"/>
        <v>C7-1</v>
      </c>
      <c r="AM8">
        <f t="shared" si="14"/>
        <v>35.396999999999998</v>
      </c>
      <c r="AN8" t="str">
        <f t="shared" si="15"/>
        <v>-</v>
      </c>
      <c r="AO8" t="str">
        <f t="shared" si="16"/>
        <v>-</v>
      </c>
      <c r="AP8" t="str">
        <f t="shared" si="17"/>
        <v>-</v>
      </c>
      <c r="AQ8" t="str">
        <f t="shared" si="18"/>
        <v>-</v>
      </c>
      <c r="AR8">
        <f t="shared" si="19"/>
        <v>83.335000000000008</v>
      </c>
      <c r="AS8">
        <f t="shared" si="20"/>
        <v>0.66499999999999204</v>
      </c>
      <c r="AT8">
        <f t="shared" si="21"/>
        <v>0</v>
      </c>
      <c r="AV8" t="str">
        <f t="array" ref="AV8">IFERROR(INDEX($Q$4:$Q$59,SMALL(IF($AG$4:$AG$23=(MAX($AG$4:$AG$23)-1),ROW($AG$4:$AG$23)),ROWS(Q$4:Q8))-3,1),"")</f>
        <v/>
      </c>
      <c r="AW8" t="str">
        <f t="shared" si="22"/>
        <v/>
      </c>
      <c r="AX8" t="str">
        <f t="shared" si="23"/>
        <v/>
      </c>
      <c r="AY8" t="str">
        <f t="shared" si="24"/>
        <v/>
      </c>
      <c r="AZ8" t="str">
        <f t="shared" si="25"/>
        <v/>
      </c>
      <c r="BA8" t="str">
        <f t="shared" si="26"/>
        <v/>
      </c>
      <c r="BB8" t="str">
        <f t="shared" si="27"/>
        <v/>
      </c>
      <c r="BC8" t="str">
        <f t="shared" si="28"/>
        <v/>
      </c>
      <c r="BD8" t="str">
        <f t="shared" si="29"/>
        <v/>
      </c>
      <c r="BE8" t="str">
        <f t="shared" si="30"/>
        <v/>
      </c>
      <c r="BF8" t="str">
        <f t="shared" si="31"/>
        <v/>
      </c>
      <c r="BG8" t="str">
        <f t="shared" si="32"/>
        <v/>
      </c>
      <c r="BI8">
        <f t="array" ref="BI8">IFERROR(INDEX($Q$4:$Q$59,SMALL(IF($AG$4:$AG$23=(MAX($AG$4:$AG$23)-2),ROW($AG$4:$AG$23)),ROWS(Q$4:Q8))-3,1),"")</f>
        <v>17</v>
      </c>
      <c r="BJ8" t="str">
        <f t="shared" si="33"/>
        <v>C1-16</v>
      </c>
      <c r="BK8">
        <f t="shared" si="34"/>
        <v>45.764000000000003</v>
      </c>
      <c r="BL8" t="str">
        <f t="shared" si="35"/>
        <v>C7-1</v>
      </c>
      <c r="BM8">
        <f t="shared" si="36"/>
        <v>35.396999999999998</v>
      </c>
      <c r="BN8" t="str">
        <f t="shared" si="37"/>
        <v>-</v>
      </c>
      <c r="BO8" t="str">
        <f t="shared" si="38"/>
        <v>-</v>
      </c>
      <c r="BP8" t="str">
        <f t="shared" si="39"/>
        <v>-</v>
      </c>
      <c r="BQ8" t="str">
        <f t="shared" si="40"/>
        <v>-</v>
      </c>
      <c r="BR8">
        <f t="shared" si="41"/>
        <v>81.161000000000001</v>
      </c>
      <c r="BS8">
        <f t="shared" si="42"/>
        <v>2.8389999999999986</v>
      </c>
      <c r="BT8">
        <f t="shared" si="43"/>
        <v>-2</v>
      </c>
      <c r="BV8" t="str">
        <f t="array" ref="BV8">IFERROR(INDEX($Q$4:$Q$59,SMALL(IF($AG$4:$AG$23&lt;(MAX($AG$4:$AG$23)-2),ROW($AG$4:$AG$23)),ROWS(#REF!))-3,1),"")</f>
        <v/>
      </c>
      <c r="BW8" t="str">
        <f t="shared" si="44"/>
        <v/>
      </c>
      <c r="BX8" t="str">
        <f t="shared" si="45"/>
        <v/>
      </c>
      <c r="BY8" t="str">
        <f t="shared" si="46"/>
        <v/>
      </c>
      <c r="BZ8" t="str">
        <f t="shared" si="47"/>
        <v/>
      </c>
      <c r="CA8" t="str">
        <f t="shared" si="48"/>
        <v/>
      </c>
      <c r="CB8" t="str">
        <f t="shared" si="49"/>
        <v/>
      </c>
      <c r="CC8" t="str">
        <f t="shared" si="50"/>
        <v/>
      </c>
      <c r="CD8" t="str">
        <f t="shared" si="51"/>
        <v/>
      </c>
      <c r="CE8" t="str">
        <f t="shared" si="52"/>
        <v/>
      </c>
      <c r="CF8" t="str">
        <f t="shared" si="53"/>
        <v/>
      </c>
      <c r="CG8" t="str">
        <f t="shared" si="54"/>
        <v/>
      </c>
    </row>
    <row r="9" spans="1:85" ht="15.75" x14ac:dyDescent="0.25">
      <c r="A9" t="s">
        <v>36</v>
      </c>
      <c r="B9" s="9">
        <v>35.396999999999998</v>
      </c>
      <c r="D9">
        <v>1</v>
      </c>
      <c r="E9">
        <v>1</v>
      </c>
      <c r="F9">
        <v>0</v>
      </c>
      <c r="H9" s="12"/>
      <c r="I9" s="12"/>
      <c r="J9" s="15" t="s">
        <v>50</v>
      </c>
      <c r="K9" s="12">
        <f>SUM(K4:K7)</f>
        <v>83.335000000000008</v>
      </c>
      <c r="Q9" s="11">
        <v>6</v>
      </c>
      <c r="R9" s="6" t="str">
        <f t="shared" si="0"/>
        <v>C5-2</v>
      </c>
      <c r="S9" s="6">
        <f>IF($K$2&lt;($B$13+0.25),VLOOKUP($K$2,$B$4:$B$13,1,TRUE),$B$17)</f>
        <v>47.9</v>
      </c>
      <c r="T9" s="6" t="str">
        <f t="shared" si="1"/>
        <v>C7-1</v>
      </c>
      <c r="U9" s="6">
        <f>IFERROR(IF(($K$2-S9)&lt;$B$13,VLOOKUP(($K$2-S9),$B$4:$B$13,1,TRUE),$B$17),"-")</f>
        <v>35.396999999999998</v>
      </c>
      <c r="V9" s="6" t="str">
        <f t="shared" si="2"/>
        <v>-</v>
      </c>
      <c r="W9" s="6" t="str">
        <f>IFERROR(IF(($K$2-S9-U9)&lt;$B$13,VLOOKUP(($K$2-S9-U9),$B$4:$B$13,1,TRUE),$B$17),"-")</f>
        <v>-</v>
      </c>
      <c r="X9" s="6" t="str">
        <f t="shared" si="3"/>
        <v>-</v>
      </c>
      <c r="Y9" s="6" t="str">
        <f>IFERROR(IF(($K$2-S9-U9-W9)&lt;$B$13,VLOOKUP(($K$2-S9-U9-W9),$B$4:$B$13,1,TRUE),$B$17),"-")</f>
        <v>-</v>
      </c>
      <c r="Z9" s="7">
        <f t="shared" si="4"/>
        <v>83.296999999999997</v>
      </c>
      <c r="AA9" s="7">
        <f t="shared" si="5"/>
        <v>0.70300000000000296</v>
      </c>
      <c r="AB9">
        <f t="shared" si="6"/>
        <v>-3</v>
      </c>
      <c r="AC9" s="7">
        <f t="shared" si="7"/>
        <v>1</v>
      </c>
      <c r="AD9" s="7">
        <f t="shared" si="8"/>
        <v>0</v>
      </c>
      <c r="AE9" s="7">
        <f t="array" ref="AE9">IF(OR(LEFT(R9:Y9,2)="C5",LEFT(R9:Y9,2)="C6",LEFT(R9:Y9,2)="C7"),1,0)</f>
        <v>1</v>
      </c>
      <c r="AF9" s="7">
        <f t="shared" si="9"/>
        <v>0</v>
      </c>
      <c r="AG9" s="7">
        <f t="shared" si="10"/>
        <v>0</v>
      </c>
      <c r="AI9">
        <f t="array" ref="AI9">IFERROR(INDEX($Q$4:$Q$59,SMALL(IF($AG$4:$AG$23=MAX($AG$4:$AG$23),ROW($AG$4:$AG$23)),ROWS(Q$4:Q9))-3,1),"")</f>
        <v>10</v>
      </c>
      <c r="AJ9" t="str">
        <f t="shared" si="11"/>
        <v>C6-2</v>
      </c>
      <c r="AK9">
        <f t="shared" si="12"/>
        <v>47.938000000000002</v>
      </c>
      <c r="AL9" t="str">
        <f t="shared" si="13"/>
        <v>C7-1</v>
      </c>
      <c r="AM9">
        <f t="shared" si="14"/>
        <v>35.396999999999998</v>
      </c>
      <c r="AN9" t="str">
        <f t="shared" si="15"/>
        <v>-</v>
      </c>
      <c r="AO9" t="str">
        <f t="shared" si="16"/>
        <v>-</v>
      </c>
      <c r="AP9" t="str">
        <f t="shared" si="17"/>
        <v>-</v>
      </c>
      <c r="AQ9" t="str">
        <f t="shared" si="18"/>
        <v>-</v>
      </c>
      <c r="AR9">
        <f t="shared" si="19"/>
        <v>83.335000000000008</v>
      </c>
      <c r="AS9">
        <f t="shared" si="20"/>
        <v>0.66499999999999204</v>
      </c>
      <c r="AT9">
        <f t="shared" si="21"/>
        <v>0</v>
      </c>
      <c r="AV9" t="str">
        <f t="array" ref="AV9">IFERROR(INDEX($Q$4:$Q$59,SMALL(IF($AG$4:$AG$23=(MAX($AG$4:$AG$23)-1),ROW($AG$4:$AG$23)),ROWS(Q$4:Q9))-3,1),"")</f>
        <v/>
      </c>
      <c r="AW9" t="str">
        <f t="shared" si="22"/>
        <v/>
      </c>
      <c r="AX9" t="str">
        <f t="shared" si="23"/>
        <v/>
      </c>
      <c r="AY9" t="str">
        <f t="shared" si="24"/>
        <v/>
      </c>
      <c r="AZ9" t="str">
        <f t="shared" si="25"/>
        <v/>
      </c>
      <c r="BA9" t="str">
        <f t="shared" si="26"/>
        <v/>
      </c>
      <c r="BB9" t="str">
        <f t="shared" si="27"/>
        <v/>
      </c>
      <c r="BC9" t="str">
        <f t="shared" si="28"/>
        <v/>
      </c>
      <c r="BD9" t="str">
        <f t="shared" si="29"/>
        <v/>
      </c>
      <c r="BE9" t="str">
        <f t="shared" si="30"/>
        <v/>
      </c>
      <c r="BF9" t="str">
        <f t="shared" si="31"/>
        <v/>
      </c>
      <c r="BG9" t="str">
        <f t="shared" si="32"/>
        <v/>
      </c>
      <c r="BI9">
        <f t="array" ref="BI9">IFERROR(INDEX($Q$4:$Q$59,SMALL(IF($AG$4:$AG$23=(MAX($AG$4:$AG$23)-2),ROW($AG$4:$AG$23)),ROWS(Q$4:Q9))-3,1),"")</f>
        <v>18</v>
      </c>
      <c r="BJ9" t="str">
        <f t="shared" si="33"/>
        <v>C1-16</v>
      </c>
      <c r="BK9">
        <f t="shared" si="34"/>
        <v>45.764000000000003</v>
      </c>
      <c r="BL9" t="str">
        <f t="shared" si="35"/>
        <v>C7-1</v>
      </c>
      <c r="BM9">
        <f t="shared" si="36"/>
        <v>35.396999999999998</v>
      </c>
      <c r="BN9" t="str">
        <f t="shared" si="37"/>
        <v>-</v>
      </c>
      <c r="BO9" t="str">
        <f t="shared" si="38"/>
        <v>-</v>
      </c>
      <c r="BP9" t="str">
        <f t="shared" si="39"/>
        <v>-</v>
      </c>
      <c r="BQ9" t="str">
        <f t="shared" si="40"/>
        <v>-</v>
      </c>
      <c r="BR9">
        <f t="shared" si="41"/>
        <v>81.161000000000001</v>
      </c>
      <c r="BS9">
        <f t="shared" si="42"/>
        <v>2.8389999999999986</v>
      </c>
      <c r="BT9">
        <f t="shared" si="43"/>
        <v>-2</v>
      </c>
      <c r="BV9" t="str">
        <f t="array" ref="BV9">IFERROR(INDEX($Q$4:$Q$59,SMALL(IF($AG$4:$AG$23&lt;(MAX($AG$4:$AG$23)-2),ROW($AG$4:$AG$23)),ROWS(#REF!))-3,1),"")</f>
        <v/>
      </c>
      <c r="BW9" t="str">
        <f t="shared" si="44"/>
        <v/>
      </c>
      <c r="BX9" t="str">
        <f t="shared" si="45"/>
        <v/>
      </c>
      <c r="BY9" t="str">
        <f t="shared" si="46"/>
        <v/>
      </c>
      <c r="BZ9" t="str">
        <f t="shared" si="47"/>
        <v/>
      </c>
      <c r="CA9" t="str">
        <f t="shared" si="48"/>
        <v/>
      </c>
      <c r="CB9" t="str">
        <f t="shared" si="49"/>
        <v/>
      </c>
      <c r="CC9" t="str">
        <f t="shared" si="50"/>
        <v/>
      </c>
      <c r="CD9" t="str">
        <f t="shared" si="51"/>
        <v/>
      </c>
      <c r="CE9" t="str">
        <f t="shared" si="52"/>
        <v/>
      </c>
      <c r="CF9" t="str">
        <f t="shared" si="53"/>
        <v/>
      </c>
      <c r="CG9" t="str">
        <f t="shared" si="54"/>
        <v/>
      </c>
    </row>
    <row r="10" spans="1:85" ht="15.75" x14ac:dyDescent="0.25">
      <c r="A10" t="s">
        <v>25</v>
      </c>
      <c r="B10" s="9">
        <v>45.764000000000003</v>
      </c>
      <c r="D10">
        <v>4</v>
      </c>
      <c r="E10">
        <v>0</v>
      </c>
      <c r="F10">
        <v>0</v>
      </c>
      <c r="H10" s="12"/>
      <c r="I10" s="12"/>
      <c r="J10" s="13" t="s">
        <v>106</v>
      </c>
      <c r="K10" s="12">
        <f>IF(COUNT(AI4:AI52)&gt;0,MIN(AS4:AS52),IF(COUNT(AV4:AV52)&gt;0,MIN(BF4:BF52),IF(COUNT(BI4:BI52)&gt;0,MIN(BS4:BS52),MIN(CF4:CF52))))</f>
        <v>0.66499999999999204</v>
      </c>
      <c r="Q10">
        <v>7</v>
      </c>
      <c r="R10" s="6" t="str">
        <f t="shared" si="0"/>
        <v>C5-2</v>
      </c>
      <c r="S10" s="6">
        <f>IF($K$2&lt;($B$13+0.25),VLOOKUP($K$2,$B$4:$B$13,1,TRUE),$B$17)</f>
        <v>47.9</v>
      </c>
      <c r="T10" s="6" t="str">
        <f t="shared" si="1"/>
        <v>C7-1</v>
      </c>
      <c r="U10" s="6">
        <f>IFERROR(IF(($K$2-S10)&lt;$B$13,VLOOKUP(($K$2-S10),$B$4:$B$13,1,TRUE),$B$18),"-")</f>
        <v>35.396999999999998</v>
      </c>
      <c r="V10" s="6" t="str">
        <f t="shared" si="2"/>
        <v>-</v>
      </c>
      <c r="W10" s="6" t="str">
        <f>IFERROR(IF(($K$2-S10-U10)&lt;$B$13,VLOOKUP(($K$2-S10-U10),$B$4:$B$13,1,TRUE),$B$18),"-")</f>
        <v>-</v>
      </c>
      <c r="X10" s="6" t="str">
        <f t="shared" si="3"/>
        <v>-</v>
      </c>
      <c r="Y10" s="6" t="str">
        <f>IFERROR(IF(($K$2-S10-U10-W10)&lt;$B$13,VLOOKUP(($K$2-S10-U10-W10),$B$4:$B$13,1,TRUE),$B$18),"-")</f>
        <v>-</v>
      </c>
      <c r="Z10" s="7">
        <f t="shared" si="4"/>
        <v>83.296999999999997</v>
      </c>
      <c r="AA10" s="7">
        <f t="shared" si="5"/>
        <v>0.70300000000000296</v>
      </c>
      <c r="AB10">
        <f t="shared" si="6"/>
        <v>-3</v>
      </c>
      <c r="AC10" s="7">
        <f t="shared" si="7"/>
        <v>1</v>
      </c>
      <c r="AD10" s="7">
        <f t="shared" si="8"/>
        <v>0</v>
      </c>
      <c r="AE10" s="7">
        <f t="array" ref="AE10">IF(OR(LEFT(R10:Y10,2)="C5",LEFT(R10:Y10,2)="C6",LEFT(R10:Y10,2)="C7"),1,0)</f>
        <v>1</v>
      </c>
      <c r="AF10" s="7">
        <f t="shared" si="9"/>
        <v>0</v>
      </c>
      <c r="AG10" s="7">
        <f t="shared" si="10"/>
        <v>0</v>
      </c>
      <c r="AI10">
        <f t="array" ref="AI10">IFERROR(INDEX($Q$4:$Q$59,SMALL(IF($AG$4:$AG$23=MAX($AG$4:$AG$23),ROW($AG$4:$AG$23)),ROWS(Q$4:Q10))-3,1),"")</f>
        <v>11</v>
      </c>
      <c r="AJ10" t="str">
        <f t="shared" si="11"/>
        <v>C6-2</v>
      </c>
      <c r="AK10">
        <f t="shared" si="12"/>
        <v>47.938000000000002</v>
      </c>
      <c r="AL10" t="str">
        <f t="shared" si="13"/>
        <v>C7-1</v>
      </c>
      <c r="AM10">
        <f t="shared" si="14"/>
        <v>35.396999999999998</v>
      </c>
      <c r="AN10" t="str">
        <f t="shared" si="15"/>
        <v>-</v>
      </c>
      <c r="AO10" t="str">
        <f t="shared" si="16"/>
        <v>-</v>
      </c>
      <c r="AP10" t="str">
        <f t="shared" si="17"/>
        <v>-</v>
      </c>
      <c r="AQ10" t="str">
        <f t="shared" si="18"/>
        <v>-</v>
      </c>
      <c r="AR10">
        <f t="shared" si="19"/>
        <v>83.335000000000008</v>
      </c>
      <c r="AS10">
        <f t="shared" si="20"/>
        <v>0.66499999999999204</v>
      </c>
      <c r="AT10">
        <f t="shared" si="21"/>
        <v>0</v>
      </c>
      <c r="AV10" t="str">
        <f t="array" ref="AV10">IFERROR(INDEX($Q$4:$Q$59,SMALL(IF($AG$4:$AG$23=(MAX($AG$4:$AG$23)-1),ROW($AG$4:$AG$23)),ROWS(Q$4:Q10))-3,1),"")</f>
        <v/>
      </c>
      <c r="AW10" t="str">
        <f t="shared" si="22"/>
        <v/>
      </c>
      <c r="AX10" t="str">
        <f t="shared" si="23"/>
        <v/>
      </c>
      <c r="AY10" t="str">
        <f t="shared" si="24"/>
        <v/>
      </c>
      <c r="AZ10" t="str">
        <f t="shared" si="25"/>
        <v/>
      </c>
      <c r="BA10" t="str">
        <f t="shared" si="26"/>
        <v/>
      </c>
      <c r="BB10" t="str">
        <f t="shared" si="27"/>
        <v/>
      </c>
      <c r="BC10" t="str">
        <f t="shared" si="28"/>
        <v/>
      </c>
      <c r="BD10" t="str">
        <f t="shared" si="29"/>
        <v/>
      </c>
      <c r="BE10" t="str">
        <f t="shared" si="30"/>
        <v/>
      </c>
      <c r="BF10" t="str">
        <f t="shared" si="31"/>
        <v/>
      </c>
      <c r="BG10" t="str">
        <f t="shared" si="32"/>
        <v/>
      </c>
      <c r="BI10">
        <f t="array" ref="BI10">IFERROR(INDEX($Q$4:$Q$59,SMALL(IF($AG$4:$AG$23=(MAX($AG$4:$AG$23)-2),ROW($AG$4:$AG$23)),ROWS(Q$4:Q10))-3,1),"")</f>
        <v>19</v>
      </c>
      <c r="BJ10" t="str">
        <f t="shared" si="33"/>
        <v>C1-16</v>
      </c>
      <c r="BK10">
        <f t="shared" si="34"/>
        <v>45.764000000000003</v>
      </c>
      <c r="BL10" t="str">
        <f t="shared" si="35"/>
        <v>C7-1</v>
      </c>
      <c r="BM10">
        <f t="shared" si="36"/>
        <v>35.396999999999998</v>
      </c>
      <c r="BN10" t="str">
        <f t="shared" si="37"/>
        <v>-</v>
      </c>
      <c r="BO10" t="str">
        <f t="shared" si="38"/>
        <v>-</v>
      </c>
      <c r="BP10" t="str">
        <f t="shared" si="39"/>
        <v>-</v>
      </c>
      <c r="BQ10" t="str">
        <f t="shared" si="40"/>
        <v>-</v>
      </c>
      <c r="BR10">
        <f t="shared" si="41"/>
        <v>81.161000000000001</v>
      </c>
      <c r="BS10">
        <f t="shared" si="42"/>
        <v>2.8389999999999986</v>
      </c>
      <c r="BT10">
        <f t="shared" si="43"/>
        <v>-2</v>
      </c>
      <c r="BV10" t="str">
        <f t="array" ref="BV10">IFERROR(INDEX($Q$4:$Q$59,SMALL(IF($AG$4:$AG$23&lt;(MAX($AG$4:$AG$23)-2),ROW($AG$4:$AG$23)),ROWS(#REF!))-3,1),"")</f>
        <v/>
      </c>
      <c r="BW10" t="str">
        <f t="shared" si="44"/>
        <v/>
      </c>
      <c r="BX10" t="str">
        <f t="shared" si="45"/>
        <v/>
      </c>
      <c r="BY10" t="str">
        <f t="shared" si="46"/>
        <v/>
      </c>
      <c r="BZ10" t="str">
        <f t="shared" si="47"/>
        <v/>
      </c>
      <c r="CA10" t="str">
        <f t="shared" si="48"/>
        <v/>
      </c>
      <c r="CB10" t="str">
        <f t="shared" si="49"/>
        <v/>
      </c>
      <c r="CC10" t="str">
        <f t="shared" si="50"/>
        <v/>
      </c>
      <c r="CD10" t="str">
        <f t="shared" si="51"/>
        <v/>
      </c>
      <c r="CE10" t="str">
        <f t="shared" si="52"/>
        <v/>
      </c>
      <c r="CF10" t="str">
        <f t="shared" si="53"/>
        <v/>
      </c>
      <c r="CG10" t="str">
        <f t="shared" si="54"/>
        <v/>
      </c>
    </row>
    <row r="11" spans="1:85" x14ac:dyDescent="0.2">
      <c r="A11" t="s">
        <v>5</v>
      </c>
      <c r="B11" s="9">
        <v>46.841000000000001</v>
      </c>
      <c r="D11">
        <v>2</v>
      </c>
      <c r="E11">
        <v>1</v>
      </c>
      <c r="F11">
        <v>0</v>
      </c>
      <c r="Q11">
        <v>8</v>
      </c>
      <c r="R11" s="6" t="str">
        <f t="shared" si="0"/>
        <v>C5-2</v>
      </c>
      <c r="S11" s="6">
        <f>IF($K$2&lt;($B$13+0.25),VLOOKUP($K$2,$B$4:$B$13,1,TRUE),$B$17)</f>
        <v>47.9</v>
      </c>
      <c r="T11" s="6" t="str">
        <f t="shared" si="1"/>
        <v>C7-1</v>
      </c>
      <c r="U11" s="6">
        <f>IFERROR(IF(($K$2-S11)&lt;$B$13,VLOOKUP(($K$2-S11),$B$4:$B$13,1,TRUE),$B$19),"-")</f>
        <v>35.396999999999998</v>
      </c>
      <c r="V11" s="6" t="str">
        <f t="shared" si="2"/>
        <v>-</v>
      </c>
      <c r="W11" s="6" t="str">
        <f>IFERROR(IF(($K$2-S11-U11)&lt;$B$13,VLOOKUP(($K$2-S11-U11),$B$4:$B$13,1,TRUE),$B$19),"-")</f>
        <v>-</v>
      </c>
      <c r="X11" s="6" t="str">
        <f t="shared" si="3"/>
        <v>-</v>
      </c>
      <c r="Y11" s="6" t="str">
        <f>IFERROR(IF(($K$2-S11-U11-W11)&lt;$B$13,VLOOKUP(($K$2-S11-U11-W11),$B$4:$B$13,1,TRUE),$B$19),"-")</f>
        <v>-</v>
      </c>
      <c r="Z11" s="7">
        <f t="shared" si="4"/>
        <v>83.296999999999997</v>
      </c>
      <c r="AA11" s="7">
        <f t="shared" si="5"/>
        <v>0.70300000000000296</v>
      </c>
      <c r="AB11">
        <f t="shared" si="6"/>
        <v>-3</v>
      </c>
      <c r="AC11" s="7">
        <f t="shared" si="7"/>
        <v>1</v>
      </c>
      <c r="AD11" s="7">
        <f t="shared" si="8"/>
        <v>0</v>
      </c>
      <c r="AE11" s="7">
        <f t="array" ref="AE11">IF(OR(LEFT(R11:Y11,2)="C5",LEFT(R11:Y11,2)="C6",LEFT(R11:Y11,2)="C7"),1,0)</f>
        <v>1</v>
      </c>
      <c r="AF11" s="7">
        <f t="shared" si="9"/>
        <v>0</v>
      </c>
      <c r="AG11" s="7">
        <f t="shared" si="10"/>
        <v>0</v>
      </c>
      <c r="AI11">
        <f t="array" ref="AI11">IFERROR(INDEX($Q$4:$Q$59,SMALL(IF($AG$4:$AG$23=MAX($AG$4:$AG$23),ROW($AG$4:$AG$23)),ROWS(Q$4:Q11))-3,1),"")</f>
        <v>12</v>
      </c>
      <c r="AJ11" t="str">
        <f t="shared" si="11"/>
        <v>C6-2</v>
      </c>
      <c r="AK11">
        <f t="shared" si="12"/>
        <v>47.938000000000002</v>
      </c>
      <c r="AL11" t="str">
        <f t="shared" si="13"/>
        <v>C7-1</v>
      </c>
      <c r="AM11">
        <f t="shared" si="14"/>
        <v>35.396999999999998</v>
      </c>
      <c r="AN11" t="str">
        <f t="shared" si="15"/>
        <v>-</v>
      </c>
      <c r="AO11" t="str">
        <f t="shared" si="16"/>
        <v>-</v>
      </c>
      <c r="AP11" t="str">
        <f t="shared" si="17"/>
        <v>-</v>
      </c>
      <c r="AQ11" t="str">
        <f t="shared" si="18"/>
        <v>-</v>
      </c>
      <c r="AR11">
        <f t="shared" si="19"/>
        <v>83.335000000000008</v>
      </c>
      <c r="AS11">
        <f t="shared" si="20"/>
        <v>0.66499999999999204</v>
      </c>
      <c r="AT11">
        <f t="shared" si="21"/>
        <v>0</v>
      </c>
      <c r="AV11" t="str">
        <f t="array" ref="AV11">IFERROR(INDEX($Q$4:$Q$59,SMALL(IF($AG$4:$AG$23=(MAX($AG$4:$AG$23)-1),ROW($AG$4:$AG$23)),ROWS(Q$4:Q11))-3,1),"")</f>
        <v/>
      </c>
      <c r="AW11" t="str">
        <f t="shared" si="22"/>
        <v/>
      </c>
      <c r="AX11" t="str">
        <f t="shared" si="23"/>
        <v/>
      </c>
      <c r="AY11" t="str">
        <f t="shared" si="24"/>
        <v/>
      </c>
      <c r="AZ11" t="str">
        <f t="shared" si="25"/>
        <v/>
      </c>
      <c r="BA11" t="str">
        <f t="shared" si="26"/>
        <v/>
      </c>
      <c r="BB11" t="str">
        <f t="shared" si="27"/>
        <v/>
      </c>
      <c r="BC11" t="str">
        <f t="shared" si="28"/>
        <v/>
      </c>
      <c r="BD11" t="str">
        <f t="shared" si="29"/>
        <v/>
      </c>
      <c r="BE11" t="str">
        <f t="shared" si="30"/>
        <v/>
      </c>
      <c r="BF11" t="str">
        <f t="shared" si="31"/>
        <v/>
      </c>
      <c r="BG11" t="str">
        <f t="shared" si="32"/>
        <v/>
      </c>
      <c r="BI11">
        <f t="array" ref="BI11">IFERROR(INDEX($Q$4:$Q$59,SMALL(IF($AG$4:$AG$23=(MAX($AG$4:$AG$23)-2),ROW($AG$4:$AG$23)),ROWS(Q$4:Q11))-3,1),"")</f>
        <v>20</v>
      </c>
      <c r="BJ11" t="str">
        <f t="shared" si="33"/>
        <v>C1-16</v>
      </c>
      <c r="BK11">
        <f t="shared" si="34"/>
        <v>45.764000000000003</v>
      </c>
      <c r="BL11" t="str">
        <f t="shared" si="35"/>
        <v>C7-1</v>
      </c>
      <c r="BM11">
        <f t="shared" si="36"/>
        <v>35.396999999999998</v>
      </c>
      <c r="BN11" t="str">
        <f t="shared" si="37"/>
        <v>-</v>
      </c>
      <c r="BO11" t="str">
        <f t="shared" si="38"/>
        <v>-</v>
      </c>
      <c r="BP11" t="str">
        <f t="shared" si="39"/>
        <v>-</v>
      </c>
      <c r="BQ11" t="str">
        <f t="shared" si="40"/>
        <v>-</v>
      </c>
      <c r="BR11">
        <f t="shared" si="41"/>
        <v>81.161000000000001</v>
      </c>
      <c r="BS11">
        <f t="shared" si="42"/>
        <v>2.8389999999999986</v>
      </c>
      <c r="BT11">
        <f t="shared" si="43"/>
        <v>-2</v>
      </c>
      <c r="BV11" t="str">
        <f t="array" ref="BV11">IFERROR(INDEX($Q$4:$Q$59,SMALL(IF($AG$4:$AG$23&lt;(MAX($AG$4:$AG$23)-2),ROW($AG$4:$AG$23)),ROWS(#REF!))-3,1),"")</f>
        <v/>
      </c>
      <c r="BW11" t="str">
        <f t="shared" si="44"/>
        <v/>
      </c>
      <c r="BX11" t="str">
        <f t="shared" si="45"/>
        <v/>
      </c>
      <c r="BY11" t="str">
        <f t="shared" si="46"/>
        <v/>
      </c>
      <c r="BZ11" t="str">
        <f t="shared" si="47"/>
        <v/>
      </c>
      <c r="CA11" t="str">
        <f t="shared" si="48"/>
        <v/>
      </c>
      <c r="CB11" t="str">
        <f t="shared" si="49"/>
        <v/>
      </c>
      <c r="CC11" t="str">
        <f t="shared" si="50"/>
        <v/>
      </c>
      <c r="CD11" t="str">
        <f t="shared" si="51"/>
        <v/>
      </c>
      <c r="CE11" t="str">
        <f t="shared" si="52"/>
        <v/>
      </c>
      <c r="CF11" t="str">
        <f t="shared" si="53"/>
        <v/>
      </c>
      <c r="CG11" t="str">
        <f t="shared" si="54"/>
        <v/>
      </c>
    </row>
    <row r="12" spans="1:85" x14ac:dyDescent="0.2">
      <c r="A12" t="s">
        <v>3</v>
      </c>
      <c r="B12" s="9">
        <v>47.9</v>
      </c>
      <c r="D12">
        <v>0</v>
      </c>
      <c r="E12">
        <v>2</v>
      </c>
      <c r="F12">
        <v>0</v>
      </c>
      <c r="M12" s="1" t="s">
        <v>104</v>
      </c>
      <c r="N12" t="s">
        <v>101</v>
      </c>
      <c r="Q12">
        <v>9</v>
      </c>
      <c r="R12" s="6" t="str">
        <f t="shared" si="0"/>
        <v>C6-2</v>
      </c>
      <c r="S12" s="6">
        <f>IF($K$2&lt;($B$13+0.25),VLOOKUP($K$2,$B$4:$B$13,1,TRUE),$B$18)</f>
        <v>47.938000000000002</v>
      </c>
      <c r="T12" s="6" t="str">
        <f t="shared" si="1"/>
        <v>C7-1</v>
      </c>
      <c r="U12" s="6">
        <f>IFERROR(IF(($K$2-S12)&lt;$B$13,VLOOKUP(($K$2-S12),$B$4:$B$13,1,TRUE),$B$16),"-")</f>
        <v>35.396999999999998</v>
      </c>
      <c r="V12" s="6" t="str">
        <f t="shared" si="2"/>
        <v>-</v>
      </c>
      <c r="W12" s="6" t="str">
        <f>IFERROR(IF(($K$2-S12-U12)&lt;$B$13,VLOOKUP(($K$2-S12-U12),$B$4:$B$13,1,TRUE),$B$16),"-")</f>
        <v>-</v>
      </c>
      <c r="X12" s="6" t="str">
        <f t="shared" si="3"/>
        <v>-</v>
      </c>
      <c r="Y12" s="6" t="str">
        <f>IFERROR(IF(($K$2-S12-U12-W12)&lt;$B$13,VLOOKUP(($K$2-S12-U12-W12),$B$4:$B$13,1,TRUE),$B$16),"-")</f>
        <v>-</v>
      </c>
      <c r="Z12" s="7">
        <f t="shared" ref="Z12:Z15" si="55">SUM(R12:Y12)</f>
        <v>83.335000000000008</v>
      </c>
      <c r="AA12" s="7">
        <f t="shared" si="5"/>
        <v>0.66499999999999204</v>
      </c>
      <c r="AB12">
        <f t="shared" si="6"/>
        <v>-3</v>
      </c>
      <c r="AC12" s="7">
        <f t="shared" si="7"/>
        <v>1</v>
      </c>
      <c r="AD12" s="7">
        <f t="shared" si="8"/>
        <v>0</v>
      </c>
      <c r="AE12" s="7">
        <f t="array" ref="AE12">IF(OR(LEFT(R12:Y12,2)="C5",LEFT(R12:Y12,2)="C6",LEFT(R12:Y12,2)="C7"),1,0)</f>
        <v>1</v>
      </c>
      <c r="AF12" s="7">
        <f t="shared" si="9"/>
        <v>0</v>
      </c>
      <c r="AG12" s="7">
        <f t="shared" si="10"/>
        <v>0</v>
      </c>
      <c r="AI12" t="str">
        <f t="array" ref="AI12">IFERROR(INDEX($Q$4:$Q$59,SMALL(IF($AG$4:$AG$23=MAX($AG$4:$AG$23),ROW($AG$4:$AG$23)),ROWS(Q$4:Q12))-3,1),"")</f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V12" t="str">
        <f t="array" ref="AV12">IFERROR(INDEX($Q$4:$Q$59,SMALL(IF($AG$4:$AG$23=(MAX($AG$4:$AG$23)-1),ROW($AG$4:$AG$23)),ROWS(Q$4:Q12))-3,1),"")</f>
        <v/>
      </c>
      <c r="AW12" t="str">
        <f t="shared" si="22"/>
        <v/>
      </c>
      <c r="AX12" t="str">
        <f t="shared" si="23"/>
        <v/>
      </c>
      <c r="AY12" t="str">
        <f t="shared" si="24"/>
        <v/>
      </c>
      <c r="AZ12" t="str">
        <f t="shared" si="25"/>
        <v/>
      </c>
      <c r="BA12" t="str">
        <f t="shared" si="26"/>
        <v/>
      </c>
      <c r="BB12" t="str">
        <f t="shared" si="27"/>
        <v/>
      </c>
      <c r="BC12" t="str">
        <f t="shared" si="28"/>
        <v/>
      </c>
      <c r="BD12" t="str">
        <f t="shared" si="29"/>
        <v/>
      </c>
      <c r="BE12" t="str">
        <f t="shared" si="30"/>
        <v/>
      </c>
      <c r="BF12" t="str">
        <f t="shared" si="31"/>
        <v/>
      </c>
      <c r="BG12" t="str">
        <f t="shared" si="32"/>
        <v/>
      </c>
      <c r="BI12" t="str">
        <f t="array" ref="BI12">IFERROR(INDEX($Q$4:$Q$59,SMALL(IF($AG$4:$AG$23=(MAX($AG$4:$AG$23)-2),ROW($AG$4:$AG$23)),ROWS(Q$4:Q12))-3,1),"")</f>
        <v/>
      </c>
      <c r="BJ12" t="str">
        <f t="shared" si="33"/>
        <v/>
      </c>
      <c r="BK12" t="str">
        <f t="shared" si="34"/>
        <v/>
      </c>
      <c r="BL12" t="str">
        <f t="shared" si="35"/>
        <v/>
      </c>
      <c r="BM12" t="str">
        <f t="shared" si="36"/>
        <v/>
      </c>
      <c r="BN12" t="str">
        <f t="shared" si="37"/>
        <v/>
      </c>
      <c r="BO12" t="str">
        <f t="shared" si="38"/>
        <v/>
      </c>
      <c r="BP12" t="str">
        <f t="shared" si="39"/>
        <v/>
      </c>
      <c r="BQ12" t="str">
        <f t="shared" si="40"/>
        <v/>
      </c>
      <c r="BR12" t="str">
        <f t="shared" si="41"/>
        <v/>
      </c>
      <c r="BS12" t="str">
        <f t="shared" si="42"/>
        <v/>
      </c>
      <c r="BT12" t="str">
        <f t="shared" si="43"/>
        <v/>
      </c>
      <c r="BV12" t="str">
        <f t="array" ref="BV12">IFERROR(INDEX($Q$4:$Q$59,SMALL(IF($AG$4:$AG$23&lt;(MAX($AG$4:$AG$23)-2),ROW($AG$4:$AG$23)),ROWS(#REF!))-3,1),"")</f>
        <v/>
      </c>
      <c r="BW12" t="str">
        <f t="shared" si="44"/>
        <v/>
      </c>
      <c r="BX12" t="str">
        <f t="shared" si="45"/>
        <v/>
      </c>
      <c r="BY12" t="str">
        <f t="shared" si="46"/>
        <v/>
      </c>
      <c r="BZ12" t="str">
        <f t="shared" si="47"/>
        <v/>
      </c>
      <c r="CA12" t="str">
        <f t="shared" si="48"/>
        <v/>
      </c>
      <c r="CB12" t="str">
        <f t="shared" si="49"/>
        <v/>
      </c>
      <c r="CC12" t="str">
        <f t="shared" si="50"/>
        <v/>
      </c>
      <c r="CD12" t="str">
        <f t="shared" si="51"/>
        <v/>
      </c>
      <c r="CE12" t="str">
        <f t="shared" si="52"/>
        <v/>
      </c>
      <c r="CF12" t="str">
        <f t="shared" si="53"/>
        <v/>
      </c>
      <c r="CG12" t="str">
        <f t="shared" si="54"/>
        <v/>
      </c>
    </row>
    <row r="13" spans="1:85" x14ac:dyDescent="0.2">
      <c r="A13" t="s">
        <v>1</v>
      </c>
      <c r="B13" s="9">
        <v>47.938000000000002</v>
      </c>
      <c r="D13">
        <v>0</v>
      </c>
      <c r="E13">
        <v>2</v>
      </c>
      <c r="F13">
        <v>0</v>
      </c>
      <c r="M13">
        <v>1</v>
      </c>
      <c r="N13">
        <f>M13*$M$8+$M$8</f>
        <v>0.04</v>
      </c>
      <c r="Q13" s="7">
        <v>10</v>
      </c>
      <c r="R13" s="6" t="str">
        <f t="shared" si="0"/>
        <v>C6-2</v>
      </c>
      <c r="S13" s="6">
        <f>IF($K$2&lt;($B$13+0.25),VLOOKUP($K$2,$B$4:$B$13,1,TRUE),$B$18)</f>
        <v>47.938000000000002</v>
      </c>
      <c r="T13" s="6" t="str">
        <f t="shared" si="1"/>
        <v>C7-1</v>
      </c>
      <c r="U13" s="6">
        <f>IFERROR(IF(($K$2-S13)&lt;$B$13,VLOOKUP(($K$2-S13),$B$4:$B$13,1,TRUE),$B$17),"-")</f>
        <v>35.396999999999998</v>
      </c>
      <c r="V13" s="6" t="str">
        <f t="shared" si="2"/>
        <v>-</v>
      </c>
      <c r="W13" s="6" t="str">
        <f>IFERROR(IF(($K$2-S13-U13)&lt;$B$13,VLOOKUP(($K$2-S13-U13),$B$4:$B$13,1,TRUE),$B$17),"-")</f>
        <v>-</v>
      </c>
      <c r="X13" s="6" t="str">
        <f t="shared" si="3"/>
        <v>-</v>
      </c>
      <c r="Y13" s="6" t="str">
        <f>IFERROR(IF(($K$2-S13-U13-W13)&lt;$B$13,VLOOKUP(($K$2-S13-U13-W13),$B$4:$B$13,1,TRUE),$B$17),"-")</f>
        <v>-</v>
      </c>
      <c r="Z13" s="7">
        <f t="shared" si="55"/>
        <v>83.335000000000008</v>
      </c>
      <c r="AA13" s="7">
        <f t="shared" si="5"/>
        <v>0.66499999999999204</v>
      </c>
      <c r="AB13">
        <f t="shared" si="6"/>
        <v>-3</v>
      </c>
      <c r="AC13" s="7">
        <f t="shared" si="7"/>
        <v>1</v>
      </c>
      <c r="AD13" s="7">
        <f t="shared" si="8"/>
        <v>0</v>
      </c>
      <c r="AE13" s="7">
        <f t="array" ref="AE13">IF(OR(LEFT(R13:Y13,2)="C5",LEFT(R13:Y13,2)="C6",LEFT(R13:Y13,2)="C7"),1,0)</f>
        <v>1</v>
      </c>
      <c r="AF13" s="7">
        <f t="shared" si="9"/>
        <v>0</v>
      </c>
      <c r="AG13" s="7">
        <f t="shared" si="10"/>
        <v>0</v>
      </c>
      <c r="AI13" t="str">
        <f t="array" ref="AI13">IFERROR(INDEX($Q$4:$Q$59,SMALL(IF($AG$4:$AG$23=MAX($AG$4:$AG$23),ROW($AG$4:$AG$23)),ROWS(Q$4:Q13))-3,1),"")</f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V13" t="str">
        <f t="array" ref="AV13">IFERROR(INDEX($Q$4:$Q$59,SMALL(IF($AG$4:$AG$23=(MAX($AG$4:$AG$23)-1),ROW($AG$4:$AG$23)),ROWS(Q$4:Q13))-3,1),"")</f>
        <v/>
      </c>
      <c r="AW13" t="str">
        <f t="shared" si="22"/>
        <v/>
      </c>
      <c r="AX13" t="str">
        <f t="shared" si="23"/>
        <v/>
      </c>
      <c r="AY13" t="str">
        <f t="shared" si="24"/>
        <v/>
      </c>
      <c r="AZ13" t="str">
        <f t="shared" si="25"/>
        <v/>
      </c>
      <c r="BA13" t="str">
        <f t="shared" si="26"/>
        <v/>
      </c>
      <c r="BB13" t="str">
        <f t="shared" si="27"/>
        <v/>
      </c>
      <c r="BC13" t="str">
        <f t="shared" si="28"/>
        <v/>
      </c>
      <c r="BD13" t="str">
        <f t="shared" si="29"/>
        <v/>
      </c>
      <c r="BE13" t="str">
        <f t="shared" si="30"/>
        <v/>
      </c>
      <c r="BF13" t="str">
        <f t="shared" si="31"/>
        <v/>
      </c>
      <c r="BG13" t="str">
        <f t="shared" si="32"/>
        <v/>
      </c>
      <c r="BI13" t="str">
        <f t="array" ref="BI13">IFERROR(INDEX($Q$4:$Q$59,SMALL(IF($AG$4:$AG$23=(MAX($AG$4:$AG$23)-2),ROW($AG$4:$AG$23)),ROWS(Q$4:Q13))-3,1),"")</f>
        <v/>
      </c>
      <c r="BJ13" t="str">
        <f t="shared" si="33"/>
        <v/>
      </c>
      <c r="BK13" t="str">
        <f t="shared" si="34"/>
        <v/>
      </c>
      <c r="BL13" t="str">
        <f t="shared" si="35"/>
        <v/>
      </c>
      <c r="BM13" t="str">
        <f t="shared" si="36"/>
        <v/>
      </c>
      <c r="BN13" t="str">
        <f t="shared" si="37"/>
        <v/>
      </c>
      <c r="BO13" t="str">
        <f t="shared" si="38"/>
        <v/>
      </c>
      <c r="BP13" t="str">
        <f t="shared" si="39"/>
        <v/>
      </c>
      <c r="BQ13" t="str">
        <f t="shared" si="40"/>
        <v/>
      </c>
      <c r="BR13" t="str">
        <f t="shared" si="41"/>
        <v/>
      </c>
      <c r="BS13" t="str">
        <f t="shared" si="42"/>
        <v/>
      </c>
      <c r="BT13" t="str">
        <f t="shared" si="43"/>
        <v/>
      </c>
      <c r="BV13" t="str">
        <f t="array" ref="BV13">IFERROR(INDEX($Q$4:$Q$59,SMALL(IF($AG$4:$AG$23&lt;(MAX($AG$4:$AG$23)-2),ROW($AG$4:$AG$23)),ROWS(#REF!))-3,1),"")</f>
        <v/>
      </c>
      <c r="BW13" t="str">
        <f t="shared" si="44"/>
        <v/>
      </c>
      <c r="BX13" t="str">
        <f t="shared" si="45"/>
        <v/>
      </c>
      <c r="BY13" t="str">
        <f t="shared" si="46"/>
        <v/>
      </c>
      <c r="BZ13" t="str">
        <f t="shared" si="47"/>
        <v/>
      </c>
      <c r="CA13" t="str">
        <f t="shared" si="48"/>
        <v/>
      </c>
      <c r="CB13" t="str">
        <f t="shared" si="49"/>
        <v/>
      </c>
      <c r="CC13" t="str">
        <f t="shared" si="50"/>
        <v/>
      </c>
      <c r="CD13" t="str">
        <f t="shared" si="51"/>
        <v/>
      </c>
      <c r="CE13" t="str">
        <f t="shared" si="52"/>
        <v/>
      </c>
      <c r="CF13" t="str">
        <f t="shared" si="53"/>
        <v/>
      </c>
      <c r="CG13" t="str">
        <f t="shared" si="54"/>
        <v/>
      </c>
    </row>
    <row r="14" spans="1:85" x14ac:dyDescent="0.2">
      <c r="B14" s="16"/>
      <c r="M14">
        <v>2</v>
      </c>
      <c r="N14">
        <f t="shared" ref="N14:N16" si="56">M14*$M$8+$M$8</f>
        <v>0.06</v>
      </c>
      <c r="Q14" s="11">
        <v>11</v>
      </c>
      <c r="R14" s="6" t="str">
        <f t="shared" si="0"/>
        <v>C6-2</v>
      </c>
      <c r="S14" s="6">
        <f>IF($K$2&lt;($B$13+0.25),VLOOKUP($K$2,$B$4:$B$13,1,TRUE),$B$18)</f>
        <v>47.938000000000002</v>
      </c>
      <c r="T14" s="6" t="str">
        <f t="shared" si="1"/>
        <v>C7-1</v>
      </c>
      <c r="U14" s="6">
        <f>IFERROR(IF(($K$2-S14)&lt;$B$13,VLOOKUP(($K$2-S14),$B$4:$B$13,1,TRUE),$B$18),"-")</f>
        <v>35.396999999999998</v>
      </c>
      <c r="V14" s="6" t="str">
        <f t="shared" si="2"/>
        <v>-</v>
      </c>
      <c r="W14" s="6" t="str">
        <f>IFERROR(IF(($K$2-S14-U14)&lt;$B$13,VLOOKUP(($K$2-S14-U14),$B$4:$B$13,1,TRUE),$B$18),"-")</f>
        <v>-</v>
      </c>
      <c r="X14" s="6" t="str">
        <f t="shared" si="3"/>
        <v>-</v>
      </c>
      <c r="Y14" s="6" t="str">
        <f>IFERROR(IF(($K$2-S14-U14-W14)&lt;$B$13,VLOOKUP(($K$2-S14-U14-W14),$B$4:$B$13,1,TRUE),$B$18),"-")</f>
        <v>-</v>
      </c>
      <c r="Z14" s="7">
        <f t="shared" si="55"/>
        <v>83.335000000000008</v>
      </c>
      <c r="AA14" s="7">
        <f t="shared" si="5"/>
        <v>0.66499999999999204</v>
      </c>
      <c r="AB14">
        <f t="shared" si="6"/>
        <v>-3</v>
      </c>
      <c r="AC14" s="7">
        <f t="shared" si="7"/>
        <v>1</v>
      </c>
      <c r="AD14" s="7">
        <f t="shared" si="8"/>
        <v>0</v>
      </c>
      <c r="AE14" s="7">
        <f t="array" ref="AE14">IF(OR(LEFT(R14:Y14,2)="C5",LEFT(R14:Y14,2)="C6",LEFT(R14:Y14,2)="C7"),1,0)</f>
        <v>1</v>
      </c>
      <c r="AF14" s="7">
        <f t="shared" si="9"/>
        <v>0</v>
      </c>
      <c r="AG14" s="7">
        <f t="shared" si="10"/>
        <v>0</v>
      </c>
      <c r="AI14" t="str">
        <f t="array" ref="AI14">IFERROR(INDEX($Q$4:$Q$59,SMALL(IF($AG$4:$AG$23=MAX($AG$4:$AG$23),ROW($AG$4:$AG$23)),ROWS(Q$4:Q14))-3,1),"")</f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V14" t="str">
        <f t="array" ref="AV14">IFERROR(INDEX($Q$4:$Q$59,SMALL(IF($AG$4:$AG$23=(MAX($AG$4:$AG$23)-1),ROW($AG$4:$AG$23)),ROWS(Q$4:Q14))-3,1),"")</f>
        <v/>
      </c>
      <c r="AW14" t="str">
        <f t="shared" si="22"/>
        <v/>
      </c>
      <c r="AX14" t="str">
        <f t="shared" si="23"/>
        <v/>
      </c>
      <c r="AY14" t="str">
        <f t="shared" si="24"/>
        <v/>
      </c>
      <c r="AZ14" t="str">
        <f t="shared" si="25"/>
        <v/>
      </c>
      <c r="BA14" t="str">
        <f t="shared" si="26"/>
        <v/>
      </c>
      <c r="BB14" t="str">
        <f t="shared" si="27"/>
        <v/>
      </c>
      <c r="BC14" t="str">
        <f t="shared" si="28"/>
        <v/>
      </c>
      <c r="BD14" t="str">
        <f t="shared" si="29"/>
        <v/>
      </c>
      <c r="BE14" t="str">
        <f t="shared" si="30"/>
        <v/>
      </c>
      <c r="BF14" t="str">
        <f t="shared" si="31"/>
        <v/>
      </c>
      <c r="BG14" t="str">
        <f t="shared" si="32"/>
        <v/>
      </c>
      <c r="BI14" t="str">
        <f t="array" ref="BI14">IFERROR(INDEX($Q$4:$Q$59,SMALL(IF($AG$4:$AG$23=(MAX($AG$4:$AG$23)-2),ROW($AG$4:$AG$23)),ROWS(Q$4:Q14))-3,1),"")</f>
        <v/>
      </c>
      <c r="BJ14" t="str">
        <f t="shared" si="33"/>
        <v/>
      </c>
      <c r="BK14" t="str">
        <f t="shared" si="34"/>
        <v/>
      </c>
      <c r="BL14" t="str">
        <f t="shared" si="35"/>
        <v/>
      </c>
      <c r="BM14" t="str">
        <f t="shared" si="36"/>
        <v/>
      </c>
      <c r="BN14" t="str">
        <f t="shared" si="37"/>
        <v/>
      </c>
      <c r="BO14" t="str">
        <f t="shared" si="38"/>
        <v/>
      </c>
      <c r="BP14" t="str">
        <f t="shared" si="39"/>
        <v/>
      </c>
      <c r="BQ14" t="str">
        <f t="shared" si="40"/>
        <v/>
      </c>
      <c r="BR14" t="str">
        <f t="shared" si="41"/>
        <v/>
      </c>
      <c r="BS14" t="str">
        <f t="shared" si="42"/>
        <v/>
      </c>
      <c r="BT14" t="str">
        <f t="shared" si="43"/>
        <v/>
      </c>
      <c r="BV14" t="str">
        <f t="array" ref="BV14">IFERROR(INDEX($Q$4:$Q$59,SMALL(IF($AG$4:$AG$23&lt;(MAX($AG$4:$AG$23)-2),ROW($AG$4:$AG$23)),ROWS(#REF!))-3,1),"")</f>
        <v/>
      </c>
      <c r="BW14" t="str">
        <f t="shared" si="44"/>
        <v/>
      </c>
      <c r="BX14" t="str">
        <f t="shared" si="45"/>
        <v/>
      </c>
      <c r="BY14" t="str">
        <f t="shared" si="46"/>
        <v/>
      </c>
      <c r="BZ14" t="str">
        <f t="shared" si="47"/>
        <v/>
      </c>
      <c r="CA14" t="str">
        <f t="shared" si="48"/>
        <v/>
      </c>
      <c r="CB14" t="str">
        <f t="shared" si="49"/>
        <v/>
      </c>
      <c r="CC14" t="str">
        <f t="shared" si="50"/>
        <v/>
      </c>
      <c r="CD14" t="str">
        <f t="shared" si="51"/>
        <v/>
      </c>
      <c r="CE14" t="str">
        <f t="shared" si="52"/>
        <v/>
      </c>
      <c r="CF14" t="str">
        <f t="shared" si="53"/>
        <v/>
      </c>
      <c r="CG14" t="str">
        <f t="shared" si="54"/>
        <v/>
      </c>
    </row>
    <row r="15" spans="1:85" x14ac:dyDescent="0.2">
      <c r="B15" s="16"/>
      <c r="M15">
        <v>3</v>
      </c>
      <c r="N15">
        <f t="shared" si="56"/>
        <v>0.08</v>
      </c>
      <c r="Q15" s="11">
        <v>12</v>
      </c>
      <c r="R15" s="6" t="str">
        <f t="shared" si="0"/>
        <v>C6-2</v>
      </c>
      <c r="S15" s="6">
        <f>IF($K$2&lt;($B$13+0.25),VLOOKUP($K$2,$B$4:$B$13,1,TRUE),$B$18)</f>
        <v>47.938000000000002</v>
      </c>
      <c r="T15" s="6" t="str">
        <f t="shared" si="1"/>
        <v>C7-1</v>
      </c>
      <c r="U15" s="6">
        <f>IFERROR(IF(($K$2-S15)&lt;$B$13,VLOOKUP(($K$2-S15),$B$4:$B$13,1,TRUE),$B$19),"-")</f>
        <v>35.396999999999998</v>
      </c>
      <c r="V15" s="6" t="str">
        <f t="shared" si="2"/>
        <v>-</v>
      </c>
      <c r="W15" s="6" t="str">
        <f>IFERROR(IF(($K$2-S15-U15)&lt;$B$13,VLOOKUP(($K$2-S15-U15),$B$4:$B$13,1,TRUE),$B$19),"-")</f>
        <v>-</v>
      </c>
      <c r="X15" s="6" t="str">
        <f t="shared" si="3"/>
        <v>-</v>
      </c>
      <c r="Y15" s="6" t="str">
        <f>IFERROR(IF(($K$2-S15-U15-W15)&lt;$B$13,VLOOKUP(($K$2-S15-U15-W15),$B$4:$B$13,1,TRUE),$B$19),"-")</f>
        <v>-</v>
      </c>
      <c r="Z15" s="7">
        <f t="shared" si="55"/>
        <v>83.335000000000008</v>
      </c>
      <c r="AA15" s="7">
        <f t="shared" si="5"/>
        <v>0.66499999999999204</v>
      </c>
      <c r="AB15">
        <f t="shared" si="6"/>
        <v>-3</v>
      </c>
      <c r="AC15" s="7">
        <f t="shared" si="7"/>
        <v>1</v>
      </c>
      <c r="AD15" s="7">
        <f t="shared" si="8"/>
        <v>0</v>
      </c>
      <c r="AE15" s="7">
        <f t="array" ref="AE15">IF(OR(LEFT(R15:Y15,2)="C5",LEFT(R15:Y15,2)="C6",LEFT(R15:Y15,2)="C7"),1,0)</f>
        <v>1</v>
      </c>
      <c r="AF15" s="7">
        <f t="shared" si="9"/>
        <v>0</v>
      </c>
      <c r="AG15" s="7">
        <f t="shared" si="10"/>
        <v>0</v>
      </c>
      <c r="AI15" t="str">
        <f t="array" ref="AI15">IFERROR(INDEX($Q$4:$Q$59,SMALL(IF($AG$4:$AG$23=MAX($AG$4:$AG$23),ROW($AG$4:$AG$23)),ROWS(Q$4:Q15))-3,1),"")</f>
        <v/>
      </c>
      <c r="AJ15" t="str">
        <f t="shared" si="11"/>
        <v/>
      </c>
      <c r="AK15" t="str">
        <f t="shared" si="12"/>
        <v/>
      </c>
      <c r="AL15" t="str">
        <f t="shared" si="13"/>
        <v/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  <c r="AQ15" t="str">
        <f t="shared" si="18"/>
        <v/>
      </c>
      <c r="AR15" t="str">
        <f t="shared" si="19"/>
        <v/>
      </c>
      <c r="AS15" t="str">
        <f t="shared" si="20"/>
        <v/>
      </c>
      <c r="AT15" t="str">
        <f t="shared" si="21"/>
        <v/>
      </c>
      <c r="AV15" t="str">
        <f t="array" ref="AV15">IFERROR(INDEX($Q$4:$Q$59,SMALL(IF($AG$4:$AG$23=(MAX($AG$4:$AG$23)-1),ROW($AG$4:$AG$23)),ROWS(Q$4:Q15))-3,1),"")</f>
        <v/>
      </c>
      <c r="AW15" t="str">
        <f t="shared" si="22"/>
        <v/>
      </c>
      <c r="AX15" t="str">
        <f t="shared" si="23"/>
        <v/>
      </c>
      <c r="AY15" t="str">
        <f t="shared" si="24"/>
        <v/>
      </c>
      <c r="AZ15" t="str">
        <f t="shared" si="25"/>
        <v/>
      </c>
      <c r="BA15" t="str">
        <f t="shared" si="26"/>
        <v/>
      </c>
      <c r="BB15" t="str">
        <f t="shared" si="27"/>
        <v/>
      </c>
      <c r="BC15" t="str">
        <f t="shared" si="28"/>
        <v/>
      </c>
      <c r="BD15" t="str">
        <f t="shared" si="29"/>
        <v/>
      </c>
      <c r="BE15" t="str">
        <f t="shared" si="30"/>
        <v/>
      </c>
      <c r="BF15" t="str">
        <f t="shared" si="31"/>
        <v/>
      </c>
      <c r="BG15" t="str">
        <f t="shared" si="32"/>
        <v/>
      </c>
      <c r="BI15" t="str">
        <f t="array" ref="BI15">IFERROR(INDEX($Q$4:$Q$59,SMALL(IF($AG$4:$AG$23=(MAX($AG$4:$AG$23)-2),ROW($AG$4:$AG$23)),ROWS(Q$4:Q15))-3,1),"")</f>
        <v/>
      </c>
      <c r="BJ15" t="str">
        <f t="shared" si="33"/>
        <v/>
      </c>
      <c r="BK15" t="str">
        <f t="shared" si="34"/>
        <v/>
      </c>
      <c r="BL15" t="str">
        <f t="shared" si="35"/>
        <v/>
      </c>
      <c r="BM15" t="str">
        <f t="shared" si="36"/>
        <v/>
      </c>
      <c r="BN15" t="str">
        <f t="shared" si="37"/>
        <v/>
      </c>
      <c r="BO15" t="str">
        <f t="shared" si="38"/>
        <v/>
      </c>
      <c r="BP15" t="str">
        <f t="shared" si="39"/>
        <v/>
      </c>
      <c r="BQ15" t="str">
        <f t="shared" si="40"/>
        <v/>
      </c>
      <c r="BR15" t="str">
        <f t="shared" si="41"/>
        <v/>
      </c>
      <c r="BS15" t="str">
        <f t="shared" si="42"/>
        <v/>
      </c>
      <c r="BT15" t="str">
        <f t="shared" si="43"/>
        <v/>
      </c>
      <c r="BV15" t="str">
        <f t="array" ref="BV15">IFERROR(INDEX($Q$4:$Q$59,SMALL(IF($AG$4:$AG$23&lt;(MAX($AG$4:$AG$23)-2),ROW($AG$4:$AG$23)),ROWS(#REF!))-3,1),"")</f>
        <v/>
      </c>
      <c r="BW15" t="str">
        <f t="shared" si="44"/>
        <v/>
      </c>
      <c r="BX15" t="str">
        <f t="shared" si="45"/>
        <v/>
      </c>
      <c r="BY15" t="str">
        <f t="shared" si="46"/>
        <v/>
      </c>
      <c r="BZ15" t="str">
        <f t="shared" si="47"/>
        <v/>
      </c>
      <c r="CA15" t="str">
        <f t="shared" si="48"/>
        <v/>
      </c>
      <c r="CB15" t="str">
        <f t="shared" si="49"/>
        <v/>
      </c>
      <c r="CC15" t="str">
        <f t="shared" si="50"/>
        <v/>
      </c>
      <c r="CD15" t="str">
        <f t="shared" si="51"/>
        <v/>
      </c>
      <c r="CE15" t="str">
        <f t="shared" si="52"/>
        <v/>
      </c>
      <c r="CF15" t="str">
        <f t="shared" si="53"/>
        <v/>
      </c>
      <c r="CG15" t="str">
        <f t="shared" si="54"/>
        <v/>
      </c>
    </row>
    <row r="16" spans="1:85" x14ac:dyDescent="0.2">
      <c r="A16" t="s">
        <v>18</v>
      </c>
      <c r="B16" s="16">
        <f>B8</f>
        <v>34.307000000000002</v>
      </c>
      <c r="D16">
        <v>3</v>
      </c>
      <c r="E16">
        <v>0</v>
      </c>
      <c r="F16">
        <v>0</v>
      </c>
      <c r="M16">
        <v>4</v>
      </c>
      <c r="N16">
        <f t="shared" si="56"/>
        <v>0.1</v>
      </c>
      <c r="Q16">
        <v>13</v>
      </c>
      <c r="R16" s="6" t="str">
        <f t="shared" si="0"/>
        <v>C7-2</v>
      </c>
      <c r="S16" s="6">
        <f>IF($K$2&lt;($B$13+0.25),VLOOKUP($K$2,$B$4:$B$13,1,TRUE),$B$19)</f>
        <v>46.841000000000001</v>
      </c>
      <c r="T16" s="6" t="str">
        <f t="shared" si="1"/>
        <v>C7-1</v>
      </c>
      <c r="U16" s="6">
        <f>IFERROR(IF(($K$2-S16)&lt;$B$13,VLOOKUP(($K$2-S16),$B$4:$B$13,1,TRUE),$B$16),"-")</f>
        <v>35.396999999999998</v>
      </c>
      <c r="V16" s="6" t="str">
        <f t="shared" si="2"/>
        <v>-</v>
      </c>
      <c r="W16" s="6" t="str">
        <f>IFERROR(IF(($K$2-S16-U16)&lt;$B$13,VLOOKUP(($K$2-S16-U16),$B$4:$B$13,1,TRUE),$B$16),"-")</f>
        <v>-</v>
      </c>
      <c r="X16" s="6" t="str">
        <f t="shared" si="3"/>
        <v>-</v>
      </c>
      <c r="Y16" s="6" t="str">
        <f>IFERROR(IF(($K$2-S16-U16-W16)&lt;$B$13,VLOOKUP(($K$2-S16-U16-W16),$B$4:$B$13,1,TRUE),$B$16),"-")</f>
        <v>-</v>
      </c>
      <c r="Z16" s="7">
        <f t="shared" ref="Z16:Z23" si="57">SUM(R16:Y16)</f>
        <v>82.238</v>
      </c>
      <c r="AA16" s="7">
        <f t="shared" si="5"/>
        <v>1.7620000000000005</v>
      </c>
      <c r="AB16">
        <f t="shared" si="6"/>
        <v>-5</v>
      </c>
      <c r="AC16" s="7">
        <f t="shared" si="7"/>
        <v>1</v>
      </c>
      <c r="AD16" s="7">
        <f t="shared" si="8"/>
        <v>0</v>
      </c>
      <c r="AE16" s="7">
        <f t="array" ref="AE16">IF(OR(LEFT(R16:Y16,2)="C5",LEFT(R16:Y16,2)="C6",LEFT(R16:Y16,2)="C7"),1,0)</f>
        <v>1</v>
      </c>
      <c r="AF16" s="7">
        <f t="shared" si="9"/>
        <v>0</v>
      </c>
      <c r="AG16" s="7">
        <f t="shared" si="10"/>
        <v>-2</v>
      </c>
      <c r="AI16" t="str">
        <f t="array" ref="AI16">IFERROR(INDEX($Q$4:$Q$59,SMALL(IF($AG$4:$AG$23=MAX($AG$4:$AG$23),ROW($AG$4:$AG$23)),ROWS(Q$4:Q16))-3,1),"")</f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V16" t="str">
        <f t="array" ref="AV16">IFERROR(INDEX($Q$4:$Q$59,SMALL(IF($AG$4:$AG$23=(MAX($AG$4:$AG$23)-1),ROW($AG$4:$AG$23)),ROWS(Q$4:Q16))-3,1),"")</f>
        <v/>
      </c>
      <c r="AW16" t="str">
        <f t="shared" si="22"/>
        <v/>
      </c>
      <c r="AX16" t="str">
        <f t="shared" si="23"/>
        <v/>
      </c>
      <c r="AY16" t="str">
        <f t="shared" si="24"/>
        <v/>
      </c>
      <c r="AZ16" t="str">
        <f t="shared" si="25"/>
        <v/>
      </c>
      <c r="BA16" t="str">
        <f t="shared" si="26"/>
        <v/>
      </c>
      <c r="BB16" t="str">
        <f t="shared" si="27"/>
        <v/>
      </c>
      <c r="BC16" t="str">
        <f t="shared" si="28"/>
        <v/>
      </c>
      <c r="BD16" t="str">
        <f t="shared" si="29"/>
        <v/>
      </c>
      <c r="BE16" t="str">
        <f t="shared" si="30"/>
        <v/>
      </c>
      <c r="BF16" t="str">
        <f t="shared" si="31"/>
        <v/>
      </c>
      <c r="BG16" t="str">
        <f t="shared" si="32"/>
        <v/>
      </c>
      <c r="BI16" t="str">
        <f t="array" ref="BI16">IFERROR(INDEX($Q$4:$Q$59,SMALL(IF($AG$4:$AG$23=(MAX($AG$4:$AG$23)-2),ROW($AG$4:$AG$23)),ROWS(Q$4:Q16))-3,1),"")</f>
        <v/>
      </c>
      <c r="BJ16" t="str">
        <f t="shared" si="33"/>
        <v/>
      </c>
      <c r="BK16" t="str">
        <f t="shared" si="34"/>
        <v/>
      </c>
      <c r="BL16" t="str">
        <f t="shared" si="35"/>
        <v/>
      </c>
      <c r="BM16" t="str">
        <f t="shared" si="36"/>
        <v/>
      </c>
      <c r="BN16" t="str">
        <f t="shared" si="37"/>
        <v/>
      </c>
      <c r="BO16" t="str">
        <f t="shared" si="38"/>
        <v/>
      </c>
      <c r="BP16" t="str">
        <f t="shared" si="39"/>
        <v/>
      </c>
      <c r="BQ16" t="str">
        <f t="shared" si="40"/>
        <v/>
      </c>
      <c r="BR16" t="str">
        <f t="shared" si="41"/>
        <v/>
      </c>
      <c r="BS16" t="str">
        <f t="shared" si="42"/>
        <v/>
      </c>
      <c r="BT16" t="str">
        <f t="shared" si="43"/>
        <v/>
      </c>
      <c r="BV16" t="str">
        <f t="array" ref="BV16">IFERROR(INDEX($Q$4:$Q$59,SMALL(IF($AG$4:$AG$23&lt;(MAX($AG$4:$AG$23)-2),ROW($AG$4:$AG$23)),ROWS(#REF!))-3,1),"")</f>
        <v/>
      </c>
      <c r="BW16" t="str">
        <f t="shared" si="44"/>
        <v/>
      </c>
      <c r="BX16" t="str">
        <f t="shared" si="45"/>
        <v/>
      </c>
      <c r="BY16" t="str">
        <f t="shared" si="46"/>
        <v/>
      </c>
      <c r="BZ16" t="str">
        <f t="shared" si="47"/>
        <v/>
      </c>
      <c r="CA16" t="str">
        <f t="shared" si="48"/>
        <v/>
      </c>
      <c r="CB16" t="str">
        <f t="shared" si="49"/>
        <v/>
      </c>
      <c r="CC16" t="str">
        <f t="shared" si="50"/>
        <v/>
      </c>
      <c r="CD16" t="str">
        <f t="shared" si="51"/>
        <v/>
      </c>
      <c r="CE16" t="str">
        <f t="shared" si="52"/>
        <v/>
      </c>
      <c r="CF16" t="str">
        <f t="shared" si="53"/>
        <v/>
      </c>
      <c r="CG16" t="str">
        <f t="shared" si="54"/>
        <v/>
      </c>
    </row>
    <row r="17" spans="1:85" x14ac:dyDescent="0.2">
      <c r="A17" t="s">
        <v>16</v>
      </c>
      <c r="B17" s="16">
        <f>B12</f>
        <v>47.9</v>
      </c>
      <c r="D17">
        <v>0</v>
      </c>
      <c r="E17">
        <v>2</v>
      </c>
      <c r="F17">
        <v>0</v>
      </c>
      <c r="Q17">
        <v>14</v>
      </c>
      <c r="R17" s="6" t="str">
        <f t="shared" si="0"/>
        <v>C7-2</v>
      </c>
      <c r="S17" s="6">
        <f>IF($K$2&lt;($B$13+0.25),VLOOKUP($K$2,$B$4:$B$13,1,TRUE),$B$19)</f>
        <v>46.841000000000001</v>
      </c>
      <c r="T17" s="6" t="str">
        <f t="shared" si="1"/>
        <v>C7-1</v>
      </c>
      <c r="U17" s="6">
        <f>IFERROR(IF(($K$2-S17)&lt;$B$13,VLOOKUP(($K$2-S17),$B$4:$B$13,1,TRUE),$B$17),"-")</f>
        <v>35.396999999999998</v>
      </c>
      <c r="V17" s="6" t="str">
        <f t="shared" si="2"/>
        <v>-</v>
      </c>
      <c r="W17" s="6" t="str">
        <f>IFERROR(IF(($K$2-S17-U17)&lt;$B$13,VLOOKUP(($K$2-S17-U17),$B$4:$B$13,1,TRUE),$B$17),"-")</f>
        <v>-</v>
      </c>
      <c r="X17" s="6" t="str">
        <f t="shared" si="3"/>
        <v>-</v>
      </c>
      <c r="Y17" s="6" t="str">
        <f>IFERROR(IF(($K$2-S17-U17-W17)&lt;$B$13,VLOOKUP(($K$2-S17-U17-W17),$B$4:$B$13,1,TRUE),$B$17),"-")</f>
        <v>-</v>
      </c>
      <c r="Z17" s="7">
        <f t="shared" si="57"/>
        <v>82.238</v>
      </c>
      <c r="AA17" s="7">
        <f t="shared" si="5"/>
        <v>1.7620000000000005</v>
      </c>
      <c r="AB17">
        <f t="shared" si="6"/>
        <v>-5</v>
      </c>
      <c r="AC17" s="7">
        <f t="shared" si="7"/>
        <v>1</v>
      </c>
      <c r="AD17" s="7">
        <f t="shared" si="8"/>
        <v>0</v>
      </c>
      <c r="AE17" s="7">
        <f t="array" ref="AE17">IF(OR(LEFT(R17:Y17,2)="C5",LEFT(R17:Y17,2)="C6",LEFT(R17:Y17,2)="C7"),1,0)</f>
        <v>1</v>
      </c>
      <c r="AF17" s="7">
        <f t="shared" si="9"/>
        <v>0</v>
      </c>
      <c r="AG17" s="7">
        <f t="shared" si="10"/>
        <v>-2</v>
      </c>
      <c r="AI17" t="str">
        <f t="array" ref="AI17">IFERROR(INDEX($Q$4:$Q$59,SMALL(IF($AG$4:$AG$23=MAX($AG$4:$AG$23),ROW($AG$4:$AG$23)),ROWS(Q$4:Q17))-3,1),"")</f>
        <v/>
      </c>
      <c r="AJ17" t="str">
        <f t="shared" si="11"/>
        <v/>
      </c>
      <c r="AK17" t="str">
        <f t="shared" si="12"/>
        <v/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V17" t="str">
        <f t="array" ref="AV17">IFERROR(INDEX($Q$4:$Q$59,SMALL(IF($AG$4:$AG$23=(MAX($AG$4:$AG$23)-1),ROW($AG$4:$AG$23)),ROWS(Q$4:Q17))-3,1),"")</f>
        <v/>
      </c>
      <c r="AW17" t="str">
        <f t="shared" si="22"/>
        <v/>
      </c>
      <c r="AX17" t="str">
        <f t="shared" si="23"/>
        <v/>
      </c>
      <c r="AY17" t="str">
        <f t="shared" si="24"/>
        <v/>
      </c>
      <c r="AZ17" t="str">
        <f t="shared" si="25"/>
        <v/>
      </c>
      <c r="BA17" t="str">
        <f t="shared" si="26"/>
        <v/>
      </c>
      <c r="BB17" t="str">
        <f t="shared" si="27"/>
        <v/>
      </c>
      <c r="BC17" t="str">
        <f t="shared" si="28"/>
        <v/>
      </c>
      <c r="BD17" t="str">
        <f t="shared" si="29"/>
        <v/>
      </c>
      <c r="BE17" t="str">
        <f t="shared" si="30"/>
        <v/>
      </c>
      <c r="BF17" t="str">
        <f t="shared" si="31"/>
        <v/>
      </c>
      <c r="BG17" t="str">
        <f t="shared" si="32"/>
        <v/>
      </c>
      <c r="BI17" t="str">
        <f t="array" ref="BI17">IFERROR(INDEX($Q$4:$Q$59,SMALL(IF($AG$4:$AG$23=(MAX($AG$4:$AG$23)-2),ROW($AG$4:$AG$23)),ROWS(Q$4:Q17))-3,1),"")</f>
        <v/>
      </c>
      <c r="BJ17" t="str">
        <f t="shared" si="33"/>
        <v/>
      </c>
      <c r="BK17" t="str">
        <f t="shared" si="34"/>
        <v/>
      </c>
      <c r="BL17" t="str">
        <f t="shared" si="35"/>
        <v/>
      </c>
      <c r="BM17" t="str">
        <f t="shared" si="36"/>
        <v/>
      </c>
      <c r="BN17" t="str">
        <f t="shared" si="37"/>
        <v/>
      </c>
      <c r="BO17" t="str">
        <f t="shared" si="38"/>
        <v/>
      </c>
      <c r="BP17" t="str">
        <f t="shared" si="39"/>
        <v/>
      </c>
      <c r="BQ17" t="str">
        <f t="shared" si="40"/>
        <v/>
      </c>
      <c r="BR17" t="str">
        <f t="shared" si="41"/>
        <v/>
      </c>
      <c r="BS17" t="str">
        <f t="shared" si="42"/>
        <v/>
      </c>
      <c r="BT17" t="str">
        <f t="shared" si="43"/>
        <v/>
      </c>
      <c r="BV17" t="str">
        <f t="array" ref="BV17">IFERROR(INDEX($Q$4:$Q$59,SMALL(IF($AG$4:$AG$23&lt;(MAX($AG$4:$AG$23)-2),ROW($AG$4:$AG$23)),ROWS(#REF!))-3,1),"")</f>
        <v/>
      </c>
      <c r="BW17" t="str">
        <f t="shared" si="44"/>
        <v/>
      </c>
      <c r="BX17" t="str">
        <f t="shared" si="45"/>
        <v/>
      </c>
      <c r="BY17" t="str">
        <f t="shared" si="46"/>
        <v/>
      </c>
      <c r="BZ17" t="str">
        <f t="shared" si="47"/>
        <v/>
      </c>
      <c r="CA17" t="str">
        <f t="shared" si="48"/>
        <v/>
      </c>
      <c r="CB17" t="str">
        <f t="shared" si="49"/>
        <v/>
      </c>
      <c r="CC17" t="str">
        <f t="shared" si="50"/>
        <v/>
      </c>
      <c r="CD17" t="str">
        <f t="shared" si="51"/>
        <v/>
      </c>
      <c r="CE17" t="str">
        <f t="shared" si="52"/>
        <v/>
      </c>
      <c r="CF17" t="str">
        <f t="shared" si="53"/>
        <v/>
      </c>
      <c r="CG17" t="str">
        <f t="shared" si="54"/>
        <v/>
      </c>
    </row>
    <row r="18" spans="1:85" x14ac:dyDescent="0.2">
      <c r="A18" t="s">
        <v>14</v>
      </c>
      <c r="B18" s="16">
        <f>B13</f>
        <v>47.938000000000002</v>
      </c>
      <c r="D18">
        <v>0</v>
      </c>
      <c r="E18">
        <v>2</v>
      </c>
      <c r="F18">
        <v>0</v>
      </c>
      <c r="J18" s="1"/>
      <c r="Q18">
        <v>15</v>
      </c>
      <c r="R18" s="6" t="str">
        <f t="shared" si="0"/>
        <v>C7-2</v>
      </c>
      <c r="S18" s="6">
        <f>IF($K$2&lt;($B$13+0.25),VLOOKUP($K$2,$B$4:$B$13,1,TRUE),$B$19)</f>
        <v>46.841000000000001</v>
      </c>
      <c r="T18" s="6" t="str">
        <f t="shared" si="1"/>
        <v>C7-1</v>
      </c>
      <c r="U18" s="6">
        <f>IFERROR(IF(($K$2-S18)&lt;$B$13,VLOOKUP(($K$2-S18),$B$4:$B$13,1,TRUE),$B$18),"-")</f>
        <v>35.396999999999998</v>
      </c>
      <c r="V18" s="6" t="str">
        <f t="shared" si="2"/>
        <v>-</v>
      </c>
      <c r="W18" s="6" t="str">
        <f>IFERROR(IF(($K$2-S18-U18)&lt;$B$13,VLOOKUP(($K$2-S18-U18),$B$4:$B$13,1,TRUE),$B$18),"-")</f>
        <v>-</v>
      </c>
      <c r="X18" s="6" t="str">
        <f t="shared" si="3"/>
        <v>-</v>
      </c>
      <c r="Y18" s="6" t="str">
        <f>IFERROR(IF(($K$2-S18-U18-W18)&lt;$B$13,VLOOKUP(($K$2-S18-U18-W18),$B$4:$B$13,1,TRUE),$B$18),"-")</f>
        <v>-</v>
      </c>
      <c r="Z18" s="7">
        <f t="shared" si="57"/>
        <v>82.238</v>
      </c>
      <c r="AA18" s="7">
        <f t="shared" si="5"/>
        <v>1.7620000000000005</v>
      </c>
      <c r="AB18">
        <f t="shared" si="6"/>
        <v>-5</v>
      </c>
      <c r="AC18" s="7">
        <f t="shared" si="7"/>
        <v>1</v>
      </c>
      <c r="AD18" s="7">
        <f t="shared" si="8"/>
        <v>0</v>
      </c>
      <c r="AE18" s="7">
        <f t="array" ref="AE18">IF(OR(LEFT(R18:Y18,2)="C5",LEFT(R18:Y18,2)="C6",LEFT(R18:Y18,2)="C7"),1,0)</f>
        <v>1</v>
      </c>
      <c r="AF18" s="7">
        <f t="shared" si="9"/>
        <v>0</v>
      </c>
      <c r="AG18" s="7">
        <f t="shared" si="10"/>
        <v>-2</v>
      </c>
      <c r="AI18" t="str">
        <f t="array" ref="AI18">IFERROR(INDEX($Q$4:$Q$59,SMALL(IF($AG$4:$AG$23=MAX($AG$4:$AG$23),ROW($AG$4:$AG$23)),ROWS(Q$4:Q18))-3,1),"")</f>
        <v/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V18" t="str">
        <f t="array" ref="AV18">IFERROR(INDEX($Q$4:$Q$59,SMALL(IF($AG$4:$AG$23=(MAX($AG$4:$AG$23)-1),ROW($AG$4:$AG$23)),ROWS(Q$4:Q18))-3,1),"")</f>
        <v/>
      </c>
      <c r="AW18" t="str">
        <f t="shared" si="22"/>
        <v/>
      </c>
      <c r="AX18" t="str">
        <f t="shared" si="23"/>
        <v/>
      </c>
      <c r="AY18" t="str">
        <f t="shared" si="24"/>
        <v/>
      </c>
      <c r="AZ18" t="str">
        <f t="shared" si="25"/>
        <v/>
      </c>
      <c r="BA18" t="str">
        <f t="shared" si="26"/>
        <v/>
      </c>
      <c r="BB18" t="str">
        <f t="shared" si="27"/>
        <v/>
      </c>
      <c r="BC18" t="str">
        <f t="shared" si="28"/>
        <v/>
      </c>
      <c r="BD18" t="str">
        <f t="shared" si="29"/>
        <v/>
      </c>
      <c r="BE18" t="str">
        <f t="shared" si="30"/>
        <v/>
      </c>
      <c r="BF18" t="str">
        <f t="shared" si="31"/>
        <v/>
      </c>
      <c r="BG18" t="str">
        <f t="shared" si="32"/>
        <v/>
      </c>
      <c r="BI18" t="str">
        <f t="array" ref="BI18">IFERROR(INDEX($Q$4:$Q$59,SMALL(IF($AG$4:$AG$23=(MAX($AG$4:$AG$23)-2),ROW($AG$4:$AG$23)),ROWS(Q$4:Q18))-3,1),"")</f>
        <v/>
      </c>
      <c r="BJ18" t="str">
        <f t="shared" si="33"/>
        <v/>
      </c>
      <c r="BK18" t="str">
        <f t="shared" si="34"/>
        <v/>
      </c>
      <c r="BL18" t="str">
        <f t="shared" si="35"/>
        <v/>
      </c>
      <c r="BM18" t="str">
        <f t="shared" si="36"/>
        <v/>
      </c>
      <c r="BN18" t="str">
        <f t="shared" si="37"/>
        <v/>
      </c>
      <c r="BO18" t="str">
        <f t="shared" si="38"/>
        <v/>
      </c>
      <c r="BP18" t="str">
        <f t="shared" si="39"/>
        <v/>
      </c>
      <c r="BQ18" t="str">
        <f t="shared" si="40"/>
        <v/>
      </c>
      <c r="BR18" t="str">
        <f t="shared" si="41"/>
        <v/>
      </c>
      <c r="BS18" t="str">
        <f t="shared" si="42"/>
        <v/>
      </c>
      <c r="BT18" t="str">
        <f t="shared" si="43"/>
        <v/>
      </c>
      <c r="BV18" t="str">
        <f t="array" ref="BV18">IFERROR(INDEX($Q$4:$Q$59,SMALL(IF($AG$4:$AG$23&lt;(MAX($AG$4:$AG$23)-2),ROW($AG$4:$AG$23)),ROWS(#REF!))-3,1),"")</f>
        <v/>
      </c>
      <c r="BW18" t="str">
        <f t="shared" si="44"/>
        <v/>
      </c>
      <c r="BX18" t="str">
        <f t="shared" si="45"/>
        <v/>
      </c>
      <c r="BY18" t="str">
        <f t="shared" si="46"/>
        <v/>
      </c>
      <c r="BZ18" t="str">
        <f t="shared" si="47"/>
        <v/>
      </c>
      <c r="CA18" t="str">
        <f t="shared" si="48"/>
        <v/>
      </c>
      <c r="CB18" t="str">
        <f t="shared" si="49"/>
        <v/>
      </c>
      <c r="CC18" t="str">
        <f t="shared" si="50"/>
        <v/>
      </c>
      <c r="CD18" t="str">
        <f t="shared" si="51"/>
        <v/>
      </c>
      <c r="CE18" t="str">
        <f t="shared" si="52"/>
        <v/>
      </c>
      <c r="CF18" t="str">
        <f t="shared" si="53"/>
        <v/>
      </c>
      <c r="CG18" t="str">
        <f t="shared" si="54"/>
        <v/>
      </c>
    </row>
    <row r="19" spans="1:85" x14ac:dyDescent="0.2">
      <c r="A19" t="s">
        <v>12</v>
      </c>
      <c r="B19" s="16">
        <f>B11</f>
        <v>46.841000000000001</v>
      </c>
      <c r="D19">
        <v>2</v>
      </c>
      <c r="E19">
        <v>1</v>
      </c>
      <c r="F19">
        <v>0</v>
      </c>
      <c r="Q19" s="7">
        <v>16</v>
      </c>
      <c r="R19" s="6" t="str">
        <f t="shared" si="0"/>
        <v>C7-2</v>
      </c>
      <c r="S19" s="6">
        <f>IF($K$2&lt;($B$13+0.25),VLOOKUP($K$2,$B$4:$B$13,1,TRUE),$B$19)</f>
        <v>46.841000000000001</v>
      </c>
      <c r="T19" s="6" t="str">
        <f t="shared" si="1"/>
        <v>C7-1</v>
      </c>
      <c r="U19" s="6">
        <f>IFERROR(IF(($K$2-S19)&lt;$B$13,VLOOKUP(($K$2-S19),$B$4:$B$13,1,TRUE),$B$19),"-")</f>
        <v>35.396999999999998</v>
      </c>
      <c r="V19" s="6" t="str">
        <f t="shared" si="2"/>
        <v>-</v>
      </c>
      <c r="W19" s="6" t="str">
        <f>IFERROR(IF(($K$2-S19-U19)&lt;$B$13,VLOOKUP(($K$2-S19-U19),$B$4:$B$13,1,TRUE),$B$19),"-")</f>
        <v>-</v>
      </c>
      <c r="X19" s="6" t="str">
        <f t="shared" si="3"/>
        <v>-</v>
      </c>
      <c r="Y19" s="6" t="str">
        <f>IFERROR(IF(($K$2-S19-U19-W19)&lt;$B$13,VLOOKUP(($K$2-S19-U19-W19),$B$4:$B$13,1,TRUE),$B$19),"-")</f>
        <v>-</v>
      </c>
      <c r="Z19" s="7">
        <f t="shared" si="57"/>
        <v>82.238</v>
      </c>
      <c r="AA19" s="7">
        <f t="shared" si="5"/>
        <v>1.7620000000000005</v>
      </c>
      <c r="AB19">
        <f t="shared" si="6"/>
        <v>-5</v>
      </c>
      <c r="AC19" s="7">
        <f t="shared" si="7"/>
        <v>1</v>
      </c>
      <c r="AD19" s="7">
        <f t="shared" si="8"/>
        <v>0</v>
      </c>
      <c r="AE19" s="7">
        <f t="array" ref="AE19">IF(OR(LEFT(R19:Y19,2)="C5",LEFT(R19:Y19,2)="C6",LEFT(R19:Y19,2)="C7"),1,0)</f>
        <v>1</v>
      </c>
      <c r="AF19" s="7">
        <f t="shared" si="9"/>
        <v>0</v>
      </c>
      <c r="AG19" s="7">
        <f t="shared" si="10"/>
        <v>-2</v>
      </c>
      <c r="AI19" t="str">
        <f t="array" ref="AI19">IFERROR(INDEX($Q$4:$Q$59,SMALL(IF($AG$4:$AG$23=MAX($AG$4:$AG$23),ROW($AG$4:$AG$23)),ROWS(Q$4:Q19))-3,1),"")</f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V19" t="str">
        <f t="array" ref="AV19">IFERROR(INDEX($Q$4:$Q$59,SMALL(IF($AG$4:$AG$23=(MAX($AG$4:$AG$23)-1),ROW($AG$4:$AG$23)),ROWS(Q$4:Q19))-3,1),"")</f>
        <v/>
      </c>
      <c r="AW19" t="str">
        <f t="shared" si="22"/>
        <v/>
      </c>
      <c r="AX19" t="str">
        <f t="shared" si="23"/>
        <v/>
      </c>
      <c r="AY19" t="str">
        <f t="shared" si="24"/>
        <v/>
      </c>
      <c r="AZ19" t="str">
        <f t="shared" si="25"/>
        <v/>
      </c>
      <c r="BA19" t="str">
        <f t="shared" si="26"/>
        <v/>
      </c>
      <c r="BB19" t="str">
        <f t="shared" si="27"/>
        <v/>
      </c>
      <c r="BC19" t="str">
        <f t="shared" si="28"/>
        <v/>
      </c>
      <c r="BD19" t="str">
        <f t="shared" si="29"/>
        <v/>
      </c>
      <c r="BE19" t="str">
        <f t="shared" si="30"/>
        <v/>
      </c>
      <c r="BF19" t="str">
        <f t="shared" si="31"/>
        <v/>
      </c>
      <c r="BG19" t="str">
        <f t="shared" si="32"/>
        <v/>
      </c>
      <c r="BI19" t="str">
        <f t="array" ref="BI19">IFERROR(INDEX($Q$4:$Q$59,SMALL(IF($AG$4:$AG$23=(MAX($AG$4:$AG$23)-2),ROW($AG$4:$AG$23)),ROWS(Q$4:Q19))-3,1),"")</f>
        <v/>
      </c>
      <c r="BJ19" t="str">
        <f t="shared" si="33"/>
        <v/>
      </c>
      <c r="BK19" t="str">
        <f t="shared" si="34"/>
        <v/>
      </c>
      <c r="BL19" t="str">
        <f t="shared" si="35"/>
        <v/>
      </c>
      <c r="BM19" t="str">
        <f t="shared" si="36"/>
        <v/>
      </c>
      <c r="BN19" t="str">
        <f t="shared" si="37"/>
        <v/>
      </c>
      <c r="BO19" t="str">
        <f t="shared" si="38"/>
        <v/>
      </c>
      <c r="BP19" t="str">
        <f t="shared" si="39"/>
        <v/>
      </c>
      <c r="BQ19" t="str">
        <f t="shared" si="40"/>
        <v/>
      </c>
      <c r="BR19" t="str">
        <f t="shared" si="41"/>
        <v/>
      </c>
      <c r="BS19" t="str">
        <f t="shared" si="42"/>
        <v/>
      </c>
      <c r="BT19" t="str">
        <f t="shared" si="43"/>
        <v/>
      </c>
      <c r="BV19" t="str">
        <f t="array" ref="BV19">IFERROR(INDEX($Q$4:$Q$59,SMALL(IF($AG$4:$AG$23&lt;(MAX($AG$4:$AG$23)-2),ROW($AG$4:$AG$23)),ROWS(#REF!))-3,1),"")</f>
        <v/>
      </c>
      <c r="BW19" t="str">
        <f t="shared" si="44"/>
        <v/>
      </c>
      <c r="BX19" t="str">
        <f t="shared" si="45"/>
        <v/>
      </c>
      <c r="BY19" t="str">
        <f t="shared" si="46"/>
        <v/>
      </c>
      <c r="BZ19" t="str">
        <f t="shared" si="47"/>
        <v/>
      </c>
      <c r="CA19" t="str">
        <f t="shared" si="48"/>
        <v/>
      </c>
      <c r="CB19" t="str">
        <f t="shared" si="49"/>
        <v/>
      </c>
      <c r="CC19" t="str">
        <f t="shared" si="50"/>
        <v/>
      </c>
      <c r="CD19" t="str">
        <f t="shared" si="51"/>
        <v/>
      </c>
      <c r="CE19" t="str">
        <f t="shared" si="52"/>
        <v/>
      </c>
      <c r="CF19" t="str">
        <f t="shared" si="53"/>
        <v/>
      </c>
      <c r="CG19" t="str">
        <f t="shared" si="54"/>
        <v/>
      </c>
    </row>
    <row r="20" spans="1:85" x14ac:dyDescent="0.2">
      <c r="B20" s="2" t="s">
        <v>38</v>
      </c>
      <c r="Q20" s="11">
        <v>17</v>
      </c>
      <c r="R20" s="29" t="str">
        <f t="shared" si="0"/>
        <v>C1-16</v>
      </c>
      <c r="S20" s="101">
        <f>IF($K$2&lt;($B$13+0.25),VLOOKUP($K$2,$B$4:$B$13,1,TRUE),$B$10)</f>
        <v>45.764000000000003</v>
      </c>
      <c r="T20" s="29" t="str">
        <f t="shared" si="1"/>
        <v>C7-1</v>
      </c>
      <c r="U20" s="29">
        <f>IFERROR(IF(($K$2-S20)&lt;$B$13,VLOOKUP(($K$2-S20),$B$4:$B$13,1,TRUE),$B$16),"-")</f>
        <v>35.396999999999998</v>
      </c>
      <c r="V20" s="29" t="str">
        <f t="shared" si="2"/>
        <v>-</v>
      </c>
      <c r="W20" s="29" t="str">
        <f>IFERROR(IF(($K$2-S20-U20)&lt;$B$13,VLOOKUP(($K$2-S20-U20),$B$4:$B$13,1,TRUE),$B$16),"-")</f>
        <v>-</v>
      </c>
      <c r="X20" s="29" t="str">
        <f t="shared" si="3"/>
        <v>-</v>
      </c>
      <c r="Y20" s="29" t="str">
        <f>IFERROR(IF(($K$2-S20-U20-W20)&lt;$B$13,VLOOKUP(($K$2-S20-U20-W20),$B$4:$B$13,1,TRUE),$B$16),"-")</f>
        <v>-</v>
      </c>
      <c r="Z20" s="7">
        <f t="shared" si="57"/>
        <v>81.161000000000001</v>
      </c>
      <c r="AA20" s="7">
        <f t="shared" si="5"/>
        <v>2.8389999999999986</v>
      </c>
      <c r="AB20">
        <f t="shared" si="6"/>
        <v>-5</v>
      </c>
      <c r="AC20" s="7">
        <f t="shared" si="7"/>
        <v>1</v>
      </c>
      <c r="AD20" s="7">
        <f t="shared" si="8"/>
        <v>0</v>
      </c>
      <c r="AE20" s="7">
        <f t="array" ref="AE20">IF(OR(LEFT(R20:Y20,2)="C5",LEFT(R20:Y20,2)="C6",LEFT(R20:Y20,2)="C7"),1,0)</f>
        <v>1</v>
      </c>
      <c r="AF20" s="7">
        <f t="shared" si="9"/>
        <v>0</v>
      </c>
      <c r="AG20" s="7">
        <f t="shared" si="10"/>
        <v>-2</v>
      </c>
      <c r="AI20" t="str">
        <f t="array" ref="AI20">IFERROR(INDEX($Q$4:$Q$59,SMALL(IF($AG$4:$AG$23=MAX($AG$4:$AG$23),ROW($AG$4:$AG$23)),ROWS(Q$4:Q20))-3,1),"")</f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  <c r="AQ20" t="str">
        <f t="shared" si="18"/>
        <v/>
      </c>
      <c r="AR20" t="str">
        <f t="shared" si="19"/>
        <v/>
      </c>
      <c r="AS20" t="str">
        <f t="shared" si="20"/>
        <v/>
      </c>
      <c r="AT20" t="str">
        <f t="shared" si="21"/>
        <v/>
      </c>
      <c r="AV20" t="str">
        <f t="array" ref="AV20">IFERROR(INDEX($Q$4:$Q$59,SMALL(IF($AG$4:$AG$23=(MAX($AG$4:$AG$23)-1),ROW($AG$4:$AG$23)),ROWS(Q$4:Q20))-3,1),"")</f>
        <v/>
      </c>
      <c r="AW20" t="str">
        <f t="shared" si="22"/>
        <v/>
      </c>
      <c r="AX20" t="str">
        <f t="shared" si="23"/>
        <v/>
      </c>
      <c r="AY20" t="str">
        <f t="shared" si="24"/>
        <v/>
      </c>
      <c r="AZ20" t="str">
        <f t="shared" si="25"/>
        <v/>
      </c>
      <c r="BA20" t="str">
        <f t="shared" si="26"/>
        <v/>
      </c>
      <c r="BB20" t="str">
        <f t="shared" si="27"/>
        <v/>
      </c>
      <c r="BC20" t="str">
        <f t="shared" si="28"/>
        <v/>
      </c>
      <c r="BD20" t="str">
        <f t="shared" si="29"/>
        <v/>
      </c>
      <c r="BE20" t="str">
        <f t="shared" si="30"/>
        <v/>
      </c>
      <c r="BF20" t="str">
        <f t="shared" si="31"/>
        <v/>
      </c>
      <c r="BG20" t="str">
        <f t="shared" si="32"/>
        <v/>
      </c>
      <c r="BI20" t="str">
        <f t="array" ref="BI20">IFERROR(INDEX($Q$4:$Q$59,SMALL(IF($AG$4:$AG$23=(MAX($AG$4:$AG$23)-2),ROW($AG$4:$AG$23)),ROWS(Q$4:Q20))-3,1),"")</f>
        <v/>
      </c>
      <c r="BJ20" t="str">
        <f t="shared" si="33"/>
        <v/>
      </c>
      <c r="BK20" t="str">
        <f t="shared" si="34"/>
        <v/>
      </c>
      <c r="BL20" t="str">
        <f t="shared" si="35"/>
        <v/>
      </c>
      <c r="BM20" t="str">
        <f t="shared" si="36"/>
        <v/>
      </c>
      <c r="BN20" t="str">
        <f t="shared" si="37"/>
        <v/>
      </c>
      <c r="BO20" t="str">
        <f t="shared" si="38"/>
        <v/>
      </c>
      <c r="BP20" t="str">
        <f t="shared" si="39"/>
        <v/>
      </c>
      <c r="BQ20" t="str">
        <f t="shared" si="40"/>
        <v/>
      </c>
      <c r="BR20" t="str">
        <f t="shared" si="41"/>
        <v/>
      </c>
      <c r="BS20" t="str">
        <f t="shared" si="42"/>
        <v/>
      </c>
      <c r="BT20" t="str">
        <f t="shared" si="43"/>
        <v/>
      </c>
      <c r="BV20" t="str">
        <f t="array" ref="BV20">IFERROR(INDEX($Q$4:$Q$59,SMALL(IF($AG$4:$AG$23&lt;(MAX($AG$4:$AG$23)-2),ROW($AG$4:$AG$23)),ROWS(#REF!))-3,1),"")</f>
        <v/>
      </c>
      <c r="BW20" t="str">
        <f t="shared" si="44"/>
        <v/>
      </c>
      <c r="BX20" t="str">
        <f t="shared" si="45"/>
        <v/>
      </c>
      <c r="BY20" t="str">
        <f t="shared" si="46"/>
        <v/>
      </c>
      <c r="BZ20" t="str">
        <f t="shared" si="47"/>
        <v/>
      </c>
      <c r="CA20" t="str">
        <f t="shared" si="48"/>
        <v/>
      </c>
      <c r="CB20" t="str">
        <f t="shared" si="49"/>
        <v/>
      </c>
      <c r="CC20" t="str">
        <f t="shared" si="50"/>
        <v/>
      </c>
      <c r="CD20" t="str">
        <f t="shared" si="51"/>
        <v/>
      </c>
      <c r="CE20" t="str">
        <f t="shared" si="52"/>
        <v/>
      </c>
      <c r="CF20" t="str">
        <f t="shared" si="53"/>
        <v/>
      </c>
      <c r="CG20" t="str">
        <f t="shared" si="54"/>
        <v/>
      </c>
    </row>
    <row r="21" spans="1:85" x14ac:dyDescent="0.2">
      <c r="Q21" s="11">
        <v>18</v>
      </c>
      <c r="R21" s="29" t="str">
        <f t="shared" si="0"/>
        <v>C1-16</v>
      </c>
      <c r="S21" s="101">
        <f>IF($K$2&lt;($B$13+0.25),VLOOKUP($K$2,$B$4:$B$13,1,TRUE),$B$10)</f>
        <v>45.764000000000003</v>
      </c>
      <c r="T21" s="29" t="str">
        <f t="shared" si="1"/>
        <v>C7-1</v>
      </c>
      <c r="U21" s="29">
        <f>IFERROR(IF(($K$2-S21)&lt;$B$13,VLOOKUP(($K$2-S21),$B$4:$B$13,1,TRUE),$B$17),"-")</f>
        <v>35.396999999999998</v>
      </c>
      <c r="V21" s="29" t="str">
        <f t="shared" si="2"/>
        <v>-</v>
      </c>
      <c r="W21" s="29" t="str">
        <f>IFERROR(IF(($K$2-S21-U21)&lt;$B$13,VLOOKUP(($K$2-S21-U21),$B$4:$B$13,1,TRUE),$B$17),"-")</f>
        <v>-</v>
      </c>
      <c r="X21" s="29" t="str">
        <f t="shared" si="3"/>
        <v>-</v>
      </c>
      <c r="Y21" s="29" t="str">
        <f>IFERROR(IF(($K$2-S21-U21-W21)&lt;$B$13,VLOOKUP(($K$2-S21-U21-W21),$B$4:$B$13,1,TRUE),$B$17),"-")</f>
        <v>-</v>
      </c>
      <c r="Z21" s="7">
        <f t="shared" si="57"/>
        <v>81.161000000000001</v>
      </c>
      <c r="AA21" s="7">
        <f t="shared" si="5"/>
        <v>2.8389999999999986</v>
      </c>
      <c r="AB21">
        <f t="shared" si="6"/>
        <v>-5</v>
      </c>
      <c r="AC21" s="7">
        <f t="shared" si="7"/>
        <v>1</v>
      </c>
      <c r="AD21" s="7">
        <f t="shared" si="8"/>
        <v>0</v>
      </c>
      <c r="AE21" s="7">
        <f t="array" ref="AE21">IF(OR(LEFT(R21:Y21,2)="C5",LEFT(R21:Y21,2)="C6",LEFT(R21:Y21,2)="C7"),1,0)</f>
        <v>1</v>
      </c>
      <c r="AF21" s="7">
        <f t="shared" si="9"/>
        <v>0</v>
      </c>
      <c r="AG21" s="7">
        <f t="shared" si="10"/>
        <v>-2</v>
      </c>
      <c r="AI21" t="str">
        <f t="array" ref="AI21">IFERROR(INDEX($Q$4:$Q$59,SMALL(IF($AG$4:$AG$23=MAX($AG$4:$AG$23),ROW($AG$4:$AG$23)),ROWS(Q$4:Q21))-3,1),"")</f>
        <v/>
      </c>
      <c r="AJ21" t="str">
        <f t="shared" si="11"/>
        <v/>
      </c>
      <c r="AK21" t="str">
        <f t="shared" si="12"/>
        <v/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V21" t="str">
        <f t="array" ref="AV21">IFERROR(INDEX($Q$4:$Q$59,SMALL(IF($AG$4:$AG$23=(MAX($AG$4:$AG$23)-1),ROW($AG$4:$AG$23)),ROWS(Q$4:Q21))-3,1),"")</f>
        <v/>
      </c>
      <c r="AW21" t="str">
        <f t="shared" si="22"/>
        <v/>
      </c>
      <c r="AX21" t="str">
        <f t="shared" si="23"/>
        <v/>
      </c>
      <c r="AY21" t="str">
        <f t="shared" si="24"/>
        <v/>
      </c>
      <c r="AZ21" t="str">
        <f t="shared" si="25"/>
        <v/>
      </c>
      <c r="BA21" t="str">
        <f t="shared" si="26"/>
        <v/>
      </c>
      <c r="BB21" t="str">
        <f t="shared" si="27"/>
        <v/>
      </c>
      <c r="BC21" t="str">
        <f t="shared" si="28"/>
        <v/>
      </c>
      <c r="BD21" t="str">
        <f t="shared" si="29"/>
        <v/>
      </c>
      <c r="BE21" t="str">
        <f t="shared" si="30"/>
        <v/>
      </c>
      <c r="BF21" t="str">
        <f t="shared" si="31"/>
        <v/>
      </c>
      <c r="BG21" t="str">
        <f t="shared" si="32"/>
        <v/>
      </c>
      <c r="BI21" t="str">
        <f t="array" ref="BI21">IFERROR(INDEX($Q$4:$Q$59,SMALL(IF($AG$4:$AG$23=(MAX($AG$4:$AG$23)-2),ROW($AG$4:$AG$23)),ROWS(Q$4:Q21))-3,1),"")</f>
        <v/>
      </c>
      <c r="BJ21" t="str">
        <f t="shared" si="33"/>
        <v/>
      </c>
      <c r="BK21" t="str">
        <f t="shared" si="34"/>
        <v/>
      </c>
      <c r="BL21" t="str">
        <f t="shared" si="35"/>
        <v/>
      </c>
      <c r="BM21" t="str">
        <f t="shared" si="36"/>
        <v/>
      </c>
      <c r="BN21" t="str">
        <f t="shared" si="37"/>
        <v/>
      </c>
      <c r="BO21" t="str">
        <f t="shared" si="38"/>
        <v/>
      </c>
      <c r="BP21" t="str">
        <f t="shared" si="39"/>
        <v/>
      </c>
      <c r="BQ21" t="str">
        <f t="shared" si="40"/>
        <v/>
      </c>
      <c r="BR21" t="str">
        <f t="shared" si="41"/>
        <v/>
      </c>
      <c r="BS21" t="str">
        <f t="shared" si="42"/>
        <v/>
      </c>
      <c r="BT21" t="str">
        <f t="shared" si="43"/>
        <v/>
      </c>
      <c r="BV21" t="str">
        <f t="array" ref="BV21">IFERROR(INDEX($Q$4:$Q$59,SMALL(IF($AG$4:$AG$23&lt;(MAX($AG$4:$AG$23)-2),ROW($AG$4:$AG$23)),ROWS(#REF!))-3,1),"")</f>
        <v/>
      </c>
      <c r="BW21" t="str">
        <f t="shared" si="44"/>
        <v/>
      </c>
      <c r="BX21" t="str">
        <f t="shared" si="45"/>
        <v/>
      </c>
      <c r="BY21" t="str">
        <f t="shared" si="46"/>
        <v/>
      </c>
      <c r="BZ21" t="str">
        <f t="shared" si="47"/>
        <v/>
      </c>
      <c r="CA21" t="str">
        <f t="shared" si="48"/>
        <v/>
      </c>
      <c r="CB21" t="str">
        <f t="shared" si="49"/>
        <v/>
      </c>
      <c r="CC21" t="str">
        <f t="shared" si="50"/>
        <v/>
      </c>
      <c r="CD21" t="str">
        <f t="shared" si="51"/>
        <v/>
      </c>
      <c r="CE21" t="str">
        <f t="shared" si="52"/>
        <v/>
      </c>
      <c r="CF21" t="str">
        <f t="shared" si="53"/>
        <v/>
      </c>
      <c r="CG21" t="str">
        <f t="shared" si="54"/>
        <v/>
      </c>
    </row>
    <row r="22" spans="1:85" x14ac:dyDescent="0.2">
      <c r="Q22">
        <v>19</v>
      </c>
      <c r="R22" s="29" t="str">
        <f t="shared" si="0"/>
        <v>C1-16</v>
      </c>
      <c r="S22" s="101">
        <f>IF($K$2&lt;($B$13+0.25),VLOOKUP($K$2,$B$4:$B$13,1,TRUE),$B$10)</f>
        <v>45.764000000000003</v>
      </c>
      <c r="T22" s="29" t="str">
        <f t="shared" si="1"/>
        <v>C7-1</v>
      </c>
      <c r="U22" s="29">
        <f>IFERROR(IF(($K$2-S22)&lt;$B$13,VLOOKUP(($K$2-S22),$B$4:$B$13,1,TRUE),$B$18),"-")</f>
        <v>35.396999999999998</v>
      </c>
      <c r="V22" s="29" t="str">
        <f t="shared" si="2"/>
        <v>-</v>
      </c>
      <c r="W22" s="29" t="str">
        <f>IFERROR(IF(($K$2-S22-U22)&lt;$B$13,VLOOKUP(($K$2-S22-U22),$B$4:$B$13,1,TRUE),$B$18),"-")</f>
        <v>-</v>
      </c>
      <c r="X22" s="29" t="str">
        <f t="shared" si="3"/>
        <v>-</v>
      </c>
      <c r="Y22" s="29" t="str">
        <f>IFERROR(IF(($K$2-S22-U22-W22)&lt;$B$13,VLOOKUP(($K$2-S22-U22-W22),$B$4:$B$13,1,TRUE),$B$18),"-")</f>
        <v>-</v>
      </c>
      <c r="Z22" s="7">
        <f t="shared" si="57"/>
        <v>81.161000000000001</v>
      </c>
      <c r="AA22" s="7">
        <f t="shared" si="5"/>
        <v>2.8389999999999986</v>
      </c>
      <c r="AB22">
        <f t="shared" si="6"/>
        <v>-5</v>
      </c>
      <c r="AC22" s="7">
        <f t="shared" si="7"/>
        <v>1</v>
      </c>
      <c r="AD22" s="7">
        <f t="shared" si="8"/>
        <v>0</v>
      </c>
      <c r="AE22" s="7">
        <f t="array" ref="AE22">IF(OR(LEFT(R22:Y22,2)="C5",LEFT(R22:Y22,2)="C6",LEFT(R22:Y22,2)="C7"),1,0)</f>
        <v>1</v>
      </c>
      <c r="AF22" s="7">
        <f t="shared" si="9"/>
        <v>0</v>
      </c>
      <c r="AG22" s="7">
        <f t="shared" si="10"/>
        <v>-2</v>
      </c>
      <c r="AI22" t="str">
        <f t="array" ref="AI22">IFERROR(INDEX($Q$4:$Q$59,SMALL(IF($AG$4:$AG$23=MAX($AG$4:$AG$23),ROW($AG$4:$AG$23)),ROWS(Q$4:Q22))-3,1),"")</f>
        <v/>
      </c>
      <c r="AJ22" t="str">
        <f t="shared" si="11"/>
        <v/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V22" t="str">
        <f t="array" ref="AV22">IFERROR(INDEX($Q$4:$Q$59,SMALL(IF($AG$4:$AG$23=(MAX($AG$4:$AG$23)-1),ROW($AG$4:$AG$23)),ROWS(Q$4:Q22))-3,1),"")</f>
        <v/>
      </c>
      <c r="AW22" t="str">
        <f t="shared" si="22"/>
        <v/>
      </c>
      <c r="AX22" t="str">
        <f t="shared" si="23"/>
        <v/>
      </c>
      <c r="AY22" t="str">
        <f t="shared" si="24"/>
        <v/>
      </c>
      <c r="AZ22" t="str">
        <f t="shared" si="25"/>
        <v/>
      </c>
      <c r="BA22" t="str">
        <f t="shared" si="26"/>
        <v/>
      </c>
      <c r="BB22" t="str">
        <f t="shared" si="27"/>
        <v/>
      </c>
      <c r="BC22" t="str">
        <f t="shared" si="28"/>
        <v/>
      </c>
      <c r="BD22" t="str">
        <f t="shared" si="29"/>
        <v/>
      </c>
      <c r="BE22" t="str">
        <f t="shared" si="30"/>
        <v/>
      </c>
      <c r="BF22" t="str">
        <f t="shared" si="31"/>
        <v/>
      </c>
      <c r="BG22" t="str">
        <f t="shared" si="32"/>
        <v/>
      </c>
      <c r="BI22" t="str">
        <f t="array" ref="BI22">IFERROR(INDEX($Q$4:$Q$59,SMALL(IF($AG$4:$AG$23=(MAX($AG$4:$AG$23)-2),ROW($AG$4:$AG$23)),ROWS(Q$4:Q22))-3,1),"")</f>
        <v/>
      </c>
      <c r="BJ22" t="str">
        <f t="shared" si="33"/>
        <v/>
      </c>
      <c r="BK22" t="str">
        <f t="shared" si="34"/>
        <v/>
      </c>
      <c r="BL22" t="str">
        <f t="shared" si="35"/>
        <v/>
      </c>
      <c r="BM22" t="str">
        <f t="shared" si="36"/>
        <v/>
      </c>
      <c r="BN22" t="str">
        <f t="shared" si="37"/>
        <v/>
      </c>
      <c r="BO22" t="str">
        <f t="shared" si="38"/>
        <v/>
      </c>
      <c r="BP22" t="str">
        <f t="shared" si="39"/>
        <v/>
      </c>
      <c r="BQ22" t="str">
        <f t="shared" si="40"/>
        <v/>
      </c>
      <c r="BR22" t="str">
        <f t="shared" si="41"/>
        <v/>
      </c>
      <c r="BS22" t="str">
        <f t="shared" si="42"/>
        <v/>
      </c>
      <c r="BT22" t="str">
        <f t="shared" si="43"/>
        <v/>
      </c>
      <c r="BV22" t="str">
        <f t="array" ref="BV22">IFERROR(INDEX($Q$4:$Q$59,SMALL(IF($AG$4:$AG$23&lt;(MAX($AG$4:$AG$23)-2),ROW($AG$4:$AG$23)),ROWS(#REF!))-3,1),"")</f>
        <v/>
      </c>
      <c r="BW22" t="str">
        <f t="shared" si="44"/>
        <v/>
      </c>
      <c r="BX22" t="str">
        <f t="shared" si="45"/>
        <v/>
      </c>
      <c r="BY22" t="str">
        <f t="shared" si="46"/>
        <v/>
      </c>
      <c r="BZ22" t="str">
        <f t="shared" si="47"/>
        <v/>
      </c>
      <c r="CA22" t="str">
        <f t="shared" si="48"/>
        <v/>
      </c>
      <c r="CB22" t="str">
        <f t="shared" si="49"/>
        <v/>
      </c>
      <c r="CC22" t="str">
        <f t="shared" si="50"/>
        <v/>
      </c>
      <c r="CD22" t="str">
        <f t="shared" si="51"/>
        <v/>
      </c>
      <c r="CE22" t="str">
        <f t="shared" si="52"/>
        <v/>
      </c>
      <c r="CF22" t="str">
        <f t="shared" si="53"/>
        <v/>
      </c>
      <c r="CG22" t="str">
        <f t="shared" si="54"/>
        <v/>
      </c>
    </row>
    <row r="23" spans="1:85" x14ac:dyDescent="0.2">
      <c r="Q23">
        <v>20</v>
      </c>
      <c r="R23" s="29" t="str">
        <f t="shared" si="0"/>
        <v>C1-16</v>
      </c>
      <c r="S23" s="101">
        <f>IF($K$2&lt;($B$13+0.25),VLOOKUP($K$2,$B$4:$B$13,1,TRUE),$B$10)</f>
        <v>45.764000000000003</v>
      </c>
      <c r="T23" s="29" t="str">
        <f t="shared" si="1"/>
        <v>C7-1</v>
      </c>
      <c r="U23" s="29">
        <f>IFERROR(IF(($K$2-S23)&lt;$B$13,VLOOKUP(($K$2-S23),$B$4:$B$13,1,TRUE),$B$19),"-")</f>
        <v>35.396999999999998</v>
      </c>
      <c r="V23" s="29" t="str">
        <f t="shared" si="2"/>
        <v>-</v>
      </c>
      <c r="W23" s="29" t="str">
        <f>IFERROR(IF(($K$2-S23-U23)&lt;$B$13,VLOOKUP(($K$2-S23-U23),$B$4:$B$13,1,TRUE),$B$19),"-")</f>
        <v>-</v>
      </c>
      <c r="X23" s="29" t="str">
        <f t="shared" si="3"/>
        <v>-</v>
      </c>
      <c r="Y23" s="29" t="str">
        <f>IFERROR(IF(($K$2-S23-U23-W23)&lt;$B$13,VLOOKUP(($K$2-S23-U23-W23),$B$4:$B$13,1,TRUE),$B$19),"-")</f>
        <v>-</v>
      </c>
      <c r="Z23" s="7">
        <f t="shared" si="57"/>
        <v>81.161000000000001</v>
      </c>
      <c r="AA23" s="7">
        <f t="shared" si="5"/>
        <v>2.8389999999999986</v>
      </c>
      <c r="AB23">
        <f t="shared" si="6"/>
        <v>-5</v>
      </c>
      <c r="AC23" s="7">
        <f t="shared" si="7"/>
        <v>1</v>
      </c>
      <c r="AD23" s="7">
        <f t="shared" si="8"/>
        <v>0</v>
      </c>
      <c r="AE23" s="7">
        <f t="array" ref="AE23">IF(OR(LEFT(R23:Y23,2)="C5",LEFT(R23:Y23,2)="C6",LEFT(R23:Y23,2)="C7"),1,0)</f>
        <v>1</v>
      </c>
      <c r="AF23" s="7">
        <f t="shared" si="9"/>
        <v>0</v>
      </c>
      <c r="AG23" s="7">
        <f t="shared" si="10"/>
        <v>-2</v>
      </c>
      <c r="AI23" t="str">
        <f t="array" ref="AI23">IFERROR(INDEX($Q$4:$Q$59,SMALL(IF($AG$4:$AG$23=MAX($AG$4:$AG$23),ROW($AG$4:$AG$23)),ROWS(Q$4:Q23))-3,1),"")</f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V23" t="str">
        <f t="array" ref="AV23">IFERROR(INDEX($Q$4:$Q$59,SMALL(IF($AG$4:$AG$23=(MAX($AG$4:$AG$23)-1),ROW($AG$4:$AG$23)),ROWS(Q$4:Q23))-3,1),"")</f>
        <v/>
      </c>
      <c r="AW23" t="str">
        <f t="shared" si="22"/>
        <v/>
      </c>
      <c r="AX23" t="str">
        <f t="shared" si="23"/>
        <v/>
      </c>
      <c r="AY23" t="str">
        <f t="shared" si="24"/>
        <v/>
      </c>
      <c r="AZ23" t="str">
        <f t="shared" si="25"/>
        <v/>
      </c>
      <c r="BA23" t="str">
        <f t="shared" si="26"/>
        <v/>
      </c>
      <c r="BB23" t="str">
        <f t="shared" si="27"/>
        <v/>
      </c>
      <c r="BC23" t="str">
        <f t="shared" si="28"/>
        <v/>
      </c>
      <c r="BD23" t="str">
        <f t="shared" si="29"/>
        <v/>
      </c>
      <c r="BE23" t="str">
        <f t="shared" si="30"/>
        <v/>
      </c>
      <c r="BF23" t="str">
        <f t="shared" si="31"/>
        <v/>
      </c>
      <c r="BG23" t="str">
        <f t="shared" si="32"/>
        <v/>
      </c>
      <c r="BI23" t="str">
        <f t="array" ref="BI23">IFERROR(INDEX($Q$4:$Q$59,SMALL(IF($AG$4:$AG$23=(MAX($AG$4:$AG$23)-2),ROW($AG$4:$AG$23)),ROWS(Q$4:Q23))-3,1),"")</f>
        <v/>
      </c>
      <c r="BJ23" t="str">
        <f t="shared" si="33"/>
        <v/>
      </c>
      <c r="BK23" t="str">
        <f t="shared" si="34"/>
        <v/>
      </c>
      <c r="BL23" t="str">
        <f t="shared" si="35"/>
        <v/>
      </c>
      <c r="BM23" t="str">
        <f t="shared" si="36"/>
        <v/>
      </c>
      <c r="BN23" t="str">
        <f t="shared" si="37"/>
        <v/>
      </c>
      <c r="BO23" t="str">
        <f t="shared" si="38"/>
        <v/>
      </c>
      <c r="BP23" t="str">
        <f t="shared" si="39"/>
        <v/>
      </c>
      <c r="BQ23" t="str">
        <f t="shared" si="40"/>
        <v/>
      </c>
      <c r="BR23" t="str">
        <f t="shared" si="41"/>
        <v/>
      </c>
      <c r="BS23" t="str">
        <f t="shared" si="42"/>
        <v/>
      </c>
      <c r="BT23" t="str">
        <f t="shared" si="43"/>
        <v/>
      </c>
      <c r="BV23" t="str">
        <f t="array" ref="BV23">IFERROR(INDEX($Q$4:$Q$59,SMALL(IF($AG$4:$AG$23&lt;(MAX($AG$4:$AG$23)-2),ROW($AG$4:$AG$23)),ROWS(#REF!))-3,1),"")</f>
        <v/>
      </c>
      <c r="BW23" t="str">
        <f t="shared" si="44"/>
        <v/>
      </c>
      <c r="BX23" t="str">
        <f t="shared" si="45"/>
        <v/>
      </c>
      <c r="BY23" t="str">
        <f t="shared" si="46"/>
        <v/>
      </c>
      <c r="BZ23" t="str">
        <f t="shared" si="47"/>
        <v/>
      </c>
      <c r="CA23" t="str">
        <f t="shared" si="48"/>
        <v/>
      </c>
      <c r="CB23" t="str">
        <f t="shared" si="49"/>
        <v/>
      </c>
      <c r="CC23" t="str">
        <f t="shared" si="50"/>
        <v/>
      </c>
      <c r="CD23" t="str">
        <f t="shared" si="51"/>
        <v/>
      </c>
      <c r="CE23" t="str">
        <f t="shared" si="52"/>
        <v/>
      </c>
      <c r="CF23" t="str">
        <f t="shared" si="53"/>
        <v/>
      </c>
      <c r="CG23" t="str">
        <f t="shared" si="54"/>
        <v/>
      </c>
    </row>
    <row r="24" spans="1:85" x14ac:dyDescent="0.2">
      <c r="Q24">
        <v>21</v>
      </c>
      <c r="AI24" t="str">
        <f t="array" ref="AI24">IFERROR(INDEX($Q$4:$Q$59,SMALL(IF($AG$4:$AG$23=MAX($AG$4:$AG$23),ROW($AG$4:$AG$23)),ROWS(Q$4:Q24))-3,1),"")</f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V24" t="str">
        <f t="array" ref="AV24">IFERROR(INDEX($Q$4:$Q$59,SMALL(IF($AG$4:$AG$23=(MAX($AG$4:$AG$23)-1),ROW($AG$4:$AG$23)),ROWS(Q$4:Q24))-3,1),"")</f>
        <v/>
      </c>
      <c r="AW24" t="str">
        <f t="shared" si="22"/>
        <v/>
      </c>
      <c r="AX24" t="str">
        <f t="shared" si="23"/>
        <v/>
      </c>
      <c r="AY24" t="str">
        <f t="shared" si="24"/>
        <v/>
      </c>
      <c r="AZ24" t="str">
        <f t="shared" si="25"/>
        <v/>
      </c>
      <c r="BA24" t="str">
        <f t="shared" si="26"/>
        <v/>
      </c>
      <c r="BB24" t="str">
        <f t="shared" si="27"/>
        <v/>
      </c>
      <c r="BC24" t="str">
        <f t="shared" si="28"/>
        <v/>
      </c>
      <c r="BD24" t="str">
        <f t="shared" si="29"/>
        <v/>
      </c>
      <c r="BE24" t="str">
        <f t="shared" si="30"/>
        <v/>
      </c>
      <c r="BF24" t="str">
        <f t="shared" si="31"/>
        <v/>
      </c>
      <c r="BG24" t="str">
        <f t="shared" si="32"/>
        <v/>
      </c>
      <c r="BI24" t="str">
        <f t="array" ref="BI24">IFERROR(INDEX($Q$4:$Q$59,SMALL(IF($AG$4:$AG$23=(MAX($AG$4:$AG$23)-2),ROW($AG$4:$AG$23)),ROWS(Q$4:Q24))-3,1),"")</f>
        <v/>
      </c>
      <c r="BJ24" t="str">
        <f t="shared" si="33"/>
        <v/>
      </c>
      <c r="BK24" t="str">
        <f t="shared" si="34"/>
        <v/>
      </c>
      <c r="BL24" t="str">
        <f t="shared" si="35"/>
        <v/>
      </c>
      <c r="BM24" t="str">
        <f t="shared" si="36"/>
        <v/>
      </c>
      <c r="BN24" t="str">
        <f t="shared" si="37"/>
        <v/>
      </c>
      <c r="BO24" t="str">
        <f t="shared" si="38"/>
        <v/>
      </c>
      <c r="BP24" t="str">
        <f t="shared" si="39"/>
        <v/>
      </c>
      <c r="BQ24" t="str">
        <f t="shared" si="40"/>
        <v/>
      </c>
      <c r="BR24" t="str">
        <f t="shared" si="41"/>
        <v/>
      </c>
      <c r="BS24" t="str">
        <f t="shared" si="42"/>
        <v/>
      </c>
      <c r="BT24" t="str">
        <f t="shared" si="43"/>
        <v/>
      </c>
      <c r="BV24" t="str">
        <f t="array" ref="BV24">IFERROR(INDEX($Q$4:$Q$59,SMALL(IF($AG$4:$AG$23&lt;(MAX($AG$4:$AG$23)-2),ROW($AG$4:$AG$23)),ROWS(#REF!))-3,1),"")</f>
        <v/>
      </c>
      <c r="BW24" t="str">
        <f t="shared" si="44"/>
        <v/>
      </c>
      <c r="BX24" t="str">
        <f t="shared" si="45"/>
        <v/>
      </c>
      <c r="BY24" t="str">
        <f t="shared" si="46"/>
        <v/>
      </c>
      <c r="BZ24" t="str">
        <f t="shared" si="47"/>
        <v/>
      </c>
      <c r="CA24" t="str">
        <f t="shared" si="48"/>
        <v/>
      </c>
      <c r="CB24" t="str">
        <f t="shared" si="49"/>
        <v/>
      </c>
      <c r="CC24" t="str">
        <f t="shared" si="50"/>
        <v/>
      </c>
      <c r="CD24" t="str">
        <f t="shared" si="51"/>
        <v/>
      </c>
      <c r="CE24" t="str">
        <f t="shared" si="52"/>
        <v/>
      </c>
      <c r="CF24" t="str">
        <f t="shared" si="53"/>
        <v/>
      </c>
      <c r="CG24" t="str">
        <f t="shared" si="54"/>
        <v/>
      </c>
    </row>
    <row r="25" spans="1:85" x14ac:dyDescent="0.2">
      <c r="Q25" s="7">
        <v>22</v>
      </c>
      <c r="AI25" t="str">
        <f t="array" ref="AI25">IFERROR(INDEX($Q$4:$Q$59,SMALL(IF($AG$4:$AG$23=MAX($AG$4:$AG$23),ROW($AG$4:$AG$23)),ROWS(Q$4:Q25))-3,1),"")</f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V25" t="str">
        <f t="array" ref="AV25">IFERROR(INDEX($Q$4:$Q$59,SMALL(IF($AG$4:$AG$23=(MAX($AG$4:$AG$23)-1),ROW($AG$4:$AG$23)),ROWS(Q$4:Q25))-3,1),"")</f>
        <v/>
      </c>
      <c r="AW25" t="str">
        <f t="shared" si="22"/>
        <v/>
      </c>
      <c r="AX25" t="str">
        <f t="shared" si="23"/>
        <v/>
      </c>
      <c r="AY25" t="str">
        <f t="shared" si="24"/>
        <v/>
      </c>
      <c r="AZ25" t="str">
        <f t="shared" si="25"/>
        <v/>
      </c>
      <c r="BA25" t="str">
        <f t="shared" si="26"/>
        <v/>
      </c>
      <c r="BB25" t="str">
        <f t="shared" si="27"/>
        <v/>
      </c>
      <c r="BC25" t="str">
        <f t="shared" si="28"/>
        <v/>
      </c>
      <c r="BD25" t="str">
        <f t="shared" si="29"/>
        <v/>
      </c>
      <c r="BE25" t="str">
        <f t="shared" si="30"/>
        <v/>
      </c>
      <c r="BF25" t="str">
        <f t="shared" si="31"/>
        <v/>
      </c>
      <c r="BG25" t="str">
        <f t="shared" si="32"/>
        <v/>
      </c>
      <c r="BI25" t="str">
        <f t="array" ref="BI25">IFERROR(INDEX($Q$4:$Q$59,SMALL(IF($AG$4:$AG$23=(MAX($AG$4:$AG$23)-2),ROW($AG$4:$AG$23)),ROWS(Q$4:Q25))-3,1),"")</f>
        <v/>
      </c>
      <c r="BJ25" t="str">
        <f t="shared" si="33"/>
        <v/>
      </c>
      <c r="BK25" t="str">
        <f t="shared" si="34"/>
        <v/>
      </c>
      <c r="BL25" t="str">
        <f t="shared" si="35"/>
        <v/>
      </c>
      <c r="BM25" t="str">
        <f t="shared" si="36"/>
        <v/>
      </c>
      <c r="BN25" t="str">
        <f t="shared" si="37"/>
        <v/>
      </c>
      <c r="BO25" t="str">
        <f t="shared" si="38"/>
        <v/>
      </c>
      <c r="BP25" t="str">
        <f t="shared" si="39"/>
        <v/>
      </c>
      <c r="BQ25" t="str">
        <f t="shared" si="40"/>
        <v/>
      </c>
      <c r="BR25" t="str">
        <f t="shared" si="41"/>
        <v/>
      </c>
      <c r="BS25" t="str">
        <f t="shared" si="42"/>
        <v/>
      </c>
      <c r="BT25" t="str">
        <f t="shared" si="43"/>
        <v/>
      </c>
      <c r="BV25" t="str">
        <f t="array" ref="BV25">IFERROR(INDEX($Q$4:$Q$59,SMALL(IF($AG$4:$AG$23&lt;(MAX($AG$4:$AG$23)-2),ROW($AG$4:$AG$23)),ROWS(#REF!))-3,1),"")</f>
        <v/>
      </c>
      <c r="BW25" t="str">
        <f t="shared" si="44"/>
        <v/>
      </c>
      <c r="BX25" t="str">
        <f t="shared" si="45"/>
        <v/>
      </c>
      <c r="BY25" t="str">
        <f t="shared" si="46"/>
        <v/>
      </c>
      <c r="BZ25" t="str">
        <f t="shared" si="47"/>
        <v/>
      </c>
      <c r="CA25" t="str">
        <f t="shared" si="48"/>
        <v/>
      </c>
      <c r="CB25" t="str">
        <f t="shared" si="49"/>
        <v/>
      </c>
      <c r="CC25" t="str">
        <f t="shared" si="50"/>
        <v/>
      </c>
      <c r="CD25" t="str">
        <f t="shared" si="51"/>
        <v/>
      </c>
      <c r="CE25" t="str">
        <f t="shared" si="52"/>
        <v/>
      </c>
      <c r="CF25" t="str">
        <f t="shared" si="53"/>
        <v/>
      </c>
      <c r="CG25" t="str">
        <f t="shared" si="54"/>
        <v/>
      </c>
    </row>
    <row r="26" spans="1:85" x14ac:dyDescent="0.2">
      <c r="Q26" s="11">
        <v>23</v>
      </c>
      <c r="AI26" t="str">
        <f t="array" ref="AI26">IFERROR(INDEX($Q$4:$Q$59,SMALL(IF($AG$4:$AG$23=MAX($AG$4:$AG$23),ROW($AG$4:$AG$23)),ROWS(Q$4:Q26))-3,1),"")</f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V26" t="str">
        <f t="array" ref="AV26">IFERROR(INDEX($Q$4:$Q$59,SMALL(IF($AG$4:$AG$23=(MAX($AG$4:$AG$23)-1),ROW($AG$4:$AG$23)),ROWS(Q$4:Q26))-3,1),"")</f>
        <v/>
      </c>
      <c r="AW26" t="str">
        <f t="shared" si="22"/>
        <v/>
      </c>
      <c r="AX26" t="str">
        <f t="shared" si="23"/>
        <v/>
      </c>
      <c r="AY26" t="str">
        <f t="shared" si="24"/>
        <v/>
      </c>
      <c r="AZ26" t="str">
        <f t="shared" si="25"/>
        <v/>
      </c>
      <c r="BA26" t="str">
        <f t="shared" si="26"/>
        <v/>
      </c>
      <c r="BB26" t="str">
        <f t="shared" si="27"/>
        <v/>
      </c>
      <c r="BC26" t="str">
        <f t="shared" si="28"/>
        <v/>
      </c>
      <c r="BD26" t="str">
        <f t="shared" si="29"/>
        <v/>
      </c>
      <c r="BE26" t="str">
        <f t="shared" si="30"/>
        <v/>
      </c>
      <c r="BF26" t="str">
        <f t="shared" si="31"/>
        <v/>
      </c>
      <c r="BG26" t="str">
        <f t="shared" si="32"/>
        <v/>
      </c>
      <c r="BI26" t="str">
        <f t="array" ref="BI26">IFERROR(INDEX($Q$4:$Q$59,SMALL(IF($AG$4:$AG$23=(MAX($AG$4:$AG$23)-2),ROW($AG$4:$AG$23)),ROWS(Q$4:Q26))-3,1),"")</f>
        <v/>
      </c>
      <c r="BJ26" t="str">
        <f t="shared" si="33"/>
        <v/>
      </c>
      <c r="BK26" t="str">
        <f t="shared" si="34"/>
        <v/>
      </c>
      <c r="BL26" t="str">
        <f t="shared" si="35"/>
        <v/>
      </c>
      <c r="BM26" t="str">
        <f t="shared" si="36"/>
        <v/>
      </c>
      <c r="BN26" t="str">
        <f t="shared" si="37"/>
        <v/>
      </c>
      <c r="BO26" t="str">
        <f t="shared" si="38"/>
        <v/>
      </c>
      <c r="BP26" t="str">
        <f t="shared" si="39"/>
        <v/>
      </c>
      <c r="BQ26" t="str">
        <f t="shared" si="40"/>
        <v/>
      </c>
      <c r="BR26" t="str">
        <f t="shared" si="41"/>
        <v/>
      </c>
      <c r="BS26" t="str">
        <f t="shared" si="42"/>
        <v/>
      </c>
      <c r="BT26" t="str">
        <f t="shared" si="43"/>
        <v/>
      </c>
      <c r="BV26" t="str">
        <f t="array" ref="BV26">IFERROR(INDEX($Q$4:$Q$59,SMALL(IF($AG$4:$AG$23&lt;(MAX($AG$4:$AG$23)-2),ROW($AG$4:$AG$23)),ROWS(#REF!))-3,1),"")</f>
        <v/>
      </c>
      <c r="BW26" t="str">
        <f t="shared" si="44"/>
        <v/>
      </c>
      <c r="BX26" t="str">
        <f t="shared" si="45"/>
        <v/>
      </c>
      <c r="BY26" t="str">
        <f t="shared" si="46"/>
        <v/>
      </c>
      <c r="BZ26" t="str">
        <f t="shared" si="47"/>
        <v/>
      </c>
      <c r="CA26" t="str">
        <f t="shared" si="48"/>
        <v/>
      </c>
      <c r="CB26" t="str">
        <f t="shared" si="49"/>
        <v/>
      </c>
      <c r="CC26" t="str">
        <f t="shared" si="50"/>
        <v/>
      </c>
      <c r="CD26" t="str">
        <f t="shared" si="51"/>
        <v/>
      </c>
      <c r="CE26" t="str">
        <f t="shared" si="52"/>
        <v/>
      </c>
      <c r="CF26" t="str">
        <f t="shared" si="53"/>
        <v/>
      </c>
      <c r="CG26" t="str">
        <f t="shared" si="54"/>
        <v/>
      </c>
    </row>
    <row r="27" spans="1:85" x14ac:dyDescent="0.2">
      <c r="Q27" s="11">
        <v>24</v>
      </c>
      <c r="AI27" t="str">
        <f t="array" ref="AI27">IFERROR(INDEX($Q$4:$Q$59,SMALL(IF($AG$4:$AG$23=MAX($AG$4:$AG$23),ROW($AG$4:$AG$23)),ROWS(Q$4:Q27))-3,1),"")</f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V27" t="str">
        <f t="array" ref="AV27">IFERROR(INDEX($Q$4:$Q$59,SMALL(IF($AG$4:$AG$23=(MAX($AG$4:$AG$23)-1),ROW($AG$4:$AG$23)),ROWS(Q$4:Q27))-3,1),"")</f>
        <v/>
      </c>
      <c r="AW27" t="str">
        <f t="shared" si="22"/>
        <v/>
      </c>
      <c r="AX27" t="str">
        <f t="shared" si="23"/>
        <v/>
      </c>
      <c r="AY27" t="str">
        <f t="shared" si="24"/>
        <v/>
      </c>
      <c r="AZ27" t="str">
        <f t="shared" si="25"/>
        <v/>
      </c>
      <c r="BA27" t="str">
        <f t="shared" si="26"/>
        <v/>
      </c>
      <c r="BB27" t="str">
        <f t="shared" si="27"/>
        <v/>
      </c>
      <c r="BC27" t="str">
        <f t="shared" si="28"/>
        <v/>
      </c>
      <c r="BD27" t="str">
        <f t="shared" si="29"/>
        <v/>
      </c>
      <c r="BE27" t="str">
        <f t="shared" si="30"/>
        <v/>
      </c>
      <c r="BF27" t="str">
        <f t="shared" si="31"/>
        <v/>
      </c>
      <c r="BG27" t="str">
        <f t="shared" si="32"/>
        <v/>
      </c>
      <c r="BI27" t="str">
        <f t="array" ref="BI27">IFERROR(INDEX($Q$4:$Q$59,SMALL(IF($AG$4:$AG$23=(MAX($AG$4:$AG$23)-2),ROW($AG$4:$AG$23)),ROWS(Q$4:Q27))-3,1),"")</f>
        <v/>
      </c>
      <c r="BJ27" t="str">
        <f t="shared" si="33"/>
        <v/>
      </c>
      <c r="BK27" t="str">
        <f t="shared" si="34"/>
        <v/>
      </c>
      <c r="BL27" t="str">
        <f t="shared" si="35"/>
        <v/>
      </c>
      <c r="BM27" t="str">
        <f t="shared" si="36"/>
        <v/>
      </c>
      <c r="BN27" t="str">
        <f t="shared" si="37"/>
        <v/>
      </c>
      <c r="BO27" t="str">
        <f t="shared" si="38"/>
        <v/>
      </c>
      <c r="BP27" t="str">
        <f t="shared" si="39"/>
        <v/>
      </c>
      <c r="BQ27" t="str">
        <f t="shared" si="40"/>
        <v/>
      </c>
      <c r="BR27" t="str">
        <f t="shared" si="41"/>
        <v/>
      </c>
      <c r="BS27" t="str">
        <f t="shared" si="42"/>
        <v/>
      </c>
      <c r="BT27" t="str">
        <f t="shared" si="43"/>
        <v/>
      </c>
      <c r="BV27" t="str">
        <f t="array" ref="BV27">IFERROR(INDEX($Q$4:$Q$59,SMALL(IF($AG$4:$AG$23&lt;(MAX($AG$4:$AG$23)-2),ROW($AG$4:$AG$23)),ROWS(#REF!))-3,1),"")</f>
        <v/>
      </c>
      <c r="BW27" t="str">
        <f t="shared" si="44"/>
        <v/>
      </c>
      <c r="BX27" t="str">
        <f t="shared" si="45"/>
        <v/>
      </c>
      <c r="BY27" t="str">
        <f t="shared" si="46"/>
        <v/>
      </c>
      <c r="BZ27" t="str">
        <f t="shared" si="47"/>
        <v/>
      </c>
      <c r="CA27" t="str">
        <f t="shared" si="48"/>
        <v/>
      </c>
      <c r="CB27" t="str">
        <f t="shared" si="49"/>
        <v/>
      </c>
      <c r="CC27" t="str">
        <f t="shared" si="50"/>
        <v/>
      </c>
      <c r="CD27" t="str">
        <f t="shared" si="51"/>
        <v/>
      </c>
      <c r="CE27" t="str">
        <f t="shared" si="52"/>
        <v/>
      </c>
      <c r="CF27" t="str">
        <f t="shared" si="53"/>
        <v/>
      </c>
      <c r="CG27" t="str">
        <f t="shared" si="54"/>
        <v/>
      </c>
    </row>
    <row r="28" spans="1:85" x14ac:dyDescent="0.2">
      <c r="Q28">
        <v>25</v>
      </c>
      <c r="AI28" t="str">
        <f t="array" ref="AI28">IFERROR(INDEX($Q$4:$Q$59,SMALL(IF($AG$4:$AG$23=MAX($AG$4:$AG$23),ROW($AG$4:$AG$23)),ROWS(Q$4:Q28))-3,1),"")</f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V28" t="str">
        <f t="array" ref="AV28">IFERROR(INDEX($Q$4:$Q$59,SMALL(IF($AG$4:$AG$23=(MAX($AG$4:$AG$23)-1),ROW($AG$4:$AG$23)),ROWS(Q$4:Q28))-3,1),"")</f>
        <v/>
      </c>
      <c r="AW28" t="str">
        <f t="shared" si="22"/>
        <v/>
      </c>
      <c r="AX28" t="str">
        <f t="shared" si="23"/>
        <v/>
      </c>
      <c r="AY28" t="str">
        <f t="shared" si="24"/>
        <v/>
      </c>
      <c r="AZ28" t="str">
        <f t="shared" si="25"/>
        <v/>
      </c>
      <c r="BA28" t="str">
        <f t="shared" si="26"/>
        <v/>
      </c>
      <c r="BB28" t="str">
        <f t="shared" si="27"/>
        <v/>
      </c>
      <c r="BC28" t="str">
        <f t="shared" si="28"/>
        <v/>
      </c>
      <c r="BD28" t="str">
        <f t="shared" si="29"/>
        <v/>
      </c>
      <c r="BE28" t="str">
        <f t="shared" si="30"/>
        <v/>
      </c>
      <c r="BF28" t="str">
        <f t="shared" si="31"/>
        <v/>
      </c>
      <c r="BG28" t="str">
        <f t="shared" si="32"/>
        <v/>
      </c>
      <c r="BI28" t="str">
        <f t="array" ref="BI28">IFERROR(INDEX($Q$4:$Q$59,SMALL(IF($AG$4:$AG$23=(MAX($AG$4:$AG$23)-2),ROW($AG$4:$AG$23)),ROWS(Q$4:Q28))-3,1),"")</f>
        <v/>
      </c>
      <c r="BJ28" t="str">
        <f t="shared" si="33"/>
        <v/>
      </c>
      <c r="BK28" t="str">
        <f t="shared" si="34"/>
        <v/>
      </c>
      <c r="BL28" t="str">
        <f t="shared" si="35"/>
        <v/>
      </c>
      <c r="BM28" t="str">
        <f t="shared" si="36"/>
        <v/>
      </c>
      <c r="BN28" t="str">
        <f t="shared" si="37"/>
        <v/>
      </c>
      <c r="BO28" t="str">
        <f t="shared" si="38"/>
        <v/>
      </c>
      <c r="BP28" t="str">
        <f t="shared" si="39"/>
        <v/>
      </c>
      <c r="BQ28" t="str">
        <f t="shared" si="40"/>
        <v/>
      </c>
      <c r="BR28" t="str">
        <f t="shared" si="41"/>
        <v/>
      </c>
      <c r="BS28" t="str">
        <f t="shared" si="42"/>
        <v/>
      </c>
      <c r="BT28" t="str">
        <f t="shared" si="43"/>
        <v/>
      </c>
      <c r="BV28">
        <f t="array" ref="BV28">IFERROR(INDEX($Q$4:$Q$59,SMALL(IF($AG$4:$AG$23&lt;(MAX($AG$4:$AG$23)-2),ROW($AG$4:$AG$23)),ROWS(AG$4:AG4))-3,1),"")</f>
        <v>1</v>
      </c>
      <c r="BW28" t="str">
        <f t="shared" si="44"/>
        <v>C4-3</v>
      </c>
      <c r="BX28">
        <f t="shared" si="45"/>
        <v>34.307000000000002</v>
      </c>
      <c r="BY28" t="str">
        <f t="shared" si="46"/>
        <v>C4-3</v>
      </c>
      <c r="BZ28">
        <f t="shared" si="47"/>
        <v>34.307000000000002</v>
      </c>
      <c r="CA28" t="str">
        <f t="shared" si="48"/>
        <v>C4-1</v>
      </c>
      <c r="CB28">
        <f t="shared" si="49"/>
        <v>11.433</v>
      </c>
      <c r="CC28" t="str">
        <f t="shared" si="50"/>
        <v>-</v>
      </c>
      <c r="CD28" t="str">
        <f t="shared" si="51"/>
        <v>-</v>
      </c>
      <c r="CE28">
        <f t="shared" si="52"/>
        <v>80.046999999999997</v>
      </c>
      <c r="CF28">
        <f t="shared" si="53"/>
        <v>3.953000000000003</v>
      </c>
      <c r="CG28">
        <f t="shared" si="54"/>
        <v>-5</v>
      </c>
    </row>
    <row r="29" spans="1:85" x14ac:dyDescent="0.2">
      <c r="Q29">
        <v>26</v>
      </c>
      <c r="AI29" t="str">
        <f t="array" ref="AI29">IFERROR(INDEX($Q$4:$Q$59,SMALL(IF($AG$4:$AG$23=MAX($AG$4:$AG$23),ROW($AG$4:$AG$23)),ROWS(Q$4:Q29))-3,1),"")</f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V29" t="str">
        <f t="array" ref="AV29">IFERROR(INDEX($Q$4:$Q$59,SMALL(IF($AG$4:$AG$23=(MAX($AG$4:$AG$23)-1),ROW($AG$4:$AG$23)),ROWS(Q$4:Q29))-3,1),"")</f>
        <v/>
      </c>
      <c r="AW29" t="str">
        <f t="shared" si="22"/>
        <v/>
      </c>
      <c r="AX29" t="str">
        <f t="shared" si="23"/>
        <v/>
      </c>
      <c r="AY29" t="str">
        <f t="shared" si="24"/>
        <v/>
      </c>
      <c r="AZ29" t="str">
        <f t="shared" si="25"/>
        <v/>
      </c>
      <c r="BA29" t="str">
        <f t="shared" si="26"/>
        <v/>
      </c>
      <c r="BB29" t="str">
        <f t="shared" si="27"/>
        <v/>
      </c>
      <c r="BC29" t="str">
        <f t="shared" si="28"/>
        <v/>
      </c>
      <c r="BD29" t="str">
        <f t="shared" si="29"/>
        <v/>
      </c>
      <c r="BE29" t="str">
        <f t="shared" si="30"/>
        <v/>
      </c>
      <c r="BF29" t="str">
        <f t="shared" si="31"/>
        <v/>
      </c>
      <c r="BG29" t="str">
        <f t="shared" si="32"/>
        <v/>
      </c>
      <c r="BI29" t="str">
        <f t="array" ref="BI29">IFERROR(INDEX($Q$4:$Q$59,SMALL(IF($AG$4:$AG$23=(MAX($AG$4:$AG$23)-2),ROW($AG$4:$AG$23)),ROWS(Q$4:Q29))-3,1),"")</f>
        <v/>
      </c>
      <c r="BJ29" t="str">
        <f t="shared" si="33"/>
        <v/>
      </c>
      <c r="BK29" t="str">
        <f t="shared" si="34"/>
        <v/>
      </c>
      <c r="BL29" t="str">
        <f t="shared" si="35"/>
        <v/>
      </c>
      <c r="BM29" t="str">
        <f t="shared" si="36"/>
        <v/>
      </c>
      <c r="BN29" t="str">
        <f t="shared" si="37"/>
        <v/>
      </c>
      <c r="BO29" t="str">
        <f t="shared" si="38"/>
        <v/>
      </c>
      <c r="BP29" t="str">
        <f t="shared" si="39"/>
        <v/>
      </c>
      <c r="BQ29" t="str">
        <f t="shared" si="40"/>
        <v/>
      </c>
      <c r="BR29" t="str">
        <f t="shared" si="41"/>
        <v/>
      </c>
      <c r="BS29" t="str">
        <f t="shared" si="42"/>
        <v/>
      </c>
      <c r="BT29" t="str">
        <f t="shared" si="43"/>
        <v/>
      </c>
      <c r="BV29" t="str">
        <f t="array" ref="BV29">IFERROR(INDEX($Q$4:$Q$59,SMALL(IF($AG$4:$AG$23&lt;(MAX($AG$4:$AG$23)-2),ROW($AG$4:$AG$23)),ROWS(AG$4:AG5))-3,1),"")</f>
        <v/>
      </c>
      <c r="BW29" t="str">
        <f t="shared" si="44"/>
        <v/>
      </c>
      <c r="BX29" t="str">
        <f t="shared" si="45"/>
        <v/>
      </c>
      <c r="BY29" t="str">
        <f t="shared" si="46"/>
        <v/>
      </c>
      <c r="BZ29" t="str">
        <f t="shared" si="47"/>
        <v/>
      </c>
      <c r="CA29" t="str">
        <f t="shared" si="48"/>
        <v/>
      </c>
      <c r="CB29" t="str">
        <f t="shared" si="49"/>
        <v/>
      </c>
      <c r="CC29" t="str">
        <f t="shared" si="50"/>
        <v/>
      </c>
      <c r="CD29" t="str">
        <f t="shared" si="51"/>
        <v/>
      </c>
      <c r="CE29" t="str">
        <f t="shared" si="52"/>
        <v/>
      </c>
      <c r="CF29" t="str">
        <f t="shared" si="53"/>
        <v/>
      </c>
      <c r="CG29" t="str">
        <f t="shared" si="54"/>
        <v/>
      </c>
    </row>
    <row r="30" spans="1:85" x14ac:dyDescent="0.2">
      <c r="Q30">
        <v>27</v>
      </c>
      <c r="AI30" t="str">
        <f t="array" ref="AI30">IFERROR(INDEX($Q$4:$Q$59,SMALL(IF($AG$4:$AG$23=MAX($AG$4:$AG$23),ROW($AG$4:$AG$23)),ROWS(Q$4:Q30))-3,1),"")</f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V30" t="str">
        <f t="array" ref="AV30">IFERROR(INDEX($Q$4:$Q$59,SMALL(IF($AG$4:$AG$23=(MAX($AG$4:$AG$23)-1),ROW($AG$4:$AG$23)),ROWS(Q$4:Q30))-3,1),"")</f>
        <v/>
      </c>
      <c r="AW30" t="str">
        <f t="shared" si="22"/>
        <v/>
      </c>
      <c r="AX30" t="str">
        <f t="shared" si="23"/>
        <v/>
      </c>
      <c r="AY30" t="str">
        <f t="shared" si="24"/>
        <v/>
      </c>
      <c r="AZ30" t="str">
        <f t="shared" si="25"/>
        <v/>
      </c>
      <c r="BA30" t="str">
        <f t="shared" si="26"/>
        <v/>
      </c>
      <c r="BB30" t="str">
        <f t="shared" si="27"/>
        <v/>
      </c>
      <c r="BC30" t="str">
        <f t="shared" si="28"/>
        <v/>
      </c>
      <c r="BD30" t="str">
        <f t="shared" si="29"/>
        <v/>
      </c>
      <c r="BE30" t="str">
        <f t="shared" si="30"/>
        <v/>
      </c>
      <c r="BF30" t="str">
        <f t="shared" si="31"/>
        <v/>
      </c>
      <c r="BG30" t="str">
        <f t="shared" si="32"/>
        <v/>
      </c>
      <c r="BI30" t="str">
        <f t="array" ref="BI30">IFERROR(INDEX($Q$4:$Q$59,SMALL(IF($AG$4:$AG$23=(MAX($AG$4:$AG$23)-2),ROW($AG$4:$AG$23)),ROWS(Q$4:Q30))-3,1),"")</f>
        <v/>
      </c>
      <c r="BJ30" t="str">
        <f t="shared" si="33"/>
        <v/>
      </c>
      <c r="BK30" t="str">
        <f t="shared" si="34"/>
        <v/>
      </c>
      <c r="BL30" t="str">
        <f t="shared" si="35"/>
        <v/>
      </c>
      <c r="BM30" t="str">
        <f t="shared" si="36"/>
        <v/>
      </c>
      <c r="BN30" t="str">
        <f t="shared" si="37"/>
        <v/>
      </c>
      <c r="BO30" t="str">
        <f t="shared" si="38"/>
        <v/>
      </c>
      <c r="BP30" t="str">
        <f t="shared" si="39"/>
        <v/>
      </c>
      <c r="BQ30" t="str">
        <f t="shared" si="40"/>
        <v/>
      </c>
      <c r="BR30" t="str">
        <f t="shared" si="41"/>
        <v/>
      </c>
      <c r="BS30" t="str">
        <f t="shared" si="42"/>
        <v/>
      </c>
      <c r="BT30" t="str">
        <f t="shared" si="43"/>
        <v/>
      </c>
      <c r="BV30" t="str">
        <f t="array" ref="BV30">IFERROR(INDEX($Q$4:$Q$59,SMALL(IF($AG$4:$AG$23&lt;(MAX($AG$4:$AG$23)-2),ROW($AG$4:$AG$23)),ROWS(AG$4:AG6))-3,1),"")</f>
        <v/>
      </c>
      <c r="BW30" t="str">
        <f t="shared" si="44"/>
        <v/>
      </c>
      <c r="BX30" t="str">
        <f t="shared" si="45"/>
        <v/>
      </c>
      <c r="BY30" t="str">
        <f t="shared" si="46"/>
        <v/>
      </c>
      <c r="BZ30" t="str">
        <f t="shared" si="47"/>
        <v/>
      </c>
      <c r="CA30" t="str">
        <f t="shared" si="48"/>
        <v/>
      </c>
      <c r="CB30" t="str">
        <f t="shared" si="49"/>
        <v/>
      </c>
      <c r="CC30" t="str">
        <f t="shared" si="50"/>
        <v/>
      </c>
      <c r="CD30" t="str">
        <f t="shared" si="51"/>
        <v/>
      </c>
      <c r="CE30" t="str">
        <f t="shared" si="52"/>
        <v/>
      </c>
      <c r="CF30" t="str">
        <f t="shared" si="53"/>
        <v/>
      </c>
      <c r="CG30" t="str">
        <f t="shared" si="54"/>
        <v/>
      </c>
    </row>
    <row r="31" spans="1:85" x14ac:dyDescent="0.2">
      <c r="Q31" s="7">
        <v>28</v>
      </c>
      <c r="AI31" t="str">
        <f t="array" ref="AI31">IFERROR(INDEX($Q$4:$Q$59,SMALL(IF($AG$4:$AG$23=MAX($AG$4:$AG$23),ROW($AG$4:$AG$23)),ROWS(Q$4:Q31))-3,1),"")</f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V31" t="str">
        <f t="array" ref="AV31">IFERROR(INDEX($Q$4:$Q$59,SMALL(IF($AG$4:$AG$23=(MAX($AG$4:$AG$23)-1),ROW($AG$4:$AG$23)),ROWS(Q$4:Q31))-3,1),"")</f>
        <v/>
      </c>
      <c r="AW31" t="str">
        <f t="shared" si="22"/>
        <v/>
      </c>
      <c r="AX31" t="str">
        <f t="shared" si="23"/>
        <v/>
      </c>
      <c r="AY31" t="str">
        <f t="shared" si="24"/>
        <v/>
      </c>
      <c r="AZ31" t="str">
        <f t="shared" si="25"/>
        <v/>
      </c>
      <c r="BA31" t="str">
        <f t="shared" si="26"/>
        <v/>
      </c>
      <c r="BB31" t="str">
        <f t="shared" si="27"/>
        <v/>
      </c>
      <c r="BC31" t="str">
        <f t="shared" si="28"/>
        <v/>
      </c>
      <c r="BD31" t="str">
        <f t="shared" si="29"/>
        <v/>
      </c>
      <c r="BE31" t="str">
        <f t="shared" si="30"/>
        <v/>
      </c>
      <c r="BF31" t="str">
        <f t="shared" si="31"/>
        <v/>
      </c>
      <c r="BG31" t="str">
        <f t="shared" si="32"/>
        <v/>
      </c>
      <c r="BI31" t="str">
        <f t="array" ref="BI31">IFERROR(INDEX($Q$4:$Q$59,SMALL(IF($AG$4:$AG$23=(MAX($AG$4:$AG$23)-2),ROW($AG$4:$AG$23)),ROWS(Q$4:Q31))-3,1),"")</f>
        <v/>
      </c>
      <c r="BJ31" t="str">
        <f t="shared" si="33"/>
        <v/>
      </c>
      <c r="BK31" t="str">
        <f t="shared" si="34"/>
        <v/>
      </c>
      <c r="BL31" t="str">
        <f t="shared" si="35"/>
        <v/>
      </c>
      <c r="BM31" t="str">
        <f t="shared" si="36"/>
        <v/>
      </c>
      <c r="BN31" t="str">
        <f t="shared" si="37"/>
        <v/>
      </c>
      <c r="BO31" t="str">
        <f t="shared" si="38"/>
        <v/>
      </c>
      <c r="BP31" t="str">
        <f t="shared" si="39"/>
        <v/>
      </c>
      <c r="BQ31" t="str">
        <f t="shared" si="40"/>
        <v/>
      </c>
      <c r="BR31" t="str">
        <f t="shared" si="41"/>
        <v/>
      </c>
      <c r="BS31" t="str">
        <f t="shared" si="42"/>
        <v/>
      </c>
      <c r="BT31" t="str">
        <f t="shared" si="43"/>
        <v/>
      </c>
      <c r="BV31" t="str">
        <f t="array" ref="BV31">IFERROR(INDEX($Q$4:$Q$59,SMALL(IF($AG$4:$AG$23&lt;(MAX($AG$4:$AG$23)-2),ROW($AG$4:$AG$23)),ROWS(AG$4:AG7))-3,1),"")</f>
        <v/>
      </c>
      <c r="BW31" t="str">
        <f t="shared" si="44"/>
        <v/>
      </c>
      <c r="BX31" t="str">
        <f t="shared" si="45"/>
        <v/>
      </c>
      <c r="BY31" t="str">
        <f t="shared" si="46"/>
        <v/>
      </c>
      <c r="BZ31" t="str">
        <f t="shared" si="47"/>
        <v/>
      </c>
      <c r="CA31" t="str">
        <f t="shared" si="48"/>
        <v/>
      </c>
      <c r="CB31" t="str">
        <f t="shared" si="49"/>
        <v/>
      </c>
      <c r="CC31" t="str">
        <f t="shared" si="50"/>
        <v/>
      </c>
      <c r="CD31" t="str">
        <f t="shared" si="51"/>
        <v/>
      </c>
      <c r="CE31" t="str">
        <f t="shared" si="52"/>
        <v/>
      </c>
      <c r="CF31" t="str">
        <f t="shared" si="53"/>
        <v/>
      </c>
      <c r="CG31" t="str">
        <f t="shared" si="54"/>
        <v/>
      </c>
    </row>
    <row r="32" spans="1:85" x14ac:dyDescent="0.2">
      <c r="Q32" s="11">
        <v>29</v>
      </c>
      <c r="AI32" t="str">
        <f t="array" ref="AI32">IFERROR(INDEX($Q$4:$Q$59,SMALL(IF($AG$4:$AG$23=MAX($AG$4:$AG$23),ROW($AG$4:$AG$23)),ROWS(Q$4:Q32))-3,1),"")</f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V32" t="str">
        <f t="array" ref="AV32">IFERROR(INDEX($Q$4:$Q$59,SMALL(IF($AG$4:$AG$23=(MAX($AG$4:$AG$23)-1),ROW($AG$4:$AG$23)),ROWS(Q$4:Q32))-3,1),"")</f>
        <v/>
      </c>
      <c r="AW32" t="str">
        <f t="shared" si="22"/>
        <v/>
      </c>
      <c r="AX32" t="str">
        <f t="shared" si="23"/>
        <v/>
      </c>
      <c r="AY32" t="str">
        <f t="shared" si="24"/>
        <v/>
      </c>
      <c r="AZ32" t="str">
        <f t="shared" si="25"/>
        <v/>
      </c>
      <c r="BA32" t="str">
        <f t="shared" si="26"/>
        <v/>
      </c>
      <c r="BB32" t="str">
        <f t="shared" si="27"/>
        <v/>
      </c>
      <c r="BC32" t="str">
        <f t="shared" si="28"/>
        <v/>
      </c>
      <c r="BD32" t="str">
        <f t="shared" si="29"/>
        <v/>
      </c>
      <c r="BE32" t="str">
        <f t="shared" si="30"/>
        <v/>
      </c>
      <c r="BF32" t="str">
        <f t="shared" si="31"/>
        <v/>
      </c>
      <c r="BG32" t="str">
        <f t="shared" si="32"/>
        <v/>
      </c>
      <c r="BI32" t="str">
        <f t="array" ref="BI32">IFERROR(INDEX($Q$4:$Q$59,SMALL(IF($AG$4:$AG$23=(MAX($AG$4:$AG$23)-2),ROW($AG$4:$AG$23)),ROWS(Q$4:Q32))-3,1),"")</f>
        <v/>
      </c>
      <c r="BJ32" t="str">
        <f t="shared" si="33"/>
        <v/>
      </c>
      <c r="BK32" t="str">
        <f t="shared" si="34"/>
        <v/>
      </c>
      <c r="BL32" t="str">
        <f t="shared" si="35"/>
        <v/>
      </c>
      <c r="BM32" t="str">
        <f t="shared" si="36"/>
        <v/>
      </c>
      <c r="BN32" t="str">
        <f t="shared" si="37"/>
        <v/>
      </c>
      <c r="BO32" t="str">
        <f t="shared" si="38"/>
        <v/>
      </c>
      <c r="BP32" t="str">
        <f t="shared" si="39"/>
        <v/>
      </c>
      <c r="BQ32" t="str">
        <f t="shared" si="40"/>
        <v/>
      </c>
      <c r="BR32" t="str">
        <f t="shared" si="41"/>
        <v/>
      </c>
      <c r="BS32" t="str">
        <f t="shared" si="42"/>
        <v/>
      </c>
      <c r="BT32" t="str">
        <f t="shared" si="43"/>
        <v/>
      </c>
      <c r="BV32" t="str">
        <f t="array" ref="BV32">IFERROR(INDEX($Q$4:$Q$59,SMALL(IF($AG$4:$AG$23&lt;(MAX($AG$4:$AG$23)-2),ROW($AG$4:$AG$23)),ROWS(AG$4:AG7))-3,1),"")</f>
        <v/>
      </c>
      <c r="BW32" t="str">
        <f t="shared" si="44"/>
        <v/>
      </c>
      <c r="BX32" t="str">
        <f t="shared" si="45"/>
        <v/>
      </c>
      <c r="BY32" t="str">
        <f t="shared" si="46"/>
        <v/>
      </c>
      <c r="BZ32" t="str">
        <f t="shared" si="47"/>
        <v/>
      </c>
      <c r="CA32" t="str">
        <f t="shared" si="48"/>
        <v/>
      </c>
      <c r="CB32" t="str">
        <f t="shared" si="49"/>
        <v/>
      </c>
      <c r="CC32" t="str">
        <f t="shared" si="50"/>
        <v/>
      </c>
      <c r="CD32" t="str">
        <f t="shared" si="51"/>
        <v/>
      </c>
      <c r="CE32" t="str">
        <f t="shared" si="52"/>
        <v/>
      </c>
      <c r="CF32" t="str">
        <f t="shared" si="53"/>
        <v/>
      </c>
      <c r="CG32" t="str">
        <f t="shared" si="54"/>
        <v/>
      </c>
    </row>
    <row r="33" spans="17:85" x14ac:dyDescent="0.2">
      <c r="Q33" s="11">
        <v>30</v>
      </c>
      <c r="AI33" t="str">
        <f t="array" ref="AI33">IFERROR(INDEX($Q$4:$Q$59,SMALL(IF($AG$4:$AG$23=MAX($AG$4:$AG$23),ROW($AG$4:$AG$23)),ROWS(Q$4:Q33))-3,1),"")</f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V33" t="str">
        <f t="array" ref="AV33">IFERROR(INDEX($Q$4:$Q$59,SMALL(IF($AG$4:$AG$23=(MAX($AG$4:$AG$23)-1),ROW($AG$4:$AG$23)),ROWS(Q$4:Q33))-3,1),"")</f>
        <v/>
      </c>
      <c r="AW33" t="str">
        <f t="shared" si="22"/>
        <v/>
      </c>
      <c r="AX33" t="str">
        <f t="shared" si="23"/>
        <v/>
      </c>
      <c r="AY33" t="str">
        <f t="shared" si="24"/>
        <v/>
      </c>
      <c r="AZ33" t="str">
        <f t="shared" si="25"/>
        <v/>
      </c>
      <c r="BA33" t="str">
        <f t="shared" si="26"/>
        <v/>
      </c>
      <c r="BB33" t="str">
        <f t="shared" si="27"/>
        <v/>
      </c>
      <c r="BC33" t="str">
        <f t="shared" si="28"/>
        <v/>
      </c>
      <c r="BD33" t="str">
        <f t="shared" si="29"/>
        <v/>
      </c>
      <c r="BE33" t="str">
        <f t="shared" si="30"/>
        <v/>
      </c>
      <c r="BF33" t="str">
        <f t="shared" si="31"/>
        <v/>
      </c>
      <c r="BG33" t="str">
        <f t="shared" si="32"/>
        <v/>
      </c>
      <c r="BI33" t="str">
        <f t="array" ref="BI33">IFERROR(INDEX($Q$4:$Q$59,SMALL(IF($AG$4:$AG$23=(MAX($AG$4:$AG$23)-2),ROW($AG$4:$AG$23)),ROWS(Q$4:Q33))-3,1),"")</f>
        <v/>
      </c>
      <c r="BJ33" t="str">
        <f t="shared" si="33"/>
        <v/>
      </c>
      <c r="BK33" t="str">
        <f t="shared" si="34"/>
        <v/>
      </c>
      <c r="BL33" t="str">
        <f t="shared" si="35"/>
        <v/>
      </c>
      <c r="BM33" t="str">
        <f t="shared" si="36"/>
        <v/>
      </c>
      <c r="BN33" t="str">
        <f t="shared" si="37"/>
        <v/>
      </c>
      <c r="BO33" t="str">
        <f t="shared" si="38"/>
        <v/>
      </c>
      <c r="BP33" t="str">
        <f t="shared" si="39"/>
        <v/>
      </c>
      <c r="BQ33" t="str">
        <f t="shared" si="40"/>
        <v/>
      </c>
      <c r="BR33" t="str">
        <f t="shared" si="41"/>
        <v/>
      </c>
      <c r="BS33" t="str">
        <f t="shared" si="42"/>
        <v/>
      </c>
      <c r="BT33" t="str">
        <f t="shared" si="43"/>
        <v/>
      </c>
      <c r="BV33" t="str">
        <f t="array" ref="BV33">IFERROR(INDEX($Q$4:$Q$59,SMALL(IF($AG$4:$AG$23&lt;(MAX($AG$4:$AG$23)-2),ROW($AG$4:$AG$23)),ROWS(AG$4:AG7))-3,1),"")</f>
        <v/>
      </c>
      <c r="BW33" t="str">
        <f t="shared" si="44"/>
        <v/>
      </c>
      <c r="BX33" t="str">
        <f t="shared" si="45"/>
        <v/>
      </c>
      <c r="BY33" t="str">
        <f t="shared" si="46"/>
        <v/>
      </c>
      <c r="BZ33" t="str">
        <f t="shared" si="47"/>
        <v/>
      </c>
      <c r="CA33" t="str">
        <f t="shared" si="48"/>
        <v/>
      </c>
      <c r="CB33" t="str">
        <f t="shared" si="49"/>
        <v/>
      </c>
      <c r="CC33" t="str">
        <f t="shared" si="50"/>
        <v/>
      </c>
      <c r="CD33" t="str">
        <f t="shared" si="51"/>
        <v/>
      </c>
      <c r="CE33" t="str">
        <f t="shared" si="52"/>
        <v/>
      </c>
      <c r="CF33" t="str">
        <f t="shared" si="53"/>
        <v/>
      </c>
      <c r="CG33" t="str">
        <f t="shared" si="54"/>
        <v/>
      </c>
    </row>
    <row r="34" spans="17:85" x14ac:dyDescent="0.2">
      <c r="Q34">
        <v>31</v>
      </c>
      <c r="AI34" t="str">
        <f t="array" ref="AI34">IFERROR(INDEX($Q$4:$Q$59,SMALL(IF($AG$4:$AG$23=MAX($AG$4:$AG$23),ROW($AG$4:$AG$23)),ROWS(Q$4:Q34))-3,1),"")</f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V34" t="str">
        <f t="array" ref="AV34">IFERROR(INDEX($Q$4:$Q$59,SMALL(IF($AG$4:$AG$23=(MAX($AG$4:$AG$23)-1),ROW($AG$4:$AG$23)),ROWS(Q$4:Q34))-3,1),"")</f>
        <v/>
      </c>
      <c r="AW34" t="str">
        <f t="shared" si="22"/>
        <v/>
      </c>
      <c r="AX34" t="str">
        <f t="shared" si="23"/>
        <v/>
      </c>
      <c r="AY34" t="str">
        <f t="shared" si="24"/>
        <v/>
      </c>
      <c r="AZ34" t="str">
        <f t="shared" si="25"/>
        <v/>
      </c>
      <c r="BA34" t="str">
        <f t="shared" si="26"/>
        <v/>
      </c>
      <c r="BB34" t="str">
        <f t="shared" si="27"/>
        <v/>
      </c>
      <c r="BC34" t="str">
        <f t="shared" si="28"/>
        <v/>
      </c>
      <c r="BD34" t="str">
        <f t="shared" si="29"/>
        <v/>
      </c>
      <c r="BE34" t="str">
        <f t="shared" si="30"/>
        <v/>
      </c>
      <c r="BF34" t="str">
        <f t="shared" si="31"/>
        <v/>
      </c>
      <c r="BG34" t="str">
        <f t="shared" si="32"/>
        <v/>
      </c>
      <c r="BI34" t="str">
        <f t="array" ref="BI34">IFERROR(INDEX($Q$4:$Q$59,SMALL(IF($AG$4:$AG$23=(MAX($AG$4:$AG$23)-2),ROW($AG$4:$AG$23)),ROWS(Q$4:Q34))-3,1),"")</f>
        <v/>
      </c>
      <c r="BJ34" t="str">
        <f t="shared" si="33"/>
        <v/>
      </c>
      <c r="BK34" t="str">
        <f t="shared" si="34"/>
        <v/>
      </c>
      <c r="BL34" t="str">
        <f t="shared" si="35"/>
        <v/>
      </c>
      <c r="BM34" t="str">
        <f t="shared" si="36"/>
        <v/>
      </c>
      <c r="BN34" t="str">
        <f t="shared" si="37"/>
        <v/>
      </c>
      <c r="BO34" t="str">
        <f t="shared" si="38"/>
        <v/>
      </c>
      <c r="BP34" t="str">
        <f t="shared" si="39"/>
        <v/>
      </c>
      <c r="BQ34" t="str">
        <f t="shared" si="40"/>
        <v/>
      </c>
      <c r="BR34" t="str">
        <f t="shared" si="41"/>
        <v/>
      </c>
      <c r="BS34" t="str">
        <f t="shared" si="42"/>
        <v/>
      </c>
      <c r="BT34" t="str">
        <f t="shared" si="43"/>
        <v/>
      </c>
      <c r="BV34" t="str">
        <f t="array" ref="BV34">IFERROR(INDEX($Q$4:$Q$59,SMALL(IF($AG$4:$AG$23&lt;(MAX($AG$4:$AG$23)-2),ROW($AG$4:$AG$23)),ROWS(AG$4:AG7))-3,1),"")</f>
        <v/>
      </c>
      <c r="BW34" t="str">
        <f t="shared" si="44"/>
        <v/>
      </c>
      <c r="BX34" t="str">
        <f t="shared" si="45"/>
        <v/>
      </c>
      <c r="BY34" t="str">
        <f t="shared" si="46"/>
        <v/>
      </c>
      <c r="BZ34" t="str">
        <f t="shared" si="47"/>
        <v/>
      </c>
      <c r="CA34" t="str">
        <f t="shared" si="48"/>
        <v/>
      </c>
      <c r="CB34" t="str">
        <f t="shared" si="49"/>
        <v/>
      </c>
      <c r="CC34" t="str">
        <f t="shared" si="50"/>
        <v/>
      </c>
      <c r="CD34" t="str">
        <f t="shared" si="51"/>
        <v/>
      </c>
      <c r="CE34" t="str">
        <f t="shared" si="52"/>
        <v/>
      </c>
      <c r="CF34" t="str">
        <f t="shared" si="53"/>
        <v/>
      </c>
      <c r="CG34" t="str">
        <f t="shared" si="54"/>
        <v/>
      </c>
    </row>
    <row r="35" spans="17:85" x14ac:dyDescent="0.2">
      <c r="Q35">
        <v>32</v>
      </c>
      <c r="AI35" t="str">
        <f t="array" ref="AI35">IFERROR(INDEX($Q$4:$Q$59,SMALL(IF($AG$4:$AG$23=MAX($AG$4:$AG$23),ROW($AG$4:$AG$23)),ROWS(Q$4:Q35))-3,1),"")</f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V35" t="str">
        <f t="array" ref="AV35">IFERROR(INDEX($Q$4:$Q$59,SMALL(IF($AG$4:$AG$23=(MAX($AG$4:$AG$23)-1),ROW($AG$4:$AG$23)),ROWS(Q$4:Q35))-3,1),"")</f>
        <v/>
      </c>
      <c r="AW35" t="str">
        <f t="shared" si="22"/>
        <v/>
      </c>
      <c r="AX35" t="str">
        <f t="shared" si="23"/>
        <v/>
      </c>
      <c r="AY35" t="str">
        <f t="shared" si="24"/>
        <v/>
      </c>
      <c r="AZ35" t="str">
        <f t="shared" si="25"/>
        <v/>
      </c>
      <c r="BA35" t="str">
        <f t="shared" si="26"/>
        <v/>
      </c>
      <c r="BB35" t="str">
        <f t="shared" si="27"/>
        <v/>
      </c>
      <c r="BC35" t="str">
        <f t="shared" si="28"/>
        <v/>
      </c>
      <c r="BD35" t="str">
        <f t="shared" si="29"/>
        <v/>
      </c>
      <c r="BE35" t="str">
        <f t="shared" si="30"/>
        <v/>
      </c>
      <c r="BF35" t="str">
        <f t="shared" si="31"/>
        <v/>
      </c>
      <c r="BG35" t="str">
        <f t="shared" si="32"/>
        <v/>
      </c>
      <c r="BI35" t="str">
        <f t="array" ref="BI35">IFERROR(INDEX($Q$4:$Q$59,SMALL(IF($AG$4:$AG$23=(MAX($AG$4:$AG$23)-2),ROW($AG$4:$AG$23)),ROWS(Q$4:Q35))-3,1),"")</f>
        <v/>
      </c>
      <c r="BJ35" t="str">
        <f t="shared" si="33"/>
        <v/>
      </c>
      <c r="BK35" t="str">
        <f t="shared" si="34"/>
        <v/>
      </c>
      <c r="BL35" t="str">
        <f t="shared" si="35"/>
        <v/>
      </c>
      <c r="BM35" t="str">
        <f t="shared" si="36"/>
        <v/>
      </c>
      <c r="BN35" t="str">
        <f t="shared" si="37"/>
        <v/>
      </c>
      <c r="BO35" t="str">
        <f t="shared" si="38"/>
        <v/>
      </c>
      <c r="BP35" t="str">
        <f t="shared" si="39"/>
        <v/>
      </c>
      <c r="BQ35" t="str">
        <f t="shared" si="40"/>
        <v/>
      </c>
      <c r="BR35" t="str">
        <f t="shared" si="41"/>
        <v/>
      </c>
      <c r="BS35" t="str">
        <f t="shared" si="42"/>
        <v/>
      </c>
      <c r="BT35" t="str">
        <f t="shared" si="43"/>
        <v/>
      </c>
      <c r="BV35" t="str">
        <f t="array" ref="BV35">IFERROR(INDEX($Q$4:$Q$59,SMALL(IF($AG$4:$AG$23&lt;(MAX($AG$4:$AG$23)-2),ROW($AG$4:$AG$23)),ROWS(AG$4:AG8))-3,1),"")</f>
        <v/>
      </c>
      <c r="BW35" t="str">
        <f t="shared" si="44"/>
        <v/>
      </c>
      <c r="BX35" t="str">
        <f t="shared" si="45"/>
        <v/>
      </c>
      <c r="BY35" t="str">
        <f t="shared" si="46"/>
        <v/>
      </c>
      <c r="BZ35" t="str">
        <f t="shared" si="47"/>
        <v/>
      </c>
      <c r="CA35" t="str">
        <f t="shared" si="48"/>
        <v/>
      </c>
      <c r="CB35" t="str">
        <f t="shared" si="49"/>
        <v/>
      </c>
      <c r="CC35" t="str">
        <f t="shared" si="50"/>
        <v/>
      </c>
      <c r="CD35" t="str">
        <f t="shared" si="51"/>
        <v/>
      </c>
      <c r="CE35" t="str">
        <f t="shared" si="52"/>
        <v/>
      </c>
      <c r="CF35" t="str">
        <f t="shared" si="53"/>
        <v/>
      </c>
      <c r="CG35" t="str">
        <f t="shared" si="54"/>
        <v/>
      </c>
    </row>
    <row r="36" spans="17:85" x14ac:dyDescent="0.2">
      <c r="Q36">
        <v>33</v>
      </c>
      <c r="AI36" t="str">
        <f t="array" ref="AI36">IFERROR(INDEX($Q$4:$Q$59,SMALL(IF($AG$4:$AG$23=MAX($AG$4:$AG$23),ROW($AG$4:$AG$23)),ROWS(Q$4:Q36))-3,1),"")</f>
        <v/>
      </c>
      <c r="AJ36" t="str">
        <f t="shared" ref="AJ36:AJ59" si="58">IFERROR(INDEX(R$4:R$23,$AI36,1),"")</f>
        <v/>
      </c>
      <c r="AK36" t="str">
        <f t="shared" ref="AK36:AK59" si="59">IFERROR(INDEX(S$4:S$23,$AI36,1),"")</f>
        <v/>
      </c>
      <c r="AL36" t="str">
        <f t="shared" ref="AL36:AL59" si="60">IFERROR(INDEX(T$4:T$23,$AI36,1),"")</f>
        <v/>
      </c>
      <c r="AM36" t="str">
        <f t="shared" ref="AM36:AM59" si="61">IFERROR(INDEX(U$4:U$23,$AI36,1),"")</f>
        <v/>
      </c>
      <c r="AN36" t="str">
        <f t="shared" ref="AN36:AN59" si="62">IFERROR(INDEX(V$4:V$23,$AI36,1),"")</f>
        <v/>
      </c>
      <c r="AO36" t="str">
        <f t="shared" ref="AO36:AO59" si="63">IFERROR(INDEX(W$4:W$23,$AI36,1),"")</f>
        <v/>
      </c>
      <c r="AP36" t="str">
        <f t="shared" ref="AP36:AP59" si="64">IFERROR(INDEX(X$4:X$23,$AI36,1),"")</f>
        <v/>
      </c>
      <c r="AQ36" t="str">
        <f t="shared" ref="AQ36:AQ59" si="65">IFERROR(INDEX(Y$4:Y$23,$AI36,1),"")</f>
        <v/>
      </c>
      <c r="AR36" t="str">
        <f t="shared" ref="AR36:AR59" si="66">IFERROR(INDEX(Z$4:Z$23,$AI36,1),"")</f>
        <v/>
      </c>
      <c r="AS36" t="str">
        <f t="shared" ref="AS36:AS59" si="67">IFERROR(INDEX(AA$4:AA$23,$AI36,1),"")</f>
        <v/>
      </c>
      <c r="AT36" t="str">
        <f t="shared" ref="AT36:AT59" si="68">IFERROR(INDEX(AG$4:AG$23,$AI36,1),"")</f>
        <v/>
      </c>
      <c r="AV36" t="str">
        <f t="array" ref="AV36">IFERROR(INDEX($Q$4:$Q$59,SMALL(IF($AG$4:$AG$23=(MAX($AG$4:$AG$23)-1),ROW($AG$4:$AG$23)),ROWS(Q$4:Q36))-3,1),"")</f>
        <v/>
      </c>
      <c r="AW36" t="str">
        <f t="shared" ref="AW36:AW59" si="69">IFERROR(INDEX(R$4:R$23,$AV36,1),"")</f>
        <v/>
      </c>
      <c r="AX36" t="str">
        <f t="shared" ref="AX36:AX59" si="70">IFERROR(INDEX(S$4:S$23,$AV36,1),"")</f>
        <v/>
      </c>
      <c r="AY36" t="str">
        <f t="shared" ref="AY36:AY59" si="71">IFERROR(INDEX(T$4:T$23,$AV36,1),"")</f>
        <v/>
      </c>
      <c r="AZ36" t="str">
        <f t="shared" ref="AZ36:AZ59" si="72">IFERROR(INDEX(U$4:U$23,$AV36,1),"")</f>
        <v/>
      </c>
      <c r="BA36" t="str">
        <f t="shared" ref="BA36:BA59" si="73">IFERROR(INDEX(V$4:V$23,$AV36,1),"")</f>
        <v/>
      </c>
      <c r="BB36" t="str">
        <f t="shared" ref="BB36:BB59" si="74">IFERROR(INDEX(W$4:W$23,$AV36,1),"")</f>
        <v/>
      </c>
      <c r="BC36" t="str">
        <f t="shared" ref="BC36:BC59" si="75">IFERROR(INDEX(X$4:X$23,$AV36,1),"")</f>
        <v/>
      </c>
      <c r="BD36" t="str">
        <f t="shared" ref="BD36:BD59" si="76">IFERROR(INDEX(Y$4:Y$23,$AV36,1),"")</f>
        <v/>
      </c>
      <c r="BE36" t="str">
        <f t="shared" ref="BE36:BE59" si="77">IFERROR(INDEX(Z$4:Z$23,$AV36,1),"")</f>
        <v/>
      </c>
      <c r="BF36" t="str">
        <f t="shared" ref="BF36:BF59" si="78">IFERROR(INDEX(AA$4:AA$23,$AV36,1),"")</f>
        <v/>
      </c>
      <c r="BG36" t="str">
        <f t="shared" ref="BG36:BG59" si="79">IFERROR(INDEX(AG$4:AG$23,$AV36,1),"")</f>
        <v/>
      </c>
      <c r="BI36" t="str">
        <f t="array" ref="BI36">IFERROR(INDEX($Q$4:$Q$59,SMALL(IF($AG$4:$AG$23=(MAX($AG$4:$AG$23)-2),ROW($AG$4:$AG$23)),ROWS(Q$4:Q36))-3,1),"")</f>
        <v/>
      </c>
      <c r="BJ36" t="str">
        <f t="shared" ref="BJ36:BJ59" si="80">IFERROR(INDEX(R$4:R$23,$BI36,1),"")</f>
        <v/>
      </c>
      <c r="BK36" t="str">
        <f t="shared" ref="BK36:BK59" si="81">IFERROR(INDEX(S$4:S$23,$BI36,1),"")</f>
        <v/>
      </c>
      <c r="BL36" t="str">
        <f t="shared" ref="BL36:BL59" si="82">IFERROR(INDEX(T$4:T$23,$BI36,1),"")</f>
        <v/>
      </c>
      <c r="BM36" t="str">
        <f t="shared" ref="BM36:BM59" si="83">IFERROR(INDEX(U$4:U$23,$BI36,1),"")</f>
        <v/>
      </c>
      <c r="BN36" t="str">
        <f t="shared" ref="BN36:BN59" si="84">IFERROR(INDEX(V$4:V$23,$BI36,1),"")</f>
        <v/>
      </c>
      <c r="BO36" t="str">
        <f t="shared" ref="BO36:BO59" si="85">IFERROR(INDEX(W$4:W$23,$BI36,1),"")</f>
        <v/>
      </c>
      <c r="BP36" t="str">
        <f t="shared" ref="BP36:BP59" si="86">IFERROR(INDEX(X$4:X$23,$BI36,1),"")</f>
        <v/>
      </c>
      <c r="BQ36" t="str">
        <f t="shared" ref="BQ36:BQ59" si="87">IFERROR(INDEX(Y$4:Y$23,$BI36,1),"")</f>
        <v/>
      </c>
      <c r="BR36" t="str">
        <f t="shared" ref="BR36:BR59" si="88">IFERROR(INDEX(Z$4:Z$23,$BI36,1),"")</f>
        <v/>
      </c>
      <c r="BS36" t="str">
        <f t="shared" ref="BS36:BS59" si="89">IFERROR(INDEX(AA$4:AA$23,$BI36,1),"")</f>
        <v/>
      </c>
      <c r="BT36" t="str">
        <f t="shared" ref="BT36:BT59" si="90">IFERROR(INDEX(AG$4:AG$23,$BI36,1),"")</f>
        <v/>
      </c>
      <c r="BV36" t="str">
        <f t="array" ref="BV36">IFERROR(INDEX($Q$4:$Q$59,SMALL(IF($AG$4:$AG$23&lt;(MAX($AG$4:$AG$23)-2),ROW($AG$4:$AG$23)),ROWS(AG$4:AG9))-3,1),"")</f>
        <v/>
      </c>
      <c r="BW36" t="str">
        <f t="shared" ref="BW36:BW59" si="91">IFERROR(INDEX(R$4:R$23,$BV36,1),"")</f>
        <v/>
      </c>
      <c r="BX36" t="str">
        <f t="shared" ref="BX36:BX59" si="92">IFERROR(INDEX(S$4:S$23,$BV36,1),"")</f>
        <v/>
      </c>
      <c r="BY36" t="str">
        <f t="shared" ref="BY36:BY59" si="93">IFERROR(INDEX(T$4:T$23,$BV36,1),"")</f>
        <v/>
      </c>
      <c r="BZ36" t="str">
        <f t="shared" ref="BZ36:BZ59" si="94">IFERROR(INDEX(U$4:U$23,$BV36,1),"")</f>
        <v/>
      </c>
      <c r="CA36" t="str">
        <f t="shared" ref="CA36:CA59" si="95">IFERROR(INDEX(V$4:V$23,$BV36,1),"")</f>
        <v/>
      </c>
      <c r="CB36" t="str">
        <f t="shared" ref="CB36:CB59" si="96">IFERROR(INDEX(W$4:W$23,$BV36,1),"")</f>
        <v/>
      </c>
      <c r="CC36" t="str">
        <f t="shared" ref="CC36:CC59" si="97">IFERROR(INDEX(X$4:X$23,$BV36,1),"")</f>
        <v/>
      </c>
      <c r="CD36" t="str">
        <f t="shared" ref="CD36:CD59" si="98">IFERROR(INDEX(Y$4:Y$23,$BV36,1),"")</f>
        <v/>
      </c>
      <c r="CE36" t="str">
        <f t="shared" ref="CE36:CE59" si="99">IFERROR(INDEX(Z$4:Z$23,$BV36,1),"")</f>
        <v/>
      </c>
      <c r="CF36" t="str">
        <f t="shared" ref="CF36:CF59" si="100">IFERROR(INDEX(AA$4:AA$23,$BV36,1),"")</f>
        <v/>
      </c>
      <c r="CG36" t="str">
        <f t="shared" ref="CG36:CG59" si="101">IFERROR(INDEX(AG$4:AG$23,$BV36,1),"")</f>
        <v/>
      </c>
    </row>
    <row r="37" spans="17:85" x14ac:dyDescent="0.2">
      <c r="Q37" s="7">
        <v>34</v>
      </c>
      <c r="AI37" t="str">
        <f t="array" ref="AI37">IFERROR(INDEX($Q$4:$Q$59,SMALL(IF($AG$4:$AG$23=MAX($AG$4:$AG$23),ROW($AG$4:$AG$23)),ROWS(Q$4:Q37))-3,1),"")</f>
        <v/>
      </c>
      <c r="AJ37" t="str">
        <f t="shared" si="58"/>
        <v/>
      </c>
      <c r="AK37" t="str">
        <f t="shared" si="59"/>
        <v/>
      </c>
      <c r="AL37" t="str">
        <f t="shared" si="60"/>
        <v/>
      </c>
      <c r="AM37" t="str">
        <f t="shared" si="61"/>
        <v/>
      </c>
      <c r="AN37" t="str">
        <f t="shared" si="62"/>
        <v/>
      </c>
      <c r="AO37" t="str">
        <f t="shared" si="63"/>
        <v/>
      </c>
      <c r="AP37" t="str">
        <f t="shared" si="64"/>
        <v/>
      </c>
      <c r="AQ37" t="str">
        <f t="shared" si="65"/>
        <v/>
      </c>
      <c r="AR37" t="str">
        <f t="shared" si="66"/>
        <v/>
      </c>
      <c r="AS37" t="str">
        <f t="shared" si="67"/>
        <v/>
      </c>
      <c r="AT37" t="str">
        <f t="shared" si="68"/>
        <v/>
      </c>
      <c r="AV37" t="str">
        <f t="array" ref="AV37">IFERROR(INDEX($Q$4:$Q$59,SMALL(IF($AG$4:$AG$23=(MAX($AG$4:$AG$23)-1),ROW($AG$4:$AG$23)),ROWS(Q$4:Q37))-3,1),"")</f>
        <v/>
      </c>
      <c r="AW37" t="str">
        <f t="shared" si="69"/>
        <v/>
      </c>
      <c r="AX37" t="str">
        <f t="shared" si="70"/>
        <v/>
      </c>
      <c r="AY37" t="str">
        <f t="shared" si="71"/>
        <v/>
      </c>
      <c r="AZ37" t="str">
        <f t="shared" si="72"/>
        <v/>
      </c>
      <c r="BA37" t="str">
        <f t="shared" si="73"/>
        <v/>
      </c>
      <c r="BB37" t="str">
        <f t="shared" si="74"/>
        <v/>
      </c>
      <c r="BC37" t="str">
        <f t="shared" si="75"/>
        <v/>
      </c>
      <c r="BD37" t="str">
        <f t="shared" si="76"/>
        <v/>
      </c>
      <c r="BE37" t="str">
        <f t="shared" si="77"/>
        <v/>
      </c>
      <c r="BF37" t="str">
        <f t="shared" si="78"/>
        <v/>
      </c>
      <c r="BG37" t="str">
        <f t="shared" si="79"/>
        <v/>
      </c>
      <c r="BI37" t="str">
        <f t="array" ref="BI37">IFERROR(INDEX($Q$4:$Q$59,SMALL(IF($AG$4:$AG$23=(MAX($AG$4:$AG$23)-2),ROW($AG$4:$AG$23)),ROWS(Q$4:Q37))-3,1),"")</f>
        <v/>
      </c>
      <c r="BJ37" t="str">
        <f t="shared" si="80"/>
        <v/>
      </c>
      <c r="BK37" t="str">
        <f t="shared" si="81"/>
        <v/>
      </c>
      <c r="BL37" t="str">
        <f t="shared" si="82"/>
        <v/>
      </c>
      <c r="BM37" t="str">
        <f t="shared" si="83"/>
        <v/>
      </c>
      <c r="BN37" t="str">
        <f t="shared" si="84"/>
        <v/>
      </c>
      <c r="BO37" t="str">
        <f t="shared" si="85"/>
        <v/>
      </c>
      <c r="BP37" t="str">
        <f t="shared" si="86"/>
        <v/>
      </c>
      <c r="BQ37" t="str">
        <f t="shared" si="87"/>
        <v/>
      </c>
      <c r="BR37" t="str">
        <f t="shared" si="88"/>
        <v/>
      </c>
      <c r="BS37" t="str">
        <f t="shared" si="89"/>
        <v/>
      </c>
      <c r="BT37" t="str">
        <f t="shared" si="90"/>
        <v/>
      </c>
      <c r="BV37" t="str">
        <f t="array" ref="BV37">IFERROR(INDEX($Q$4:$Q$59,SMALL(IF($AG$4:$AG$23&lt;(MAX($AG$4:$AG$23)-2),ROW($AG$4:$AG$23)),ROWS(AG$4:AG10))-3,1),"")</f>
        <v/>
      </c>
      <c r="BW37" t="str">
        <f t="shared" si="91"/>
        <v/>
      </c>
      <c r="BX37" t="str">
        <f t="shared" si="92"/>
        <v/>
      </c>
      <c r="BY37" t="str">
        <f t="shared" si="93"/>
        <v/>
      </c>
      <c r="BZ37" t="str">
        <f t="shared" si="94"/>
        <v/>
      </c>
      <c r="CA37" t="str">
        <f t="shared" si="95"/>
        <v/>
      </c>
      <c r="CB37" t="str">
        <f t="shared" si="96"/>
        <v/>
      </c>
      <c r="CC37" t="str">
        <f t="shared" si="97"/>
        <v/>
      </c>
      <c r="CD37" t="str">
        <f t="shared" si="98"/>
        <v/>
      </c>
      <c r="CE37" t="str">
        <f t="shared" si="99"/>
        <v/>
      </c>
      <c r="CF37" t="str">
        <f t="shared" si="100"/>
        <v/>
      </c>
      <c r="CG37" t="str">
        <f t="shared" si="101"/>
        <v/>
      </c>
    </row>
    <row r="38" spans="17:85" x14ac:dyDescent="0.2">
      <c r="Q38" s="11">
        <v>35</v>
      </c>
      <c r="AI38" t="str">
        <f t="array" ref="AI38">IFERROR(INDEX($Q$4:$Q$59,SMALL(IF($AG$4:$AG$23=MAX($AG$4:$AG$23),ROW($AG$4:$AG$23)),ROWS(Q$4:Q38))-3,1),"")</f>
        <v/>
      </c>
      <c r="AJ38" t="str">
        <f t="shared" si="58"/>
        <v/>
      </c>
      <c r="AK38" t="str">
        <f t="shared" si="59"/>
        <v/>
      </c>
      <c r="AL38" t="str">
        <f t="shared" si="60"/>
        <v/>
      </c>
      <c r="AM38" t="str">
        <f t="shared" si="61"/>
        <v/>
      </c>
      <c r="AN38" t="str">
        <f t="shared" si="62"/>
        <v/>
      </c>
      <c r="AO38" t="str">
        <f t="shared" si="63"/>
        <v/>
      </c>
      <c r="AP38" t="str">
        <f t="shared" si="64"/>
        <v/>
      </c>
      <c r="AQ38" t="str">
        <f t="shared" si="65"/>
        <v/>
      </c>
      <c r="AR38" t="str">
        <f t="shared" si="66"/>
        <v/>
      </c>
      <c r="AS38" t="str">
        <f t="shared" si="67"/>
        <v/>
      </c>
      <c r="AT38" t="str">
        <f t="shared" si="68"/>
        <v/>
      </c>
      <c r="AV38" t="str">
        <f t="array" ref="AV38">IFERROR(INDEX($Q$4:$Q$59,SMALL(IF($AG$4:$AG$23=(MAX($AG$4:$AG$23)-1),ROW($AG$4:$AG$23)),ROWS(Q$4:Q38))-3,1),"")</f>
        <v/>
      </c>
      <c r="AW38" t="str">
        <f t="shared" si="69"/>
        <v/>
      </c>
      <c r="AX38" t="str">
        <f t="shared" si="70"/>
        <v/>
      </c>
      <c r="AY38" t="str">
        <f t="shared" si="71"/>
        <v/>
      </c>
      <c r="AZ38" t="str">
        <f t="shared" si="72"/>
        <v/>
      </c>
      <c r="BA38" t="str">
        <f t="shared" si="73"/>
        <v/>
      </c>
      <c r="BB38" t="str">
        <f t="shared" si="74"/>
        <v/>
      </c>
      <c r="BC38" t="str">
        <f t="shared" si="75"/>
        <v/>
      </c>
      <c r="BD38" t="str">
        <f t="shared" si="76"/>
        <v/>
      </c>
      <c r="BE38" t="str">
        <f t="shared" si="77"/>
        <v/>
      </c>
      <c r="BF38" t="str">
        <f t="shared" si="78"/>
        <v/>
      </c>
      <c r="BG38" t="str">
        <f t="shared" si="79"/>
        <v/>
      </c>
      <c r="BI38" t="str">
        <f t="array" ref="BI38">IFERROR(INDEX($Q$4:$Q$59,SMALL(IF($AG$4:$AG$23=(MAX($AG$4:$AG$23)-2),ROW($AG$4:$AG$23)),ROWS(Q$4:Q38))-3,1),"")</f>
        <v/>
      </c>
      <c r="BJ38" t="str">
        <f t="shared" si="80"/>
        <v/>
      </c>
      <c r="BK38" t="str">
        <f t="shared" si="81"/>
        <v/>
      </c>
      <c r="BL38" t="str">
        <f t="shared" si="82"/>
        <v/>
      </c>
      <c r="BM38" t="str">
        <f t="shared" si="83"/>
        <v/>
      </c>
      <c r="BN38" t="str">
        <f t="shared" si="84"/>
        <v/>
      </c>
      <c r="BO38" t="str">
        <f t="shared" si="85"/>
        <v/>
      </c>
      <c r="BP38" t="str">
        <f t="shared" si="86"/>
        <v/>
      </c>
      <c r="BQ38" t="str">
        <f t="shared" si="87"/>
        <v/>
      </c>
      <c r="BR38" t="str">
        <f t="shared" si="88"/>
        <v/>
      </c>
      <c r="BS38" t="str">
        <f t="shared" si="89"/>
        <v/>
      </c>
      <c r="BT38" t="str">
        <f t="shared" si="90"/>
        <v/>
      </c>
      <c r="BV38" t="str">
        <f t="array" ref="BV38">IFERROR(INDEX($Q$4:$Q$59,SMALL(IF($AG$4:$AG$23&lt;(MAX($AG$4:$AG$23)-2),ROW($AG$4:$AG$23)),ROWS(AG$4:AG11))-3,1),"")</f>
        <v/>
      </c>
      <c r="BW38" t="str">
        <f t="shared" si="91"/>
        <v/>
      </c>
      <c r="BX38" t="str">
        <f t="shared" si="92"/>
        <v/>
      </c>
      <c r="BY38" t="str">
        <f t="shared" si="93"/>
        <v/>
      </c>
      <c r="BZ38" t="str">
        <f t="shared" si="94"/>
        <v/>
      </c>
      <c r="CA38" t="str">
        <f t="shared" si="95"/>
        <v/>
      </c>
      <c r="CB38" t="str">
        <f t="shared" si="96"/>
        <v/>
      </c>
      <c r="CC38" t="str">
        <f t="shared" si="97"/>
        <v/>
      </c>
      <c r="CD38" t="str">
        <f t="shared" si="98"/>
        <v/>
      </c>
      <c r="CE38" t="str">
        <f t="shared" si="99"/>
        <v/>
      </c>
      <c r="CF38" t="str">
        <f t="shared" si="100"/>
        <v/>
      </c>
      <c r="CG38" t="str">
        <f t="shared" si="101"/>
        <v/>
      </c>
    </row>
    <row r="39" spans="17:85" x14ac:dyDescent="0.2">
      <c r="Q39" s="11">
        <v>36</v>
      </c>
      <c r="AI39" t="str">
        <f t="array" ref="AI39">IFERROR(INDEX($Q$4:$Q$59,SMALL(IF($AG$4:$AG$23=MAX($AG$4:$AG$23),ROW($AG$4:$AG$23)),ROWS(Q$4:Q39))-3,1),"")</f>
        <v/>
      </c>
      <c r="AJ39" t="str">
        <f t="shared" si="58"/>
        <v/>
      </c>
      <c r="AK39" t="str">
        <f t="shared" si="59"/>
        <v/>
      </c>
      <c r="AL39" t="str">
        <f t="shared" si="60"/>
        <v/>
      </c>
      <c r="AM39" t="str">
        <f t="shared" si="61"/>
        <v/>
      </c>
      <c r="AN39" t="str">
        <f t="shared" si="62"/>
        <v/>
      </c>
      <c r="AO39" t="str">
        <f t="shared" si="63"/>
        <v/>
      </c>
      <c r="AP39" t="str">
        <f t="shared" si="64"/>
        <v/>
      </c>
      <c r="AQ39" t="str">
        <f t="shared" si="65"/>
        <v/>
      </c>
      <c r="AR39" t="str">
        <f t="shared" si="66"/>
        <v/>
      </c>
      <c r="AS39" t="str">
        <f t="shared" si="67"/>
        <v/>
      </c>
      <c r="AT39" t="str">
        <f t="shared" si="68"/>
        <v/>
      </c>
      <c r="AV39" t="str">
        <f t="array" ref="AV39">IFERROR(INDEX($Q$4:$Q$59,SMALL(IF($AG$4:$AG$23=(MAX($AG$4:$AG$23)-1),ROW($AG$4:$AG$23)),ROWS(Q$4:Q39))-3,1),"")</f>
        <v/>
      </c>
      <c r="AW39" t="str">
        <f t="shared" si="69"/>
        <v/>
      </c>
      <c r="AX39" t="str">
        <f t="shared" si="70"/>
        <v/>
      </c>
      <c r="AY39" t="str">
        <f t="shared" si="71"/>
        <v/>
      </c>
      <c r="AZ39" t="str">
        <f t="shared" si="72"/>
        <v/>
      </c>
      <c r="BA39" t="str">
        <f t="shared" si="73"/>
        <v/>
      </c>
      <c r="BB39" t="str">
        <f t="shared" si="74"/>
        <v/>
      </c>
      <c r="BC39" t="str">
        <f t="shared" si="75"/>
        <v/>
      </c>
      <c r="BD39" t="str">
        <f t="shared" si="76"/>
        <v/>
      </c>
      <c r="BE39" t="str">
        <f t="shared" si="77"/>
        <v/>
      </c>
      <c r="BF39" t="str">
        <f t="shared" si="78"/>
        <v/>
      </c>
      <c r="BG39" t="str">
        <f t="shared" si="79"/>
        <v/>
      </c>
      <c r="BI39" t="str">
        <f t="array" ref="BI39">IFERROR(INDEX($Q$4:$Q$59,SMALL(IF($AG$4:$AG$23=(MAX($AG$4:$AG$23)-2),ROW($AG$4:$AG$23)),ROWS(Q$4:Q39))-3,1),"")</f>
        <v/>
      </c>
      <c r="BJ39" t="str">
        <f t="shared" si="80"/>
        <v/>
      </c>
      <c r="BK39" t="str">
        <f t="shared" si="81"/>
        <v/>
      </c>
      <c r="BL39" t="str">
        <f t="shared" si="82"/>
        <v/>
      </c>
      <c r="BM39" t="str">
        <f t="shared" si="83"/>
        <v/>
      </c>
      <c r="BN39" t="str">
        <f t="shared" si="84"/>
        <v/>
      </c>
      <c r="BO39" t="str">
        <f t="shared" si="85"/>
        <v/>
      </c>
      <c r="BP39" t="str">
        <f t="shared" si="86"/>
        <v/>
      </c>
      <c r="BQ39" t="str">
        <f t="shared" si="87"/>
        <v/>
      </c>
      <c r="BR39" t="str">
        <f t="shared" si="88"/>
        <v/>
      </c>
      <c r="BS39" t="str">
        <f t="shared" si="89"/>
        <v/>
      </c>
      <c r="BT39" t="str">
        <f t="shared" si="90"/>
        <v/>
      </c>
      <c r="BV39" t="str">
        <f t="array" ref="BV39">IFERROR(INDEX($Q$4:$Q$59,SMALL(IF($AG$4:$AG$23&lt;(MAX($AG$4:$AG$23)-2),ROW($AG$4:$AG$23)),ROWS(AG$4:AG11))-3,1),"")</f>
        <v/>
      </c>
      <c r="BW39" t="str">
        <f t="shared" si="91"/>
        <v/>
      </c>
      <c r="BX39" t="str">
        <f t="shared" si="92"/>
        <v/>
      </c>
      <c r="BY39" t="str">
        <f t="shared" si="93"/>
        <v/>
      </c>
      <c r="BZ39" t="str">
        <f t="shared" si="94"/>
        <v/>
      </c>
      <c r="CA39" t="str">
        <f t="shared" si="95"/>
        <v/>
      </c>
      <c r="CB39" t="str">
        <f t="shared" si="96"/>
        <v/>
      </c>
      <c r="CC39" t="str">
        <f t="shared" si="97"/>
        <v/>
      </c>
      <c r="CD39" t="str">
        <f t="shared" si="98"/>
        <v/>
      </c>
      <c r="CE39" t="str">
        <f t="shared" si="99"/>
        <v/>
      </c>
      <c r="CF39" t="str">
        <f t="shared" si="100"/>
        <v/>
      </c>
      <c r="CG39" t="str">
        <f t="shared" si="101"/>
        <v/>
      </c>
    </row>
    <row r="40" spans="17:85" x14ac:dyDescent="0.2">
      <c r="Q40">
        <v>37</v>
      </c>
      <c r="AI40" t="str">
        <f t="array" ref="AI40">IFERROR(INDEX($Q$4:$Q$59,SMALL(IF($AG$4:$AG$23=MAX($AG$4:$AG$23),ROW($AG$4:$AG$23)),ROWS(Q$4:Q40))-3,1),"")</f>
        <v/>
      </c>
      <c r="AJ40" t="str">
        <f t="shared" si="58"/>
        <v/>
      </c>
      <c r="AK40" t="str">
        <f t="shared" si="59"/>
        <v/>
      </c>
      <c r="AL40" t="str">
        <f t="shared" si="60"/>
        <v/>
      </c>
      <c r="AM40" t="str">
        <f t="shared" si="61"/>
        <v/>
      </c>
      <c r="AN40" t="str">
        <f t="shared" si="62"/>
        <v/>
      </c>
      <c r="AO40" t="str">
        <f t="shared" si="63"/>
        <v/>
      </c>
      <c r="AP40" t="str">
        <f t="shared" si="64"/>
        <v/>
      </c>
      <c r="AQ40" t="str">
        <f t="shared" si="65"/>
        <v/>
      </c>
      <c r="AR40" t="str">
        <f t="shared" si="66"/>
        <v/>
      </c>
      <c r="AS40" t="str">
        <f t="shared" si="67"/>
        <v/>
      </c>
      <c r="AT40" t="str">
        <f t="shared" si="68"/>
        <v/>
      </c>
      <c r="AV40" t="str">
        <f t="array" ref="AV40">IFERROR(INDEX($Q$4:$Q$59,SMALL(IF($AG$4:$AG$23=(MAX($AG$4:$AG$23)-1),ROW($AG$4:$AG$23)),ROWS(Q$4:Q40))-3,1),"")</f>
        <v/>
      </c>
      <c r="AW40" t="str">
        <f t="shared" si="69"/>
        <v/>
      </c>
      <c r="AX40" t="str">
        <f t="shared" si="70"/>
        <v/>
      </c>
      <c r="AY40" t="str">
        <f t="shared" si="71"/>
        <v/>
      </c>
      <c r="AZ40" t="str">
        <f t="shared" si="72"/>
        <v/>
      </c>
      <c r="BA40" t="str">
        <f t="shared" si="73"/>
        <v/>
      </c>
      <c r="BB40" t="str">
        <f t="shared" si="74"/>
        <v/>
      </c>
      <c r="BC40" t="str">
        <f t="shared" si="75"/>
        <v/>
      </c>
      <c r="BD40" t="str">
        <f t="shared" si="76"/>
        <v/>
      </c>
      <c r="BE40" t="str">
        <f t="shared" si="77"/>
        <v/>
      </c>
      <c r="BF40" t="str">
        <f t="shared" si="78"/>
        <v/>
      </c>
      <c r="BG40" t="str">
        <f t="shared" si="79"/>
        <v/>
      </c>
      <c r="BI40" t="str">
        <f t="array" ref="BI40">IFERROR(INDEX($Q$4:$Q$59,SMALL(IF($AG$4:$AG$23=(MAX($AG$4:$AG$23)-2),ROW($AG$4:$AG$23)),ROWS(Q$4:Q40))-3,1),"")</f>
        <v/>
      </c>
      <c r="BJ40" t="str">
        <f t="shared" si="80"/>
        <v/>
      </c>
      <c r="BK40" t="str">
        <f t="shared" si="81"/>
        <v/>
      </c>
      <c r="BL40" t="str">
        <f t="shared" si="82"/>
        <v/>
      </c>
      <c r="BM40" t="str">
        <f t="shared" si="83"/>
        <v/>
      </c>
      <c r="BN40" t="str">
        <f t="shared" si="84"/>
        <v/>
      </c>
      <c r="BO40" t="str">
        <f t="shared" si="85"/>
        <v/>
      </c>
      <c r="BP40" t="str">
        <f t="shared" si="86"/>
        <v/>
      </c>
      <c r="BQ40" t="str">
        <f t="shared" si="87"/>
        <v/>
      </c>
      <c r="BR40" t="str">
        <f t="shared" si="88"/>
        <v/>
      </c>
      <c r="BS40" t="str">
        <f t="shared" si="89"/>
        <v/>
      </c>
      <c r="BT40" t="str">
        <f t="shared" si="90"/>
        <v/>
      </c>
      <c r="BV40" t="str">
        <f t="array" ref="BV40">IFERROR(INDEX($Q$4:$Q$59,SMALL(IF($AG$4:$AG$23&lt;(MAX($AG$4:$AG$23)-2),ROW($AG$4:$AG$23)),ROWS(AG$4:AG11))-3,1),"")</f>
        <v/>
      </c>
      <c r="BW40" t="str">
        <f t="shared" si="91"/>
        <v/>
      </c>
      <c r="BX40" t="str">
        <f t="shared" si="92"/>
        <v/>
      </c>
      <c r="BY40" t="str">
        <f t="shared" si="93"/>
        <v/>
      </c>
      <c r="BZ40" t="str">
        <f t="shared" si="94"/>
        <v/>
      </c>
      <c r="CA40" t="str">
        <f t="shared" si="95"/>
        <v/>
      </c>
      <c r="CB40" t="str">
        <f t="shared" si="96"/>
        <v/>
      </c>
      <c r="CC40" t="str">
        <f t="shared" si="97"/>
        <v/>
      </c>
      <c r="CD40" t="str">
        <f t="shared" si="98"/>
        <v/>
      </c>
      <c r="CE40" t="str">
        <f t="shared" si="99"/>
        <v/>
      </c>
      <c r="CF40" t="str">
        <f t="shared" si="100"/>
        <v/>
      </c>
      <c r="CG40" t="str">
        <f t="shared" si="101"/>
        <v/>
      </c>
    </row>
    <row r="41" spans="17:85" x14ac:dyDescent="0.2">
      <c r="Q41">
        <v>38</v>
      </c>
      <c r="AI41" t="str">
        <f t="array" ref="AI41">IFERROR(INDEX($Q$4:$Q$59,SMALL(IF($AG$4:$AG$23=MAX($AG$4:$AG$23),ROW($AG$4:$AG$23)),ROWS(Q$4:Q41))-3,1),"")</f>
        <v/>
      </c>
      <c r="AJ41" t="str">
        <f t="shared" si="58"/>
        <v/>
      </c>
      <c r="AK41" t="str">
        <f t="shared" si="59"/>
        <v/>
      </c>
      <c r="AL41" t="str">
        <f t="shared" si="60"/>
        <v/>
      </c>
      <c r="AM41" t="str">
        <f t="shared" si="61"/>
        <v/>
      </c>
      <c r="AN41" t="str">
        <f t="shared" si="62"/>
        <v/>
      </c>
      <c r="AO41" t="str">
        <f t="shared" si="63"/>
        <v/>
      </c>
      <c r="AP41" t="str">
        <f t="shared" si="64"/>
        <v/>
      </c>
      <c r="AQ41" t="str">
        <f t="shared" si="65"/>
        <v/>
      </c>
      <c r="AR41" t="str">
        <f t="shared" si="66"/>
        <v/>
      </c>
      <c r="AS41" t="str">
        <f t="shared" si="67"/>
        <v/>
      </c>
      <c r="AT41" t="str">
        <f t="shared" si="68"/>
        <v/>
      </c>
      <c r="AV41" t="str">
        <f t="array" ref="AV41">IFERROR(INDEX($Q$4:$Q$59,SMALL(IF($AG$4:$AG$23=(MAX($AG$4:$AG$23)-1),ROW($AG$4:$AG$23)),ROWS(Q$4:Q41))-3,1),"")</f>
        <v/>
      </c>
      <c r="AW41" t="str">
        <f t="shared" si="69"/>
        <v/>
      </c>
      <c r="AX41" t="str">
        <f t="shared" si="70"/>
        <v/>
      </c>
      <c r="AY41" t="str">
        <f t="shared" si="71"/>
        <v/>
      </c>
      <c r="AZ41" t="str">
        <f t="shared" si="72"/>
        <v/>
      </c>
      <c r="BA41" t="str">
        <f t="shared" si="73"/>
        <v/>
      </c>
      <c r="BB41" t="str">
        <f t="shared" si="74"/>
        <v/>
      </c>
      <c r="BC41" t="str">
        <f t="shared" si="75"/>
        <v/>
      </c>
      <c r="BD41" t="str">
        <f t="shared" si="76"/>
        <v/>
      </c>
      <c r="BE41" t="str">
        <f t="shared" si="77"/>
        <v/>
      </c>
      <c r="BF41" t="str">
        <f t="shared" si="78"/>
        <v/>
      </c>
      <c r="BG41" t="str">
        <f t="shared" si="79"/>
        <v/>
      </c>
      <c r="BI41" t="str">
        <f t="array" ref="BI41">IFERROR(INDEX($Q$4:$Q$59,SMALL(IF($AG$4:$AG$23=(MAX($AG$4:$AG$23)-2),ROW($AG$4:$AG$23)),ROWS(Q$4:Q41))-3,1),"")</f>
        <v/>
      </c>
      <c r="BJ41" t="str">
        <f t="shared" si="80"/>
        <v/>
      </c>
      <c r="BK41" t="str">
        <f t="shared" si="81"/>
        <v/>
      </c>
      <c r="BL41" t="str">
        <f t="shared" si="82"/>
        <v/>
      </c>
      <c r="BM41" t="str">
        <f t="shared" si="83"/>
        <v/>
      </c>
      <c r="BN41" t="str">
        <f t="shared" si="84"/>
        <v/>
      </c>
      <c r="BO41" t="str">
        <f t="shared" si="85"/>
        <v/>
      </c>
      <c r="BP41" t="str">
        <f t="shared" si="86"/>
        <v/>
      </c>
      <c r="BQ41" t="str">
        <f t="shared" si="87"/>
        <v/>
      </c>
      <c r="BR41" t="str">
        <f t="shared" si="88"/>
        <v/>
      </c>
      <c r="BS41" t="str">
        <f t="shared" si="89"/>
        <v/>
      </c>
      <c r="BT41" t="str">
        <f t="shared" si="90"/>
        <v/>
      </c>
      <c r="BV41" t="str">
        <f t="array" ref="BV41">IFERROR(INDEX($Q$4:$Q$59,SMALL(IF($AG$4:$AG$23&lt;(MAX($AG$4:$AG$23)-2),ROW($AG$4:$AG$23)),ROWS(AG$4:AG11))-3,1),"")</f>
        <v/>
      </c>
      <c r="BW41" t="str">
        <f t="shared" si="91"/>
        <v/>
      </c>
      <c r="BX41" t="str">
        <f t="shared" si="92"/>
        <v/>
      </c>
      <c r="BY41" t="str">
        <f t="shared" si="93"/>
        <v/>
      </c>
      <c r="BZ41" t="str">
        <f t="shared" si="94"/>
        <v/>
      </c>
      <c r="CA41" t="str">
        <f t="shared" si="95"/>
        <v/>
      </c>
      <c r="CB41" t="str">
        <f t="shared" si="96"/>
        <v/>
      </c>
      <c r="CC41" t="str">
        <f t="shared" si="97"/>
        <v/>
      </c>
      <c r="CD41" t="str">
        <f t="shared" si="98"/>
        <v/>
      </c>
      <c r="CE41" t="str">
        <f t="shared" si="99"/>
        <v/>
      </c>
      <c r="CF41" t="str">
        <f t="shared" si="100"/>
        <v/>
      </c>
      <c r="CG41" t="str">
        <f t="shared" si="101"/>
        <v/>
      </c>
    </row>
    <row r="42" spans="17:85" x14ac:dyDescent="0.2">
      <c r="Q42">
        <v>39</v>
      </c>
      <c r="AI42" t="str">
        <f t="array" ref="AI42">IFERROR(INDEX($Q$4:$Q$59,SMALL(IF($AG$4:$AG$23=MAX($AG$4:$AG$23),ROW($AG$4:$AG$23)),ROWS(Q$4:Q42))-3,1),"")</f>
        <v/>
      </c>
      <c r="AJ42" t="str">
        <f t="shared" si="58"/>
        <v/>
      </c>
      <c r="AK42" t="str">
        <f t="shared" si="59"/>
        <v/>
      </c>
      <c r="AL42" t="str">
        <f t="shared" si="60"/>
        <v/>
      </c>
      <c r="AM42" t="str">
        <f t="shared" si="61"/>
        <v/>
      </c>
      <c r="AN42" t="str">
        <f t="shared" si="62"/>
        <v/>
      </c>
      <c r="AO42" t="str">
        <f t="shared" si="63"/>
        <v/>
      </c>
      <c r="AP42" t="str">
        <f t="shared" si="64"/>
        <v/>
      </c>
      <c r="AQ42" t="str">
        <f t="shared" si="65"/>
        <v/>
      </c>
      <c r="AR42" t="str">
        <f t="shared" si="66"/>
        <v/>
      </c>
      <c r="AS42" t="str">
        <f t="shared" si="67"/>
        <v/>
      </c>
      <c r="AT42" t="str">
        <f t="shared" si="68"/>
        <v/>
      </c>
      <c r="AV42" t="str">
        <f t="array" ref="AV42">IFERROR(INDEX($Q$4:$Q$59,SMALL(IF($AG$4:$AG$23=(MAX($AG$4:$AG$23)-1),ROW($AG$4:$AG$23)),ROWS(Q$4:Q42))-3,1),"")</f>
        <v/>
      </c>
      <c r="AW42" t="str">
        <f t="shared" si="69"/>
        <v/>
      </c>
      <c r="AX42" t="str">
        <f t="shared" si="70"/>
        <v/>
      </c>
      <c r="AY42" t="str">
        <f t="shared" si="71"/>
        <v/>
      </c>
      <c r="AZ42" t="str">
        <f t="shared" si="72"/>
        <v/>
      </c>
      <c r="BA42" t="str">
        <f t="shared" si="73"/>
        <v/>
      </c>
      <c r="BB42" t="str">
        <f t="shared" si="74"/>
        <v/>
      </c>
      <c r="BC42" t="str">
        <f t="shared" si="75"/>
        <v/>
      </c>
      <c r="BD42" t="str">
        <f t="shared" si="76"/>
        <v/>
      </c>
      <c r="BE42" t="str">
        <f t="shared" si="77"/>
        <v/>
      </c>
      <c r="BF42" t="str">
        <f t="shared" si="78"/>
        <v/>
      </c>
      <c r="BG42" t="str">
        <f t="shared" si="79"/>
        <v/>
      </c>
      <c r="BI42" t="str">
        <f t="array" ref="BI42">IFERROR(INDEX($Q$4:$Q$59,SMALL(IF($AG$4:$AG$23=(MAX($AG$4:$AG$23)-2),ROW($AG$4:$AG$23)),ROWS(Q$4:Q42))-3,1),"")</f>
        <v/>
      </c>
      <c r="BJ42" t="str">
        <f t="shared" si="80"/>
        <v/>
      </c>
      <c r="BK42" t="str">
        <f t="shared" si="81"/>
        <v/>
      </c>
      <c r="BL42" t="str">
        <f t="shared" si="82"/>
        <v/>
      </c>
      <c r="BM42" t="str">
        <f t="shared" si="83"/>
        <v/>
      </c>
      <c r="BN42" t="str">
        <f t="shared" si="84"/>
        <v/>
      </c>
      <c r="BO42" t="str">
        <f t="shared" si="85"/>
        <v/>
      </c>
      <c r="BP42" t="str">
        <f t="shared" si="86"/>
        <v/>
      </c>
      <c r="BQ42" t="str">
        <f t="shared" si="87"/>
        <v/>
      </c>
      <c r="BR42" t="str">
        <f t="shared" si="88"/>
        <v/>
      </c>
      <c r="BS42" t="str">
        <f t="shared" si="89"/>
        <v/>
      </c>
      <c r="BT42" t="str">
        <f t="shared" si="90"/>
        <v/>
      </c>
      <c r="BV42" t="str">
        <f t="array" ref="BV42">IFERROR(INDEX($Q$4:$Q$59,SMALL(IF($AG$4:$AG$23&lt;(MAX($AG$4:$AG$23)-2),ROW($AG$4:$AG$23)),ROWS(AG$4:AG12))-3,1),"")</f>
        <v/>
      </c>
      <c r="BW42" t="str">
        <f t="shared" si="91"/>
        <v/>
      </c>
      <c r="BX42" t="str">
        <f t="shared" si="92"/>
        <v/>
      </c>
      <c r="BY42" t="str">
        <f t="shared" si="93"/>
        <v/>
      </c>
      <c r="BZ42" t="str">
        <f t="shared" si="94"/>
        <v/>
      </c>
      <c r="CA42" t="str">
        <f t="shared" si="95"/>
        <v/>
      </c>
      <c r="CB42" t="str">
        <f t="shared" si="96"/>
        <v/>
      </c>
      <c r="CC42" t="str">
        <f t="shared" si="97"/>
        <v/>
      </c>
      <c r="CD42" t="str">
        <f t="shared" si="98"/>
        <v/>
      </c>
      <c r="CE42" t="str">
        <f t="shared" si="99"/>
        <v/>
      </c>
      <c r="CF42" t="str">
        <f t="shared" si="100"/>
        <v/>
      </c>
      <c r="CG42" t="str">
        <f t="shared" si="101"/>
        <v/>
      </c>
    </row>
    <row r="43" spans="17:85" x14ac:dyDescent="0.2">
      <c r="Q43" s="7">
        <v>40</v>
      </c>
      <c r="AI43" t="str">
        <f t="array" ref="AI43">IFERROR(INDEX($Q$4:$Q$59,SMALL(IF($AG$4:$AG$23=MAX($AG$4:$AG$23),ROW($AG$4:$AG$23)),ROWS(Q$4:Q43))-3,1),"")</f>
        <v/>
      </c>
      <c r="AJ43" t="str">
        <f t="shared" si="58"/>
        <v/>
      </c>
      <c r="AK43" t="str">
        <f t="shared" si="59"/>
        <v/>
      </c>
      <c r="AL43" t="str">
        <f t="shared" si="60"/>
        <v/>
      </c>
      <c r="AM43" t="str">
        <f t="shared" si="61"/>
        <v/>
      </c>
      <c r="AN43" t="str">
        <f t="shared" si="62"/>
        <v/>
      </c>
      <c r="AO43" t="str">
        <f t="shared" si="63"/>
        <v/>
      </c>
      <c r="AP43" t="str">
        <f t="shared" si="64"/>
        <v/>
      </c>
      <c r="AQ43" t="str">
        <f t="shared" si="65"/>
        <v/>
      </c>
      <c r="AR43" t="str">
        <f t="shared" si="66"/>
        <v/>
      </c>
      <c r="AS43" t="str">
        <f t="shared" si="67"/>
        <v/>
      </c>
      <c r="AT43" t="str">
        <f t="shared" si="68"/>
        <v/>
      </c>
      <c r="AV43" t="str">
        <f t="array" ref="AV43">IFERROR(INDEX($Q$4:$Q$59,SMALL(IF($AG$4:$AG$23=(MAX($AG$4:$AG$23)-1),ROW($AG$4:$AG$23)),ROWS(Q$4:Q43))-3,1),"")</f>
        <v/>
      </c>
      <c r="AW43" t="str">
        <f t="shared" si="69"/>
        <v/>
      </c>
      <c r="AX43" t="str">
        <f t="shared" si="70"/>
        <v/>
      </c>
      <c r="AY43" t="str">
        <f t="shared" si="71"/>
        <v/>
      </c>
      <c r="AZ43" t="str">
        <f t="shared" si="72"/>
        <v/>
      </c>
      <c r="BA43" t="str">
        <f t="shared" si="73"/>
        <v/>
      </c>
      <c r="BB43" t="str">
        <f t="shared" si="74"/>
        <v/>
      </c>
      <c r="BC43" t="str">
        <f t="shared" si="75"/>
        <v/>
      </c>
      <c r="BD43" t="str">
        <f t="shared" si="76"/>
        <v/>
      </c>
      <c r="BE43" t="str">
        <f t="shared" si="77"/>
        <v/>
      </c>
      <c r="BF43" t="str">
        <f t="shared" si="78"/>
        <v/>
      </c>
      <c r="BG43" t="str">
        <f t="shared" si="79"/>
        <v/>
      </c>
      <c r="BI43" t="str">
        <f t="array" ref="BI43">IFERROR(INDEX($Q$4:$Q$59,SMALL(IF($AG$4:$AG$23=(MAX($AG$4:$AG$23)-2),ROW($AG$4:$AG$23)),ROWS(Q$4:Q43))-3,1),"")</f>
        <v/>
      </c>
      <c r="BJ43" t="str">
        <f t="shared" si="80"/>
        <v/>
      </c>
      <c r="BK43" t="str">
        <f t="shared" si="81"/>
        <v/>
      </c>
      <c r="BL43" t="str">
        <f t="shared" si="82"/>
        <v/>
      </c>
      <c r="BM43" t="str">
        <f t="shared" si="83"/>
        <v/>
      </c>
      <c r="BN43" t="str">
        <f t="shared" si="84"/>
        <v/>
      </c>
      <c r="BO43" t="str">
        <f t="shared" si="85"/>
        <v/>
      </c>
      <c r="BP43" t="str">
        <f t="shared" si="86"/>
        <v/>
      </c>
      <c r="BQ43" t="str">
        <f t="shared" si="87"/>
        <v/>
      </c>
      <c r="BR43" t="str">
        <f t="shared" si="88"/>
        <v/>
      </c>
      <c r="BS43" t="str">
        <f t="shared" si="89"/>
        <v/>
      </c>
      <c r="BT43" t="str">
        <f t="shared" si="90"/>
        <v/>
      </c>
      <c r="BV43" t="str">
        <f t="array" ref="BV43">IFERROR(INDEX($Q$4:$Q$59,SMALL(IF($AG$4:$AG$23&lt;(MAX($AG$4:$AG$23)-2),ROW($AG$4:$AG$23)),ROWS(AG$4:AG13))-3,1),"")</f>
        <v/>
      </c>
      <c r="BW43" t="str">
        <f t="shared" si="91"/>
        <v/>
      </c>
      <c r="BX43" t="str">
        <f t="shared" si="92"/>
        <v/>
      </c>
      <c r="BY43" t="str">
        <f t="shared" si="93"/>
        <v/>
      </c>
      <c r="BZ43" t="str">
        <f t="shared" si="94"/>
        <v/>
      </c>
      <c r="CA43" t="str">
        <f t="shared" si="95"/>
        <v/>
      </c>
      <c r="CB43" t="str">
        <f t="shared" si="96"/>
        <v/>
      </c>
      <c r="CC43" t="str">
        <f t="shared" si="97"/>
        <v/>
      </c>
      <c r="CD43" t="str">
        <f t="shared" si="98"/>
        <v/>
      </c>
      <c r="CE43" t="str">
        <f t="shared" si="99"/>
        <v/>
      </c>
      <c r="CF43" t="str">
        <f t="shared" si="100"/>
        <v/>
      </c>
      <c r="CG43" t="str">
        <f t="shared" si="101"/>
        <v/>
      </c>
    </row>
    <row r="44" spans="17:85" x14ac:dyDescent="0.2">
      <c r="Q44" s="11">
        <v>41</v>
      </c>
      <c r="AI44" t="str">
        <f t="array" ref="AI44">IFERROR(INDEX($Q$4:$Q$59,SMALL(IF($AG$4:$AG$23=MAX($AG$4:$AG$23),ROW($AG$4:$AG$23)),ROWS(Q$4:Q44))-3,1),"")</f>
        <v/>
      </c>
      <c r="AJ44" t="str">
        <f t="shared" si="58"/>
        <v/>
      </c>
      <c r="AK44" t="str">
        <f t="shared" si="59"/>
        <v/>
      </c>
      <c r="AL44" t="str">
        <f t="shared" si="60"/>
        <v/>
      </c>
      <c r="AM44" t="str">
        <f t="shared" si="61"/>
        <v/>
      </c>
      <c r="AN44" t="str">
        <f t="shared" si="62"/>
        <v/>
      </c>
      <c r="AO44" t="str">
        <f t="shared" si="63"/>
        <v/>
      </c>
      <c r="AP44" t="str">
        <f t="shared" si="64"/>
        <v/>
      </c>
      <c r="AQ44" t="str">
        <f t="shared" si="65"/>
        <v/>
      </c>
      <c r="AR44" t="str">
        <f t="shared" si="66"/>
        <v/>
      </c>
      <c r="AS44" t="str">
        <f t="shared" si="67"/>
        <v/>
      </c>
      <c r="AT44" t="str">
        <f t="shared" si="68"/>
        <v/>
      </c>
      <c r="AV44" t="str">
        <f t="array" ref="AV44">IFERROR(INDEX($Q$4:$Q$59,SMALL(IF($AG$4:$AG$23=(MAX($AG$4:$AG$23)-1),ROW($AG$4:$AG$23)),ROWS(Q$4:Q44))-3,1),"")</f>
        <v/>
      </c>
      <c r="AW44" t="str">
        <f t="shared" si="69"/>
        <v/>
      </c>
      <c r="AX44" t="str">
        <f t="shared" si="70"/>
        <v/>
      </c>
      <c r="AY44" t="str">
        <f t="shared" si="71"/>
        <v/>
      </c>
      <c r="AZ44" t="str">
        <f t="shared" si="72"/>
        <v/>
      </c>
      <c r="BA44" t="str">
        <f t="shared" si="73"/>
        <v/>
      </c>
      <c r="BB44" t="str">
        <f t="shared" si="74"/>
        <v/>
      </c>
      <c r="BC44" t="str">
        <f t="shared" si="75"/>
        <v/>
      </c>
      <c r="BD44" t="str">
        <f t="shared" si="76"/>
        <v/>
      </c>
      <c r="BE44" t="str">
        <f t="shared" si="77"/>
        <v/>
      </c>
      <c r="BF44" t="str">
        <f t="shared" si="78"/>
        <v/>
      </c>
      <c r="BG44" t="str">
        <f t="shared" si="79"/>
        <v/>
      </c>
      <c r="BI44" t="str">
        <f t="array" ref="BI44">IFERROR(INDEX($Q$4:$Q$59,SMALL(IF($AG$4:$AG$23=(MAX($AG$4:$AG$23)-2),ROW($AG$4:$AG$23)),ROWS(Q$4:Q44))-3,1),"")</f>
        <v/>
      </c>
      <c r="BJ44" t="str">
        <f t="shared" si="80"/>
        <v/>
      </c>
      <c r="BK44" t="str">
        <f t="shared" si="81"/>
        <v/>
      </c>
      <c r="BL44" t="str">
        <f t="shared" si="82"/>
        <v/>
      </c>
      <c r="BM44" t="str">
        <f t="shared" si="83"/>
        <v/>
      </c>
      <c r="BN44" t="str">
        <f t="shared" si="84"/>
        <v/>
      </c>
      <c r="BO44" t="str">
        <f t="shared" si="85"/>
        <v/>
      </c>
      <c r="BP44" t="str">
        <f t="shared" si="86"/>
        <v/>
      </c>
      <c r="BQ44" t="str">
        <f t="shared" si="87"/>
        <v/>
      </c>
      <c r="BR44" t="str">
        <f t="shared" si="88"/>
        <v/>
      </c>
      <c r="BS44" t="str">
        <f t="shared" si="89"/>
        <v/>
      </c>
      <c r="BT44" t="str">
        <f t="shared" si="90"/>
        <v/>
      </c>
      <c r="BV44" t="str">
        <f t="array" ref="BV44">IFERROR(INDEX($Q$4:$Q$59,SMALL(IF($AG$4:$AG$23&lt;(MAX($AG$4:$AG$23)-2),ROW($AG$4:$AG$23)),ROWS(AG$4:AG14))-3,1),"")</f>
        <v/>
      </c>
      <c r="BW44" t="str">
        <f t="shared" si="91"/>
        <v/>
      </c>
      <c r="BX44" t="str">
        <f t="shared" si="92"/>
        <v/>
      </c>
      <c r="BY44" t="str">
        <f t="shared" si="93"/>
        <v/>
      </c>
      <c r="BZ44" t="str">
        <f t="shared" si="94"/>
        <v/>
      </c>
      <c r="CA44" t="str">
        <f t="shared" si="95"/>
        <v/>
      </c>
      <c r="CB44" t="str">
        <f t="shared" si="96"/>
        <v/>
      </c>
      <c r="CC44" t="str">
        <f t="shared" si="97"/>
        <v/>
      </c>
      <c r="CD44" t="str">
        <f t="shared" si="98"/>
        <v/>
      </c>
      <c r="CE44" t="str">
        <f t="shared" si="99"/>
        <v/>
      </c>
      <c r="CF44" t="str">
        <f t="shared" si="100"/>
        <v/>
      </c>
      <c r="CG44" t="str">
        <f t="shared" si="101"/>
        <v/>
      </c>
    </row>
    <row r="45" spans="17:85" x14ac:dyDescent="0.2">
      <c r="Q45" s="11">
        <v>42</v>
      </c>
      <c r="AI45" t="str">
        <f t="array" ref="AI45">IFERROR(INDEX($Q$4:$Q$59,SMALL(IF($AG$4:$AG$23=MAX($AG$4:$AG$23),ROW($AG$4:$AG$23)),ROWS(Q$4:Q45))-3,1),"")</f>
        <v/>
      </c>
      <c r="AJ45" t="str">
        <f t="shared" si="58"/>
        <v/>
      </c>
      <c r="AK45" t="str">
        <f t="shared" si="59"/>
        <v/>
      </c>
      <c r="AL45" t="str">
        <f t="shared" si="60"/>
        <v/>
      </c>
      <c r="AM45" t="str">
        <f t="shared" si="61"/>
        <v/>
      </c>
      <c r="AN45" t="str">
        <f t="shared" si="62"/>
        <v/>
      </c>
      <c r="AO45" t="str">
        <f t="shared" si="63"/>
        <v/>
      </c>
      <c r="AP45" t="str">
        <f t="shared" si="64"/>
        <v/>
      </c>
      <c r="AQ45" t="str">
        <f t="shared" si="65"/>
        <v/>
      </c>
      <c r="AR45" t="str">
        <f t="shared" si="66"/>
        <v/>
      </c>
      <c r="AS45" t="str">
        <f t="shared" si="67"/>
        <v/>
      </c>
      <c r="AT45" t="str">
        <f t="shared" si="68"/>
        <v/>
      </c>
      <c r="AV45" t="str">
        <f t="array" ref="AV45">IFERROR(INDEX($Q$4:$Q$59,SMALL(IF($AG$4:$AG$23=(MAX($AG$4:$AG$23)-1),ROW($AG$4:$AG$23)),ROWS(Q$4:Q45))-3,1),"")</f>
        <v/>
      </c>
      <c r="AW45" t="str">
        <f t="shared" si="69"/>
        <v/>
      </c>
      <c r="AX45" t="str">
        <f t="shared" si="70"/>
        <v/>
      </c>
      <c r="AY45" t="str">
        <f t="shared" si="71"/>
        <v/>
      </c>
      <c r="AZ45" t="str">
        <f t="shared" si="72"/>
        <v/>
      </c>
      <c r="BA45" t="str">
        <f t="shared" si="73"/>
        <v/>
      </c>
      <c r="BB45" t="str">
        <f t="shared" si="74"/>
        <v/>
      </c>
      <c r="BC45" t="str">
        <f t="shared" si="75"/>
        <v/>
      </c>
      <c r="BD45" t="str">
        <f t="shared" si="76"/>
        <v/>
      </c>
      <c r="BE45" t="str">
        <f t="shared" si="77"/>
        <v/>
      </c>
      <c r="BF45" t="str">
        <f t="shared" si="78"/>
        <v/>
      </c>
      <c r="BG45" t="str">
        <f t="shared" si="79"/>
        <v/>
      </c>
      <c r="BI45" t="str">
        <f t="array" ref="BI45">IFERROR(INDEX($Q$4:$Q$59,SMALL(IF($AG$4:$AG$23=(MAX($AG$4:$AG$23)-2),ROW($AG$4:$AG$23)),ROWS(Q$4:Q45))-3,1),"")</f>
        <v/>
      </c>
      <c r="BJ45" t="str">
        <f t="shared" si="80"/>
        <v/>
      </c>
      <c r="BK45" t="str">
        <f t="shared" si="81"/>
        <v/>
      </c>
      <c r="BL45" t="str">
        <f t="shared" si="82"/>
        <v/>
      </c>
      <c r="BM45" t="str">
        <f t="shared" si="83"/>
        <v/>
      </c>
      <c r="BN45" t="str">
        <f t="shared" si="84"/>
        <v/>
      </c>
      <c r="BO45" t="str">
        <f t="shared" si="85"/>
        <v/>
      </c>
      <c r="BP45" t="str">
        <f t="shared" si="86"/>
        <v/>
      </c>
      <c r="BQ45" t="str">
        <f t="shared" si="87"/>
        <v/>
      </c>
      <c r="BR45" t="str">
        <f t="shared" si="88"/>
        <v/>
      </c>
      <c r="BS45" t="str">
        <f t="shared" si="89"/>
        <v/>
      </c>
      <c r="BT45" t="str">
        <f t="shared" si="90"/>
        <v/>
      </c>
      <c r="BV45" t="str">
        <f t="array" ref="BV45">IFERROR(INDEX($Q$4:$Q$59,SMALL(IF($AG$4:$AG$23&lt;(MAX($AG$4:$AG$23)-2),ROW($AG$4:$AG$23)),ROWS(AG$4:AG15))-3,1),"")</f>
        <v/>
      </c>
      <c r="BW45" t="str">
        <f t="shared" si="91"/>
        <v/>
      </c>
      <c r="BX45" t="str">
        <f t="shared" si="92"/>
        <v/>
      </c>
      <c r="BY45" t="str">
        <f t="shared" si="93"/>
        <v/>
      </c>
      <c r="BZ45" t="str">
        <f t="shared" si="94"/>
        <v/>
      </c>
      <c r="CA45" t="str">
        <f t="shared" si="95"/>
        <v/>
      </c>
      <c r="CB45" t="str">
        <f t="shared" si="96"/>
        <v/>
      </c>
      <c r="CC45" t="str">
        <f t="shared" si="97"/>
        <v/>
      </c>
      <c r="CD45" t="str">
        <f t="shared" si="98"/>
        <v/>
      </c>
      <c r="CE45" t="str">
        <f t="shared" si="99"/>
        <v/>
      </c>
      <c r="CF45" t="str">
        <f t="shared" si="100"/>
        <v/>
      </c>
      <c r="CG45" t="str">
        <f t="shared" si="101"/>
        <v/>
      </c>
    </row>
    <row r="46" spans="17:85" x14ac:dyDescent="0.2">
      <c r="Q46">
        <v>43</v>
      </c>
      <c r="AI46" t="str">
        <f t="array" ref="AI46">IFERROR(INDEX($Q$4:$Q$59,SMALL(IF($AG$4:$AG$23=MAX($AG$4:$AG$23),ROW($AG$4:$AG$23)),ROWS(Q$4:Q46))-3,1),"")</f>
        <v/>
      </c>
      <c r="AJ46" t="str">
        <f t="shared" si="58"/>
        <v/>
      </c>
      <c r="AK46" t="str">
        <f t="shared" si="59"/>
        <v/>
      </c>
      <c r="AL46" t="str">
        <f t="shared" si="60"/>
        <v/>
      </c>
      <c r="AM46" t="str">
        <f t="shared" si="61"/>
        <v/>
      </c>
      <c r="AN46" t="str">
        <f t="shared" si="62"/>
        <v/>
      </c>
      <c r="AO46" t="str">
        <f t="shared" si="63"/>
        <v/>
      </c>
      <c r="AP46" t="str">
        <f t="shared" si="64"/>
        <v/>
      </c>
      <c r="AQ46" t="str">
        <f t="shared" si="65"/>
        <v/>
      </c>
      <c r="AR46" t="str">
        <f t="shared" si="66"/>
        <v/>
      </c>
      <c r="AS46" t="str">
        <f t="shared" si="67"/>
        <v/>
      </c>
      <c r="AT46" t="str">
        <f t="shared" si="68"/>
        <v/>
      </c>
      <c r="AV46" t="str">
        <f t="array" ref="AV46">IFERROR(INDEX($Q$4:$Q$59,SMALL(IF($AG$4:$AG$23=(MAX($AG$4:$AG$23)-1),ROW($AG$4:$AG$23)),ROWS(Q$4:Q46))-3,1),"")</f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  <c r="BC46" t="str">
        <f t="shared" si="75"/>
        <v/>
      </c>
      <c r="BD46" t="str">
        <f t="shared" si="76"/>
        <v/>
      </c>
      <c r="BE46" t="str">
        <f t="shared" si="77"/>
        <v/>
      </c>
      <c r="BF46" t="str">
        <f t="shared" si="78"/>
        <v/>
      </c>
      <c r="BG46" t="str">
        <f t="shared" si="79"/>
        <v/>
      </c>
      <c r="BI46" t="str">
        <f t="array" ref="BI46">IFERROR(INDEX($Q$4:$Q$59,SMALL(IF($AG$4:$AG$23=(MAX($AG$4:$AG$23)-2),ROW($AG$4:$AG$23)),ROWS(Q$4:Q46))-3,1),"")</f>
        <v/>
      </c>
      <c r="BJ46" t="str">
        <f t="shared" si="80"/>
        <v/>
      </c>
      <c r="BK46" t="str">
        <f t="shared" si="81"/>
        <v/>
      </c>
      <c r="BL46" t="str">
        <f t="shared" si="82"/>
        <v/>
      </c>
      <c r="BM46" t="str">
        <f t="shared" si="83"/>
        <v/>
      </c>
      <c r="BN46" t="str">
        <f t="shared" si="84"/>
        <v/>
      </c>
      <c r="BO46" t="str">
        <f t="shared" si="85"/>
        <v/>
      </c>
      <c r="BP46" t="str">
        <f t="shared" si="86"/>
        <v/>
      </c>
      <c r="BQ46" t="str">
        <f t="shared" si="87"/>
        <v/>
      </c>
      <c r="BR46" t="str">
        <f t="shared" si="88"/>
        <v/>
      </c>
      <c r="BS46" t="str">
        <f t="shared" si="89"/>
        <v/>
      </c>
      <c r="BT46" t="str">
        <f t="shared" si="90"/>
        <v/>
      </c>
      <c r="BV46" t="str">
        <f t="array" ref="BV46">IFERROR(INDEX($Q$4:$Q$59,SMALL(IF($AG$4:$AG$23&lt;(MAX($AG$4:$AG$23)-2),ROW($AG$4:$AG$23)),ROWS(AG$4:AG15))-3,1),"")</f>
        <v/>
      </c>
      <c r="BW46" t="str">
        <f t="shared" si="91"/>
        <v/>
      </c>
      <c r="BX46" t="str">
        <f t="shared" si="92"/>
        <v/>
      </c>
      <c r="BY46" t="str">
        <f t="shared" si="93"/>
        <v/>
      </c>
      <c r="BZ46" t="str">
        <f t="shared" si="94"/>
        <v/>
      </c>
      <c r="CA46" t="str">
        <f t="shared" si="95"/>
        <v/>
      </c>
      <c r="CB46" t="str">
        <f t="shared" si="96"/>
        <v/>
      </c>
      <c r="CC46" t="str">
        <f t="shared" si="97"/>
        <v/>
      </c>
      <c r="CD46" t="str">
        <f t="shared" si="98"/>
        <v/>
      </c>
      <c r="CE46" t="str">
        <f t="shared" si="99"/>
        <v/>
      </c>
      <c r="CF46" t="str">
        <f t="shared" si="100"/>
        <v/>
      </c>
      <c r="CG46" t="str">
        <f t="shared" si="101"/>
        <v/>
      </c>
    </row>
    <row r="47" spans="17:85" x14ac:dyDescent="0.2">
      <c r="Q47">
        <v>44</v>
      </c>
      <c r="AI47" t="str">
        <f t="array" ref="AI47">IFERROR(INDEX($Q$4:$Q$59,SMALL(IF($AG$4:$AG$23=MAX($AG$4:$AG$23),ROW($AG$4:$AG$23)),ROWS(Q$4:Q47))-3,1),"")</f>
        <v/>
      </c>
      <c r="AJ47" t="str">
        <f t="shared" si="58"/>
        <v/>
      </c>
      <c r="AK47" t="str">
        <f t="shared" si="59"/>
        <v/>
      </c>
      <c r="AL47" t="str">
        <f t="shared" si="60"/>
        <v/>
      </c>
      <c r="AM47" t="str">
        <f t="shared" si="61"/>
        <v/>
      </c>
      <c r="AN47" t="str">
        <f t="shared" si="62"/>
        <v/>
      </c>
      <c r="AO47" t="str">
        <f t="shared" si="63"/>
        <v/>
      </c>
      <c r="AP47" t="str">
        <f t="shared" si="64"/>
        <v/>
      </c>
      <c r="AQ47" t="str">
        <f t="shared" si="65"/>
        <v/>
      </c>
      <c r="AR47" t="str">
        <f t="shared" si="66"/>
        <v/>
      </c>
      <c r="AS47" t="str">
        <f t="shared" si="67"/>
        <v/>
      </c>
      <c r="AT47" t="str">
        <f t="shared" si="68"/>
        <v/>
      </c>
      <c r="AV47" t="str">
        <f t="array" ref="AV47">IFERROR(INDEX($Q$4:$Q$59,SMALL(IF($AG$4:$AG$23=(MAX($AG$4:$AG$23)-1),ROW($AG$4:$AG$23)),ROWS(Q$4:Q47))-3,1),"")</f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  <c r="BC47" t="str">
        <f t="shared" si="75"/>
        <v/>
      </c>
      <c r="BD47" t="str">
        <f t="shared" si="76"/>
        <v/>
      </c>
      <c r="BE47" t="str">
        <f t="shared" si="77"/>
        <v/>
      </c>
      <c r="BF47" t="str">
        <f t="shared" si="78"/>
        <v/>
      </c>
      <c r="BG47" t="str">
        <f t="shared" si="79"/>
        <v/>
      </c>
      <c r="BI47" t="str">
        <f t="array" ref="BI47">IFERROR(INDEX($Q$4:$Q$59,SMALL(IF($AG$4:$AG$23=(MAX($AG$4:$AG$23)-2),ROW($AG$4:$AG$23)),ROWS(Q$4:Q47))-3,1),"")</f>
        <v/>
      </c>
      <c r="BJ47" t="str">
        <f t="shared" si="80"/>
        <v/>
      </c>
      <c r="BK47" t="str">
        <f t="shared" si="81"/>
        <v/>
      </c>
      <c r="BL47" t="str">
        <f t="shared" si="82"/>
        <v/>
      </c>
      <c r="BM47" t="str">
        <f t="shared" si="83"/>
        <v/>
      </c>
      <c r="BN47" t="str">
        <f t="shared" si="84"/>
        <v/>
      </c>
      <c r="BO47" t="str">
        <f t="shared" si="85"/>
        <v/>
      </c>
      <c r="BP47" t="str">
        <f t="shared" si="86"/>
        <v/>
      </c>
      <c r="BQ47" t="str">
        <f t="shared" si="87"/>
        <v/>
      </c>
      <c r="BR47" t="str">
        <f t="shared" si="88"/>
        <v/>
      </c>
      <c r="BS47" t="str">
        <f t="shared" si="89"/>
        <v/>
      </c>
      <c r="BT47" t="str">
        <f t="shared" si="90"/>
        <v/>
      </c>
      <c r="BV47" t="str">
        <f t="array" ref="BV47">IFERROR(INDEX($Q$4:$Q$59,SMALL(IF($AG$4:$AG$23&lt;(MAX($AG$4:$AG$23)-2),ROW($AG$4:$AG$23)),ROWS(AG$4:AG15))-3,1),"")</f>
        <v/>
      </c>
      <c r="BW47" t="str">
        <f t="shared" si="91"/>
        <v/>
      </c>
      <c r="BX47" t="str">
        <f t="shared" si="92"/>
        <v/>
      </c>
      <c r="BY47" t="str">
        <f t="shared" si="93"/>
        <v/>
      </c>
      <c r="BZ47" t="str">
        <f t="shared" si="94"/>
        <v/>
      </c>
      <c r="CA47" t="str">
        <f t="shared" si="95"/>
        <v/>
      </c>
      <c r="CB47" t="str">
        <f t="shared" si="96"/>
        <v/>
      </c>
      <c r="CC47" t="str">
        <f t="shared" si="97"/>
        <v/>
      </c>
      <c r="CD47" t="str">
        <f t="shared" si="98"/>
        <v/>
      </c>
      <c r="CE47" t="str">
        <f t="shared" si="99"/>
        <v/>
      </c>
      <c r="CF47" t="str">
        <f t="shared" si="100"/>
        <v/>
      </c>
      <c r="CG47" t="str">
        <f t="shared" si="101"/>
        <v/>
      </c>
    </row>
    <row r="48" spans="17:85" x14ac:dyDescent="0.2">
      <c r="Q48">
        <v>45</v>
      </c>
      <c r="AI48" t="str">
        <f t="array" ref="AI48">IFERROR(INDEX($Q$4:$Q$59,SMALL(IF($AG$4:$AG$23=MAX($AG$4:$AG$23),ROW($AG$4:$AG$23)),ROWS(Q$4:Q48))-3,1),"")</f>
        <v/>
      </c>
      <c r="AJ48" t="str">
        <f t="shared" si="58"/>
        <v/>
      </c>
      <c r="AK48" t="str">
        <f t="shared" si="59"/>
        <v/>
      </c>
      <c r="AL48" t="str">
        <f t="shared" si="60"/>
        <v/>
      </c>
      <c r="AM48" t="str">
        <f t="shared" si="61"/>
        <v/>
      </c>
      <c r="AN48" t="str">
        <f t="shared" si="62"/>
        <v/>
      </c>
      <c r="AO48" t="str">
        <f t="shared" si="63"/>
        <v/>
      </c>
      <c r="AP48" t="str">
        <f t="shared" si="64"/>
        <v/>
      </c>
      <c r="AQ48" t="str">
        <f t="shared" si="65"/>
        <v/>
      </c>
      <c r="AR48" t="str">
        <f t="shared" si="66"/>
        <v/>
      </c>
      <c r="AS48" t="str">
        <f t="shared" si="67"/>
        <v/>
      </c>
      <c r="AT48" t="str">
        <f t="shared" si="68"/>
        <v/>
      </c>
      <c r="AV48" t="str">
        <f t="array" ref="AV48">IFERROR(INDEX($Q$4:$Q$59,SMALL(IF($AG$4:$AG$23=(MAX($AG$4:$AG$23)-1),ROW($AG$4:$AG$23)),ROWS(Q$4:Q48))-3,1),"")</f>
        <v/>
      </c>
      <c r="AW48" t="str">
        <f t="shared" si="69"/>
        <v/>
      </c>
      <c r="AX48" t="str">
        <f t="shared" si="70"/>
        <v/>
      </c>
      <c r="AY48" t="str">
        <f t="shared" si="71"/>
        <v/>
      </c>
      <c r="AZ48" t="str">
        <f t="shared" si="72"/>
        <v/>
      </c>
      <c r="BA48" t="str">
        <f t="shared" si="73"/>
        <v/>
      </c>
      <c r="BB48" t="str">
        <f t="shared" si="74"/>
        <v/>
      </c>
      <c r="BC48" t="str">
        <f t="shared" si="75"/>
        <v/>
      </c>
      <c r="BD48" t="str">
        <f t="shared" si="76"/>
        <v/>
      </c>
      <c r="BE48" t="str">
        <f t="shared" si="77"/>
        <v/>
      </c>
      <c r="BF48" t="str">
        <f t="shared" si="78"/>
        <v/>
      </c>
      <c r="BG48" t="str">
        <f t="shared" si="79"/>
        <v/>
      </c>
      <c r="BI48" t="str">
        <f t="array" ref="BI48">IFERROR(INDEX($Q$4:$Q$59,SMALL(IF($AG$4:$AG$23=(MAX($AG$4:$AG$23)-2),ROW($AG$4:$AG$23)),ROWS(Q$4:Q48))-3,1),"")</f>
        <v/>
      </c>
      <c r="BJ48" t="str">
        <f t="shared" si="80"/>
        <v/>
      </c>
      <c r="BK48" t="str">
        <f t="shared" si="81"/>
        <v/>
      </c>
      <c r="BL48" t="str">
        <f t="shared" si="82"/>
        <v/>
      </c>
      <c r="BM48" t="str">
        <f t="shared" si="83"/>
        <v/>
      </c>
      <c r="BN48" t="str">
        <f t="shared" si="84"/>
        <v/>
      </c>
      <c r="BO48" t="str">
        <f t="shared" si="85"/>
        <v/>
      </c>
      <c r="BP48" t="str">
        <f t="shared" si="86"/>
        <v/>
      </c>
      <c r="BQ48" t="str">
        <f t="shared" si="87"/>
        <v/>
      </c>
      <c r="BR48" t="str">
        <f t="shared" si="88"/>
        <v/>
      </c>
      <c r="BS48" t="str">
        <f t="shared" si="89"/>
        <v/>
      </c>
      <c r="BT48" t="str">
        <f t="shared" si="90"/>
        <v/>
      </c>
      <c r="BV48" t="str">
        <f t="array" ref="BV48">IFERROR(INDEX($Q$4:$Q$59,SMALL(IF($AG$4:$AG$23&lt;(MAX($AG$4:$AG$23)-2),ROW($AG$4:$AG$23)),ROWS(AG$4:AG15))-3,1),"")</f>
        <v/>
      </c>
      <c r="BW48" t="str">
        <f t="shared" si="91"/>
        <v/>
      </c>
      <c r="BX48" t="str">
        <f t="shared" si="92"/>
        <v/>
      </c>
      <c r="BY48" t="str">
        <f t="shared" si="93"/>
        <v/>
      </c>
      <c r="BZ48" t="str">
        <f t="shared" si="94"/>
        <v/>
      </c>
      <c r="CA48" t="str">
        <f t="shared" si="95"/>
        <v/>
      </c>
      <c r="CB48" t="str">
        <f t="shared" si="96"/>
        <v/>
      </c>
      <c r="CC48" t="str">
        <f t="shared" si="97"/>
        <v/>
      </c>
      <c r="CD48" t="str">
        <f t="shared" si="98"/>
        <v/>
      </c>
      <c r="CE48" t="str">
        <f t="shared" si="99"/>
        <v/>
      </c>
      <c r="CF48" t="str">
        <f t="shared" si="100"/>
        <v/>
      </c>
      <c r="CG48" t="str">
        <f t="shared" si="101"/>
        <v/>
      </c>
    </row>
    <row r="49" spans="17:85" x14ac:dyDescent="0.2">
      <c r="Q49" s="7">
        <v>46</v>
      </c>
      <c r="AI49" t="str">
        <f t="array" ref="AI49">IFERROR(INDEX($Q$4:$Q$59,SMALL(IF($AG$4:$AG$23=MAX($AG$4:$AG$23),ROW($AG$4:$AG$23)),ROWS(Q$4:Q49))-3,1),"")</f>
        <v/>
      </c>
      <c r="AJ49" t="str">
        <f t="shared" si="58"/>
        <v/>
      </c>
      <c r="AK49" t="str">
        <f t="shared" si="59"/>
        <v/>
      </c>
      <c r="AL49" t="str">
        <f t="shared" si="60"/>
        <v/>
      </c>
      <c r="AM49" t="str">
        <f t="shared" si="61"/>
        <v/>
      </c>
      <c r="AN49" t="str">
        <f t="shared" si="62"/>
        <v/>
      </c>
      <c r="AO49" t="str">
        <f t="shared" si="63"/>
        <v/>
      </c>
      <c r="AP49" t="str">
        <f t="shared" si="64"/>
        <v/>
      </c>
      <c r="AQ49" t="str">
        <f t="shared" si="65"/>
        <v/>
      </c>
      <c r="AR49" t="str">
        <f t="shared" si="66"/>
        <v/>
      </c>
      <c r="AS49" t="str">
        <f t="shared" si="67"/>
        <v/>
      </c>
      <c r="AT49" t="str">
        <f t="shared" si="68"/>
        <v/>
      </c>
      <c r="AV49" t="str">
        <f t="array" ref="AV49">IFERROR(INDEX($Q$4:$Q$59,SMALL(IF($AG$4:$AG$23=(MAX($AG$4:$AG$23)-1),ROW($AG$4:$AG$23)),ROWS(Q$4:Q49))-3,1),"")</f>
        <v/>
      </c>
      <c r="AW49" t="str">
        <f t="shared" si="69"/>
        <v/>
      </c>
      <c r="AX49" t="str">
        <f t="shared" si="70"/>
        <v/>
      </c>
      <c r="AY49" t="str">
        <f t="shared" si="71"/>
        <v/>
      </c>
      <c r="AZ49" t="str">
        <f t="shared" si="72"/>
        <v/>
      </c>
      <c r="BA49" t="str">
        <f t="shared" si="73"/>
        <v/>
      </c>
      <c r="BB49" t="str">
        <f t="shared" si="74"/>
        <v/>
      </c>
      <c r="BC49" t="str">
        <f t="shared" si="75"/>
        <v/>
      </c>
      <c r="BD49" t="str">
        <f t="shared" si="76"/>
        <v/>
      </c>
      <c r="BE49" t="str">
        <f t="shared" si="77"/>
        <v/>
      </c>
      <c r="BF49" t="str">
        <f t="shared" si="78"/>
        <v/>
      </c>
      <c r="BG49" t="str">
        <f t="shared" si="79"/>
        <v/>
      </c>
      <c r="BI49" t="str">
        <f t="array" ref="BI49">IFERROR(INDEX($Q$4:$Q$59,SMALL(IF($AG$4:$AG$23=(MAX($AG$4:$AG$23)-2),ROW($AG$4:$AG$23)),ROWS(Q$4:Q49))-3,1),"")</f>
        <v/>
      </c>
      <c r="BJ49" t="str">
        <f t="shared" si="80"/>
        <v/>
      </c>
      <c r="BK49" t="str">
        <f t="shared" si="81"/>
        <v/>
      </c>
      <c r="BL49" t="str">
        <f t="shared" si="82"/>
        <v/>
      </c>
      <c r="BM49" t="str">
        <f t="shared" si="83"/>
        <v/>
      </c>
      <c r="BN49" t="str">
        <f t="shared" si="84"/>
        <v/>
      </c>
      <c r="BO49" t="str">
        <f t="shared" si="85"/>
        <v/>
      </c>
      <c r="BP49" t="str">
        <f t="shared" si="86"/>
        <v/>
      </c>
      <c r="BQ49" t="str">
        <f t="shared" si="87"/>
        <v/>
      </c>
      <c r="BR49" t="str">
        <f t="shared" si="88"/>
        <v/>
      </c>
      <c r="BS49" t="str">
        <f t="shared" si="89"/>
        <v/>
      </c>
      <c r="BT49" t="str">
        <f t="shared" si="90"/>
        <v/>
      </c>
      <c r="BV49" t="str">
        <f t="array" ref="BV49">IFERROR(INDEX($Q$4:$Q$59,SMALL(IF($AG$4:$AG$23&lt;(MAX($AG$4:$AG$23)-2),ROW($AG$4:$AG$23)),ROWS(AG$4:AG16))-3,1),"")</f>
        <v/>
      </c>
      <c r="BW49" t="str">
        <f t="shared" si="91"/>
        <v/>
      </c>
      <c r="BX49" t="str">
        <f t="shared" si="92"/>
        <v/>
      </c>
      <c r="BY49" t="str">
        <f t="shared" si="93"/>
        <v/>
      </c>
      <c r="BZ49" t="str">
        <f t="shared" si="94"/>
        <v/>
      </c>
      <c r="CA49" t="str">
        <f t="shared" si="95"/>
        <v/>
      </c>
      <c r="CB49" t="str">
        <f t="shared" si="96"/>
        <v/>
      </c>
      <c r="CC49" t="str">
        <f t="shared" si="97"/>
        <v/>
      </c>
      <c r="CD49" t="str">
        <f t="shared" si="98"/>
        <v/>
      </c>
      <c r="CE49" t="str">
        <f t="shared" si="99"/>
        <v/>
      </c>
      <c r="CF49" t="str">
        <f t="shared" si="100"/>
        <v/>
      </c>
      <c r="CG49" t="str">
        <f t="shared" si="101"/>
        <v/>
      </c>
    </row>
    <row r="50" spans="17:85" x14ac:dyDescent="0.2">
      <c r="Q50" s="11">
        <v>47</v>
      </c>
      <c r="AI50" t="str">
        <f t="array" ref="AI50">IFERROR(INDEX($Q$4:$Q$59,SMALL(IF($AG$4:$AG$23=MAX($AG$4:$AG$23),ROW($AG$4:$AG$23)),ROWS(Q$4:Q50))-3,1),"")</f>
        <v/>
      </c>
      <c r="AJ50" t="str">
        <f t="shared" si="58"/>
        <v/>
      </c>
      <c r="AK50" t="str">
        <f t="shared" si="59"/>
        <v/>
      </c>
      <c r="AL50" t="str">
        <f t="shared" si="60"/>
        <v/>
      </c>
      <c r="AM50" t="str">
        <f t="shared" si="61"/>
        <v/>
      </c>
      <c r="AN50" t="str">
        <f t="shared" si="62"/>
        <v/>
      </c>
      <c r="AO50" t="str">
        <f t="shared" si="63"/>
        <v/>
      </c>
      <c r="AP50" t="str">
        <f t="shared" si="64"/>
        <v/>
      </c>
      <c r="AQ50" t="str">
        <f t="shared" si="65"/>
        <v/>
      </c>
      <c r="AR50" t="str">
        <f t="shared" si="66"/>
        <v/>
      </c>
      <c r="AS50" t="str">
        <f t="shared" si="67"/>
        <v/>
      </c>
      <c r="AT50" t="str">
        <f t="shared" si="68"/>
        <v/>
      </c>
      <c r="AV50" t="str">
        <f t="array" ref="AV50">IFERROR(INDEX($Q$4:$Q$59,SMALL(IF($AG$4:$AG$23=(MAX($AG$4:$AG$23)-1),ROW($AG$4:$AG$23)),ROWS(Q$4:Q50))-3,1),"")</f>
        <v/>
      </c>
      <c r="AW50" t="str">
        <f t="shared" si="69"/>
        <v/>
      </c>
      <c r="AX50" t="str">
        <f t="shared" si="70"/>
        <v/>
      </c>
      <c r="AY50" t="str">
        <f t="shared" si="71"/>
        <v/>
      </c>
      <c r="AZ50" t="str">
        <f t="shared" si="72"/>
        <v/>
      </c>
      <c r="BA50" t="str">
        <f t="shared" si="73"/>
        <v/>
      </c>
      <c r="BB50" t="str">
        <f t="shared" si="74"/>
        <v/>
      </c>
      <c r="BC50" t="str">
        <f t="shared" si="75"/>
        <v/>
      </c>
      <c r="BD50" t="str">
        <f t="shared" si="76"/>
        <v/>
      </c>
      <c r="BE50" t="str">
        <f t="shared" si="77"/>
        <v/>
      </c>
      <c r="BF50" t="str">
        <f t="shared" si="78"/>
        <v/>
      </c>
      <c r="BG50" t="str">
        <f t="shared" si="79"/>
        <v/>
      </c>
      <c r="BI50" t="str">
        <f t="array" ref="BI50">IFERROR(INDEX($Q$4:$Q$59,SMALL(IF($AG$4:$AG$23=(MAX($AG$4:$AG$23)-2),ROW($AG$4:$AG$23)),ROWS(Q$4:Q50))-3,1),"")</f>
        <v/>
      </c>
      <c r="BJ50" t="str">
        <f t="shared" si="80"/>
        <v/>
      </c>
      <c r="BK50" t="str">
        <f t="shared" si="81"/>
        <v/>
      </c>
      <c r="BL50" t="str">
        <f t="shared" si="82"/>
        <v/>
      </c>
      <c r="BM50" t="str">
        <f t="shared" si="83"/>
        <v/>
      </c>
      <c r="BN50" t="str">
        <f t="shared" si="84"/>
        <v/>
      </c>
      <c r="BO50" t="str">
        <f t="shared" si="85"/>
        <v/>
      </c>
      <c r="BP50" t="str">
        <f t="shared" si="86"/>
        <v/>
      </c>
      <c r="BQ50" t="str">
        <f t="shared" si="87"/>
        <v/>
      </c>
      <c r="BR50" t="str">
        <f t="shared" si="88"/>
        <v/>
      </c>
      <c r="BS50" t="str">
        <f t="shared" si="89"/>
        <v/>
      </c>
      <c r="BT50" t="str">
        <f t="shared" si="90"/>
        <v/>
      </c>
      <c r="BV50" t="str">
        <f t="array" ref="BV50">IFERROR(INDEX($Q$4:$Q$59,SMALL(IF($AG$4:$AG$23&lt;(MAX($AG$4:$AG$23)-2),ROW($AG$4:$AG$23)),ROWS(AG$4:AG17))-3,1),"")</f>
        <v/>
      </c>
      <c r="BW50" t="str">
        <f t="shared" si="91"/>
        <v/>
      </c>
      <c r="BX50" t="str">
        <f t="shared" si="92"/>
        <v/>
      </c>
      <c r="BY50" t="str">
        <f t="shared" si="93"/>
        <v/>
      </c>
      <c r="BZ50" t="str">
        <f t="shared" si="94"/>
        <v/>
      </c>
      <c r="CA50" t="str">
        <f t="shared" si="95"/>
        <v/>
      </c>
      <c r="CB50" t="str">
        <f t="shared" si="96"/>
        <v/>
      </c>
      <c r="CC50" t="str">
        <f t="shared" si="97"/>
        <v/>
      </c>
      <c r="CD50" t="str">
        <f t="shared" si="98"/>
        <v/>
      </c>
      <c r="CE50" t="str">
        <f t="shared" si="99"/>
        <v/>
      </c>
      <c r="CF50" t="str">
        <f t="shared" si="100"/>
        <v/>
      </c>
      <c r="CG50" t="str">
        <f t="shared" si="101"/>
        <v/>
      </c>
    </row>
    <row r="51" spans="17:85" x14ac:dyDescent="0.2">
      <c r="Q51" s="11">
        <v>48</v>
      </c>
      <c r="AI51" t="str">
        <f t="array" ref="AI51">IFERROR(INDEX($Q$4:$Q$59,SMALL(IF($AG$4:$AG$23=MAX($AG$4:$AG$23),ROW($AG$4:$AG$23)),ROWS(Q$4:Q51))-3,1),"")</f>
        <v/>
      </c>
      <c r="AJ51" t="str">
        <f t="shared" si="58"/>
        <v/>
      </c>
      <c r="AK51" t="str">
        <f t="shared" si="59"/>
        <v/>
      </c>
      <c r="AL51" t="str">
        <f t="shared" si="60"/>
        <v/>
      </c>
      <c r="AM51" t="str">
        <f t="shared" si="61"/>
        <v/>
      </c>
      <c r="AN51" t="str">
        <f t="shared" si="62"/>
        <v/>
      </c>
      <c r="AO51" t="str">
        <f t="shared" si="63"/>
        <v/>
      </c>
      <c r="AP51" t="str">
        <f t="shared" si="64"/>
        <v/>
      </c>
      <c r="AQ51" t="str">
        <f t="shared" si="65"/>
        <v/>
      </c>
      <c r="AR51" t="str">
        <f t="shared" si="66"/>
        <v/>
      </c>
      <c r="AS51" t="str">
        <f t="shared" si="67"/>
        <v/>
      </c>
      <c r="AT51" t="str">
        <f t="shared" si="68"/>
        <v/>
      </c>
      <c r="AV51" t="str">
        <f t="array" ref="AV51">IFERROR(INDEX($Q$4:$Q$59,SMALL(IF($AG$4:$AG$23=(MAX($AG$4:$AG$23)-1),ROW($AG$4:$AG$23)),ROWS(Q$4:Q51))-3,1),"")</f>
        <v/>
      </c>
      <c r="AW51" t="str">
        <f t="shared" si="69"/>
        <v/>
      </c>
      <c r="AX51" t="str">
        <f t="shared" si="70"/>
        <v/>
      </c>
      <c r="AY51" t="str">
        <f t="shared" si="71"/>
        <v/>
      </c>
      <c r="AZ51" t="str">
        <f t="shared" si="72"/>
        <v/>
      </c>
      <c r="BA51" t="str">
        <f t="shared" si="73"/>
        <v/>
      </c>
      <c r="BB51" t="str">
        <f t="shared" si="74"/>
        <v/>
      </c>
      <c r="BC51" t="str">
        <f t="shared" si="75"/>
        <v/>
      </c>
      <c r="BD51" t="str">
        <f t="shared" si="76"/>
        <v/>
      </c>
      <c r="BE51" t="str">
        <f t="shared" si="77"/>
        <v/>
      </c>
      <c r="BF51" t="str">
        <f t="shared" si="78"/>
        <v/>
      </c>
      <c r="BG51" t="str">
        <f t="shared" si="79"/>
        <v/>
      </c>
      <c r="BI51" t="str">
        <f t="array" ref="BI51">IFERROR(INDEX($Q$4:$Q$59,SMALL(IF($AG$4:$AG$23=(MAX($AG$4:$AG$23)-2),ROW($AG$4:$AG$23)),ROWS(Q$4:Q51))-3,1),"")</f>
        <v/>
      </c>
      <c r="BJ51" t="str">
        <f t="shared" si="80"/>
        <v/>
      </c>
      <c r="BK51" t="str">
        <f t="shared" si="81"/>
        <v/>
      </c>
      <c r="BL51" t="str">
        <f t="shared" si="82"/>
        <v/>
      </c>
      <c r="BM51" t="str">
        <f t="shared" si="83"/>
        <v/>
      </c>
      <c r="BN51" t="str">
        <f t="shared" si="84"/>
        <v/>
      </c>
      <c r="BO51" t="str">
        <f t="shared" si="85"/>
        <v/>
      </c>
      <c r="BP51" t="str">
        <f t="shared" si="86"/>
        <v/>
      </c>
      <c r="BQ51" t="str">
        <f t="shared" si="87"/>
        <v/>
      </c>
      <c r="BR51" t="str">
        <f t="shared" si="88"/>
        <v/>
      </c>
      <c r="BS51" t="str">
        <f t="shared" si="89"/>
        <v/>
      </c>
      <c r="BT51" t="str">
        <f t="shared" si="90"/>
        <v/>
      </c>
      <c r="BV51" t="str">
        <f t="array" ref="BV51">IFERROR(INDEX($Q$4:$Q$59,SMALL(IF($AG$4:$AG$23&lt;(MAX($AG$4:$AG$23)-2),ROW($AG$4:$AG$23)),ROWS(AG$4:AG18))-3,1),"")</f>
        <v/>
      </c>
      <c r="BW51" t="str">
        <f t="shared" si="91"/>
        <v/>
      </c>
      <c r="BX51" t="str">
        <f t="shared" si="92"/>
        <v/>
      </c>
      <c r="BY51" t="str">
        <f t="shared" si="93"/>
        <v/>
      </c>
      <c r="BZ51" t="str">
        <f t="shared" si="94"/>
        <v/>
      </c>
      <c r="CA51" t="str">
        <f t="shared" si="95"/>
        <v/>
      </c>
      <c r="CB51" t="str">
        <f t="shared" si="96"/>
        <v/>
      </c>
      <c r="CC51" t="str">
        <f t="shared" si="97"/>
        <v/>
      </c>
      <c r="CD51" t="str">
        <f t="shared" si="98"/>
        <v/>
      </c>
      <c r="CE51" t="str">
        <f t="shared" si="99"/>
        <v/>
      </c>
      <c r="CF51" t="str">
        <f t="shared" si="100"/>
        <v/>
      </c>
      <c r="CG51" t="str">
        <f t="shared" si="101"/>
        <v/>
      </c>
    </row>
    <row r="52" spans="17:85" x14ac:dyDescent="0.2">
      <c r="Q52">
        <v>49</v>
      </c>
      <c r="AI52" t="str">
        <f t="array" ref="AI52">IFERROR(INDEX($Q$4:$Q$59,SMALL(IF($AG$4:$AG$23=MAX($AG$4:$AG$23),ROW($AG$4:$AG$23)),ROWS(Q$4:Q52))-3,1),"")</f>
        <v/>
      </c>
      <c r="AJ52" t="str">
        <f t="shared" si="58"/>
        <v/>
      </c>
      <c r="AK52" t="str">
        <f t="shared" si="59"/>
        <v/>
      </c>
      <c r="AL52" t="str">
        <f t="shared" si="60"/>
        <v/>
      </c>
      <c r="AM52" t="str">
        <f t="shared" si="61"/>
        <v/>
      </c>
      <c r="AN52" t="str">
        <f t="shared" si="62"/>
        <v/>
      </c>
      <c r="AO52" t="str">
        <f t="shared" si="63"/>
        <v/>
      </c>
      <c r="AP52" t="str">
        <f t="shared" si="64"/>
        <v/>
      </c>
      <c r="AQ52" t="str">
        <f t="shared" si="65"/>
        <v/>
      </c>
      <c r="AR52" t="str">
        <f t="shared" si="66"/>
        <v/>
      </c>
      <c r="AS52" t="str">
        <f t="shared" si="67"/>
        <v/>
      </c>
      <c r="AT52" t="str">
        <f t="shared" si="68"/>
        <v/>
      </c>
      <c r="AV52" t="str">
        <f t="array" ref="AV52">IFERROR(INDEX($Q$4:$Q$59,SMALL(IF($AG$4:$AG$23=(MAX($AG$4:$AG$23)-1),ROW($AG$4:$AG$23)),ROWS(Q$4:Q52))-3,1),"")</f>
        <v/>
      </c>
      <c r="AW52" t="str">
        <f t="shared" si="69"/>
        <v/>
      </c>
      <c r="AX52" t="str">
        <f t="shared" si="70"/>
        <v/>
      </c>
      <c r="AY52" t="str">
        <f t="shared" si="71"/>
        <v/>
      </c>
      <c r="AZ52" t="str">
        <f t="shared" si="72"/>
        <v/>
      </c>
      <c r="BA52" t="str">
        <f t="shared" si="73"/>
        <v/>
      </c>
      <c r="BB52" t="str">
        <f t="shared" si="74"/>
        <v/>
      </c>
      <c r="BC52" t="str">
        <f t="shared" si="75"/>
        <v/>
      </c>
      <c r="BD52" t="str">
        <f t="shared" si="76"/>
        <v/>
      </c>
      <c r="BE52" t="str">
        <f t="shared" si="77"/>
        <v/>
      </c>
      <c r="BF52" t="str">
        <f t="shared" si="78"/>
        <v/>
      </c>
      <c r="BG52" t="str">
        <f t="shared" si="79"/>
        <v/>
      </c>
      <c r="BI52" t="str">
        <f t="array" ref="BI52">IFERROR(INDEX($Q$4:$Q$59,SMALL(IF($AG$4:$AG$23=(MAX($AG$4:$AG$23)-2),ROW($AG$4:$AG$23)),ROWS(Q$4:Q52))-3,1),"")</f>
        <v/>
      </c>
      <c r="BJ52" t="str">
        <f t="shared" si="80"/>
        <v/>
      </c>
      <c r="BK52" t="str">
        <f t="shared" si="81"/>
        <v/>
      </c>
      <c r="BL52" t="str">
        <f t="shared" si="82"/>
        <v/>
      </c>
      <c r="BM52" t="str">
        <f t="shared" si="83"/>
        <v/>
      </c>
      <c r="BN52" t="str">
        <f t="shared" si="84"/>
        <v/>
      </c>
      <c r="BO52" t="str">
        <f t="shared" si="85"/>
        <v/>
      </c>
      <c r="BP52" t="str">
        <f t="shared" si="86"/>
        <v/>
      </c>
      <c r="BQ52" t="str">
        <f t="shared" si="87"/>
        <v/>
      </c>
      <c r="BR52" t="str">
        <f t="shared" si="88"/>
        <v/>
      </c>
      <c r="BS52" t="str">
        <f t="shared" si="89"/>
        <v/>
      </c>
      <c r="BT52" t="str">
        <f t="shared" si="90"/>
        <v/>
      </c>
      <c r="BV52" t="str">
        <f t="array" ref="BV52">IFERROR(INDEX($Q$4:$Q$59,SMALL(IF($AG$4:$AG$23&lt;(MAX($AG$4:$AG$23)-2),ROW($AG$4:$AG$23)),ROWS(AG$4:AG19))-3,1),"")</f>
        <v/>
      </c>
      <c r="BW52" t="str">
        <f t="shared" si="91"/>
        <v/>
      </c>
      <c r="BX52" t="str">
        <f t="shared" si="92"/>
        <v/>
      </c>
      <c r="BY52" t="str">
        <f t="shared" si="93"/>
        <v/>
      </c>
      <c r="BZ52" t="str">
        <f t="shared" si="94"/>
        <v/>
      </c>
      <c r="CA52" t="str">
        <f t="shared" si="95"/>
        <v/>
      </c>
      <c r="CB52" t="str">
        <f t="shared" si="96"/>
        <v/>
      </c>
      <c r="CC52" t="str">
        <f t="shared" si="97"/>
        <v/>
      </c>
      <c r="CD52" t="str">
        <f t="shared" si="98"/>
        <v/>
      </c>
      <c r="CE52" t="str">
        <f t="shared" si="99"/>
        <v/>
      </c>
      <c r="CF52" t="str">
        <f t="shared" si="100"/>
        <v/>
      </c>
      <c r="CG52" t="str">
        <f t="shared" si="101"/>
        <v/>
      </c>
    </row>
    <row r="53" spans="17:85" x14ac:dyDescent="0.2">
      <c r="Q53">
        <v>50</v>
      </c>
      <c r="AI53" t="str">
        <f t="array" ref="AI53">IFERROR(INDEX($Q$4:$Q$59,SMALL(IF($AG$4:$AG$23=MAX($AG$4:$AG$23),ROW($AG$4:$AG$23)),ROWS(Q$4:Q53))-3,1),"")</f>
        <v/>
      </c>
      <c r="AJ53" t="str">
        <f t="shared" si="58"/>
        <v/>
      </c>
      <c r="AK53" t="str">
        <f t="shared" si="59"/>
        <v/>
      </c>
      <c r="AL53" t="str">
        <f t="shared" si="60"/>
        <v/>
      </c>
      <c r="AM53" t="str">
        <f t="shared" si="61"/>
        <v/>
      </c>
      <c r="AN53" t="str">
        <f t="shared" si="62"/>
        <v/>
      </c>
      <c r="AO53" t="str">
        <f t="shared" si="63"/>
        <v/>
      </c>
      <c r="AP53" t="str">
        <f t="shared" si="64"/>
        <v/>
      </c>
      <c r="AQ53" t="str">
        <f t="shared" si="65"/>
        <v/>
      </c>
      <c r="AR53" t="str">
        <f t="shared" si="66"/>
        <v/>
      </c>
      <c r="AS53" t="str">
        <f t="shared" si="67"/>
        <v/>
      </c>
      <c r="AT53" t="str">
        <f t="shared" si="68"/>
        <v/>
      </c>
      <c r="AV53" t="str">
        <f t="array" ref="AV53">IFERROR(INDEX($Q$4:$Q$59,SMALL(IF($AG$4:$AG$23=(MAX($AG$4:$AG$23)-1),ROW($AG$4:$AG$23)),ROWS(Q$4:Q53))-3,1),"")</f>
        <v/>
      </c>
      <c r="AW53" t="str">
        <f t="shared" si="69"/>
        <v/>
      </c>
      <c r="AX53" t="str">
        <f t="shared" si="70"/>
        <v/>
      </c>
      <c r="AY53" t="str">
        <f t="shared" si="71"/>
        <v/>
      </c>
      <c r="AZ53" t="str">
        <f t="shared" si="72"/>
        <v/>
      </c>
      <c r="BA53" t="str">
        <f t="shared" si="73"/>
        <v/>
      </c>
      <c r="BB53" t="str">
        <f t="shared" si="74"/>
        <v/>
      </c>
      <c r="BC53" t="str">
        <f t="shared" si="75"/>
        <v/>
      </c>
      <c r="BD53" t="str">
        <f t="shared" si="76"/>
        <v/>
      </c>
      <c r="BE53" t="str">
        <f t="shared" si="77"/>
        <v/>
      </c>
      <c r="BF53" t="str">
        <f t="shared" si="78"/>
        <v/>
      </c>
      <c r="BG53" t="str">
        <f t="shared" si="79"/>
        <v/>
      </c>
      <c r="BI53" t="str">
        <f t="array" ref="BI53">IFERROR(INDEX($Q$4:$Q$59,SMALL(IF($AG$4:$AG$23=(MAX($AG$4:$AG$23)-2),ROW($AG$4:$AG$23)),ROWS(Q$4:Q53))-3,1),"")</f>
        <v/>
      </c>
      <c r="BJ53" t="str">
        <f t="shared" si="80"/>
        <v/>
      </c>
      <c r="BK53" t="str">
        <f t="shared" si="81"/>
        <v/>
      </c>
      <c r="BL53" t="str">
        <f t="shared" si="82"/>
        <v/>
      </c>
      <c r="BM53" t="str">
        <f t="shared" si="83"/>
        <v/>
      </c>
      <c r="BN53" t="str">
        <f t="shared" si="84"/>
        <v/>
      </c>
      <c r="BO53" t="str">
        <f t="shared" si="85"/>
        <v/>
      </c>
      <c r="BP53" t="str">
        <f t="shared" si="86"/>
        <v/>
      </c>
      <c r="BQ53" t="str">
        <f t="shared" si="87"/>
        <v/>
      </c>
      <c r="BR53" t="str">
        <f t="shared" si="88"/>
        <v/>
      </c>
      <c r="BS53" t="str">
        <f t="shared" si="89"/>
        <v/>
      </c>
      <c r="BT53" t="str">
        <f t="shared" si="90"/>
        <v/>
      </c>
      <c r="BV53" t="str">
        <f t="array" ref="BV53">IFERROR(INDEX($Q$4:$Q$59,SMALL(IF($AG$4:$AG$23&lt;(MAX($AG$4:$AG$23)-2),ROW($AG$4:$AG$23)),ROWS(AG$4:AG19))-3,1),"")</f>
        <v/>
      </c>
      <c r="BW53" t="str">
        <f t="shared" si="91"/>
        <v/>
      </c>
      <c r="BX53" t="str">
        <f t="shared" si="92"/>
        <v/>
      </c>
      <c r="BY53" t="str">
        <f t="shared" si="93"/>
        <v/>
      </c>
      <c r="BZ53" t="str">
        <f t="shared" si="94"/>
        <v/>
      </c>
      <c r="CA53" t="str">
        <f t="shared" si="95"/>
        <v/>
      </c>
      <c r="CB53" t="str">
        <f t="shared" si="96"/>
        <v/>
      </c>
      <c r="CC53" t="str">
        <f t="shared" si="97"/>
        <v/>
      </c>
      <c r="CD53" t="str">
        <f t="shared" si="98"/>
        <v/>
      </c>
      <c r="CE53" t="str">
        <f t="shared" si="99"/>
        <v/>
      </c>
      <c r="CF53" t="str">
        <f t="shared" si="100"/>
        <v/>
      </c>
      <c r="CG53" t="str">
        <f t="shared" si="101"/>
        <v/>
      </c>
    </row>
    <row r="54" spans="17:85" x14ac:dyDescent="0.2">
      <c r="Q54">
        <v>51</v>
      </c>
      <c r="AI54" t="str">
        <f t="array" ref="AI54">IFERROR(INDEX($Q$4:$Q$59,SMALL(IF($AG$4:$AG$23=MAX($AG$4:$AG$23),ROW($AG$4:$AG$23)),ROWS(Q$4:Q54))-3,1),"")</f>
        <v/>
      </c>
      <c r="AJ54" t="str">
        <f t="shared" si="58"/>
        <v/>
      </c>
      <c r="AK54" t="str">
        <f t="shared" si="59"/>
        <v/>
      </c>
      <c r="AL54" t="str">
        <f t="shared" si="60"/>
        <v/>
      </c>
      <c r="AM54" t="str">
        <f t="shared" si="61"/>
        <v/>
      </c>
      <c r="AN54" t="str">
        <f t="shared" si="62"/>
        <v/>
      </c>
      <c r="AO54" t="str">
        <f t="shared" si="63"/>
        <v/>
      </c>
      <c r="AP54" t="str">
        <f t="shared" si="64"/>
        <v/>
      </c>
      <c r="AQ54" t="str">
        <f t="shared" si="65"/>
        <v/>
      </c>
      <c r="AR54" t="str">
        <f t="shared" si="66"/>
        <v/>
      </c>
      <c r="AS54" t="str">
        <f t="shared" si="67"/>
        <v/>
      </c>
      <c r="AT54" t="str">
        <f t="shared" si="68"/>
        <v/>
      </c>
      <c r="AV54" t="str">
        <f t="array" ref="AV54">IFERROR(INDEX($Q$4:$Q$59,SMALL(IF($AG$4:$AG$23=(MAX($AG$4:$AG$23)-1),ROW($AG$4:$AG$23)),ROWS(Q$4:Q54))-3,1),"")</f>
        <v/>
      </c>
      <c r="AW54" t="str">
        <f t="shared" si="69"/>
        <v/>
      </c>
      <c r="AX54" t="str">
        <f t="shared" si="70"/>
        <v/>
      </c>
      <c r="AY54" t="str">
        <f t="shared" si="71"/>
        <v/>
      </c>
      <c r="AZ54" t="str">
        <f t="shared" si="72"/>
        <v/>
      </c>
      <c r="BA54" t="str">
        <f t="shared" si="73"/>
        <v/>
      </c>
      <c r="BB54" t="str">
        <f t="shared" si="74"/>
        <v/>
      </c>
      <c r="BC54" t="str">
        <f t="shared" si="75"/>
        <v/>
      </c>
      <c r="BD54" t="str">
        <f t="shared" si="76"/>
        <v/>
      </c>
      <c r="BE54" t="str">
        <f t="shared" si="77"/>
        <v/>
      </c>
      <c r="BF54" t="str">
        <f t="shared" si="78"/>
        <v/>
      </c>
      <c r="BG54" t="str">
        <f t="shared" si="79"/>
        <v/>
      </c>
      <c r="BI54" t="str">
        <f t="array" ref="BI54">IFERROR(INDEX($Q$4:$Q$59,SMALL(IF($AG$4:$AG$23=(MAX($AG$4:$AG$23)-2),ROW($AG$4:$AG$23)),ROWS(Q$4:Q54))-3,1),"")</f>
        <v/>
      </c>
      <c r="BJ54" t="str">
        <f t="shared" si="80"/>
        <v/>
      </c>
      <c r="BK54" t="str">
        <f t="shared" si="81"/>
        <v/>
      </c>
      <c r="BL54" t="str">
        <f t="shared" si="82"/>
        <v/>
      </c>
      <c r="BM54" t="str">
        <f t="shared" si="83"/>
        <v/>
      </c>
      <c r="BN54" t="str">
        <f t="shared" si="84"/>
        <v/>
      </c>
      <c r="BO54" t="str">
        <f t="shared" si="85"/>
        <v/>
      </c>
      <c r="BP54" t="str">
        <f t="shared" si="86"/>
        <v/>
      </c>
      <c r="BQ54" t="str">
        <f t="shared" si="87"/>
        <v/>
      </c>
      <c r="BR54" t="str">
        <f t="shared" si="88"/>
        <v/>
      </c>
      <c r="BS54" t="str">
        <f t="shared" si="89"/>
        <v/>
      </c>
      <c r="BT54" t="str">
        <f t="shared" si="90"/>
        <v/>
      </c>
      <c r="BV54" t="str">
        <f t="array" ref="BV54">IFERROR(INDEX($Q$4:$Q$59,SMALL(IF($AG$4:$AG$23&lt;(MAX($AG$4:$AG$23)-2),ROW($AG$4:$AG$23)),ROWS(AG$4:AG19))-3,1),"")</f>
        <v/>
      </c>
      <c r="BW54" t="str">
        <f t="shared" si="91"/>
        <v/>
      </c>
      <c r="BX54" t="str">
        <f t="shared" si="92"/>
        <v/>
      </c>
      <c r="BY54" t="str">
        <f t="shared" si="93"/>
        <v/>
      </c>
      <c r="BZ54" t="str">
        <f t="shared" si="94"/>
        <v/>
      </c>
      <c r="CA54" t="str">
        <f t="shared" si="95"/>
        <v/>
      </c>
      <c r="CB54" t="str">
        <f t="shared" si="96"/>
        <v/>
      </c>
      <c r="CC54" t="str">
        <f t="shared" si="97"/>
        <v/>
      </c>
      <c r="CD54" t="str">
        <f t="shared" si="98"/>
        <v/>
      </c>
      <c r="CE54" t="str">
        <f t="shared" si="99"/>
        <v/>
      </c>
      <c r="CF54" t="str">
        <f t="shared" si="100"/>
        <v/>
      </c>
      <c r="CG54" t="str">
        <f t="shared" si="101"/>
        <v/>
      </c>
    </row>
    <row r="55" spans="17:85" x14ac:dyDescent="0.2">
      <c r="Q55">
        <v>52</v>
      </c>
      <c r="AI55" t="str">
        <f t="array" ref="AI55">IFERROR(INDEX($Q$4:$Q$59,SMALL(IF($AG$4:$AG$23=MAX($AG$4:$AG$23),ROW($AG$4:$AG$23)),ROWS(Q$4:Q55))-3,1),"")</f>
        <v/>
      </c>
      <c r="AJ55" t="str">
        <f t="shared" si="58"/>
        <v/>
      </c>
      <c r="AK55" t="str">
        <f t="shared" si="59"/>
        <v/>
      </c>
      <c r="AL55" t="str">
        <f t="shared" si="60"/>
        <v/>
      </c>
      <c r="AM55" t="str">
        <f t="shared" si="61"/>
        <v/>
      </c>
      <c r="AN55" t="str">
        <f t="shared" si="62"/>
        <v/>
      </c>
      <c r="AO55" t="str">
        <f t="shared" si="63"/>
        <v/>
      </c>
      <c r="AP55" t="str">
        <f t="shared" si="64"/>
        <v/>
      </c>
      <c r="AQ55" t="str">
        <f t="shared" si="65"/>
        <v/>
      </c>
      <c r="AR55" t="str">
        <f t="shared" si="66"/>
        <v/>
      </c>
      <c r="AS55" t="str">
        <f t="shared" si="67"/>
        <v/>
      </c>
      <c r="AT55" t="str">
        <f t="shared" si="68"/>
        <v/>
      </c>
      <c r="AV55" t="str">
        <f t="array" ref="AV55">IFERROR(INDEX($Q$4:$Q$59,SMALL(IF($AG$4:$AG$23=(MAX($AG$4:$AG$23)-1),ROW($AG$4:$AG$23)),ROWS(Q$4:Q55))-3,1),"")</f>
        <v/>
      </c>
      <c r="AW55" t="str">
        <f t="shared" si="69"/>
        <v/>
      </c>
      <c r="AX55" t="str">
        <f t="shared" si="70"/>
        <v/>
      </c>
      <c r="AY55" t="str">
        <f t="shared" si="71"/>
        <v/>
      </c>
      <c r="AZ55" t="str">
        <f t="shared" si="72"/>
        <v/>
      </c>
      <c r="BA55" t="str">
        <f t="shared" si="73"/>
        <v/>
      </c>
      <c r="BB55" t="str">
        <f t="shared" si="74"/>
        <v/>
      </c>
      <c r="BC55" t="str">
        <f t="shared" si="75"/>
        <v/>
      </c>
      <c r="BD55" t="str">
        <f t="shared" si="76"/>
        <v/>
      </c>
      <c r="BE55" t="str">
        <f t="shared" si="77"/>
        <v/>
      </c>
      <c r="BF55" t="str">
        <f t="shared" si="78"/>
        <v/>
      </c>
      <c r="BG55" t="str">
        <f t="shared" si="79"/>
        <v/>
      </c>
      <c r="BI55" t="str">
        <f t="array" ref="BI55">IFERROR(INDEX($Q$4:$Q$59,SMALL(IF($AG$4:$AG$23=(MAX($AG$4:$AG$23)-2),ROW($AG$4:$AG$23)),ROWS(Q$4:Q55))-3,1),"")</f>
        <v/>
      </c>
      <c r="BJ55" t="str">
        <f t="shared" si="80"/>
        <v/>
      </c>
      <c r="BK55" t="str">
        <f t="shared" si="81"/>
        <v/>
      </c>
      <c r="BL55" t="str">
        <f t="shared" si="82"/>
        <v/>
      </c>
      <c r="BM55" t="str">
        <f t="shared" si="83"/>
        <v/>
      </c>
      <c r="BN55" t="str">
        <f t="shared" si="84"/>
        <v/>
      </c>
      <c r="BO55" t="str">
        <f t="shared" si="85"/>
        <v/>
      </c>
      <c r="BP55" t="str">
        <f t="shared" si="86"/>
        <v/>
      </c>
      <c r="BQ55" t="str">
        <f t="shared" si="87"/>
        <v/>
      </c>
      <c r="BR55" t="str">
        <f t="shared" si="88"/>
        <v/>
      </c>
      <c r="BS55" t="str">
        <f t="shared" si="89"/>
        <v/>
      </c>
      <c r="BT55" t="str">
        <f t="shared" si="90"/>
        <v/>
      </c>
      <c r="BV55" t="str">
        <f t="array" ref="BV55">IFERROR(INDEX($Q$4:$Q$59,SMALL(IF($AG$4:$AG$23&lt;(MAX($AG$4:$AG$23)-2),ROW($AG$4:$AG$23)),ROWS(AG$4:AG19))-3,1),"")</f>
        <v/>
      </c>
      <c r="BW55" t="str">
        <f t="shared" si="91"/>
        <v/>
      </c>
      <c r="BX55" t="str">
        <f t="shared" si="92"/>
        <v/>
      </c>
      <c r="BY55" t="str">
        <f t="shared" si="93"/>
        <v/>
      </c>
      <c r="BZ55" t="str">
        <f t="shared" si="94"/>
        <v/>
      </c>
      <c r="CA55" t="str">
        <f t="shared" si="95"/>
        <v/>
      </c>
      <c r="CB55" t="str">
        <f t="shared" si="96"/>
        <v/>
      </c>
      <c r="CC55" t="str">
        <f t="shared" si="97"/>
        <v/>
      </c>
      <c r="CD55" t="str">
        <f t="shared" si="98"/>
        <v/>
      </c>
      <c r="CE55" t="str">
        <f t="shared" si="99"/>
        <v/>
      </c>
      <c r="CF55" t="str">
        <f t="shared" si="100"/>
        <v/>
      </c>
      <c r="CG55" t="str">
        <f t="shared" si="101"/>
        <v/>
      </c>
    </row>
    <row r="56" spans="17:85" x14ac:dyDescent="0.2">
      <c r="Q56">
        <v>53</v>
      </c>
      <c r="AI56" t="str">
        <f t="array" ref="AI56">IFERROR(INDEX($Q$4:$Q$59,SMALL(IF($AG$4:$AG$23=MAX($AG$4:$AG$23),ROW($AG$4:$AG$23)),ROWS(Q$4:Q56))-3,1),"")</f>
        <v/>
      </c>
      <c r="AJ56" t="str">
        <f t="shared" si="58"/>
        <v/>
      </c>
      <c r="AK56" t="str">
        <f t="shared" si="59"/>
        <v/>
      </c>
      <c r="AL56" t="str">
        <f t="shared" si="60"/>
        <v/>
      </c>
      <c r="AM56" t="str">
        <f t="shared" si="61"/>
        <v/>
      </c>
      <c r="AN56" t="str">
        <f t="shared" si="62"/>
        <v/>
      </c>
      <c r="AO56" t="str">
        <f t="shared" si="63"/>
        <v/>
      </c>
      <c r="AP56" t="str">
        <f t="shared" si="64"/>
        <v/>
      </c>
      <c r="AQ56" t="str">
        <f t="shared" si="65"/>
        <v/>
      </c>
      <c r="AR56" t="str">
        <f t="shared" si="66"/>
        <v/>
      </c>
      <c r="AS56" t="str">
        <f t="shared" si="67"/>
        <v/>
      </c>
      <c r="AT56" t="str">
        <f t="shared" si="68"/>
        <v/>
      </c>
      <c r="AV56" t="str">
        <f t="array" ref="AV56">IFERROR(INDEX($Q$4:$Q$59,SMALL(IF($AG$4:$AG$23=(MAX($AG$4:$AG$23)-1),ROW($AG$4:$AG$23)),ROWS(Q$4:Q56))-3,1),"")</f>
        <v/>
      </c>
      <c r="AW56" t="str">
        <f t="shared" si="69"/>
        <v/>
      </c>
      <c r="AX56" t="str">
        <f t="shared" si="70"/>
        <v/>
      </c>
      <c r="AY56" t="str">
        <f t="shared" si="71"/>
        <v/>
      </c>
      <c r="AZ56" t="str">
        <f t="shared" si="72"/>
        <v/>
      </c>
      <c r="BA56" t="str">
        <f t="shared" si="73"/>
        <v/>
      </c>
      <c r="BB56" t="str">
        <f t="shared" si="74"/>
        <v/>
      </c>
      <c r="BC56" t="str">
        <f t="shared" si="75"/>
        <v/>
      </c>
      <c r="BD56" t="str">
        <f t="shared" si="76"/>
        <v/>
      </c>
      <c r="BE56" t="str">
        <f t="shared" si="77"/>
        <v/>
      </c>
      <c r="BF56" t="str">
        <f t="shared" si="78"/>
        <v/>
      </c>
      <c r="BG56" t="str">
        <f t="shared" si="79"/>
        <v/>
      </c>
      <c r="BI56" t="str">
        <f t="array" ref="BI56">IFERROR(INDEX($Q$4:$Q$59,SMALL(IF($AG$4:$AG$23=(MAX($AG$4:$AG$23)-2),ROW($AG$4:$AG$23)),ROWS(Q$4:Q56))-3,1),"")</f>
        <v/>
      </c>
      <c r="BJ56" t="str">
        <f t="shared" si="80"/>
        <v/>
      </c>
      <c r="BK56" t="str">
        <f t="shared" si="81"/>
        <v/>
      </c>
      <c r="BL56" t="str">
        <f t="shared" si="82"/>
        <v/>
      </c>
      <c r="BM56" t="str">
        <f t="shared" si="83"/>
        <v/>
      </c>
      <c r="BN56" t="str">
        <f t="shared" si="84"/>
        <v/>
      </c>
      <c r="BO56" t="str">
        <f t="shared" si="85"/>
        <v/>
      </c>
      <c r="BP56" t="str">
        <f t="shared" si="86"/>
        <v/>
      </c>
      <c r="BQ56" t="str">
        <f t="shared" si="87"/>
        <v/>
      </c>
      <c r="BR56" t="str">
        <f t="shared" si="88"/>
        <v/>
      </c>
      <c r="BS56" t="str">
        <f t="shared" si="89"/>
        <v/>
      </c>
      <c r="BT56" t="str">
        <f t="shared" si="90"/>
        <v/>
      </c>
      <c r="BV56" t="str">
        <f t="array" ref="BV56">IFERROR(INDEX($Q$4:$Q$59,SMALL(IF($AG$4:$AG$23&lt;(MAX($AG$4:$AG$23)-2),ROW($AG$4:$AG$23)),ROWS(AG$4:AG20))-3,1),"")</f>
        <v/>
      </c>
      <c r="BW56" t="str">
        <f t="shared" si="91"/>
        <v/>
      </c>
      <c r="BX56" t="str">
        <f t="shared" si="92"/>
        <v/>
      </c>
      <c r="BY56" t="str">
        <f t="shared" si="93"/>
        <v/>
      </c>
      <c r="BZ56" t="str">
        <f t="shared" si="94"/>
        <v/>
      </c>
      <c r="CA56" t="str">
        <f t="shared" si="95"/>
        <v/>
      </c>
      <c r="CB56" t="str">
        <f t="shared" si="96"/>
        <v/>
      </c>
      <c r="CC56" t="str">
        <f t="shared" si="97"/>
        <v/>
      </c>
      <c r="CD56" t="str">
        <f t="shared" si="98"/>
        <v/>
      </c>
      <c r="CE56" t="str">
        <f t="shared" si="99"/>
        <v/>
      </c>
      <c r="CF56" t="str">
        <f t="shared" si="100"/>
        <v/>
      </c>
      <c r="CG56" t="str">
        <f t="shared" si="101"/>
        <v/>
      </c>
    </row>
    <row r="57" spans="17:85" x14ac:dyDescent="0.2">
      <c r="Q57">
        <v>54</v>
      </c>
      <c r="AI57" t="str">
        <f t="array" ref="AI57">IFERROR(INDEX($Q$4:$Q$59,SMALL(IF($AG$4:$AG$23=MAX($AG$4:$AG$23),ROW($AG$4:$AG$23)),ROWS(Q$4:Q57))-3,1),"")</f>
        <v/>
      </c>
      <c r="AJ57" t="str">
        <f t="shared" si="58"/>
        <v/>
      </c>
      <c r="AK57" t="str">
        <f t="shared" si="59"/>
        <v/>
      </c>
      <c r="AL57" t="str">
        <f t="shared" si="60"/>
        <v/>
      </c>
      <c r="AM57" t="str">
        <f t="shared" si="61"/>
        <v/>
      </c>
      <c r="AN57" t="str">
        <f t="shared" si="62"/>
        <v/>
      </c>
      <c r="AO57" t="str">
        <f t="shared" si="63"/>
        <v/>
      </c>
      <c r="AP57" t="str">
        <f t="shared" si="64"/>
        <v/>
      </c>
      <c r="AQ57" t="str">
        <f t="shared" si="65"/>
        <v/>
      </c>
      <c r="AR57" t="str">
        <f t="shared" si="66"/>
        <v/>
      </c>
      <c r="AS57" t="str">
        <f t="shared" si="67"/>
        <v/>
      </c>
      <c r="AT57" t="str">
        <f t="shared" si="68"/>
        <v/>
      </c>
      <c r="AV57" t="str">
        <f t="array" ref="AV57">IFERROR(INDEX($Q$4:$Q$59,SMALL(IF($AG$4:$AG$23=(MAX($AG$4:$AG$23)-1),ROW($AG$4:$AG$23)),ROWS(Q$4:Q57))-3,1),"")</f>
        <v/>
      </c>
      <c r="AW57" t="str">
        <f t="shared" si="69"/>
        <v/>
      </c>
      <c r="AX57" t="str">
        <f t="shared" si="70"/>
        <v/>
      </c>
      <c r="AY57" t="str">
        <f t="shared" si="71"/>
        <v/>
      </c>
      <c r="AZ57" t="str">
        <f t="shared" si="72"/>
        <v/>
      </c>
      <c r="BA57" t="str">
        <f t="shared" si="73"/>
        <v/>
      </c>
      <c r="BB57" t="str">
        <f t="shared" si="74"/>
        <v/>
      </c>
      <c r="BC57" t="str">
        <f t="shared" si="75"/>
        <v/>
      </c>
      <c r="BD57" t="str">
        <f t="shared" si="76"/>
        <v/>
      </c>
      <c r="BE57" t="str">
        <f t="shared" si="77"/>
        <v/>
      </c>
      <c r="BF57" t="str">
        <f t="shared" si="78"/>
        <v/>
      </c>
      <c r="BG57" t="str">
        <f t="shared" si="79"/>
        <v/>
      </c>
      <c r="BI57" t="str">
        <f t="array" ref="BI57">IFERROR(INDEX($Q$4:$Q$59,SMALL(IF($AG$4:$AG$23=(MAX($AG$4:$AG$23)-2),ROW($AG$4:$AG$23)),ROWS(Q$4:Q57))-3,1),"")</f>
        <v/>
      </c>
      <c r="BJ57" t="str">
        <f t="shared" si="80"/>
        <v/>
      </c>
      <c r="BK57" t="str">
        <f t="shared" si="81"/>
        <v/>
      </c>
      <c r="BL57" t="str">
        <f t="shared" si="82"/>
        <v/>
      </c>
      <c r="BM57" t="str">
        <f t="shared" si="83"/>
        <v/>
      </c>
      <c r="BN57" t="str">
        <f t="shared" si="84"/>
        <v/>
      </c>
      <c r="BO57" t="str">
        <f t="shared" si="85"/>
        <v/>
      </c>
      <c r="BP57" t="str">
        <f t="shared" si="86"/>
        <v/>
      </c>
      <c r="BQ57" t="str">
        <f t="shared" si="87"/>
        <v/>
      </c>
      <c r="BR57" t="str">
        <f t="shared" si="88"/>
        <v/>
      </c>
      <c r="BS57" t="str">
        <f t="shared" si="89"/>
        <v/>
      </c>
      <c r="BT57" t="str">
        <f t="shared" si="90"/>
        <v/>
      </c>
      <c r="BV57" t="str">
        <f t="array" ref="BV57">IFERROR(INDEX($Q$4:$Q$59,SMALL(IF($AG$4:$AG$23&lt;(MAX($AG$4:$AG$23)-2),ROW($AG$4:$AG$23)),ROWS(AG$4:AG21))-3,1),"")</f>
        <v/>
      </c>
      <c r="BW57" t="str">
        <f t="shared" si="91"/>
        <v/>
      </c>
      <c r="BX57" t="str">
        <f t="shared" si="92"/>
        <v/>
      </c>
      <c r="BY57" t="str">
        <f t="shared" si="93"/>
        <v/>
      </c>
      <c r="BZ57" t="str">
        <f t="shared" si="94"/>
        <v/>
      </c>
      <c r="CA57" t="str">
        <f t="shared" si="95"/>
        <v/>
      </c>
      <c r="CB57" t="str">
        <f t="shared" si="96"/>
        <v/>
      </c>
      <c r="CC57" t="str">
        <f t="shared" si="97"/>
        <v/>
      </c>
      <c r="CD57" t="str">
        <f t="shared" si="98"/>
        <v/>
      </c>
      <c r="CE57" t="str">
        <f t="shared" si="99"/>
        <v/>
      </c>
      <c r="CF57" t="str">
        <f t="shared" si="100"/>
        <v/>
      </c>
      <c r="CG57" t="str">
        <f t="shared" si="101"/>
        <v/>
      </c>
    </row>
    <row r="58" spans="17:85" x14ac:dyDescent="0.2">
      <c r="Q58">
        <v>55</v>
      </c>
      <c r="AI58" t="str">
        <f t="array" ref="AI58">IFERROR(INDEX($Q$4:$Q$59,SMALL(IF($AG$4:$AG$23=MAX($AG$4:$AG$23),ROW($AG$4:$AG$23)),ROWS(Q$4:Q58))-3,1),"")</f>
        <v/>
      </c>
      <c r="AJ58" t="str">
        <f t="shared" si="58"/>
        <v/>
      </c>
      <c r="AK58" t="str">
        <f t="shared" si="59"/>
        <v/>
      </c>
      <c r="AL58" t="str">
        <f t="shared" si="60"/>
        <v/>
      </c>
      <c r="AM58" t="str">
        <f t="shared" si="61"/>
        <v/>
      </c>
      <c r="AN58" t="str">
        <f t="shared" si="62"/>
        <v/>
      </c>
      <c r="AO58" t="str">
        <f t="shared" si="63"/>
        <v/>
      </c>
      <c r="AP58" t="str">
        <f t="shared" si="64"/>
        <v/>
      </c>
      <c r="AQ58" t="str">
        <f t="shared" si="65"/>
        <v/>
      </c>
      <c r="AR58" t="str">
        <f t="shared" si="66"/>
        <v/>
      </c>
      <c r="AS58" t="str">
        <f t="shared" si="67"/>
        <v/>
      </c>
      <c r="AT58" t="str">
        <f t="shared" si="68"/>
        <v/>
      </c>
      <c r="AV58" t="str">
        <f t="array" ref="AV58">IFERROR(INDEX($Q$4:$Q$59,SMALL(IF($AG$4:$AG$23=(MAX($AG$4:$AG$23)-1),ROW($AG$4:$AG$23)),ROWS(Q$4:Q58))-3,1),"")</f>
        <v/>
      </c>
      <c r="AW58" t="str">
        <f t="shared" si="69"/>
        <v/>
      </c>
      <c r="AX58" t="str">
        <f t="shared" si="70"/>
        <v/>
      </c>
      <c r="AY58" t="str">
        <f t="shared" si="71"/>
        <v/>
      </c>
      <c r="AZ58" t="str">
        <f t="shared" si="72"/>
        <v/>
      </c>
      <c r="BA58" t="str">
        <f t="shared" si="73"/>
        <v/>
      </c>
      <c r="BB58" t="str">
        <f t="shared" si="74"/>
        <v/>
      </c>
      <c r="BC58" t="str">
        <f t="shared" si="75"/>
        <v/>
      </c>
      <c r="BD58" t="str">
        <f t="shared" si="76"/>
        <v/>
      </c>
      <c r="BE58" t="str">
        <f t="shared" si="77"/>
        <v/>
      </c>
      <c r="BF58" t="str">
        <f t="shared" si="78"/>
        <v/>
      </c>
      <c r="BG58" t="str">
        <f t="shared" si="79"/>
        <v/>
      </c>
      <c r="BI58" t="str">
        <f t="array" ref="BI58">IFERROR(INDEX($Q$4:$Q$59,SMALL(IF($AG$4:$AG$23=(MAX($AG$4:$AG$23)-2),ROW($AG$4:$AG$23)),ROWS(Q$4:Q58))-3,1),"")</f>
        <v/>
      </c>
      <c r="BJ58" t="str">
        <f t="shared" si="80"/>
        <v/>
      </c>
      <c r="BK58" t="str">
        <f t="shared" si="81"/>
        <v/>
      </c>
      <c r="BL58" t="str">
        <f t="shared" si="82"/>
        <v/>
      </c>
      <c r="BM58" t="str">
        <f t="shared" si="83"/>
        <v/>
      </c>
      <c r="BN58" t="str">
        <f t="shared" si="84"/>
        <v/>
      </c>
      <c r="BO58" t="str">
        <f t="shared" si="85"/>
        <v/>
      </c>
      <c r="BP58" t="str">
        <f t="shared" si="86"/>
        <v/>
      </c>
      <c r="BQ58" t="str">
        <f t="shared" si="87"/>
        <v/>
      </c>
      <c r="BR58" t="str">
        <f t="shared" si="88"/>
        <v/>
      </c>
      <c r="BS58" t="str">
        <f t="shared" si="89"/>
        <v/>
      </c>
      <c r="BT58" t="str">
        <f t="shared" si="90"/>
        <v/>
      </c>
      <c r="BV58" t="str">
        <f t="array" ref="BV58">IFERROR(INDEX($Q$4:$Q$59,SMALL(IF($AG$4:$AG$23&lt;(MAX($AG$4:$AG$23)-2),ROW($AG$4:$AG$23)),ROWS(AG$4:AG22))-3,1),"")</f>
        <v/>
      </c>
      <c r="BW58" t="str">
        <f t="shared" si="91"/>
        <v/>
      </c>
      <c r="BX58" t="str">
        <f t="shared" si="92"/>
        <v/>
      </c>
      <c r="BY58" t="str">
        <f t="shared" si="93"/>
        <v/>
      </c>
      <c r="BZ58" t="str">
        <f t="shared" si="94"/>
        <v/>
      </c>
      <c r="CA58" t="str">
        <f t="shared" si="95"/>
        <v/>
      </c>
      <c r="CB58" t="str">
        <f t="shared" si="96"/>
        <v/>
      </c>
      <c r="CC58" t="str">
        <f t="shared" si="97"/>
        <v/>
      </c>
      <c r="CD58" t="str">
        <f t="shared" si="98"/>
        <v/>
      </c>
      <c r="CE58" t="str">
        <f t="shared" si="99"/>
        <v/>
      </c>
      <c r="CF58" t="str">
        <f t="shared" si="100"/>
        <v/>
      </c>
      <c r="CG58" t="str">
        <f t="shared" si="101"/>
        <v/>
      </c>
    </row>
    <row r="59" spans="17:85" x14ac:dyDescent="0.2">
      <c r="Q59">
        <v>56</v>
      </c>
      <c r="AI59" t="str">
        <f t="array" ref="AI59">IFERROR(INDEX($Q$4:$Q$59,SMALL(IF($AG$4:$AG$23=MAX($AG$4:$AG$23),ROW($AG$4:$AG$23)),ROWS(Q$4:Q59))-3,1),"")</f>
        <v/>
      </c>
      <c r="AJ59" t="str">
        <f t="shared" si="58"/>
        <v/>
      </c>
      <c r="AK59" t="str">
        <f t="shared" si="59"/>
        <v/>
      </c>
      <c r="AL59" t="str">
        <f t="shared" si="60"/>
        <v/>
      </c>
      <c r="AM59" t="str">
        <f t="shared" si="61"/>
        <v/>
      </c>
      <c r="AN59" t="str">
        <f t="shared" si="62"/>
        <v/>
      </c>
      <c r="AO59" t="str">
        <f t="shared" si="63"/>
        <v/>
      </c>
      <c r="AP59" t="str">
        <f t="shared" si="64"/>
        <v/>
      </c>
      <c r="AQ59" t="str">
        <f t="shared" si="65"/>
        <v/>
      </c>
      <c r="AR59" t="str">
        <f t="shared" si="66"/>
        <v/>
      </c>
      <c r="AS59" t="str">
        <f t="shared" si="67"/>
        <v/>
      </c>
      <c r="AT59" t="str">
        <f t="shared" si="68"/>
        <v/>
      </c>
      <c r="AV59" t="str">
        <f t="array" ref="AV59">IFERROR(INDEX($Q$4:$Q$59,SMALL(IF($AG$4:$AG$23=(MAX($AG$4:$AG$23)-1),ROW($AG$4:$AG$23)),ROWS(Q$4:Q59))-3,1),"")</f>
        <v/>
      </c>
      <c r="AW59" t="str">
        <f t="shared" si="69"/>
        <v/>
      </c>
      <c r="AX59" t="str">
        <f t="shared" si="70"/>
        <v/>
      </c>
      <c r="AY59" t="str">
        <f t="shared" si="71"/>
        <v/>
      </c>
      <c r="AZ59" t="str">
        <f t="shared" si="72"/>
        <v/>
      </c>
      <c r="BA59" t="str">
        <f t="shared" si="73"/>
        <v/>
      </c>
      <c r="BB59" t="str">
        <f t="shared" si="74"/>
        <v/>
      </c>
      <c r="BC59" t="str">
        <f t="shared" si="75"/>
        <v/>
      </c>
      <c r="BD59" t="str">
        <f t="shared" si="76"/>
        <v/>
      </c>
      <c r="BE59" t="str">
        <f t="shared" si="77"/>
        <v/>
      </c>
      <c r="BF59" t="str">
        <f t="shared" si="78"/>
        <v/>
      </c>
      <c r="BG59" t="str">
        <f t="shared" si="79"/>
        <v/>
      </c>
      <c r="BI59" t="str">
        <f t="array" ref="BI59">IFERROR(INDEX($Q$4:$Q$59,SMALL(IF($AG$4:$AG$23=(MAX($AG$4:$AG$23)-2),ROW($AG$4:$AG$23)),ROWS(Q$4:Q59))-3,1),"")</f>
        <v/>
      </c>
      <c r="BJ59" t="str">
        <f t="shared" si="80"/>
        <v/>
      </c>
      <c r="BK59" t="str">
        <f t="shared" si="81"/>
        <v/>
      </c>
      <c r="BL59" t="str">
        <f t="shared" si="82"/>
        <v/>
      </c>
      <c r="BM59" t="str">
        <f t="shared" si="83"/>
        <v/>
      </c>
      <c r="BN59" t="str">
        <f t="shared" si="84"/>
        <v/>
      </c>
      <c r="BO59" t="str">
        <f t="shared" si="85"/>
        <v/>
      </c>
      <c r="BP59" t="str">
        <f t="shared" si="86"/>
        <v/>
      </c>
      <c r="BQ59" t="str">
        <f t="shared" si="87"/>
        <v/>
      </c>
      <c r="BR59" t="str">
        <f t="shared" si="88"/>
        <v/>
      </c>
      <c r="BS59" t="str">
        <f t="shared" si="89"/>
        <v/>
      </c>
      <c r="BT59" t="str">
        <f t="shared" si="90"/>
        <v/>
      </c>
      <c r="BV59" t="str">
        <f t="array" ref="BV59">IFERROR(INDEX($Q$4:$Q$59,SMALL(IF($AG$4:$AG$23&lt;(MAX($AG$4:$AG$23)-2),ROW($AG$4:$AG$23)),ROWS(AG$4:AG23))-3,1),"")</f>
        <v/>
      </c>
      <c r="BW59" t="str">
        <f t="shared" si="91"/>
        <v/>
      </c>
      <c r="BX59" t="str">
        <f t="shared" si="92"/>
        <v/>
      </c>
      <c r="BY59" t="str">
        <f t="shared" si="93"/>
        <v/>
      </c>
      <c r="BZ59" t="str">
        <f t="shared" si="94"/>
        <v/>
      </c>
      <c r="CA59" t="str">
        <f t="shared" si="95"/>
        <v/>
      </c>
      <c r="CB59" t="str">
        <f t="shared" si="96"/>
        <v/>
      </c>
      <c r="CC59" t="str">
        <f t="shared" si="97"/>
        <v/>
      </c>
      <c r="CD59" t="str">
        <f t="shared" si="98"/>
        <v/>
      </c>
      <c r="CE59" t="str">
        <f t="shared" si="99"/>
        <v/>
      </c>
      <c r="CF59" t="str">
        <f t="shared" si="100"/>
        <v/>
      </c>
      <c r="CG59" t="str">
        <f t="shared" si="101"/>
        <v/>
      </c>
    </row>
  </sheetData>
  <mergeCells count="21">
    <mergeCell ref="T3:U3"/>
    <mergeCell ref="V3:W3"/>
    <mergeCell ref="X3:Y3"/>
    <mergeCell ref="AJ3:AK3"/>
    <mergeCell ref="AL3:AM3"/>
    <mergeCell ref="CA3:CB3"/>
    <mergeCell ref="CC3:CD3"/>
    <mergeCell ref="H4:H7"/>
    <mergeCell ref="BJ3:BK3"/>
    <mergeCell ref="BL3:BM3"/>
    <mergeCell ref="BN3:BO3"/>
    <mergeCell ref="BP3:BQ3"/>
    <mergeCell ref="BW3:BX3"/>
    <mergeCell ref="BY3:BZ3"/>
    <mergeCell ref="AN3:AO3"/>
    <mergeCell ref="AP3:AQ3"/>
    <mergeCell ref="AW3:AX3"/>
    <mergeCell ref="AY3:AZ3"/>
    <mergeCell ref="BA3:BB3"/>
    <mergeCell ref="BC3:BD3"/>
    <mergeCell ref="R3:S3"/>
  </mergeCells>
  <conditionalFormatting sqref="R4:Y23">
    <cfRule type="cellIs" dxfId="3" priority="9" operator="lessThan">
      <formula>$M$5</formula>
    </cfRule>
  </conditionalFormatting>
  <conditionalFormatting sqref="AA4:AA23">
    <cfRule type="cellIs" dxfId="2" priority="6" operator="greaterThan">
      <formula>$M$2</formula>
    </cfRule>
    <cfRule type="cellIs" dxfId="1" priority="7" operator="lessThan">
      <formula>$N$2</formula>
    </cfRule>
    <cfRule type="cellIs" dxfId="0" priority="8" operator="between">
      <formula>$N$2</formula>
      <formula>$M$2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cartridges</vt:lpstr>
      <vt:lpstr>data</vt:lpstr>
      <vt:lpstr>rset calcs</vt:lpstr>
      <vt:lpstr>calculating+sorting</vt:lpstr>
      <vt:lpstr>streamline calculating+sorting</vt:lpstr>
      <vt:lpstr>system start</vt:lpstr>
      <vt:lpstr>system middle</vt:lpstr>
      <vt:lpstr>system end</vt:lpstr>
      <vt:lpstr>streamline system start</vt:lpstr>
      <vt:lpstr>streamline system middle</vt:lpstr>
      <vt:lpstr>streamline system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James</dc:creator>
  <cp:lastModifiedBy>Nikola Manojlovic</cp:lastModifiedBy>
  <dcterms:created xsi:type="dcterms:W3CDTF">2014-11-26T21:01:28Z</dcterms:created>
  <dcterms:modified xsi:type="dcterms:W3CDTF">2018-03-29T19:12:48Z</dcterms:modified>
</cp:coreProperties>
</file>