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sonc/Documents/GitHub/443_design_problem/drag_buildup_flap_sizing/derivatives/"/>
    </mc:Choice>
  </mc:AlternateContent>
  <xr:revisionPtr revIDLastSave="0" documentId="13_ncr:1_{33365EDD-5555-6A49-A7F4-643C3DD6A822}" xr6:coauthVersionLast="47" xr6:coauthVersionMax="47" xr10:uidLastSave="{00000000-0000-0000-0000-000000000000}"/>
  <bookViews>
    <workbookView xWindow="0" yWindow="760" windowWidth="34480" windowHeight="21580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3" l="1"/>
  <c r="C61" i="3"/>
  <c r="F61" i="3"/>
  <c r="C139" i="3"/>
  <c r="C104" i="3"/>
  <c r="C40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63" i="3" s="1"/>
  <c r="C22" i="3"/>
  <c r="C23" i="3" s="1"/>
  <c r="C33" i="3"/>
  <c r="C36" i="3"/>
  <c r="C35" i="3"/>
  <c r="C34" i="3"/>
  <c r="C32" i="3"/>
  <c r="C31" i="3"/>
  <c r="C30" i="3"/>
  <c r="C29" i="3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19" i="3"/>
  <c r="C51" i="3" s="1"/>
  <c r="C85" i="3"/>
  <c r="C86" i="3" s="1"/>
  <c r="C82" i="3"/>
  <c r="C83" i="3" s="1"/>
  <c r="C49" i="3"/>
  <c r="C66" i="3" l="1"/>
  <c r="C50" i="3"/>
</calcChain>
</file>

<file path=xl/sharedStrings.xml><?xml version="1.0" encoding="utf-8"?>
<sst xmlns="http://schemas.openxmlformats.org/spreadsheetml/2006/main" count="372" uniqueCount="226">
  <si>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</si>
  <si>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</si>
  <si>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</si>
  <si>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</si>
  <si>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</si>
  <si>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</si>
  <si>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</si>
  <si>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</si>
  <si>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</si>
  <si>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</si>
  <si>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</si>
  <si>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</si>
  <si>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</si>
  <si>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</si>
  <si>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</si>
  <si>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</si>
  <si>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</si>
  <si>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</si>
  <si>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</si>
  <si>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</si>
  <si>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</si>
  <si>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</si>
  <si>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</si>
  <si>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</si>
  <si>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</si>
  <si>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</si>
  <si>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</si>
  <si>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</si>
  <si>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</si>
  <si>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</si>
  <si>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</si>
  <si>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</si>
  <si>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</si>
  <si>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</si>
  <si>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</si>
  <si>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</si>
  <si>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</si>
  <si>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</si>
  <si>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</si>
  <si>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</si>
  <si>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</si>
  <si>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</si>
  <si>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</si>
  <si>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</si>
  <si>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</si>
  <si>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</si>
  <si>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</si>
  <si>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</si>
  <si>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</si>
  <si>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</si>
  <si>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</si>
  <si>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</si>
  <si>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</si>
  <si>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</si>
  <si>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</si>
  <si>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</si>
  <si>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</si>
  <si>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</si>
  <si>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</si>
  <si>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</si>
  <si>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</si>
  <si>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</si>
  <si>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</si>
  <si>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</si>
  <si>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</si>
  <si>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</si>
  <si>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</si>
  <si>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</si>
  <si>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</si>
  <si>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</si>
  <si>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</si>
  <si>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</si>
  <si>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</si>
  <si>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</si>
  <si>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</si>
  <si>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</si>
  <si>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</si>
  <si>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</si>
  <si>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</si>
  <si>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</si>
  <si>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</si>
  <si>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</si>
  <si>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</si>
  <si>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</si>
  <si>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</si>
  <si>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</si>
  <si>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</si>
  <si>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</si>
  <si>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</si>
  <si>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</si>
  <si>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</si>
  <si>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</si>
  <si>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</si>
  <si>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</si>
  <si>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</si>
  <si>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</si>
  <si>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</si>
  <si>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</si>
  <si>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</si>
  <si>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</si>
  <si>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</si>
  <si>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</si>
  <si>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</si>
  <si>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</si>
  <si>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</si>
  <si>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</si>
  <si>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</si>
  <si>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</si>
  <si>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</si>
  <si>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</si>
  <si>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</si>
  <si>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</si>
  <si>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</si>
  <si>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</si>
  <si>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</si>
  <si>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</si>
  <si>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</si>
  <si>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</si>
  <si>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</si>
  <si>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</si>
  <si>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</si>
  <si>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</si>
  <si>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</si>
  <si>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</si>
  <si>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</si>
  <si>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</si>
  <si>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</si>
  <si>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</si>
  <si>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</si>
  <si>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</si>
  <si>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</si>
  <si>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</si>
  <si>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</si>
  <si>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</si>
  <si>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</si>
  <si>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</si>
  <si>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</si>
  <si>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</si>
  <si>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</si>
  <si>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</si>
  <si>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</si>
  <si>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</si>
  <si>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</si>
  <si>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</si>
  <si>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</si>
  <si>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</si>
  <si>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</si>
  <si>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</si>
  <si>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</si>
  <si>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</si>
  <si>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</si>
  <si>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</si>
  <si>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</si>
  <si>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</si>
  <si>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</si>
  <si>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</si>
  <si>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</si>
  <si>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</si>
  <si>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</si>
  <si>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</si>
  <si>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</si>
  <si>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</si>
  <si>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</si>
  <si>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</si>
  <si>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</si>
  <si>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</si>
  <si>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</si>
  <si>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</si>
  <si>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</si>
  <si>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</si>
  <si>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</si>
  <si>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</si>
  <si>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</si>
  <si>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</si>
  <si>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</si>
  <si>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</si>
  <si>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</si>
  <si>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</si>
  <si>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</si>
  <si>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</si>
  <si>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</si>
  <si>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</si>
  <si>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</si>
  <si>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</si>
  <si>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</si>
  <si>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</si>
  <si>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</si>
  <si>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</si>
  <si>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</si>
  <si>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</si>
  <si>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</si>
  <si>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</si>
  <si>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</si>
  <si>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</si>
  <si>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</si>
  <si>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</si>
  <si>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</si>
  <si>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</si>
  <si>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</si>
  <si>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</si>
  <si>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</si>
  <si>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</si>
  <si>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</si>
  <si>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</si>
  <si>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</si>
  <si>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</si>
  <si>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</si>
  <si>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</si>
  <si>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</si>
  <si>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</si>
  <si>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</si>
  <si>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</si>
  <si>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</si>
  <si>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</si>
  <si>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</si>
  <si>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</si>
  <si>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</si>
  <si>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</si>
  <si>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</si>
  <si>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</si>
  <si>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</si>
  <si>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</si>
  <si>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</si>
  <si>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</si>
  <si>
    <t>area of cabin/cockpit</t>
  </si>
  <si>
    <t>from online estimates (AI) of A29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</si>
</sst>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54"/>
  <sheetViews>
    <sheetView tabSelected="1" zoomScale="120" zoomScaleNormal="120" workbookViewId="0">
      <pane ySplit="3" topLeftCell="A96" activePane="bottomLeft" state="frozen"/>
      <selection pane="bottomLeft" activeCell="C111" sqref="C111"/>
    </sheetView>
  </sheetViews>
  <sheetFormatPr baseColWidth="10" defaultColWidth="8.83203125" defaultRowHeight="15" x14ac:dyDescent="0.2"/>
  <cols>
    <col min="1" max="1" width="15.1640625" bestFit="1" customWidth="1"/>
    <col min="2" max="2" width="14" bestFit="1" customWidth="1"/>
    <col min="3" max="3" width="11.6640625" bestFit="1" customWidth="1"/>
    <col min="6" max="6" width="16" bestFit="1" customWidth="1"/>
  </cols>
  <sheetData>
    <row r="1" spans="1:4" ht="16" thickBot="1" x14ac:dyDescent="0.25"/>
    <row r="2" spans="1:4" ht="16" thickBot="1" x14ac:dyDescent="0.25">
      <c r="A2" s="21" t="s">
        <v>4</v>
      </c>
      <c r="B2" s="22"/>
      <c r="C2" s="22"/>
      <c r="D2" s="23"/>
    </row>
    <row r="3" spans="1:4" ht="17" thickBot="1" x14ac:dyDescent="0.25">
      <c r="A3" s="14" t="s">
        <v>5</v>
      </c>
      <c r="B3" s="15" t="s">
        <v>6</v>
      </c>
      <c r="C3" s="15" t="s">
        <v>29</v>
      </c>
      <c r="D3" s="16" t="s">
        <v>173</v>
      </c>
    </row>
    <row r="4" spans="1:4" ht="16" x14ac:dyDescent="0.2">
      <c r="A4" s="1" t="s">
        <v>10</v>
      </c>
      <c r="B4" s="1" t="s">
        <v>0</v>
      </c>
      <c r="C4" s="1">
        <v>224</v>
      </c>
      <c r="D4" s="1" t="s">
        <v>12</v>
      </c>
    </row>
    <row r="5" spans="1:4" ht="16" x14ac:dyDescent="0.2">
      <c r="A5" s="1" t="s">
        <v>9</v>
      </c>
      <c r="B5" s="1" t="s">
        <v>7</v>
      </c>
      <c r="C5" s="1">
        <v>87.930520999999999</v>
      </c>
      <c r="D5" s="1" t="s">
        <v>13</v>
      </c>
    </row>
    <row r="6" spans="1:4" ht="16" x14ac:dyDescent="0.2">
      <c r="A6" s="1" t="s">
        <v>108</v>
      </c>
      <c r="B6" s="1" t="s">
        <v>106</v>
      </c>
      <c r="C6" s="1">
        <v>329</v>
      </c>
      <c r="D6" s="1" t="s">
        <v>13</v>
      </c>
    </row>
    <row r="7" spans="1:4" ht="16" x14ac:dyDescent="0.2">
      <c r="A7" s="1" t="s">
        <v>107</v>
      </c>
      <c r="B7" s="1" t="s">
        <v>109</v>
      </c>
      <c r="C7" s="1">
        <v>67</v>
      </c>
      <c r="D7" s="1" t="s">
        <v>13</v>
      </c>
    </row>
    <row r="8" spans="1:4" ht="16" x14ac:dyDescent="0.2">
      <c r="A8" s="1" t="s">
        <v>11</v>
      </c>
      <c r="B8" s="1" t="s">
        <v>8</v>
      </c>
      <c r="C8" s="1">
        <v>25000</v>
      </c>
      <c r="D8" s="1" t="s">
        <v>14</v>
      </c>
    </row>
    <row r="9" spans="1:4" ht="16" x14ac:dyDescent="0.2">
      <c r="A9" s="1" t="s">
        <v>41</v>
      </c>
      <c r="B9" s="1" t="s">
        <v>42</v>
      </c>
      <c r="C9" s="1">
        <v>39.6</v>
      </c>
      <c r="D9" s="1" t="s">
        <v>14</v>
      </c>
    </row>
    <row r="10" spans="1:4" ht="16" x14ac:dyDescent="0.2">
      <c r="A10" s="1" t="s">
        <v>143</v>
      </c>
      <c r="B10" s="1" t="s">
        <v>144</v>
      </c>
      <c r="C10" s="1">
        <v>5</v>
      </c>
      <c r="D10" s="1"/>
    </row>
    <row r="11" spans="1:4" ht="16" x14ac:dyDescent="0.2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ht="16" thickBot="1" x14ac:dyDescent="0.25">
      <c r="A14" s="1"/>
      <c r="B14" s="1"/>
      <c r="C14" s="1"/>
      <c r="D14" s="1"/>
    </row>
    <row r="15" spans="1:4" ht="16" thickBot="1" x14ac:dyDescent="0.25">
      <c r="A15" s="18" t="s">
        <v>53</v>
      </c>
      <c r="B15" s="19"/>
      <c r="C15" s="19"/>
      <c r="D15" s="20"/>
    </row>
    <row r="16" spans="1:4" ht="16" x14ac:dyDescent="0.2">
      <c r="A16" s="1" t="s">
        <v>16</v>
      </c>
      <c r="B16" s="1" t="s">
        <v>1</v>
      </c>
      <c r="C16" s="1">
        <v>7.4</v>
      </c>
      <c r="D16" s="1" t="s">
        <v>14</v>
      </c>
    </row>
    <row r="17" spans="1:4" ht="16" x14ac:dyDescent="0.2">
      <c r="A17" s="1" t="s">
        <v>17</v>
      </c>
      <c r="B17" s="1" t="s">
        <v>2</v>
      </c>
      <c r="C17" s="1">
        <v>3.5</v>
      </c>
      <c r="D17" s="1" t="s">
        <v>14</v>
      </c>
    </row>
    <row r="18" spans="1:4" ht="16" x14ac:dyDescent="0.2">
      <c r="A18" s="1" t="s">
        <v>34</v>
      </c>
      <c r="B18" s="1" t="s">
        <v>3</v>
      </c>
      <c r="C18" s="1">
        <v>5.45</v>
      </c>
      <c r="D18" s="1" t="s">
        <v>14</v>
      </c>
    </row>
    <row r="19" spans="1:4" ht="16" x14ac:dyDescent="0.2">
      <c r="A19" s="5" t="s">
        <v>15</v>
      </c>
      <c r="B19" s="5" t="s">
        <v>33</v>
      </c>
      <c r="C19" s="5">
        <f>((2/3)*( (C16+C17-( (C16*C17)/(C16+C17) ))/(1+(C17/C16)) ) + C18)/2</f>
        <v>4.653945374968437</v>
      </c>
      <c r="D19" s="1" t="s">
        <v>14</v>
      </c>
    </row>
    <row r="20" spans="1:4" ht="16" x14ac:dyDescent="0.2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ht="16" x14ac:dyDescent="0.2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ht="16" x14ac:dyDescent="0.2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ht="16" x14ac:dyDescent="0.2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ht="16" x14ac:dyDescent="0.2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ht="32" x14ac:dyDescent="0.2">
      <c r="A25" s="1" t="s">
        <v>54</v>
      </c>
      <c r="B25" s="6" t="s">
        <v>57</v>
      </c>
      <c r="C25" s="1">
        <v>8.7759999999999998</v>
      </c>
      <c r="D25" s="1" t="s">
        <v>56</v>
      </c>
    </row>
    <row r="26" spans="1:4" ht="32" x14ac:dyDescent="0.2">
      <c r="A26" s="1" t="s">
        <v>55</v>
      </c>
      <c r="B26" s="6" t="s">
        <v>58</v>
      </c>
      <c r="C26" s="1">
        <v>8.7759999999999998</v>
      </c>
      <c r="D26" s="1" t="s">
        <v>56</v>
      </c>
    </row>
    <row r="27" spans="1:4" ht="16" x14ac:dyDescent="0.2">
      <c r="A27" s="1" t="s">
        <v>59</v>
      </c>
      <c r="B27" s="6" t="s">
        <v>61</v>
      </c>
      <c r="C27" s="1">
        <v>8.7759999999999998</v>
      </c>
      <c r="D27" s="1" t="s">
        <v>56</v>
      </c>
    </row>
    <row r="28" spans="1:4" ht="16" x14ac:dyDescent="0.2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ht="16" x14ac:dyDescent="0.2">
      <c r="A29" s="1" t="s">
        <v>113</v>
      </c>
      <c r="B29" s="6" t="s">
        <v>114</v>
      </c>
      <c r="C29" s="5">
        <f>(4458.56+4261.83)/144</f>
        <v>60.558263888888888</v>
      </c>
      <c r="D29" s="1" t="s">
        <v>12</v>
      </c>
    </row>
    <row r="30" spans="1:4" ht="16" x14ac:dyDescent="0.2">
      <c r="A30" s="1" t="s">
        <v>115</v>
      </c>
      <c r="B30" s="6" t="s">
        <v>118</v>
      </c>
      <c r="C30" s="5">
        <f>(4208.54+4201.02)/144</f>
        <v>58.399722222222231</v>
      </c>
      <c r="D30" s="1" t="s">
        <v>12</v>
      </c>
    </row>
    <row r="31" spans="1:4" ht="16" x14ac:dyDescent="0.2">
      <c r="A31" s="1" t="s">
        <v>116</v>
      </c>
      <c r="B31" s="6" t="s">
        <v>119</v>
      </c>
      <c r="C31" s="5">
        <f>(3452.57+3361.84)/144</f>
        <v>47.322291666666665</v>
      </c>
      <c r="D31" s="1" t="s">
        <v>12</v>
      </c>
    </row>
    <row r="32" spans="1:4" ht="16" x14ac:dyDescent="0.2">
      <c r="A32" s="1" t="s">
        <v>117</v>
      </c>
      <c r="B32" s="6" t="s">
        <v>120</v>
      </c>
      <c r="C32" s="5">
        <f>(2644.87+2548.99)/144</f>
        <v>36.068472222222219</v>
      </c>
      <c r="D32" s="1" t="s">
        <v>12</v>
      </c>
    </row>
    <row r="33" spans="1:4" ht="32" x14ac:dyDescent="0.2">
      <c r="A33" s="1" t="s">
        <v>121</v>
      </c>
      <c r="B33" s="6" t="s">
        <v>128</v>
      </c>
      <c r="C33" s="5">
        <f>88.88/12</f>
        <v>7.4066666666666663</v>
      </c>
      <c r="D33" s="1" t="s">
        <v>14</v>
      </c>
    </row>
    <row r="34" spans="1:4" ht="32" x14ac:dyDescent="0.2">
      <c r="A34" s="1" t="s">
        <v>122</v>
      </c>
      <c r="B34" s="6" t="s">
        <v>125</v>
      </c>
      <c r="C34" s="5">
        <f>80.502/12</f>
        <v>6.7084999999999999</v>
      </c>
      <c r="D34" s="1" t="s">
        <v>14</v>
      </c>
    </row>
    <row r="35" spans="1:4" ht="32" x14ac:dyDescent="0.2">
      <c r="A35" s="1" t="s">
        <v>123</v>
      </c>
      <c r="B35" s="6" t="s">
        <v>126</v>
      </c>
      <c r="C35" s="5">
        <f>65.7354/12</f>
        <v>5.4779499999999999</v>
      </c>
      <c r="D35" s="1" t="s">
        <v>14</v>
      </c>
    </row>
    <row r="36" spans="1:4" ht="32" x14ac:dyDescent="0.2">
      <c r="A36" s="1" t="s">
        <v>124</v>
      </c>
      <c r="B36" s="6" t="s">
        <v>127</v>
      </c>
      <c r="C36" s="5">
        <f>50.245/12</f>
        <v>4.1870833333333328</v>
      </c>
      <c r="D36" s="1" t="s">
        <v>14</v>
      </c>
    </row>
    <row r="37" spans="1:4" ht="32" x14ac:dyDescent="0.2">
      <c r="A37" s="1" t="s">
        <v>130</v>
      </c>
      <c r="B37" s="6" t="s">
        <v>129</v>
      </c>
      <c r="C37" s="1">
        <v>0</v>
      </c>
      <c r="D37" s="1"/>
    </row>
    <row r="38" spans="1:4" ht="14" customHeight="1" x14ac:dyDescent="0.2">
      <c r="A38" s="1" t="s">
        <v>132</v>
      </c>
      <c r="B38" s="6" t="s">
        <v>131</v>
      </c>
      <c r="C38" s="1" t="s">
        <v>147</v>
      </c>
      <c r="D38" s="1" t="s">
        <v>197</v>
      </c>
    </row>
    <row r="39" spans="1:4" ht="32" x14ac:dyDescent="0.2">
      <c r="A39" s="1" t="s">
        <v>142</v>
      </c>
      <c r="B39" s="6" t="s">
        <v>141</v>
      </c>
      <c r="C39" s="5">
        <v>0</v>
      </c>
      <c r="D39" s="1"/>
    </row>
    <row r="40" spans="1:4" ht="32" x14ac:dyDescent="0.2">
      <c r="A40" s="1" t="s">
        <v>146</v>
      </c>
      <c r="B40" s="6" t="s">
        <v>145</v>
      </c>
      <c r="C40" s="5">
        <f>C4*0.9</f>
        <v>201.6</v>
      </c>
      <c r="D40" s="1" t="s">
        <v>12</v>
      </c>
    </row>
    <row r="41" spans="1:4" x14ac:dyDescent="0.2">
      <c r="A41" s="1"/>
      <c r="B41" s="6"/>
      <c r="C41" s="5"/>
      <c r="D41" s="1"/>
    </row>
    <row r="42" spans="1:4" ht="16" thickBot="1" x14ac:dyDescent="0.25">
      <c r="A42" s="1"/>
      <c r="B42" s="6"/>
      <c r="C42" s="5"/>
      <c r="D42" s="1"/>
    </row>
    <row r="43" spans="1:4" ht="16" thickBot="1" x14ac:dyDescent="0.25">
      <c r="A43" s="18" t="s">
        <v>64</v>
      </c>
      <c r="B43" s="19"/>
      <c r="C43" s="19"/>
      <c r="D43" s="20"/>
    </row>
    <row r="44" spans="1:4" ht="16" x14ac:dyDescent="0.2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4" ht="16" x14ac:dyDescent="0.2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4" ht="32" x14ac:dyDescent="0.2">
      <c r="A46" s="1" t="s">
        <v>24</v>
      </c>
      <c r="B46" s="1" t="s">
        <v>20</v>
      </c>
      <c r="C46" s="1">
        <v>13.2958</v>
      </c>
      <c r="D46" s="1" t="s">
        <v>14</v>
      </c>
    </row>
    <row r="47" spans="1:4" ht="16" x14ac:dyDescent="0.2">
      <c r="A47" s="1" t="s">
        <v>25</v>
      </c>
      <c r="B47" s="1" t="s">
        <v>21</v>
      </c>
      <c r="C47" s="1">
        <v>14.1866</v>
      </c>
      <c r="D47" s="1" t="s">
        <v>14</v>
      </c>
    </row>
    <row r="48" spans="1:4" ht="16" x14ac:dyDescent="0.2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ht="16" x14ac:dyDescent="0.2">
      <c r="A49" s="1"/>
      <c r="B49" s="5" t="s">
        <v>30</v>
      </c>
      <c r="C49" s="5">
        <f>0.25*0.225*C4</f>
        <v>12.6</v>
      </c>
      <c r="D49" s="1"/>
    </row>
    <row r="50" spans="1:7" ht="16" x14ac:dyDescent="0.2">
      <c r="A50" s="1"/>
      <c r="B50" s="1" t="s">
        <v>31</v>
      </c>
      <c r="C50" s="1">
        <f>0.225*C19</f>
        <v>1.0471377093678984</v>
      </c>
      <c r="D50" s="1"/>
    </row>
    <row r="51" spans="1:7" ht="16" x14ac:dyDescent="0.2">
      <c r="A51" s="1"/>
      <c r="B51" s="1" t="s">
        <v>32</v>
      </c>
      <c r="C51" s="1">
        <f>0.225*C19</f>
        <v>1.0471377093678984</v>
      </c>
      <c r="D51" s="1"/>
    </row>
    <row r="52" spans="1:7" ht="16" x14ac:dyDescent="0.2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32" x14ac:dyDescent="0.2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32" x14ac:dyDescent="0.2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32" x14ac:dyDescent="0.2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64" x14ac:dyDescent="0.2">
      <c r="A56" s="1" t="s">
        <v>224</v>
      </c>
      <c r="B56" s="1" t="s">
        <v>166</v>
      </c>
      <c r="C56" s="1">
        <v>65</v>
      </c>
      <c r="D56" s="1" t="s">
        <v>12</v>
      </c>
      <c r="E56" s="1" t="s">
        <v>225</v>
      </c>
    </row>
    <row r="57" spans="1:7" ht="32" x14ac:dyDescent="0.2">
      <c r="A57" s="1" t="s">
        <v>168</v>
      </c>
      <c r="B57" s="1" t="s">
        <v>167</v>
      </c>
      <c r="C57" s="1">
        <v>6.31</v>
      </c>
      <c r="D57" s="1" t="s">
        <v>28</v>
      </c>
    </row>
    <row r="58" spans="1:7" ht="32" x14ac:dyDescent="0.2">
      <c r="A58" s="1" t="s">
        <v>170</v>
      </c>
      <c r="B58" s="1" t="s">
        <v>169</v>
      </c>
      <c r="C58" s="1">
        <v>0</v>
      </c>
      <c r="D58" s="1" t="s">
        <v>28</v>
      </c>
    </row>
    <row r="59" spans="1:7" ht="96" x14ac:dyDescent="0.2">
      <c r="A59" s="7" t="s">
        <v>172</v>
      </c>
      <c r="B59" s="7" t="s">
        <v>171</v>
      </c>
      <c r="C59" s="7">
        <v>0.8</v>
      </c>
      <c r="D59" s="7"/>
    </row>
    <row r="60" spans="1:7" ht="64" x14ac:dyDescent="0.2">
      <c r="A60" s="1" t="s">
        <v>174</v>
      </c>
      <c r="B60" s="1" t="s">
        <v>175</v>
      </c>
      <c r="C60" s="1">
        <f>2786.86 / 144</f>
        <v>19.353194444444444</v>
      </c>
      <c r="D60" s="1" t="s">
        <v>178</v>
      </c>
    </row>
    <row r="61" spans="1:7" ht="64" x14ac:dyDescent="0.2">
      <c r="A61" s="1" t="s">
        <v>176</v>
      </c>
      <c r="B61" s="1" t="s">
        <v>177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223</v>
      </c>
    </row>
    <row r="62" spans="1:7" ht="80" x14ac:dyDescent="0.2">
      <c r="A62" s="1" t="s">
        <v>179</v>
      </c>
      <c r="B62" s="1" t="s">
        <v>180</v>
      </c>
      <c r="C62" s="1">
        <f>3158.78/144</f>
        <v>21.935972222222222</v>
      </c>
      <c r="D62" s="1" t="s">
        <v>178</v>
      </c>
    </row>
    <row r="63" spans="1:7" ht="33" thickBot="1" x14ac:dyDescent="0.25">
      <c r="A63" s="1" t="s">
        <v>181</v>
      </c>
      <c r="B63" s="1" t="s">
        <v>182</v>
      </c>
      <c r="C63" s="1">
        <f>C44/C61</f>
        <v>3.3001569240066564</v>
      </c>
      <c r="D63" s="1" t="s">
        <v>183</v>
      </c>
    </row>
    <row r="64" spans="1:7" ht="16" thickBot="1" x14ac:dyDescent="0.25">
      <c r="A64" s="18" t="s">
        <v>184</v>
      </c>
      <c r="B64" s="19"/>
      <c r="C64" s="19"/>
      <c r="D64" s="20"/>
    </row>
    <row r="65" spans="1:4" ht="16" x14ac:dyDescent="0.2">
      <c r="A65" s="10" t="s">
        <v>5</v>
      </c>
      <c r="B65" s="11" t="s">
        <v>6</v>
      </c>
      <c r="C65" s="11" t="s">
        <v>29</v>
      </c>
      <c r="D65" s="12" t="s">
        <v>173</v>
      </c>
    </row>
    <row r="66" spans="1:4" ht="48" x14ac:dyDescent="0.2">
      <c r="A66" s="1" t="s">
        <v>185</v>
      </c>
      <c r="B66" s="1" t="s">
        <v>186</v>
      </c>
      <c r="C66" s="1">
        <f>C61/C9</f>
        <v>0.15556346264908791</v>
      </c>
      <c r="D66" s="1" t="s">
        <v>183</v>
      </c>
    </row>
    <row r="67" spans="1:4" x14ac:dyDescent="0.2">
      <c r="A67" s="1"/>
      <c r="B67" s="1"/>
      <c r="C67" s="1"/>
      <c r="D67" s="1"/>
    </row>
    <row r="68" spans="1:4" ht="16" customHeight="1" thickBot="1" x14ac:dyDescent="0.25">
      <c r="A68" s="24" t="s">
        <v>187</v>
      </c>
      <c r="B68" s="25"/>
      <c r="C68" s="25"/>
      <c r="D68" s="26"/>
    </row>
    <row r="69" spans="1:4" ht="17" thickBot="1" x14ac:dyDescent="0.25">
      <c r="A69" s="2" t="s">
        <v>5</v>
      </c>
      <c r="B69" s="3" t="s">
        <v>6</v>
      </c>
      <c r="C69" s="3" t="s">
        <v>29</v>
      </c>
      <c r="D69" s="4" t="s">
        <v>173</v>
      </c>
    </row>
    <row r="70" spans="1:4" ht="32" x14ac:dyDescent="0.2">
      <c r="A70" s="1" t="s">
        <v>188</v>
      </c>
      <c r="B70" s="1" t="s">
        <v>190</v>
      </c>
      <c r="C70" s="1">
        <f>2*C124/C9</f>
        <v>0.73707272727272721</v>
      </c>
      <c r="D70" s="1" t="s">
        <v>183</v>
      </c>
    </row>
    <row r="71" spans="1:4" ht="32" x14ac:dyDescent="0.2">
      <c r="A71" s="1" t="s">
        <v>189</v>
      </c>
      <c r="B71" s="1" t="s">
        <v>191</v>
      </c>
      <c r="C71" s="1">
        <f>ABS(2*C125/C9)</f>
        <v>0.13257575757575757</v>
      </c>
      <c r="D71" s="1" t="s">
        <v>183</v>
      </c>
    </row>
    <row r="72" spans="1:4" ht="16" thickBot="1" x14ac:dyDescent="0.25">
      <c r="A72" s="24" t="s">
        <v>192</v>
      </c>
      <c r="B72" s="25"/>
      <c r="C72" s="25"/>
      <c r="D72" s="26"/>
    </row>
    <row r="73" spans="1:4" x14ac:dyDescent="0.2">
      <c r="A73" s="13"/>
      <c r="B73" s="13"/>
      <c r="C73" s="13"/>
      <c r="D73" s="13"/>
    </row>
    <row r="74" spans="1:4" x14ac:dyDescent="0.2">
      <c r="A74" s="13"/>
      <c r="B74" s="13"/>
      <c r="C74" s="13"/>
      <c r="D74" s="13"/>
    </row>
    <row r="75" spans="1:4" x14ac:dyDescent="0.2">
      <c r="A75" s="13"/>
      <c r="B75" s="13"/>
      <c r="C75" s="13"/>
      <c r="D75" s="13"/>
    </row>
    <row r="76" spans="1:4" x14ac:dyDescent="0.2">
      <c r="A76" s="13"/>
      <c r="B76" s="13"/>
      <c r="C76" s="13"/>
      <c r="D76" s="13"/>
    </row>
    <row r="77" spans="1:4" x14ac:dyDescent="0.2">
      <c r="A77" s="1"/>
      <c r="B77" s="1"/>
      <c r="C77" s="1"/>
      <c r="D77" s="1"/>
    </row>
    <row r="78" spans="1:4" ht="16" thickBot="1" x14ac:dyDescent="0.25">
      <c r="A78" s="24" t="s">
        <v>85</v>
      </c>
      <c r="B78" s="25"/>
      <c r="C78" s="25"/>
      <c r="D78" s="26"/>
    </row>
    <row r="79" spans="1:4" ht="16" x14ac:dyDescent="0.2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ht="16" x14ac:dyDescent="0.2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ht="16" x14ac:dyDescent="0.2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32" x14ac:dyDescent="0.2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45" x14ac:dyDescent="0.2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ht="16" x14ac:dyDescent="0.2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ht="16" x14ac:dyDescent="0.2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ht="16" x14ac:dyDescent="0.2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ht="16" x14ac:dyDescent="0.2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ht="16" x14ac:dyDescent="0.2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ht="16" x14ac:dyDescent="0.2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30" x14ac:dyDescent="0.2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ht="16" x14ac:dyDescent="0.2">
      <c r="A91" s="1" t="s">
        <v>92</v>
      </c>
      <c r="B91" s="1" t="s">
        <v>21</v>
      </c>
      <c r="C91" s="1">
        <v>14.1866</v>
      </c>
      <c r="D91" s="1" t="s">
        <v>14</v>
      </c>
    </row>
    <row r="92" spans="1:4" ht="16" x14ac:dyDescent="0.2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" customHeight="1" x14ac:dyDescent="0.2">
      <c r="A93" s="1" t="s">
        <v>194</v>
      </c>
      <c r="B93" s="1" t="s">
        <v>193</v>
      </c>
      <c r="C93" s="1">
        <v>0</v>
      </c>
      <c r="D93" s="1" t="s">
        <v>28</v>
      </c>
    </row>
    <row r="94" spans="1:4" ht="16" x14ac:dyDescent="0.2">
      <c r="A94" s="1" t="s">
        <v>113</v>
      </c>
      <c r="B94" s="6" t="s">
        <v>207</v>
      </c>
      <c r="C94" s="17">
        <f>906.56/144</f>
        <v>6.2955555555555556</v>
      </c>
      <c r="D94" s="1" t="s">
        <v>12</v>
      </c>
    </row>
    <row r="95" spans="1:4" ht="16" x14ac:dyDescent="0.2">
      <c r="A95" s="1" t="s">
        <v>115</v>
      </c>
      <c r="B95" s="6" t="s">
        <v>208</v>
      </c>
      <c r="C95" s="17">
        <f>778.59/144</f>
        <v>5.4068750000000003</v>
      </c>
      <c r="D95" s="1" t="s">
        <v>12</v>
      </c>
    </row>
    <row r="96" spans="1:4" ht="16" x14ac:dyDescent="0.2">
      <c r="A96" s="1" t="s">
        <v>116</v>
      </c>
      <c r="B96" s="6" t="s">
        <v>209</v>
      </c>
      <c r="C96" s="17">
        <f>650.61/144</f>
        <v>4.5181250000000004</v>
      </c>
      <c r="D96" s="1" t="s">
        <v>12</v>
      </c>
    </row>
    <row r="97" spans="1:4" ht="16" x14ac:dyDescent="0.2">
      <c r="A97" s="1" t="s">
        <v>117</v>
      </c>
      <c r="B97" s="6" t="s">
        <v>210</v>
      </c>
      <c r="C97" s="17">
        <f>522.63/144</f>
        <v>3.629375</v>
      </c>
      <c r="D97" s="1" t="s">
        <v>12</v>
      </c>
    </row>
    <row r="98" spans="1:4" ht="32" x14ac:dyDescent="0.2">
      <c r="A98" s="1" t="s">
        <v>121</v>
      </c>
      <c r="B98" s="6" t="s">
        <v>211</v>
      </c>
      <c r="C98" s="17">
        <f>61.11/12</f>
        <v>5.0925000000000002</v>
      </c>
      <c r="D98" s="1" t="s">
        <v>14</v>
      </c>
    </row>
    <row r="99" spans="1:4" ht="32" x14ac:dyDescent="0.2">
      <c r="A99" s="1" t="s">
        <v>122</v>
      </c>
      <c r="B99" s="6" t="s">
        <v>212</v>
      </c>
      <c r="C99" s="17">
        <f>52.76/12</f>
        <v>4.3966666666666665</v>
      </c>
      <c r="D99" s="1" t="s">
        <v>14</v>
      </c>
    </row>
    <row r="100" spans="1:4" ht="32" x14ac:dyDescent="0.2">
      <c r="A100" s="1" t="s">
        <v>123</v>
      </c>
      <c r="B100" s="6" t="s">
        <v>213</v>
      </c>
      <c r="C100" s="17">
        <f>44.01/12</f>
        <v>3.6675</v>
      </c>
      <c r="D100" s="1" t="s">
        <v>14</v>
      </c>
    </row>
    <row r="101" spans="1:4" ht="32" x14ac:dyDescent="0.2">
      <c r="A101" s="1" t="s">
        <v>124</v>
      </c>
      <c r="B101" s="6" t="s">
        <v>214</v>
      </c>
      <c r="C101" s="17">
        <f>35.18/12</f>
        <v>2.9316666666666666</v>
      </c>
      <c r="D101" s="1" t="s">
        <v>14</v>
      </c>
    </row>
    <row r="102" spans="1:4" ht="32" x14ac:dyDescent="0.2">
      <c r="A102" s="1" t="s">
        <v>130</v>
      </c>
      <c r="B102" s="6" t="s">
        <v>215</v>
      </c>
      <c r="C102" s="1">
        <v>0</v>
      </c>
      <c r="D102" s="1" t="s">
        <v>216</v>
      </c>
    </row>
    <row r="103" spans="1:4" ht="16" x14ac:dyDescent="0.2">
      <c r="A103" s="1" t="s">
        <v>131</v>
      </c>
      <c r="B103" s="1" t="s">
        <v>217</v>
      </c>
      <c r="C103" s="1" t="s">
        <v>196</v>
      </c>
      <c r="D103" s="1"/>
    </row>
    <row r="104" spans="1:4" ht="33" thickBot="1" x14ac:dyDescent="0.25">
      <c r="A104" s="1" t="s">
        <v>218</v>
      </c>
      <c r="B104" s="1" t="s">
        <v>220</v>
      </c>
      <c r="C104" s="1">
        <f>0.8*C81</f>
        <v>16.356800000000003</v>
      </c>
      <c r="D104" s="1"/>
    </row>
    <row r="105" spans="1:4" ht="16" thickBot="1" x14ac:dyDescent="0.25">
      <c r="A105" s="18" t="s">
        <v>86</v>
      </c>
      <c r="B105" s="19"/>
      <c r="C105" s="19"/>
      <c r="D105" s="20"/>
    </row>
    <row r="106" spans="1:4" ht="16" x14ac:dyDescent="0.2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ht="16" x14ac:dyDescent="0.2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ht="16" x14ac:dyDescent="0.2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32" x14ac:dyDescent="0.2">
      <c r="A109" s="1" t="s">
        <v>43</v>
      </c>
      <c r="B109" s="1" t="s">
        <v>76</v>
      </c>
      <c r="C109" s="1"/>
      <c r="D109" s="1" t="s">
        <v>14</v>
      </c>
    </row>
    <row r="110" spans="1:4" ht="16" x14ac:dyDescent="0.2">
      <c r="A110" s="1" t="s">
        <v>151</v>
      </c>
      <c r="B110" s="1" t="s">
        <v>154</v>
      </c>
      <c r="C110" s="1">
        <f>C111^2/C108</f>
        <v>3.9649390243902438</v>
      </c>
      <c r="D110" s="1" t="s">
        <v>52</v>
      </c>
    </row>
    <row r="111" spans="1:4" ht="32" x14ac:dyDescent="0.2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45" x14ac:dyDescent="0.2">
      <c r="A112" s="8" t="s">
        <v>45</v>
      </c>
      <c r="B112" s="1" t="s">
        <v>77</v>
      </c>
      <c r="C112" s="1"/>
      <c r="D112" s="1" t="s">
        <v>14</v>
      </c>
    </row>
    <row r="113" spans="1:4" ht="16" x14ac:dyDescent="0.2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32" x14ac:dyDescent="0.2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32" x14ac:dyDescent="0.2">
      <c r="A115" s="7" t="s">
        <v>164</v>
      </c>
      <c r="B115" s="7" t="s">
        <v>161</v>
      </c>
      <c r="C115" s="7">
        <v>0.25</v>
      </c>
      <c r="D115" s="1" t="s">
        <v>165</v>
      </c>
    </row>
    <row r="116" spans="1:4" ht="16" x14ac:dyDescent="0.2">
      <c r="A116" s="1" t="s">
        <v>162</v>
      </c>
      <c r="B116" s="1" t="s">
        <v>163</v>
      </c>
      <c r="C116" s="1"/>
      <c r="D116" s="1"/>
    </row>
    <row r="117" spans="1:4" ht="16" x14ac:dyDescent="0.2">
      <c r="A117" s="1" t="s">
        <v>34</v>
      </c>
      <c r="B117" s="1"/>
      <c r="C117" s="1"/>
      <c r="D117" s="1"/>
    </row>
    <row r="118" spans="1:4" ht="16" x14ac:dyDescent="0.2">
      <c r="A118" s="1" t="s">
        <v>15</v>
      </c>
      <c r="B118" s="1"/>
      <c r="C118" s="1"/>
      <c r="D118" s="1"/>
    </row>
    <row r="119" spans="1:4" ht="16" x14ac:dyDescent="0.2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ht="16" x14ac:dyDescent="0.2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ht="16" x14ac:dyDescent="0.2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" customHeight="1" x14ac:dyDescent="0.2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32" x14ac:dyDescent="0.2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8" x14ac:dyDescent="0.2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8" x14ac:dyDescent="0.2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ht="16" x14ac:dyDescent="0.2">
      <c r="A126" s="1" t="s">
        <v>100</v>
      </c>
      <c r="B126" s="1" t="s">
        <v>99</v>
      </c>
      <c r="C126" s="1">
        <v>0</v>
      </c>
      <c r="D126" s="1" t="s">
        <v>52</v>
      </c>
    </row>
    <row r="127" spans="1:4" ht="16" x14ac:dyDescent="0.2">
      <c r="A127" s="1" t="s">
        <v>101</v>
      </c>
      <c r="B127" s="1" t="s">
        <v>105</v>
      </c>
      <c r="C127" s="1">
        <v>0</v>
      </c>
      <c r="D127" s="1"/>
    </row>
    <row r="128" spans="1:4" ht="16" x14ac:dyDescent="0.2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12" x14ac:dyDescent="0.2">
      <c r="A129" s="1" t="s">
        <v>131</v>
      </c>
      <c r="B129" s="1" t="s">
        <v>195</v>
      </c>
      <c r="C129" s="1" t="s">
        <v>196</v>
      </c>
      <c r="D129" s="1" t="s">
        <v>198</v>
      </c>
    </row>
    <row r="130" spans="1:4" ht="16" x14ac:dyDescent="0.2">
      <c r="A130" s="1" t="s">
        <v>113</v>
      </c>
      <c r="B130" s="6" t="s">
        <v>199</v>
      </c>
      <c r="C130" s="5">
        <f>886.65/144</f>
        <v>6.1572916666666666</v>
      </c>
      <c r="D130" s="1" t="s">
        <v>12</v>
      </c>
    </row>
    <row r="131" spans="1:4" ht="16" x14ac:dyDescent="0.2">
      <c r="A131" s="1" t="s">
        <v>115</v>
      </c>
      <c r="B131" s="6" t="s">
        <v>200</v>
      </c>
      <c r="C131" s="5">
        <f>765.91/144</f>
        <v>5.3188194444444443</v>
      </c>
      <c r="D131" s="1" t="s">
        <v>12</v>
      </c>
    </row>
    <row r="132" spans="1:4" ht="16" customHeight="1" x14ac:dyDescent="0.2">
      <c r="A132" s="1" t="s">
        <v>116</v>
      </c>
      <c r="B132" s="6" t="s">
        <v>201</v>
      </c>
      <c r="C132" s="5">
        <f>645.17/144</f>
        <v>4.480347222222222</v>
      </c>
      <c r="D132" s="1" t="s">
        <v>12</v>
      </c>
    </row>
    <row r="133" spans="1:4" ht="16" x14ac:dyDescent="0.2">
      <c r="A133" s="1" t="s">
        <v>117</v>
      </c>
      <c r="B133" s="6" t="s">
        <v>202</v>
      </c>
      <c r="C133" s="5">
        <f>334.19/144</f>
        <v>2.3207638888888891</v>
      </c>
      <c r="D133" s="1" t="s">
        <v>12</v>
      </c>
    </row>
    <row r="134" spans="1:4" ht="32" x14ac:dyDescent="0.2">
      <c r="A134" s="1" t="s">
        <v>121</v>
      </c>
      <c r="B134" s="6" t="s">
        <v>203</v>
      </c>
      <c r="C134" s="5">
        <f>46.36/12</f>
        <v>3.8633333333333333</v>
      </c>
      <c r="D134" s="1" t="s">
        <v>14</v>
      </c>
    </row>
    <row r="135" spans="1:4" ht="32" x14ac:dyDescent="0.2">
      <c r="A135" s="1" t="s">
        <v>122</v>
      </c>
      <c r="B135" s="6" t="s">
        <v>204</v>
      </c>
      <c r="C135" s="5">
        <f>39.93/12</f>
        <v>3.3275000000000001</v>
      </c>
      <c r="D135" s="1" t="s">
        <v>14</v>
      </c>
    </row>
    <row r="136" spans="1:4" ht="32" x14ac:dyDescent="0.2">
      <c r="A136" s="1" t="s">
        <v>123</v>
      </c>
      <c r="B136" s="6" t="s">
        <v>205</v>
      </c>
      <c r="C136" s="5">
        <f>33.83/12</f>
        <v>2.8191666666666664</v>
      </c>
      <c r="D136" s="1" t="s">
        <v>14</v>
      </c>
    </row>
    <row r="137" spans="1:4" ht="32" x14ac:dyDescent="0.2">
      <c r="A137" s="1" t="s">
        <v>124</v>
      </c>
      <c r="B137" s="6" t="s">
        <v>206</v>
      </c>
      <c r="C137" s="5">
        <f>27.27/12</f>
        <v>2.2725</v>
      </c>
      <c r="D137" s="1" t="s">
        <v>14</v>
      </c>
    </row>
    <row r="138" spans="1:4" ht="32" x14ac:dyDescent="0.2">
      <c r="A138" s="1" t="s">
        <v>130</v>
      </c>
      <c r="B138" s="6" t="s">
        <v>129</v>
      </c>
      <c r="C138" s="1">
        <v>0</v>
      </c>
      <c r="D138" s="1"/>
    </row>
    <row r="139" spans="1:4" ht="32" x14ac:dyDescent="0.2">
      <c r="A139" s="1" t="s">
        <v>219</v>
      </c>
      <c r="B139" s="1" t="s">
        <v>221</v>
      </c>
      <c r="C139" s="1">
        <f>0.8*C108</f>
        <v>32.800000000000004</v>
      </c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ht="16" thickBot="1" x14ac:dyDescent="0.25">
      <c r="A142" s="1"/>
      <c r="B142" s="1"/>
      <c r="C142" s="1"/>
      <c r="D142" s="1"/>
    </row>
    <row r="143" spans="1:4" ht="16" thickBot="1" x14ac:dyDescent="0.25">
      <c r="A143" s="18" t="s">
        <v>102</v>
      </c>
      <c r="B143" s="19"/>
      <c r="C143" s="19"/>
      <c r="D143" s="20"/>
    </row>
    <row r="144" spans="1:4" ht="16" x14ac:dyDescent="0.2">
      <c r="A144" s="1" t="s">
        <v>100</v>
      </c>
      <c r="B144" s="1" t="s">
        <v>99</v>
      </c>
      <c r="C144" s="1">
        <v>0</v>
      </c>
      <c r="D144" s="1"/>
    </row>
    <row r="145" spans="1:6" ht="16" x14ac:dyDescent="0.2">
      <c r="A145" s="1" t="s">
        <v>135</v>
      </c>
      <c r="B145" s="6" t="s">
        <v>133</v>
      </c>
      <c r="C145" s="1">
        <v>-10</v>
      </c>
      <c r="D145" s="1" t="s">
        <v>28</v>
      </c>
    </row>
    <row r="146" spans="1:6" ht="16" x14ac:dyDescent="0.2">
      <c r="A146" s="1" t="s">
        <v>136</v>
      </c>
      <c r="B146" s="1" t="s">
        <v>134</v>
      </c>
      <c r="C146" s="1">
        <v>12</v>
      </c>
      <c r="D146" s="1" t="s">
        <v>28</v>
      </c>
    </row>
    <row r="147" spans="1:6" ht="48" x14ac:dyDescent="0.2">
      <c r="A147" s="1" t="s">
        <v>140</v>
      </c>
      <c r="B147" s="1" t="s">
        <v>137</v>
      </c>
      <c r="C147" s="1">
        <v>-5</v>
      </c>
      <c r="D147" s="1" t="s">
        <v>28</v>
      </c>
    </row>
    <row r="148" spans="1:6" ht="48" x14ac:dyDescent="0.2">
      <c r="A148" s="1" t="s">
        <v>139</v>
      </c>
      <c r="B148" s="1" t="s">
        <v>138</v>
      </c>
      <c r="C148" s="1">
        <v>2</v>
      </c>
      <c r="D148" s="1" t="s">
        <v>28</v>
      </c>
      <c r="F148" s="1" t="s">
        <v>222</v>
      </c>
    </row>
    <row r="149" spans="1:6" x14ac:dyDescent="0.2">
      <c r="A149" s="1"/>
      <c r="B149" s="1"/>
      <c r="C149" s="1"/>
      <c r="D149" s="1"/>
    </row>
    <row r="150" spans="1:6" x14ac:dyDescent="0.2">
      <c r="A150" s="1"/>
      <c r="B150" s="1"/>
      <c r="C150" s="1"/>
      <c r="D150" s="1"/>
    </row>
    <row r="151" spans="1:6" x14ac:dyDescent="0.2">
      <c r="A151" s="1"/>
      <c r="B151" s="1"/>
      <c r="C151" s="1"/>
      <c r="D151" s="1"/>
    </row>
    <row r="152" spans="1:6" ht="16" thickBot="1" x14ac:dyDescent="0.25">
      <c r="A152" s="1"/>
      <c r="B152" s="1"/>
      <c r="C152" s="1"/>
      <c r="D152" s="1"/>
    </row>
    <row r="153" spans="1:6" ht="16" thickBot="1" x14ac:dyDescent="0.25">
      <c r="A153" s="18" t="s">
        <v>149</v>
      </c>
      <c r="B153" s="19"/>
      <c r="C153" s="19"/>
      <c r="D153" s="20"/>
    </row>
    <row r="154" spans="1:6" ht="32" x14ac:dyDescent="0.2">
      <c r="A154" s="1" t="s">
        <v>150</v>
      </c>
      <c r="B154" s="1" t="s">
        <v>148</v>
      </c>
      <c r="C154" s="1">
        <v>0</v>
      </c>
      <c r="D154" s="1"/>
    </row>
  </sheetData>
  <mergeCells count="10">
    <mergeCell ref="A153:D153"/>
    <mergeCell ref="A143:D143"/>
    <mergeCell ref="A2:D2"/>
    <mergeCell ref="A15:D15"/>
    <mergeCell ref="A43:D43"/>
    <mergeCell ref="A78:D78"/>
    <mergeCell ref="A105:D105"/>
    <mergeCell ref="A64:D64"/>
    <mergeCell ref="A68:D68"/>
    <mergeCell ref="A72:D72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Tyson Chen</cp:lastModifiedBy>
  <dcterms:created xsi:type="dcterms:W3CDTF">2025-01-13T21:53:22Z</dcterms:created>
  <dcterms:modified xsi:type="dcterms:W3CDTF">2025-02-20T00:03:57Z</dcterms:modified>
</cp:coreProperties>
</file>