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\derivatives\"/>
    </mc:Choice>
  </mc:AlternateContent>
  <xr:revisionPtr revIDLastSave="0" documentId="13_ncr:1_{5D5E087C-BB21-49F7-88E0-6CE249A339D9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3" l="1"/>
  <c r="C90" i="3"/>
  <c r="C23" i="3"/>
  <c r="C24" i="3" s="1"/>
  <c r="C41" i="3" s="1"/>
  <c r="C34" i="3"/>
  <c r="C37" i="3"/>
  <c r="C36" i="3"/>
  <c r="C35" i="3"/>
  <c r="C33" i="3"/>
  <c r="C32" i="3"/>
  <c r="C31" i="3"/>
  <c r="C30" i="3"/>
  <c r="C29" i="3"/>
  <c r="C105" i="3"/>
  <c r="C101" i="3"/>
  <c r="C108" i="3" s="1"/>
  <c r="C87" i="3"/>
  <c r="C100" i="3" s="1"/>
  <c r="C86" i="3"/>
  <c r="C99" i="3" s="1"/>
  <c r="C67" i="3"/>
  <c r="C66" i="3"/>
  <c r="C76" i="3"/>
  <c r="C22" i="3"/>
  <c r="C21" i="3"/>
  <c r="C20" i="3"/>
  <c r="C53" i="3" s="1"/>
  <c r="C72" i="3"/>
  <c r="C73" i="3" s="1"/>
  <c r="C69" i="3"/>
  <c r="C70" i="3" s="1"/>
  <c r="C51" i="3"/>
  <c r="C52" i="3" l="1"/>
</calcChain>
</file>

<file path=xl/sharedStrings.xml><?xml version="1.0" encoding="utf-8"?>
<sst xmlns="http://schemas.openxmlformats.org/spreadsheetml/2006/main" count="287" uniqueCount="174">
  <si>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</si>
  <si>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</si>
  <si>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</si>
  <si>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</si>
  <si>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</si>
  <si>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</si>
  <si>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</si>
  <si>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</si>
  <si>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</si>
  <si>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</si>
  <si>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</si>
  <si>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</si>
  <si>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</si>
  <si>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</si>
  <si>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</si>
  <si>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</si>
  <si>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</si>
  <si>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</si>
  <si>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</si>
  <si>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</si>
  <si>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</si>
  <si>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</si>
  <si>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</si>
  <si>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</si>
  <si>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</si>
  <si>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</si>
  <si>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</si>
  <si>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</si>
  <si>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</si>
  <si>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</si>
  <si>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</si>
  <si>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</si>
  <si>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</si>
  <si>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</si>
  <si>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</si>
  <si>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</si>
  <si>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</si>
  <si>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</si>
  <si>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</si>
  <si>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</si>
  <si>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</si>
  <si>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</si>
  <si>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</si>
  <si>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</si>
  <si>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</si>
  <si>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</si>
  <si>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</si>
  <si>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</si>
  <si>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</si>
  <si>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</si>
  <si>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</si>
  <si>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</si>
  <si>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</si>
  <si>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</si>
  <si>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</si>
  <si>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</si>
  <si>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</si>
  <si>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</si>
  <si>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</si>
  <si>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</si>
  <si>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</si>
  <si>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</si>
  <si>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</si>
  <si>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</si>
  <si>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</si>
  <si>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</si>
  <si>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</si>
  <si>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</si>
  <si>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</si>
  <si>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</si>
  <si>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</si>
  <si>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</si>
  <si>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</si>
  <si>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</si>
  <si>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</si>
  <si>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</si>
  <si>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</si>
  <si>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</si>
  <si>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</si>
  <si>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</si>
  <si>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</si>
  <si>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</si>
  <si>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</si>
  <si>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</si>
  <si>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</si>
  <si>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</si>
  <si>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</si>
  <si>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</si>
  <si>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</si>
  <si>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</si>
  <si>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</si>
  <si>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</si>
  <si>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</si>
  <si>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</si>
  <si>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</si>
  <si>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</si>
  <si>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</si>
  <si>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</si>
  <si>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</si>
  <si>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</si>
  <si>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</si>
  <si>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</si>
  <si>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</si>
  <si>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</si>
  <si>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</si>
  <si>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</si>
  <si>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</si>
  <si>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</si>
  <si>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</si>
  <si>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</si>
  <si>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</si>
  <si>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</si>
  <si>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</si>
  <si>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</si>
  <si>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</si>
  <si>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</si>
  <si>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</si>
  <si>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</si>
  <si>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</si>
  <si>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</si>
  <si>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</si>
  <si>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</si>
  <si>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</si>
  <si>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</si>
  <si>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</si>
  <si>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</si>
  <si>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</si>
  <si>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</si>
  <si>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</si>
  <si>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</si>
  <si>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</si>
  <si>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</si>
  <si>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</si>
  <si>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</si>
  <si>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</si>
  <si>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</si>
  <si>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</si>
  <si>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</si>
  <si>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</si>
  <si>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</si>
  <si>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</si>
  <si>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</si>
  <si>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</si>
  <si>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</si>
  <si>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</si>
  <si>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</si>
  <si>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</si>
  <si>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</si>
  <si>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</si>
  <si>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</si>
  <si>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</si>
  <si>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</si>
  <si>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</si>
  <si>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</si>
  <si>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</si>
  <si>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</si>
  <si>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</si>
  <si>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</si>
  <si>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</si>
  <si>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</si>
  <si>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</si>
  <si>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</si>
  <si>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</si>
  <si>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</si>
  <si>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</si>
  <si>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</si>
  <si>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</si>
  <si>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wetted area of A,B,C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</si>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</sst>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D127"/>
  <sheetViews>
    <sheetView tabSelected="1" topLeftCell="A40" zoomScaleNormal="100" workbookViewId="0">
      <selection activeCell="F53" sqref="F53"/>
    </sheetView>
  </sheetViews>
  <sheetFormatPr defaultRowHeight="14.35" x14ac:dyDescent="0.5"/>
  <cols>
    <col min="1" max="1" width="15.234375" bestFit="1" customWidth="1"/>
    <col min="2" max="2" width="13.937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11" t="s">
        <v>4</v>
      </c>
      <c r="B2" s="12"/>
      <c r="C2" s="12"/>
      <c r="D2" s="13"/>
    </row>
    <row r="3" spans="1:4" ht="14.7" thickBot="1" x14ac:dyDescent="0.55000000000000004">
      <c r="A3" s="2" t="s">
        <v>5</v>
      </c>
      <c r="B3" s="3" t="s">
        <v>6</v>
      </c>
      <c r="C3" s="3" t="s">
        <v>29</v>
      </c>
      <c r="D3" s="4"/>
    </row>
    <row r="4" spans="1:4" x14ac:dyDescent="0.5">
      <c r="A4" t="s">
        <v>10</v>
      </c>
      <c r="B4" t="s">
        <v>0</v>
      </c>
      <c r="C4">
        <v>190</v>
      </c>
      <c r="D4" t="s">
        <v>12</v>
      </c>
    </row>
    <row r="5" spans="1:4" x14ac:dyDescent="0.5">
      <c r="A5" t="s">
        <v>9</v>
      </c>
      <c r="B5" t="s">
        <v>7</v>
      </c>
      <c r="C5">
        <v>120</v>
      </c>
      <c r="D5" t="s">
        <v>13</v>
      </c>
    </row>
    <row r="6" spans="1:4" x14ac:dyDescent="0.5">
      <c r="A6" t="s">
        <v>108</v>
      </c>
      <c r="B6" t="s">
        <v>106</v>
      </c>
      <c r="C6">
        <v>329</v>
      </c>
      <c r="D6" t="s">
        <v>13</v>
      </c>
    </row>
    <row r="7" spans="1:4" x14ac:dyDescent="0.5">
      <c r="A7" t="s">
        <v>107</v>
      </c>
      <c r="B7" t="s">
        <v>109</v>
      </c>
      <c r="C7">
        <v>67</v>
      </c>
      <c r="D7" t="s">
        <v>13</v>
      </c>
    </row>
    <row r="8" spans="1:4" x14ac:dyDescent="0.5">
      <c r="A8" t="s">
        <v>11</v>
      </c>
      <c r="B8" t="s">
        <v>8</v>
      </c>
      <c r="C8">
        <v>200</v>
      </c>
      <c r="D8" t="s">
        <v>14</v>
      </c>
    </row>
    <row r="9" spans="1:4" x14ac:dyDescent="0.5">
      <c r="A9" t="s">
        <v>41</v>
      </c>
      <c r="B9" t="s">
        <v>42</v>
      </c>
      <c r="C9">
        <v>35.35</v>
      </c>
      <c r="D9" t="s">
        <v>14</v>
      </c>
    </row>
    <row r="10" spans="1:4" x14ac:dyDescent="0.5">
      <c r="A10" t="s">
        <v>143</v>
      </c>
      <c r="B10" t="s">
        <v>144</v>
      </c>
      <c r="C10">
        <v>5</v>
      </c>
    </row>
    <row r="11" spans="1:4" x14ac:dyDescent="0.5">
      <c r="A11" t="s">
        <v>152</v>
      </c>
      <c r="B11" t="s">
        <v>153</v>
      </c>
      <c r="C11">
        <v>12430</v>
      </c>
      <c r="D11" t="s">
        <v>20</v>
      </c>
    </row>
    <row r="14" spans="1:4" ht="14.7" thickBot="1" x14ac:dyDescent="0.55000000000000004"/>
    <row r="15" spans="1:4" ht="14.7" thickBot="1" x14ac:dyDescent="0.55000000000000004">
      <c r="A15" s="8" t="s">
        <v>53</v>
      </c>
      <c r="B15" s="9"/>
      <c r="C15" s="9"/>
      <c r="D15" s="10"/>
    </row>
    <row r="16" spans="1:4" ht="14.7" thickBot="1" x14ac:dyDescent="0.55000000000000004">
      <c r="A16" s="2" t="s">
        <v>5</v>
      </c>
      <c r="B16" s="3" t="s">
        <v>6</v>
      </c>
      <c r="C16" s="3" t="s">
        <v>29</v>
      </c>
      <c r="D16" s="4"/>
    </row>
    <row r="17" spans="1:4" x14ac:dyDescent="0.5">
      <c r="A17" t="s">
        <v>16</v>
      </c>
      <c r="B17" t="s">
        <v>1</v>
      </c>
      <c r="C17">
        <v>7.4</v>
      </c>
      <c r="D17" t="s">
        <v>14</v>
      </c>
    </row>
    <row r="18" spans="1:4" x14ac:dyDescent="0.5">
      <c r="A18" t="s">
        <v>17</v>
      </c>
      <c r="B18" t="s">
        <v>2</v>
      </c>
      <c r="C18">
        <v>3.5</v>
      </c>
      <c r="D18" t="s">
        <v>14</v>
      </c>
    </row>
    <row r="19" spans="1:4" x14ac:dyDescent="0.5">
      <c r="A19" t="s">
        <v>34</v>
      </c>
      <c r="B19" t="s">
        <v>3</v>
      </c>
      <c r="C19">
        <v>5.45</v>
      </c>
      <c r="D19" t="s">
        <v>14</v>
      </c>
    </row>
    <row r="20" spans="1:4" x14ac:dyDescent="0.5">
      <c r="A20" s="1" t="s">
        <v>15</v>
      </c>
      <c r="B20" s="1" t="s">
        <v>33</v>
      </c>
      <c r="C20" s="1">
        <f>((2/3)*( (C17+C18-( (C17*C18)/(C17+C18) ))/(1+(C18/C17)) ) + C19)/2</f>
        <v>4.653945374968437</v>
      </c>
      <c r="D20" t="s">
        <v>14</v>
      </c>
    </row>
    <row r="21" spans="1:4" x14ac:dyDescent="0.5">
      <c r="A21" t="s">
        <v>46</v>
      </c>
      <c r="B21" t="s">
        <v>48</v>
      </c>
      <c r="C21" s="1">
        <f>0.18*C17</f>
        <v>1.3320000000000001</v>
      </c>
      <c r="D21" t="s">
        <v>14</v>
      </c>
    </row>
    <row r="22" spans="1:4" x14ac:dyDescent="0.5">
      <c r="A22" t="s">
        <v>47</v>
      </c>
      <c r="B22" t="s">
        <v>49</v>
      </c>
      <c r="C22" s="1">
        <f>0.15*C18</f>
        <v>0.52500000000000002</v>
      </c>
      <c r="D22" t="s">
        <v>14</v>
      </c>
    </row>
    <row r="23" spans="1:4" x14ac:dyDescent="0.5">
      <c r="A23" t="s">
        <v>50</v>
      </c>
      <c r="B23" t="s">
        <v>51</v>
      </c>
      <c r="C23" s="1">
        <f>((C9)^2)/C4</f>
        <v>6.5769605263157906</v>
      </c>
      <c r="D23" t="s">
        <v>52</v>
      </c>
    </row>
    <row r="24" spans="1:4" x14ac:dyDescent="0.5">
      <c r="A24" t="s">
        <v>50</v>
      </c>
      <c r="B24" t="s">
        <v>110</v>
      </c>
      <c r="C24" s="1">
        <f>C23</f>
        <v>6.5769605263157906</v>
      </c>
      <c r="D24" t="s">
        <v>52</v>
      </c>
    </row>
    <row r="25" spans="1:4" x14ac:dyDescent="0.5">
      <c r="A25" t="s">
        <v>60</v>
      </c>
      <c r="B25" s="7" t="s">
        <v>27</v>
      </c>
      <c r="C25">
        <v>8.7759999999999998</v>
      </c>
      <c r="D25" t="s">
        <v>56</v>
      </c>
    </row>
    <row r="26" spans="1:4" x14ac:dyDescent="0.5">
      <c r="A26" t="s">
        <v>54</v>
      </c>
      <c r="B26" s="7" t="s">
        <v>57</v>
      </c>
      <c r="C26">
        <v>8.7759999999999998</v>
      </c>
      <c r="D26" t="s">
        <v>56</v>
      </c>
    </row>
    <row r="27" spans="1:4" x14ac:dyDescent="0.5">
      <c r="A27" t="s">
        <v>55</v>
      </c>
      <c r="B27" s="7" t="s">
        <v>58</v>
      </c>
      <c r="C27">
        <v>8.7759999999999998</v>
      </c>
      <c r="D27" t="s">
        <v>56</v>
      </c>
    </row>
    <row r="28" spans="1:4" x14ac:dyDescent="0.5">
      <c r="A28" t="s">
        <v>59</v>
      </c>
      <c r="B28" s="7" t="s">
        <v>61</v>
      </c>
      <c r="C28">
        <v>8.7759999999999998</v>
      </c>
      <c r="D28" t="s">
        <v>56</v>
      </c>
    </row>
    <row r="29" spans="1:4" x14ac:dyDescent="0.5">
      <c r="A29" t="s">
        <v>112</v>
      </c>
      <c r="B29" s="7" t="s">
        <v>111</v>
      </c>
      <c r="C29" s="1">
        <f>C18/C17</f>
        <v>0.47297297297297297</v>
      </c>
      <c r="D29" t="s">
        <v>52</v>
      </c>
    </row>
    <row r="30" spans="1:4" x14ac:dyDescent="0.5">
      <c r="A30" t="s">
        <v>113</v>
      </c>
      <c r="B30" s="7" t="s">
        <v>114</v>
      </c>
      <c r="C30" s="1">
        <f>(4458.56+4261.83)/144</f>
        <v>60.558263888888888</v>
      </c>
      <c r="D30" t="s">
        <v>12</v>
      </c>
    </row>
    <row r="31" spans="1:4" x14ac:dyDescent="0.5">
      <c r="A31" t="s">
        <v>115</v>
      </c>
      <c r="B31" s="7" t="s">
        <v>118</v>
      </c>
      <c r="C31" s="1">
        <f>(4208.54+4201.02)/144</f>
        <v>58.399722222222231</v>
      </c>
      <c r="D31" t="s">
        <v>12</v>
      </c>
    </row>
    <row r="32" spans="1:4" x14ac:dyDescent="0.5">
      <c r="A32" t="s">
        <v>116</v>
      </c>
      <c r="B32" s="7" t="s">
        <v>119</v>
      </c>
      <c r="C32" s="1">
        <f>(3452.57+3361.84)/144</f>
        <v>47.322291666666665</v>
      </c>
      <c r="D32" t="s">
        <v>12</v>
      </c>
    </row>
    <row r="33" spans="1:4" x14ac:dyDescent="0.5">
      <c r="A33" t="s">
        <v>117</v>
      </c>
      <c r="B33" s="7" t="s">
        <v>120</v>
      </c>
      <c r="C33" s="1">
        <f>(2644.87+2548.99)/144</f>
        <v>36.068472222222219</v>
      </c>
      <c r="D33" t="s">
        <v>12</v>
      </c>
    </row>
    <row r="34" spans="1:4" x14ac:dyDescent="0.5">
      <c r="A34" t="s">
        <v>121</v>
      </c>
      <c r="B34" s="7" t="s">
        <v>128</v>
      </c>
      <c r="C34" s="1">
        <f>88.88/12</f>
        <v>7.4066666666666663</v>
      </c>
      <c r="D34" t="s">
        <v>14</v>
      </c>
    </row>
    <row r="35" spans="1:4" x14ac:dyDescent="0.5">
      <c r="A35" t="s">
        <v>122</v>
      </c>
      <c r="B35" s="7" t="s">
        <v>125</v>
      </c>
      <c r="C35" s="1">
        <f>80.502/12</f>
        <v>6.7084999999999999</v>
      </c>
      <c r="D35" t="s">
        <v>14</v>
      </c>
    </row>
    <row r="36" spans="1:4" x14ac:dyDescent="0.5">
      <c r="A36" t="s">
        <v>123</v>
      </c>
      <c r="B36" s="7" t="s">
        <v>126</v>
      </c>
      <c r="C36" s="1">
        <f>65.7354/12</f>
        <v>5.4779499999999999</v>
      </c>
      <c r="D36" t="s">
        <v>14</v>
      </c>
    </row>
    <row r="37" spans="1:4" x14ac:dyDescent="0.5">
      <c r="A37" t="s">
        <v>124</v>
      </c>
      <c r="B37" s="7" t="s">
        <v>127</v>
      </c>
      <c r="C37" s="1">
        <f>50.245/12</f>
        <v>4.1870833333333328</v>
      </c>
      <c r="D37" t="s">
        <v>14</v>
      </c>
    </row>
    <row r="38" spans="1:4" x14ac:dyDescent="0.5">
      <c r="A38" t="s">
        <v>130</v>
      </c>
      <c r="B38" s="7" t="s">
        <v>129</v>
      </c>
      <c r="C38" s="14">
        <v>0</v>
      </c>
    </row>
    <row r="39" spans="1:4" ht="14" customHeight="1" x14ac:dyDescent="0.5">
      <c r="A39" t="s">
        <v>132</v>
      </c>
      <c r="B39" s="7" t="s">
        <v>131</v>
      </c>
      <c r="C39" s="14" t="s">
        <v>147</v>
      </c>
      <c r="D39" t="s">
        <v>52</v>
      </c>
    </row>
    <row r="40" spans="1:4" x14ac:dyDescent="0.5">
      <c r="A40" t="s">
        <v>142</v>
      </c>
      <c r="B40" s="7" t="s">
        <v>141</v>
      </c>
      <c r="C40" s="1">
        <v>0</v>
      </c>
    </row>
    <row r="41" spans="1:4" x14ac:dyDescent="0.5">
      <c r="A41" t="s">
        <v>146</v>
      </c>
      <c r="B41" s="7" t="s">
        <v>145</v>
      </c>
      <c r="C41" s="1">
        <f>C4*(1-(1/C24))</f>
        <v>161.11127560523278</v>
      </c>
      <c r="D41" t="s">
        <v>12</v>
      </c>
    </row>
    <row r="42" spans="1:4" x14ac:dyDescent="0.5">
      <c r="B42" s="7"/>
      <c r="C42" s="1"/>
    </row>
    <row r="43" spans="1:4" ht="14.7" thickBot="1" x14ac:dyDescent="0.55000000000000004">
      <c r="B43" s="7"/>
      <c r="C43" s="1"/>
    </row>
    <row r="44" spans="1:4" ht="14.7" thickBot="1" x14ac:dyDescent="0.55000000000000004">
      <c r="A44" s="8" t="s">
        <v>64</v>
      </c>
      <c r="B44" s="9"/>
      <c r="C44" s="9"/>
      <c r="D44" s="10"/>
    </row>
    <row r="45" spans="1:4" ht="14.7" thickBot="1" x14ac:dyDescent="0.55000000000000004">
      <c r="A45" s="2" t="s">
        <v>5</v>
      </c>
      <c r="B45" s="3" t="s">
        <v>6</v>
      </c>
      <c r="C45" s="3" t="s">
        <v>29</v>
      </c>
      <c r="D45" s="4"/>
    </row>
    <row r="46" spans="1:4" x14ac:dyDescent="0.5">
      <c r="A46" t="s">
        <v>22</v>
      </c>
      <c r="B46" t="s">
        <v>18</v>
      </c>
      <c r="C46">
        <v>20.329999999999998</v>
      </c>
      <c r="D46" t="s">
        <v>14</v>
      </c>
    </row>
    <row r="47" spans="1:4" x14ac:dyDescent="0.5">
      <c r="A47" t="s">
        <v>23</v>
      </c>
      <c r="B47" t="s">
        <v>19</v>
      </c>
      <c r="C47">
        <v>7.3025000000000002</v>
      </c>
      <c r="D47" t="s">
        <v>14</v>
      </c>
    </row>
    <row r="48" spans="1:4" x14ac:dyDescent="0.5">
      <c r="A48" t="s">
        <v>24</v>
      </c>
      <c r="B48" t="s">
        <v>20</v>
      </c>
      <c r="C48">
        <v>13.2958</v>
      </c>
      <c r="D48" t="s">
        <v>14</v>
      </c>
    </row>
    <row r="49" spans="1:4" x14ac:dyDescent="0.5">
      <c r="A49" t="s">
        <v>25</v>
      </c>
      <c r="B49" t="s">
        <v>21</v>
      </c>
      <c r="C49">
        <v>14.1866</v>
      </c>
      <c r="D49" t="s">
        <v>14</v>
      </c>
    </row>
    <row r="50" spans="1:4" x14ac:dyDescent="0.5">
      <c r="A50" t="s">
        <v>26</v>
      </c>
      <c r="B50" t="s">
        <v>27</v>
      </c>
      <c r="C50">
        <v>8.7759999999999998</v>
      </c>
      <c r="D50" t="s">
        <v>28</v>
      </c>
    </row>
    <row r="51" spans="1:4" x14ac:dyDescent="0.5">
      <c r="B51" s="1" t="s">
        <v>30</v>
      </c>
      <c r="C51" s="1">
        <f>0.25*0.225*C4</f>
        <v>10.6875</v>
      </c>
    </row>
    <row r="52" spans="1:4" x14ac:dyDescent="0.5">
      <c r="B52" t="s">
        <v>31</v>
      </c>
      <c r="C52">
        <f>0.225*C20</f>
        <v>1.0471377093678984</v>
      </c>
    </row>
    <row r="53" spans="1:4" x14ac:dyDescent="0.5">
      <c r="B53" t="s">
        <v>32</v>
      </c>
      <c r="C53">
        <f>0.225*C20</f>
        <v>1.0471377093678984</v>
      </c>
    </row>
    <row r="54" spans="1:4" x14ac:dyDescent="0.5">
      <c r="A54" t="s">
        <v>90</v>
      </c>
      <c r="B54" t="s">
        <v>19</v>
      </c>
      <c r="C54">
        <v>7.3025000000000002</v>
      </c>
      <c r="D54" t="s">
        <v>14</v>
      </c>
    </row>
    <row r="55" spans="1:4" x14ac:dyDescent="0.5">
      <c r="A55" t="s">
        <v>91</v>
      </c>
      <c r="B55" t="s">
        <v>20</v>
      </c>
      <c r="C55">
        <v>13.2958</v>
      </c>
      <c r="D55" t="s">
        <v>14</v>
      </c>
    </row>
    <row r="56" spans="1:4" x14ac:dyDescent="0.5">
      <c r="A56" t="s">
        <v>95</v>
      </c>
      <c r="B56" t="s">
        <v>103</v>
      </c>
      <c r="C56">
        <v>101.23</v>
      </c>
      <c r="D56" t="s">
        <v>12</v>
      </c>
    </row>
    <row r="57" spans="1:4" x14ac:dyDescent="0.5">
      <c r="A57" t="s">
        <v>96</v>
      </c>
      <c r="B57" t="s">
        <v>104</v>
      </c>
      <c r="C57">
        <v>27.09</v>
      </c>
      <c r="D57" t="s">
        <v>12</v>
      </c>
    </row>
    <row r="58" spans="1:4" x14ac:dyDescent="0.5">
      <c r="A58" t="s">
        <v>167</v>
      </c>
      <c r="B58" t="s">
        <v>166</v>
      </c>
      <c r="C58">
        <f>C57+C56+C79</f>
        <v>182.04999999999998</v>
      </c>
      <c r="D58" t="s">
        <v>12</v>
      </c>
    </row>
    <row r="59" spans="1:4" x14ac:dyDescent="0.5">
      <c r="A59" t="s">
        <v>169</v>
      </c>
      <c r="B59" t="s">
        <v>168</v>
      </c>
      <c r="C59">
        <v>6.31</v>
      </c>
      <c r="D59" t="s">
        <v>28</v>
      </c>
    </row>
    <row r="60" spans="1:4" x14ac:dyDescent="0.5">
      <c r="A60" t="s">
        <v>171</v>
      </c>
      <c r="B60" t="s">
        <v>170</v>
      </c>
      <c r="C60">
        <v>0</v>
      </c>
      <c r="D60" t="s">
        <v>28</v>
      </c>
    </row>
    <row r="61" spans="1:4" x14ac:dyDescent="0.5">
      <c r="A61" s="15" t="s">
        <v>173</v>
      </c>
      <c r="B61" s="15" t="s">
        <v>172</v>
      </c>
      <c r="C61" s="15">
        <v>0.8</v>
      </c>
      <c r="D61" s="15"/>
    </row>
    <row r="63" spans="1:4" ht="14.7" thickBot="1" x14ac:dyDescent="0.55000000000000004"/>
    <row r="64" spans="1:4" ht="14.7" thickBot="1" x14ac:dyDescent="0.55000000000000004">
      <c r="A64" s="8" t="s">
        <v>85</v>
      </c>
      <c r="B64" s="9"/>
      <c r="C64" s="9"/>
      <c r="D64" s="10"/>
    </row>
    <row r="65" spans="1:4" ht="14.7" thickBot="1" x14ac:dyDescent="0.55000000000000004">
      <c r="A65" s="2" t="s">
        <v>5</v>
      </c>
      <c r="B65" s="3" t="s">
        <v>6</v>
      </c>
      <c r="C65" s="3" t="s">
        <v>29</v>
      </c>
      <c r="D65" s="4"/>
    </row>
    <row r="66" spans="1:4" x14ac:dyDescent="0.5">
      <c r="A66" t="s">
        <v>16</v>
      </c>
      <c r="B66" t="s">
        <v>71</v>
      </c>
      <c r="C66">
        <f>65.6/12</f>
        <v>5.4666666666666659</v>
      </c>
      <c r="D66" t="s">
        <v>14</v>
      </c>
    </row>
    <row r="67" spans="1:4" x14ac:dyDescent="0.5">
      <c r="A67" t="s">
        <v>17</v>
      </c>
      <c r="B67" t="s">
        <v>72</v>
      </c>
      <c r="C67">
        <f>31/12</f>
        <v>2.5833333333333335</v>
      </c>
      <c r="D67" t="s">
        <v>14</v>
      </c>
    </row>
    <row r="68" spans="1:4" x14ac:dyDescent="0.5">
      <c r="A68" t="s">
        <v>78</v>
      </c>
      <c r="B68" t="s">
        <v>79</v>
      </c>
      <c r="C68">
        <v>20.446000000000002</v>
      </c>
      <c r="D68" t="s">
        <v>12</v>
      </c>
    </row>
    <row r="69" spans="1:4" x14ac:dyDescent="0.5">
      <c r="A69" t="s">
        <v>43</v>
      </c>
      <c r="B69" t="s">
        <v>36</v>
      </c>
      <c r="C69">
        <f>38.39/12 *0.25</f>
        <v>0.79979166666666668</v>
      </c>
      <c r="D69" t="s">
        <v>14</v>
      </c>
    </row>
    <row r="70" spans="1:4" x14ac:dyDescent="0.5">
      <c r="A70" s="6" t="s">
        <v>45</v>
      </c>
      <c r="B70" t="s">
        <v>37</v>
      </c>
      <c r="C70">
        <f>C69</f>
        <v>0.79979166666666668</v>
      </c>
      <c r="D70" t="s">
        <v>14</v>
      </c>
    </row>
    <row r="71" spans="1:4" x14ac:dyDescent="0.5">
      <c r="A71" s="5" t="s">
        <v>65</v>
      </c>
      <c r="B71" t="s">
        <v>38</v>
      </c>
      <c r="C71">
        <v>19.692029999999999</v>
      </c>
      <c r="D71" t="s">
        <v>12</v>
      </c>
    </row>
    <row r="72" spans="1:4" x14ac:dyDescent="0.5">
      <c r="A72" t="s">
        <v>34</v>
      </c>
      <c r="B72" t="s">
        <v>39</v>
      </c>
      <c r="C72">
        <f>48.58/12 *0.25</f>
        <v>1.0120833333333332</v>
      </c>
      <c r="D72" t="s">
        <v>14</v>
      </c>
    </row>
    <row r="73" spans="1:4" x14ac:dyDescent="0.5">
      <c r="A73" t="s">
        <v>15</v>
      </c>
      <c r="B73" t="s">
        <v>40</v>
      </c>
      <c r="C73">
        <f>C72</f>
        <v>1.0120833333333332</v>
      </c>
      <c r="D73" t="s">
        <v>14</v>
      </c>
    </row>
    <row r="74" spans="1:4" x14ac:dyDescent="0.5">
      <c r="A74" t="s">
        <v>62</v>
      </c>
      <c r="B74" t="s">
        <v>69</v>
      </c>
      <c r="C74">
        <v>0.45600000000000002</v>
      </c>
      <c r="D74" t="s">
        <v>14</v>
      </c>
    </row>
    <row r="75" spans="1:4" x14ac:dyDescent="0.5">
      <c r="A75" t="s">
        <v>63</v>
      </c>
      <c r="B75" t="s">
        <v>70</v>
      </c>
      <c r="C75">
        <v>0.45600000000000002</v>
      </c>
      <c r="D75" t="s">
        <v>14</v>
      </c>
    </row>
    <row r="76" spans="1:4" x14ac:dyDescent="0.5">
      <c r="A76" t="s">
        <v>41</v>
      </c>
      <c r="B76" t="s">
        <v>66</v>
      </c>
      <c r="C76">
        <f>59.18/12</f>
        <v>4.9316666666666666</v>
      </c>
      <c r="D76" t="s">
        <v>12</v>
      </c>
    </row>
    <row r="77" spans="1:4" x14ac:dyDescent="0.5">
      <c r="A77" t="s">
        <v>68</v>
      </c>
      <c r="B77" s="7" t="s">
        <v>67</v>
      </c>
      <c r="C77">
        <v>9.3800000000000008</v>
      </c>
      <c r="D77" t="s">
        <v>28</v>
      </c>
    </row>
    <row r="78" spans="1:4" x14ac:dyDescent="0.5">
      <c r="A78" t="s">
        <v>92</v>
      </c>
      <c r="B78" t="s">
        <v>21</v>
      </c>
      <c r="C78">
        <v>14.1866</v>
      </c>
      <c r="D78" t="s">
        <v>14</v>
      </c>
    </row>
    <row r="79" spans="1:4" x14ac:dyDescent="0.5">
      <c r="A79" t="s">
        <v>94</v>
      </c>
      <c r="B79" t="s">
        <v>93</v>
      </c>
      <c r="C79">
        <v>53.73</v>
      </c>
      <c r="D79" t="s">
        <v>12</v>
      </c>
    </row>
    <row r="83" spans="1:4" ht="14.7" thickBot="1" x14ac:dyDescent="0.55000000000000004"/>
    <row r="84" spans="1:4" ht="14.7" thickBot="1" x14ac:dyDescent="0.55000000000000004">
      <c r="A84" s="8" t="s">
        <v>86</v>
      </c>
      <c r="B84" s="9"/>
      <c r="C84" s="9"/>
      <c r="D84" s="10"/>
    </row>
    <row r="85" spans="1:4" ht="14.7" thickBot="1" x14ac:dyDescent="0.55000000000000004">
      <c r="A85" s="2" t="s">
        <v>5</v>
      </c>
      <c r="B85" s="3" t="s">
        <v>6</v>
      </c>
      <c r="C85" s="3" t="s">
        <v>29</v>
      </c>
      <c r="D85" s="4"/>
    </row>
    <row r="86" spans="1:4" x14ac:dyDescent="0.5">
      <c r="A86" t="s">
        <v>16</v>
      </c>
      <c r="B86" t="s">
        <v>74</v>
      </c>
      <c r="C86">
        <f>49.55/12</f>
        <v>4.1291666666666664</v>
      </c>
      <c r="D86" t="s">
        <v>14</v>
      </c>
    </row>
    <row r="87" spans="1:4" x14ac:dyDescent="0.5">
      <c r="A87" t="s">
        <v>17</v>
      </c>
      <c r="B87" t="s">
        <v>73</v>
      </c>
      <c r="C87">
        <f>24.28/12</f>
        <v>2.0233333333333334</v>
      </c>
      <c r="D87" t="s">
        <v>14</v>
      </c>
    </row>
    <row r="88" spans="1:4" x14ac:dyDescent="0.5">
      <c r="A88" s="5" t="s">
        <v>155</v>
      </c>
      <c r="B88" t="s">
        <v>156</v>
      </c>
      <c r="C88">
        <v>41</v>
      </c>
      <c r="D88" t="s">
        <v>12</v>
      </c>
    </row>
    <row r="89" spans="1:4" x14ac:dyDescent="0.5">
      <c r="A89" t="s">
        <v>43</v>
      </c>
      <c r="B89" t="s">
        <v>76</v>
      </c>
      <c r="D89" t="s">
        <v>14</v>
      </c>
    </row>
    <row r="90" spans="1:4" x14ac:dyDescent="0.5">
      <c r="A90" t="s">
        <v>151</v>
      </c>
      <c r="B90" t="s">
        <v>154</v>
      </c>
      <c r="C90">
        <f>C91/C88</f>
        <v>0.31097560975609756</v>
      </c>
      <c r="D90" t="s">
        <v>52</v>
      </c>
    </row>
    <row r="91" spans="1:4" x14ac:dyDescent="0.5">
      <c r="A91" t="s">
        <v>157</v>
      </c>
      <c r="B91" t="s">
        <v>158</v>
      </c>
      <c r="C91">
        <v>12.75</v>
      </c>
      <c r="D91" t="s">
        <v>14</v>
      </c>
    </row>
    <row r="92" spans="1:4" x14ac:dyDescent="0.5">
      <c r="A92" s="6" t="s">
        <v>45</v>
      </c>
      <c r="B92" t="s">
        <v>77</v>
      </c>
      <c r="D92" t="s">
        <v>14</v>
      </c>
    </row>
    <row r="93" spans="1:4" x14ac:dyDescent="0.5">
      <c r="A93" t="s">
        <v>44</v>
      </c>
      <c r="B93" t="s">
        <v>35</v>
      </c>
      <c r="C93">
        <v>22.93844</v>
      </c>
      <c r="D93" t="s">
        <v>12</v>
      </c>
    </row>
    <row r="94" spans="1:4" x14ac:dyDescent="0.5">
      <c r="A94" t="s">
        <v>160</v>
      </c>
      <c r="B94" t="s">
        <v>159</v>
      </c>
      <c r="C94">
        <v>0.15</v>
      </c>
      <c r="D94" t="s">
        <v>52</v>
      </c>
    </row>
    <row r="95" spans="1:4" x14ac:dyDescent="0.5">
      <c r="A95" s="15" t="s">
        <v>164</v>
      </c>
      <c r="B95" s="15" t="s">
        <v>161</v>
      </c>
      <c r="C95" s="15">
        <v>0.25</v>
      </c>
      <c r="D95" t="s">
        <v>165</v>
      </c>
    </row>
    <row r="96" spans="1:4" x14ac:dyDescent="0.5">
      <c r="A96" t="s">
        <v>162</v>
      </c>
      <c r="B96" t="s">
        <v>163</v>
      </c>
    </row>
    <row r="97" spans="1:4" x14ac:dyDescent="0.5">
      <c r="A97" t="s">
        <v>34</v>
      </c>
    </row>
    <row r="98" spans="1:4" x14ac:dyDescent="0.5">
      <c r="A98" t="s">
        <v>15</v>
      </c>
    </row>
    <row r="99" spans="1:4" x14ac:dyDescent="0.5">
      <c r="A99" t="s">
        <v>62</v>
      </c>
      <c r="B99" t="s">
        <v>80</v>
      </c>
      <c r="C99">
        <f>0.15*C86</f>
        <v>0.6193749999999999</v>
      </c>
      <c r="D99" t="s">
        <v>14</v>
      </c>
    </row>
    <row r="100" spans="1:4" x14ac:dyDescent="0.5">
      <c r="A100" t="s">
        <v>63</v>
      </c>
      <c r="B100" t="s">
        <v>75</v>
      </c>
      <c r="C100">
        <f>0.15*C87</f>
        <v>0.30349999999999999</v>
      </c>
      <c r="D100" t="s">
        <v>14</v>
      </c>
    </row>
    <row r="101" spans="1:4" x14ac:dyDescent="0.5">
      <c r="A101" t="s">
        <v>41</v>
      </c>
      <c r="B101" t="s">
        <v>81</v>
      </c>
      <c r="C101">
        <f>152.9/12</f>
        <v>12.741666666666667</v>
      </c>
      <c r="D101" t="s">
        <v>14</v>
      </c>
    </row>
    <row r="102" spans="1:4" x14ac:dyDescent="0.5">
      <c r="A102" t="s">
        <v>82</v>
      </c>
      <c r="B102" s="7" t="s">
        <v>87</v>
      </c>
      <c r="C102">
        <v>9.3800000000000008</v>
      </c>
      <c r="D102" t="s">
        <v>84</v>
      </c>
    </row>
    <row r="103" spans="1:4" x14ac:dyDescent="0.5">
      <c r="A103" t="s">
        <v>83</v>
      </c>
      <c r="B103" s="7" t="s">
        <v>87</v>
      </c>
      <c r="C103">
        <v>9.3800000000000008</v>
      </c>
      <c r="D103" t="s">
        <v>84</v>
      </c>
    </row>
    <row r="104" spans="1:4" x14ac:dyDescent="0.5">
      <c r="A104" t="s">
        <v>97</v>
      </c>
      <c r="B104" t="s">
        <v>98</v>
      </c>
      <c r="C104">
        <v>14.59404</v>
      </c>
      <c r="D104" t="s">
        <v>14</v>
      </c>
    </row>
    <row r="105" spans="1:4" x14ac:dyDescent="0.5">
      <c r="A105" t="s">
        <v>89</v>
      </c>
      <c r="B105" t="s">
        <v>88</v>
      </c>
      <c r="C105">
        <f>31.5/12</f>
        <v>2.625</v>
      </c>
      <c r="D105" t="s">
        <v>14</v>
      </c>
    </row>
    <row r="106" spans="1:4" x14ac:dyDescent="0.5">
      <c r="A106" t="s">
        <v>100</v>
      </c>
      <c r="B106" t="s">
        <v>99</v>
      </c>
      <c r="C106">
        <v>0</v>
      </c>
      <c r="D106" t="s">
        <v>52</v>
      </c>
    </row>
    <row r="107" spans="1:4" x14ac:dyDescent="0.5">
      <c r="A107" t="s">
        <v>101</v>
      </c>
      <c r="B107" t="s">
        <v>105</v>
      </c>
      <c r="C107">
        <v>0</v>
      </c>
    </row>
    <row r="108" spans="1:4" x14ac:dyDescent="0.5">
      <c r="A108" t="s">
        <v>151</v>
      </c>
      <c r="B108" t="s">
        <v>154</v>
      </c>
      <c r="C108" t="e">
        <f>C101/#REF!</f>
        <v>#REF!</v>
      </c>
      <c r="D108" t="s">
        <v>52</v>
      </c>
    </row>
    <row r="113" spans="1:4" ht="14.7" thickBot="1" x14ac:dyDescent="0.55000000000000004"/>
    <row r="114" spans="1:4" ht="14.7" thickBot="1" x14ac:dyDescent="0.55000000000000004">
      <c r="A114" s="8" t="s">
        <v>102</v>
      </c>
      <c r="B114" s="9"/>
      <c r="C114" s="9"/>
      <c r="D114" s="10"/>
    </row>
    <row r="115" spans="1:4" ht="14.7" thickBot="1" x14ac:dyDescent="0.55000000000000004">
      <c r="A115" s="2" t="s">
        <v>5</v>
      </c>
      <c r="B115" s="3" t="s">
        <v>6</v>
      </c>
      <c r="C115" s="3" t="s">
        <v>29</v>
      </c>
      <c r="D115" s="4"/>
    </row>
    <row r="116" spans="1:4" x14ac:dyDescent="0.5">
      <c r="A116" t="s">
        <v>100</v>
      </c>
      <c r="B116" t="s">
        <v>99</v>
      </c>
      <c r="C116">
        <v>0</v>
      </c>
    </row>
    <row r="117" spans="1:4" x14ac:dyDescent="0.5">
      <c r="A117" t="s">
        <v>135</v>
      </c>
      <c r="B117" s="7" t="s">
        <v>133</v>
      </c>
      <c r="C117">
        <v>-10</v>
      </c>
      <c r="D117" t="s">
        <v>28</v>
      </c>
    </row>
    <row r="118" spans="1:4" x14ac:dyDescent="0.5">
      <c r="A118" t="s">
        <v>136</v>
      </c>
      <c r="B118" t="s">
        <v>134</v>
      </c>
      <c r="C118">
        <v>15</v>
      </c>
      <c r="D118" t="s">
        <v>28</v>
      </c>
    </row>
    <row r="119" spans="1:4" x14ac:dyDescent="0.5">
      <c r="A119" t="s">
        <v>140</v>
      </c>
      <c r="B119" t="s">
        <v>137</v>
      </c>
      <c r="C119">
        <v>-5</v>
      </c>
      <c r="D119" t="s">
        <v>28</v>
      </c>
    </row>
    <row r="120" spans="1:4" x14ac:dyDescent="0.5">
      <c r="A120" t="s">
        <v>139</v>
      </c>
      <c r="B120" t="s">
        <v>138</v>
      </c>
      <c r="C120">
        <v>-3</v>
      </c>
      <c r="D120" t="s">
        <v>28</v>
      </c>
    </row>
    <row r="124" spans="1:4" ht="14.7" thickBot="1" x14ac:dyDescent="0.55000000000000004"/>
    <row r="125" spans="1:4" ht="14.7" thickBot="1" x14ac:dyDescent="0.55000000000000004">
      <c r="A125" s="8" t="s">
        <v>149</v>
      </c>
      <c r="B125" s="9"/>
      <c r="C125" s="9"/>
      <c r="D125" s="10"/>
    </row>
    <row r="126" spans="1:4" ht="14.7" thickBot="1" x14ac:dyDescent="0.55000000000000004">
      <c r="A126" s="2" t="s">
        <v>5</v>
      </c>
      <c r="B126" s="3" t="s">
        <v>6</v>
      </c>
      <c r="C126" s="3" t="s">
        <v>29</v>
      </c>
      <c r="D126" s="4"/>
    </row>
    <row r="127" spans="1:4" x14ac:dyDescent="0.5">
      <c r="A127" t="s">
        <v>150</v>
      </c>
      <c r="B127" t="s">
        <v>148</v>
      </c>
      <c r="C127">
        <v>0</v>
      </c>
    </row>
  </sheetData>
  <mergeCells count="7">
    <mergeCell ref="A125:D125"/>
    <mergeCell ref="A114:D114"/>
    <mergeCell ref="A2:D2"/>
    <mergeCell ref="A15:D15"/>
    <mergeCell ref="A44:D44"/>
    <mergeCell ref="A64:D64"/>
    <mergeCell ref="A84:D8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2025-02-03T09:06:27Z</dcterms:modified>
</cp:coreProperties>
</file>