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cpslo-my.sharepoint.com/personal/rniemiec_calpoly_edu/Documents/AERO 435 - Design I/Design Project/"/>
    </mc:Choice>
  </mc:AlternateContent>
  <xr:revisionPtr revIDLastSave="216" documentId="8_{CBEC0DFE-D090-4F35-BD58-8C3C406C87A6}" xr6:coauthVersionLast="47" xr6:coauthVersionMax="47" xr10:uidLastSave="{1104B016-F8B1-4301-88B5-80E9CECD4212}"/>
  <bookViews>
    <workbookView xWindow="-93" yWindow="-93" windowWidth="25786" windowHeight="13986" activeTab="2" xr2:uid="{E9D2231A-3C58-4E40-8A31-3BB4EA722DEB}"/>
  </bookViews>
  <sheets>
    <sheet name="Sheet1" sheetId="1" r:id="rId1"/>
    <sheet name="graphs" sheetId="2" r:id="rId2"/>
    <sheet name="Jet" sheetId="3" r:id="rId3"/>
    <sheet name="Jet Graph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4" l="1"/>
  <c r="F16" i="4"/>
  <c r="F26" i="4" s="1"/>
  <c r="J15" i="4"/>
  <c r="I15" i="4"/>
  <c r="I22" i="4" s="1"/>
  <c r="F15" i="4"/>
  <c r="F25" i="4" s="1"/>
  <c r="J14" i="4"/>
  <c r="I14" i="4"/>
  <c r="I21" i="4" s="1"/>
  <c r="F14" i="4"/>
  <c r="F24" i="4" s="1"/>
  <c r="J13" i="4"/>
  <c r="I13" i="4"/>
  <c r="I20" i="4" s="1"/>
  <c r="F13" i="4"/>
  <c r="F23" i="4" s="1"/>
  <c r="J12" i="4"/>
  <c r="I12" i="4"/>
  <c r="I19" i="4" s="1"/>
  <c r="F12" i="4"/>
  <c r="F22" i="4" s="1"/>
  <c r="I23" i="2"/>
  <c r="I24" i="2"/>
  <c r="I25" i="2"/>
  <c r="I22" i="2"/>
  <c r="F29" i="2"/>
  <c r="J18" i="2"/>
  <c r="F18" i="2"/>
  <c r="F28" i="2" s="1"/>
  <c r="J17" i="2"/>
  <c r="F17" i="2"/>
  <c r="F27" i="2" s="1"/>
  <c r="J16" i="2"/>
  <c r="F16" i="2"/>
  <c r="F26" i="2" s="1"/>
  <c r="J15" i="2"/>
  <c r="F15" i="2"/>
  <c r="F25" i="2" s="1"/>
</calcChain>
</file>

<file path=xl/sharedStrings.xml><?xml version="1.0" encoding="utf-8"?>
<sst xmlns="http://schemas.openxmlformats.org/spreadsheetml/2006/main" count="68" uniqueCount="28">
  <si>
    <t>Plane name</t>
  </si>
  <si>
    <t>MTOW (lb)</t>
  </si>
  <si>
    <t>W_e (lb)</t>
  </si>
  <si>
    <t>S (ft^2)</t>
  </si>
  <si>
    <t>AR</t>
  </si>
  <si>
    <t>V_s (ft/s)</t>
  </si>
  <si>
    <t>V_max (ft/s)</t>
  </si>
  <si>
    <t>Power of engine [hp]</t>
  </si>
  <si>
    <t>S_TOFL [ft]</t>
  </si>
  <si>
    <t>S_L</t>
  </si>
  <si>
    <t>Super Tucano</t>
  </si>
  <si>
    <t>AT-6 Wolverine</t>
  </si>
  <si>
    <t>OV-10 Bronco</t>
  </si>
  <si>
    <t>OA-1K Sky Warden</t>
  </si>
  <si>
    <t>V_S (knot)</t>
  </si>
  <si>
    <t>SLG (ft)</t>
  </si>
  <si>
    <t>V_S^2 (kts^2)</t>
  </si>
  <si>
    <t>3E-05x</t>
  </si>
  <si>
    <t>TOP</t>
  </si>
  <si>
    <t>TOP ADJ</t>
  </si>
  <si>
    <t>Turbofan Jet Name</t>
  </si>
  <si>
    <t>Thrust (lbs)</t>
  </si>
  <si>
    <t>Textron Scorpion</t>
  </si>
  <si>
    <t>Yakolev Yak-130</t>
  </si>
  <si>
    <t>M346-FA</t>
  </si>
  <si>
    <t>Hongdu L-15</t>
  </si>
  <si>
    <t>Field Length (ft)</t>
  </si>
  <si>
    <t>Successfully duplicated from Roskam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</si>
</sst>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rgb="FF000000"/>
      <name val="Consolas"/>
      <family val="3"/>
    </font>
    <font>
      <sz val="11"/>
      <color rgb="FF000000"/>
      <name val="Aptos Narrow"/>
      <scheme val="minor"/>
    </font>
    <font>
      <sz val="11"/>
      <color rgb="FF242424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8E8E8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0D0D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 applyAlignment="1">
      <alignment horizontal="left" vertical="center" indent="1"/>
    </xf>
    <xf numFmtId="0" fontId="1" fillId="3" borderId="0" xfId="0" applyFont="1" applyFill="1"/>
    <xf numFmtId="0" fontId="2" fillId="3" borderId="0" xfId="0" applyFont="1" applyFill="1" applyAlignment="1">
      <alignment horizontal="left" vertical="center" indent="1"/>
    </xf>
    <xf numFmtId="0" fontId="1" fillId="4" borderId="0" xfId="0" applyFont="1" applyFill="1"/>
    <xf numFmtId="0" fontId="3" fillId="0" borderId="0" xfId="0" applyFont="1"/>
    <xf numFmtId="0" fontId="4" fillId="0" borderId="0" xfId="0" applyFont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7.1770003284537226E-2"/>
                  <c:y val="-6.84393275985063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graphs!$F$25:$F$29</c:f>
              <c:numCache>
                <c:formatCode>General</c:formatCode>
                <c:ptCount val="5"/>
                <c:pt idx="0">
                  <c:v>4.2214705244781054</c:v>
                </c:pt>
                <c:pt idx="1">
                  <c:v>2.9637901809824401</c:v>
                </c:pt>
                <c:pt idx="2">
                  <c:v>3.9764223696174703</c:v>
                </c:pt>
                <c:pt idx="3">
                  <c:v>6.7559830769107618</c:v>
                </c:pt>
                <c:pt idx="4">
                  <c:v>0</c:v>
                </c:pt>
              </c:numCache>
            </c:numRef>
          </c:xVal>
          <c:yVal>
            <c:numRef>
              <c:f>graphs!$J$15:$J$19</c:f>
              <c:numCache>
                <c:formatCode>General</c:formatCode>
                <c:ptCount val="5"/>
                <c:pt idx="0">
                  <c:v>1.5221878224974201</c:v>
                </c:pt>
                <c:pt idx="1">
                  <c:v>1.5221878224974201</c:v>
                </c:pt>
                <c:pt idx="2">
                  <c:v>1.4447884416924663</c:v>
                </c:pt>
                <c:pt idx="3">
                  <c:v>1.2383900928792571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D3-40A8-BBF5-2E9B8BF9F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820991"/>
        <c:axId val="586817631"/>
      </c:scatterChart>
      <c:valAx>
        <c:axId val="58682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Square of stall speed (kts^2) x10^3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17631"/>
        <c:crosses val="autoZero"/>
        <c:crossBetween val="midCat"/>
      </c:valAx>
      <c:valAx>
        <c:axId val="58681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Landing Ground</a:t>
                </a:r>
                <a:r>
                  <a:rPr lang="en-US" sz="1050" baseline="0"/>
                  <a:t> Run (ft  x10^3)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20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TOP vs Dist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graphs!$I$22:$I$26</c:f>
              <c:numCache>
                <c:formatCode>General</c:formatCode>
                <c:ptCount val="5"/>
                <c:pt idx="0">
                  <c:v>131.57894736842104</c:v>
                </c:pt>
                <c:pt idx="1">
                  <c:v>77.519379844961236</c:v>
                </c:pt>
                <c:pt idx="2">
                  <c:v>250</c:v>
                </c:pt>
                <c:pt idx="3">
                  <c:v>285.71428571428572</c:v>
                </c:pt>
                <c:pt idx="4">
                  <c:v>0</c:v>
                </c:pt>
              </c:numCache>
            </c:numRef>
          </c:xVal>
          <c:yVal>
            <c:numRef>
              <c:f>graphs!$I$2:$I$6</c:f>
              <c:numCache>
                <c:formatCode>General</c:formatCode>
                <c:ptCount val="5"/>
                <c:pt idx="0">
                  <c:v>2950</c:v>
                </c:pt>
                <c:pt idx="1">
                  <c:v>2950</c:v>
                </c:pt>
                <c:pt idx="2">
                  <c:v>2800</c:v>
                </c:pt>
                <c:pt idx="3">
                  <c:v>2400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90-4C58-B485-B1C827515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657920"/>
        <c:axId val="1938665120"/>
      </c:scatterChart>
      <c:valAx>
        <c:axId val="193865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665120"/>
        <c:crosses val="autoZero"/>
        <c:crossBetween val="midCat"/>
      </c:valAx>
      <c:valAx>
        <c:axId val="19386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65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land dist vs stall speed ^2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4269444444444454"/>
                  <c:y val="-0.257299504228638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'Jet Graphs'!$F$22:$F$26</c:f>
              <c:numCache>
                <c:formatCode>General</c:formatCode>
                <c:ptCount val="5"/>
                <c:pt idx="0">
                  <c:v>8.9865486029541888</c:v>
                </c:pt>
                <c:pt idx="1">
                  <c:v>7.937558046292998</c:v>
                </c:pt>
                <c:pt idx="2">
                  <c:v>9.0304114201296208</c:v>
                </c:pt>
                <c:pt idx="3">
                  <c:v>9.4414926259787411</c:v>
                </c:pt>
                <c:pt idx="4">
                  <c:v>0</c:v>
                </c:pt>
              </c:numCache>
            </c:numRef>
          </c:xVal>
          <c:yVal>
            <c:numRef>
              <c:f>'Jet Graphs'!$J$12:$J$16</c:f>
              <c:numCache>
                <c:formatCode>General</c:formatCode>
                <c:ptCount val="5"/>
                <c:pt idx="0">
                  <c:v>4.166666666666667</c:v>
                </c:pt>
                <c:pt idx="1">
                  <c:v>4.0999999999999996</c:v>
                </c:pt>
                <c:pt idx="2">
                  <c:v>3.0833333333333335</c:v>
                </c:pt>
                <c:pt idx="3">
                  <c:v>2.4666666666666668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27-4B12-8C77-4FEE490A0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722223"/>
        <c:axId val="1771722703"/>
      </c:scatterChart>
      <c:valAx>
        <c:axId val="177172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722703"/>
        <c:crosses val="autoZero"/>
        <c:crossBetween val="midCat"/>
      </c:valAx>
      <c:valAx>
        <c:axId val="177172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72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Roskam top verify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1.6701006124234471E-2"/>
                  <c:y val="-0.157926144648585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'Jet Graphs'!$I$12:$I$16</c:f>
              <c:numCache>
                <c:formatCode>General</c:formatCode>
                <c:ptCount val="5"/>
                <c:pt idx="0">
                  <c:v>172.55975470978325</c:v>
                </c:pt>
                <c:pt idx="1">
                  <c:v>92.197260575617662</c:v>
                </c:pt>
                <c:pt idx="2">
                  <c:v>82.651891711255161</c:v>
                </c:pt>
                <c:pt idx="3">
                  <c:v>50.9080485016597</c:v>
                </c:pt>
                <c:pt idx="4">
                  <c:v>0</c:v>
                </c:pt>
              </c:numCache>
            </c:numRef>
          </c:xVal>
          <c:yVal>
            <c:numRef>
              <c:f>'Jet Graphs'!$J$12:$J$16</c:f>
              <c:numCache>
                <c:formatCode>General</c:formatCode>
                <c:ptCount val="5"/>
                <c:pt idx="0">
                  <c:v>4.166666666666667</c:v>
                </c:pt>
                <c:pt idx="1">
                  <c:v>4.0999999999999996</c:v>
                </c:pt>
                <c:pt idx="2">
                  <c:v>3.0833333333333335</c:v>
                </c:pt>
                <c:pt idx="3">
                  <c:v>2.4666666666666668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DA-4695-BF78-B121AC92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264063"/>
        <c:axId val="1772265023"/>
      </c:scatterChart>
      <c:valAx>
        <c:axId val="177226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265023"/>
        <c:crosses val="autoZero"/>
        <c:crossBetween val="midCat"/>
      </c:valAx>
      <c:valAx>
        <c:axId val="177226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264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67734</xdr:colOff>
      <xdr:row>1</xdr:row>
      <xdr:rowOff>173568</xdr:rowOff>
    </xdr:from>
    <xdr:to>
      <xdr:col>22</xdr:col>
      <xdr:colOff>330200</xdr:colOff>
      <xdr:row>24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F3D31C-6417-4946-9A23-AC91DE96D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488950</xdr:colOff>
      <xdr:row>4</xdr:row>
      <xdr:rowOff>46567</xdr:rowOff>
    </xdr:from>
    <xdr:to>
      <xdr:col>16</xdr:col>
      <xdr:colOff>556683</xdr:colOff>
      <xdr:row>19</xdr:row>
      <xdr:rowOff>59267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C850F-B94A-0BBB-67A2-5C166EF4D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442382</xdr:colOff>
      <xdr:row>8</xdr:row>
      <xdr:rowOff>55033</xdr:rowOff>
    </xdr:from>
    <xdr:to>
      <xdr:col>19</xdr:col>
      <xdr:colOff>510115</xdr:colOff>
      <xdr:row>23</xdr:row>
      <xdr:rowOff>67733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3D6D4-A909-45A0-A32A-A185234AC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474132</xdr:colOff>
      <xdr:row>25</xdr:row>
      <xdr:rowOff>67734</xdr:rowOff>
    </xdr:from>
    <xdr:to>
      <xdr:col>19</xdr:col>
      <xdr:colOff>541865</xdr:colOff>
      <xdr:row>40</xdr:row>
      <xdr:rowOff>80434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838476-5674-4C42-BB7D-B401118E8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81A0F-B78A-4E15-98DD-638FC036C1EB}">
  <dimension ref="A1:J5"/>
  <sheetViews>
    <sheetView workbookViewId="0">
      <selection activeCell="A2" sqref="A2:J5"/>
    </sheetView>
  </sheetViews>
  <sheetFormatPr defaultRowHeight="14.35" x14ac:dyDescent="0.5"/>
  <cols>
    <col min="2" max="2" width="13" customWidth="1"/>
    <col min="3" max="3" width="12.41015625" customWidth="1"/>
    <col min="4" max="4" width="11.52734375" customWidth="1"/>
  </cols>
  <sheetData>
    <row r="1" spans="1:10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5">
      <c r="A2" s="2" t="s">
        <v>10</v>
      </c>
      <c r="B2" s="3">
        <v>11904.962159999999</v>
      </c>
      <c r="C2" s="3">
        <v>7054.7923899999996</v>
      </c>
      <c r="D2" s="3">
        <v>208.81986209999999</v>
      </c>
      <c r="E2" s="2">
        <v>6.7</v>
      </c>
      <c r="F2" s="3">
        <v>121.733</v>
      </c>
      <c r="G2" s="3">
        <v>540.09910000000002</v>
      </c>
      <c r="H2" s="3">
        <v>1600</v>
      </c>
      <c r="I2" s="3">
        <v>2950</v>
      </c>
      <c r="J2" s="3">
        <v>2820</v>
      </c>
    </row>
    <row r="3" spans="1:10" x14ac:dyDescent="0.5">
      <c r="A3" s="7" t="s">
        <v>11</v>
      </c>
      <c r="B3" s="2">
        <v>10000</v>
      </c>
      <c r="C3" s="2">
        <v>5890</v>
      </c>
      <c r="D3" s="2">
        <v>178.68091290000001</v>
      </c>
      <c r="E3" s="2">
        <v>6.5</v>
      </c>
      <c r="F3" s="2">
        <v>102</v>
      </c>
      <c r="G3" s="2">
        <v>750</v>
      </c>
      <c r="H3" s="2">
        <v>1600</v>
      </c>
      <c r="I3" s="4">
        <v>2950</v>
      </c>
      <c r="J3" s="5">
        <v>2820</v>
      </c>
    </row>
    <row r="4" spans="1:10" x14ac:dyDescent="0.5">
      <c r="A4" s="2" t="s">
        <v>12</v>
      </c>
      <c r="B4" s="2">
        <v>31843.569149999999</v>
      </c>
      <c r="C4" s="2">
        <v>15364</v>
      </c>
      <c r="D4" s="2">
        <v>290.94849859999999</v>
      </c>
      <c r="E4" s="2">
        <v>5.49745098</v>
      </c>
      <c r="F4" s="2">
        <v>118.14700000000001</v>
      </c>
      <c r="G4" s="2">
        <v>412.13299999999998</v>
      </c>
      <c r="H4" s="2">
        <v>2088</v>
      </c>
      <c r="I4" s="2">
        <v>2800</v>
      </c>
      <c r="J4" s="2">
        <v>2500</v>
      </c>
    </row>
    <row r="5" spans="1:10" x14ac:dyDescent="0.5">
      <c r="A5" s="8" t="s">
        <v>13</v>
      </c>
      <c r="B5" s="2">
        <v>16000</v>
      </c>
      <c r="C5" s="2">
        <v>7836</v>
      </c>
      <c r="D5" s="2">
        <v>401</v>
      </c>
      <c r="E5" s="2">
        <v>8.7545199500000006</v>
      </c>
      <c r="F5" s="2">
        <v>154</v>
      </c>
      <c r="G5" s="6">
        <v>360</v>
      </c>
      <c r="H5" s="2">
        <v>1600</v>
      </c>
      <c r="I5" s="4">
        <v>2400</v>
      </c>
      <c r="J5" s="4">
        <v>2400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460C-27CC-4F5D-80E0-95A84D3AB4F2}">
  <dimension ref="A1:J32"/>
  <sheetViews>
    <sheetView topLeftCell="A2" workbookViewId="0">
      <selection activeCell="F14" sqref="F14:J29"/>
    </sheetView>
  </sheetViews>
  <sheetFormatPr defaultRowHeight="14.35" x14ac:dyDescent="0.5"/>
  <cols>
    <col min="2" max="2" width="13" customWidth="1"/>
    <col min="3" max="3" width="12.41015625" customWidth="1"/>
    <col min="4" max="4" width="11.52734375" customWidth="1"/>
  </cols>
  <sheetData>
    <row r="1" spans="1:10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5">
      <c r="A2" s="2" t="s">
        <v>10</v>
      </c>
      <c r="B2" s="3">
        <v>11904.962159999999</v>
      </c>
      <c r="C2" s="3">
        <v>7054.7923899999996</v>
      </c>
      <c r="D2" s="3">
        <v>208.81986209999999</v>
      </c>
      <c r="E2" s="2">
        <v>6.7</v>
      </c>
      <c r="F2" s="3">
        <v>121.733</v>
      </c>
      <c r="G2" s="3">
        <v>540.09910000000002</v>
      </c>
      <c r="H2" s="3">
        <v>1600</v>
      </c>
      <c r="I2" s="3">
        <v>2950</v>
      </c>
      <c r="J2" s="3">
        <v>2820</v>
      </c>
    </row>
    <row r="3" spans="1:10" x14ac:dyDescent="0.5">
      <c r="A3" s="7" t="s">
        <v>11</v>
      </c>
      <c r="B3" s="2">
        <v>10000</v>
      </c>
      <c r="C3" s="2">
        <v>5890</v>
      </c>
      <c r="D3" s="2">
        <v>178.68091290000001</v>
      </c>
      <c r="E3" s="2">
        <v>6.5</v>
      </c>
      <c r="F3" s="2">
        <v>102</v>
      </c>
      <c r="G3" s="2">
        <v>750</v>
      </c>
      <c r="H3" s="2">
        <v>1600</v>
      </c>
      <c r="I3" s="4">
        <v>2950</v>
      </c>
      <c r="J3" s="5">
        <v>2820</v>
      </c>
    </row>
    <row r="4" spans="1:10" x14ac:dyDescent="0.5">
      <c r="A4" s="2" t="s">
        <v>12</v>
      </c>
      <c r="B4" s="2">
        <v>31843.569149999999</v>
      </c>
      <c r="C4" s="2">
        <v>15364</v>
      </c>
      <c r="D4" s="2">
        <v>290.94849859999999</v>
      </c>
      <c r="E4" s="2">
        <v>5.49745098</v>
      </c>
      <c r="F4" s="2">
        <v>118.14700000000001</v>
      </c>
      <c r="G4" s="2">
        <v>412.13299999999998</v>
      </c>
      <c r="H4" s="2">
        <v>2088</v>
      </c>
      <c r="I4" s="2">
        <v>2800</v>
      </c>
      <c r="J4" s="2">
        <v>2500</v>
      </c>
    </row>
    <row r="5" spans="1:10" x14ac:dyDescent="0.5">
      <c r="A5" s="8" t="s">
        <v>13</v>
      </c>
      <c r="B5" s="2">
        <v>16000</v>
      </c>
      <c r="C5" s="2">
        <v>7836</v>
      </c>
      <c r="D5" s="2">
        <v>401</v>
      </c>
      <c r="E5" s="2">
        <v>8.7545199500000006</v>
      </c>
      <c r="F5" s="2">
        <v>154</v>
      </c>
      <c r="G5" s="6">
        <v>360</v>
      </c>
      <c r="H5" s="2">
        <v>1600</v>
      </c>
      <c r="I5" s="4">
        <v>2400</v>
      </c>
      <c r="J5" s="4">
        <v>2400</v>
      </c>
    </row>
    <row r="6" spans="1:10" x14ac:dyDescent="0.5">
      <c r="I6">
        <v>0</v>
      </c>
    </row>
    <row r="14" spans="1:10" x14ac:dyDescent="0.5">
      <c r="F14" t="s">
        <v>14</v>
      </c>
      <c r="I14" t="s">
        <v>18</v>
      </c>
      <c r="J14" t="s">
        <v>15</v>
      </c>
    </row>
    <row r="15" spans="1:10" x14ac:dyDescent="0.5">
      <c r="F15">
        <f>(101.2686/60)*F2</f>
        <v>205.46217473000002</v>
      </c>
      <c r="I15">
        <v>7.6E-3</v>
      </c>
      <c r="J15">
        <f>(I2/1.938)/1000</f>
        <v>1.5221878224974201</v>
      </c>
    </row>
    <row r="16" spans="1:10" x14ac:dyDescent="0.5">
      <c r="F16">
        <f>(101.2686/60)*F3</f>
        <v>172.15662</v>
      </c>
      <c r="I16">
        <v>1.29E-2</v>
      </c>
      <c r="J16">
        <f>(I3/1.938)/1000</f>
        <v>1.5221878224974201</v>
      </c>
    </row>
    <row r="17" spans="6:10" x14ac:dyDescent="0.5">
      <c r="F17">
        <f>(101.2686/60)*F4</f>
        <v>199.40968807000002</v>
      </c>
      <c r="I17">
        <v>4.0000000000000001E-3</v>
      </c>
      <c r="J17">
        <f>(I4/1.938)/1000</f>
        <v>1.4447884416924663</v>
      </c>
    </row>
    <row r="18" spans="6:10" x14ac:dyDescent="0.5">
      <c r="F18">
        <f>(101.2686/60)*F5</f>
        <v>259.92274000000003</v>
      </c>
      <c r="I18">
        <v>3.5000000000000001E-3</v>
      </c>
      <c r="J18">
        <f>(I5/1.938)/1000</f>
        <v>1.2383900928792571</v>
      </c>
    </row>
    <row r="19" spans="6:10" x14ac:dyDescent="0.5">
      <c r="I19">
        <v>0</v>
      </c>
      <c r="J19">
        <v>0</v>
      </c>
    </row>
    <row r="21" spans="6:10" x14ac:dyDescent="0.5">
      <c r="I21" t="s">
        <v>19</v>
      </c>
    </row>
    <row r="22" spans="6:10" x14ac:dyDescent="0.5">
      <c r="I22">
        <f>1/I15</f>
        <v>131.57894736842104</v>
      </c>
    </row>
    <row r="23" spans="6:10" x14ac:dyDescent="0.5">
      <c r="I23">
        <f t="shared" ref="I23:I25" si="0">1/I16</f>
        <v>77.519379844961236</v>
      </c>
    </row>
    <row r="24" spans="6:10" x14ac:dyDescent="0.5">
      <c r="F24" t="s">
        <v>16</v>
      </c>
      <c r="I24">
        <f t="shared" si="0"/>
        <v>250</v>
      </c>
    </row>
    <row r="25" spans="6:10" x14ac:dyDescent="0.5">
      <c r="F25">
        <f>(F15^2)/10000</f>
        <v>4.2214705244781054</v>
      </c>
      <c r="I25">
        <f t="shared" si="0"/>
        <v>285.71428571428572</v>
      </c>
    </row>
    <row r="26" spans="6:10" x14ac:dyDescent="0.5">
      <c r="F26">
        <f t="shared" ref="F26:F28" si="1">(F16^2)/10000</f>
        <v>2.9637901809824401</v>
      </c>
      <c r="I26">
        <v>0</v>
      </c>
    </row>
    <row r="27" spans="6:10" x14ac:dyDescent="0.5">
      <c r="F27">
        <f t="shared" si="1"/>
        <v>3.9764223696174703</v>
      </c>
    </row>
    <row r="28" spans="6:10" x14ac:dyDescent="0.5">
      <c r="F28">
        <f t="shared" si="1"/>
        <v>6.7559830769107618</v>
      </c>
    </row>
    <row r="29" spans="6:10" x14ac:dyDescent="0.5">
      <c r="F29">
        <f>(F19^2)/10000</f>
        <v>0</v>
      </c>
    </row>
    <row r="32" spans="6:10" x14ac:dyDescent="0.5">
      <c r="J32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7D07-A4A5-407A-914B-2A065B09C4C1}">
  <dimension ref="A1:J5"/>
  <sheetViews>
    <sheetView tabSelected="1" workbookViewId="0">
      <selection activeCell="F15" sqref="F15"/>
    </sheetView>
  </sheetViews>
  <sheetFormatPr defaultRowHeight="14.35" x14ac:dyDescent="0.5"/>
  <sheetData>
    <row r="1" spans="1:10" x14ac:dyDescent="0.5">
      <c r="A1" s="9" t="s">
        <v>20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21</v>
      </c>
      <c r="I1" s="9" t="s">
        <v>8</v>
      </c>
      <c r="J1" s="9" t="s">
        <v>9</v>
      </c>
    </row>
    <row r="2" spans="1:10" x14ac:dyDescent="0.5">
      <c r="A2" s="2" t="s">
        <v>22</v>
      </c>
      <c r="B2" s="2">
        <v>21999.9</v>
      </c>
      <c r="C2" s="2">
        <v>12700.8</v>
      </c>
      <c r="D2" s="2">
        <v>175.3</v>
      </c>
      <c r="E2" s="2">
        <v>7.6</v>
      </c>
      <c r="F2" s="2">
        <v>160</v>
      </c>
      <c r="G2" s="2">
        <v>762.67</v>
      </c>
      <c r="H2" s="2">
        <v>8000</v>
      </c>
      <c r="I2" s="4">
        <v>3000</v>
      </c>
      <c r="J2" s="4">
        <v>2500</v>
      </c>
    </row>
    <row r="3" spans="1:10" x14ac:dyDescent="0.5">
      <c r="A3" s="2" t="s">
        <v>23</v>
      </c>
      <c r="B3" s="2">
        <v>22686</v>
      </c>
      <c r="C3" s="2">
        <v>10141</v>
      </c>
      <c r="D3" s="2">
        <v>253.2</v>
      </c>
      <c r="E3" s="2">
        <v>6.5</v>
      </c>
      <c r="F3" s="2">
        <v>150.37200000000001</v>
      </c>
      <c r="G3" s="2">
        <v>966.02</v>
      </c>
      <c r="H3" s="2">
        <v>11023.11</v>
      </c>
      <c r="I3" s="4">
        <v>1800</v>
      </c>
      <c r="J3" s="4">
        <v>2460</v>
      </c>
    </row>
    <row r="4" spans="1:10" x14ac:dyDescent="0.5">
      <c r="A4" s="2" t="s">
        <v>24</v>
      </c>
      <c r="B4" s="2">
        <v>22928.1</v>
      </c>
      <c r="C4" s="2">
        <v>10163.299999999999</v>
      </c>
      <c r="D4" s="2">
        <v>253.2</v>
      </c>
      <c r="E4" s="2">
        <v>6.4</v>
      </c>
      <c r="F4" s="2">
        <v>160.38999999999999</v>
      </c>
      <c r="G4" s="2">
        <v>993.36</v>
      </c>
      <c r="H4" s="2">
        <v>12560</v>
      </c>
      <c r="I4" s="4">
        <v>1350</v>
      </c>
      <c r="J4" s="4">
        <v>1850</v>
      </c>
    </row>
    <row r="5" spans="1:10" x14ac:dyDescent="0.5">
      <c r="A5" s="2" t="s">
        <v>25</v>
      </c>
      <c r="B5" s="2">
        <v>21605</v>
      </c>
      <c r="C5" s="2">
        <v>9921</v>
      </c>
      <c r="D5" s="2">
        <v>247.57</v>
      </c>
      <c r="E5" s="4">
        <v>4.5</v>
      </c>
      <c r="F5" s="4">
        <v>164</v>
      </c>
      <c r="G5" s="2">
        <v>1562.95</v>
      </c>
      <c r="H5" s="2">
        <v>18518</v>
      </c>
      <c r="I5" s="4">
        <v>1640</v>
      </c>
      <c r="J5" s="4">
        <v>1480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00C1D-E039-4EA6-AFD7-EF56046101BA}">
  <dimension ref="A1:N26"/>
  <sheetViews>
    <sheetView workbookViewId="0">
      <selection activeCell="L25" sqref="L25"/>
    </sheetView>
  </sheetViews>
  <sheetFormatPr defaultRowHeight="14.35" x14ac:dyDescent="0.5"/>
  <sheetData>
    <row r="1" spans="1:10" x14ac:dyDescent="0.5">
      <c r="A1" s="9" t="s">
        <v>20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21</v>
      </c>
      <c r="I1" s="9" t="s">
        <v>8</v>
      </c>
      <c r="J1" s="9" t="s">
        <v>9</v>
      </c>
    </row>
    <row r="2" spans="1:10" x14ac:dyDescent="0.5">
      <c r="A2" s="2" t="s">
        <v>22</v>
      </c>
      <c r="B2" s="2">
        <v>21999.9</v>
      </c>
      <c r="C2" s="2">
        <v>12700.8</v>
      </c>
      <c r="D2" s="2">
        <v>175.3</v>
      </c>
      <c r="E2" s="2">
        <v>7.6</v>
      </c>
      <c r="F2" s="2">
        <v>160</v>
      </c>
      <c r="G2" s="2">
        <v>762.67</v>
      </c>
      <c r="H2" s="2">
        <v>8000</v>
      </c>
      <c r="I2" s="4">
        <v>3000</v>
      </c>
      <c r="J2" s="4">
        <v>2500</v>
      </c>
    </row>
    <row r="3" spans="1:10" x14ac:dyDescent="0.5">
      <c r="A3" s="2" t="s">
        <v>23</v>
      </c>
      <c r="B3" s="2">
        <v>22686</v>
      </c>
      <c r="C3" s="2">
        <v>10141</v>
      </c>
      <c r="D3" s="2">
        <v>253.2</v>
      </c>
      <c r="E3" s="2">
        <v>6.5</v>
      </c>
      <c r="F3" s="2">
        <v>150.37200000000001</v>
      </c>
      <c r="G3" s="2">
        <v>966.02</v>
      </c>
      <c r="H3" s="2">
        <v>11023.11</v>
      </c>
      <c r="I3" s="4">
        <v>1800</v>
      </c>
      <c r="J3" s="4">
        <v>2460</v>
      </c>
    </row>
    <row r="4" spans="1:10" x14ac:dyDescent="0.5">
      <c r="A4" s="2" t="s">
        <v>24</v>
      </c>
      <c r="B4" s="2">
        <v>22928.1</v>
      </c>
      <c r="C4" s="2">
        <v>10163.299999999999</v>
      </c>
      <c r="D4" s="2">
        <v>253.2</v>
      </c>
      <c r="E4" s="2">
        <v>6.4</v>
      </c>
      <c r="F4" s="2">
        <v>160.38999999999999</v>
      </c>
      <c r="G4" s="2">
        <v>993.36</v>
      </c>
      <c r="H4" s="2">
        <v>12560</v>
      </c>
      <c r="I4" s="4">
        <v>1350</v>
      </c>
      <c r="J4" s="4">
        <v>1850</v>
      </c>
    </row>
    <row r="5" spans="1:10" x14ac:dyDescent="0.5">
      <c r="A5" s="2" t="s">
        <v>25</v>
      </c>
      <c r="B5" s="2">
        <v>21605</v>
      </c>
      <c r="C5" s="2">
        <v>9921</v>
      </c>
      <c r="D5" s="2">
        <v>247.57</v>
      </c>
      <c r="E5" s="4">
        <v>4.5</v>
      </c>
      <c r="F5" s="4">
        <v>164</v>
      </c>
      <c r="G5" s="2">
        <v>1562.95</v>
      </c>
      <c r="H5" s="2">
        <v>18518</v>
      </c>
      <c r="I5" s="4">
        <v>1640</v>
      </c>
      <c r="J5" s="4">
        <v>1480</v>
      </c>
    </row>
    <row r="11" spans="1:10" x14ac:dyDescent="0.5">
      <c r="F11" t="s">
        <v>14</v>
      </c>
      <c r="I11" t="s">
        <v>18</v>
      </c>
      <c r="J11" t="s">
        <v>26</v>
      </c>
    </row>
    <row r="12" spans="1:10" x14ac:dyDescent="0.5">
      <c r="F12">
        <f>(0.5924838013)*F2</f>
        <v>94.797408208000007</v>
      </c>
      <c r="I12">
        <f>(B2/D2)/(2*(H2/B2))</f>
        <v>172.55975470978325</v>
      </c>
      <c r="J12">
        <f>(J2/0.6)/1000</f>
        <v>4.166666666666667</v>
      </c>
    </row>
    <row r="13" spans="1:10" x14ac:dyDescent="0.5">
      <c r="F13">
        <f t="shared" ref="F13:F16" si="0">(0.5924838013)*F3</f>
        <v>89.092974169083604</v>
      </c>
      <c r="I13">
        <f t="shared" ref="I13:I15" si="1">(B3/D3)/(2*(H3/B3))</f>
        <v>92.197260575617662</v>
      </c>
      <c r="J13">
        <f t="shared" ref="J13:J16" si="2">(J3/0.6)/1000</f>
        <v>4.0999999999999996</v>
      </c>
    </row>
    <row r="14" spans="1:10" x14ac:dyDescent="0.5">
      <c r="F14">
        <f t="shared" si="0"/>
        <v>95.028476890506994</v>
      </c>
      <c r="I14">
        <f t="shared" si="1"/>
        <v>82.651891711255161</v>
      </c>
      <c r="J14">
        <f t="shared" si="2"/>
        <v>3.0833333333333335</v>
      </c>
    </row>
    <row r="15" spans="1:10" x14ac:dyDescent="0.5">
      <c r="F15">
        <f t="shared" si="0"/>
        <v>97.167343413200001</v>
      </c>
      <c r="I15">
        <f t="shared" si="1"/>
        <v>50.9080485016597</v>
      </c>
      <c r="J15">
        <f t="shared" si="2"/>
        <v>2.4666666666666668</v>
      </c>
    </row>
    <row r="16" spans="1:10" x14ac:dyDescent="0.5">
      <c r="F16">
        <f t="shared" si="0"/>
        <v>0</v>
      </c>
      <c r="I16">
        <v>0</v>
      </c>
      <c r="J16">
        <f t="shared" si="2"/>
        <v>0</v>
      </c>
    </row>
    <row r="18" spans="6:14" x14ac:dyDescent="0.5">
      <c r="I18" t="s">
        <v>19</v>
      </c>
    </row>
    <row r="19" spans="6:14" x14ac:dyDescent="0.5">
      <c r="I19">
        <f>1/I12</f>
        <v>5.7950940048670874E-3</v>
      </c>
    </row>
    <row r="20" spans="6:14" x14ac:dyDescent="0.5">
      <c r="I20">
        <f t="shared" ref="I20:I22" si="3">1/I13</f>
        <v>1.0846309247765853E-2</v>
      </c>
    </row>
    <row r="21" spans="6:14" x14ac:dyDescent="0.5">
      <c r="F21" t="s">
        <v>16</v>
      </c>
      <c r="I21">
        <f t="shared" si="3"/>
        <v>1.2098936628014584E-2</v>
      </c>
    </row>
    <row r="22" spans="6:14" x14ac:dyDescent="0.5">
      <c r="F22">
        <f>(F12^2)/1000</f>
        <v>8.9865486029541888</v>
      </c>
      <c r="I22">
        <f t="shared" si="3"/>
        <v>1.9643259355490675E-2</v>
      </c>
    </row>
    <row r="23" spans="6:14" x14ac:dyDescent="0.5">
      <c r="F23">
        <f t="shared" ref="F23:F25" si="4">(F13^2)/1000</f>
        <v>7.937558046292998</v>
      </c>
      <c r="I23">
        <v>0</v>
      </c>
    </row>
    <row r="24" spans="6:14" x14ac:dyDescent="0.5">
      <c r="F24">
        <f t="shared" si="4"/>
        <v>9.0304114201296208</v>
      </c>
    </row>
    <row r="25" spans="6:14" x14ac:dyDescent="0.5">
      <c r="F25">
        <f t="shared" si="4"/>
        <v>9.4414926259787411</v>
      </c>
      <c r="N25" t="s">
        <v>27</v>
      </c>
    </row>
    <row r="26" spans="6:14" x14ac:dyDescent="0.5">
      <c r="F26">
        <f>(F16^2)/10000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graphs</vt:lpstr>
      <vt:lpstr>Jet</vt:lpstr>
      <vt:lpstr>Jet Graphs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Roman Niemiec</dc:creator>
  <cp:keywords/>
  <dc:description/>
  <cp:lastModifiedBy>Roman Niemiec</cp:lastModifiedBy>
  <cp:revision/>
  <dcterms:created xsi:type="dcterms:W3CDTF">2024-10-23T21:17:25Z</dcterms:created>
  <dcterms:modified xsi:type="dcterms:W3CDTF">2024-11-08T17:00:58Z</dcterms:modified>
  <cp:category/>
  <cp:contentStatus/>
</cp:coreProperties>
</file>