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en.cravero\source\repos\BridgesLCA\BridgesLCA\data\"/>
    </mc:Choice>
  </mc:AlternateContent>
  <xr:revisionPtr revIDLastSave="0" documentId="8_{5BDDA039-AF0F-48A4-913E-8C05B6450F2D}" xr6:coauthVersionLast="47" xr6:coauthVersionMax="47" xr10:uidLastSave="{00000000-0000-0000-0000-000000000000}"/>
  <bookViews>
    <workbookView xWindow="-120" yWindow="-120" windowWidth="29040" windowHeight="15990" activeTab="1" xr2:uid="{5762E621-FB6B-4264-B807-B2B391FF7D72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3" i="2"/>
  <c r="AD2" i="2"/>
  <c r="AC3" i="2"/>
  <c r="AC4" i="2"/>
  <c r="AC5" i="2"/>
  <c r="AC6" i="2"/>
  <c r="AC7" i="2"/>
  <c r="AC8" i="2"/>
  <c r="AC2" i="2"/>
  <c r="AB3" i="2"/>
  <c r="AB4" i="2"/>
  <c r="AB5" i="2"/>
  <c r="AB6" i="2"/>
  <c r="AB7" i="2"/>
  <c r="AB8" i="2"/>
  <c r="AB2" i="2"/>
  <c r="AA3" i="2"/>
  <c r="AA4" i="2"/>
  <c r="AA5" i="2"/>
  <c r="AA6" i="2"/>
  <c r="AA7" i="2"/>
  <c r="AA8" i="2"/>
  <c r="AA2" i="2"/>
  <c r="Z3" i="2"/>
  <c r="Z4" i="2"/>
  <c r="Z5" i="2"/>
  <c r="Z6" i="2"/>
  <c r="Z7" i="2"/>
  <c r="Z8" i="2"/>
  <c r="Z2" i="2"/>
  <c r="Y3" i="2"/>
  <c r="Y4" i="2"/>
  <c r="Y5" i="2"/>
  <c r="Y6" i="2"/>
  <c r="Y7" i="2"/>
  <c r="Y8" i="2"/>
  <c r="Y2" i="2"/>
  <c r="X3" i="2"/>
  <c r="X4" i="2"/>
  <c r="X5" i="2"/>
  <c r="X6" i="2"/>
  <c r="X7" i="2"/>
  <c r="X8" i="2"/>
  <c r="X2" i="2"/>
  <c r="W3" i="2"/>
  <c r="W4" i="2"/>
  <c r="W5" i="2"/>
  <c r="W6" i="2"/>
  <c r="W7" i="2"/>
  <c r="W8" i="2"/>
  <c r="W2" i="2"/>
  <c r="V3" i="2"/>
  <c r="V4" i="2"/>
  <c r="V5" i="2"/>
  <c r="V6" i="2"/>
  <c r="V7" i="2"/>
  <c r="V8" i="2"/>
  <c r="V2" i="2"/>
  <c r="U3" i="2"/>
  <c r="U4" i="2"/>
  <c r="U5" i="2"/>
  <c r="U6" i="2"/>
  <c r="U7" i="2"/>
  <c r="U8" i="2"/>
  <c r="U2" i="2"/>
  <c r="T8" i="2"/>
  <c r="R8" i="2"/>
  <c r="T7" i="2"/>
  <c r="R7" i="2"/>
  <c r="R6" i="2"/>
  <c r="T5" i="2"/>
  <c r="R5" i="2"/>
  <c r="K5" i="2"/>
  <c r="T4" i="2"/>
  <c r="T3" i="2"/>
  <c r="R3" i="2"/>
  <c r="R5" i="1"/>
  <c r="R6" i="1"/>
  <c r="R8" i="1"/>
  <c r="R7" i="1"/>
  <c r="T8" i="1"/>
  <c r="T7" i="1"/>
  <c r="T5" i="1"/>
  <c r="K5" i="1"/>
  <c r="T3" i="1"/>
  <c r="R3" i="1"/>
  <c r="T4" i="1"/>
</calcChain>
</file>

<file path=xl/sharedStrings.xml><?xml version="1.0" encoding="utf-8"?>
<sst xmlns="http://schemas.openxmlformats.org/spreadsheetml/2006/main" count="147" uniqueCount="93">
  <si>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</si>
  <si>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</si>
  <si>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</si>
  <si>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</si>
  <si>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</si>
  <si>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</si>
  <si>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</si>
  <si>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</si>
  <si>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</si>
  <si>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</si>
  <si>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</si>
  <si>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</si>
  <si>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</si>
  <si>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</si>
  <si>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</si>
  <si>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</si>
  <si>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</si>
  <si>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</si>
  <si>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</si>
  <si>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</si>
  <si>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</si>
  <si>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</si>
  <si>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</si>
  <si>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</si>
  <si>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</si>
  <si>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</si>
  <si>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</si>
  <si>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</si>
  <si>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</si>
  <si>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</si>
  <si>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</si>
  <si>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</si>
  <si>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</si>
  <si>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</si>
  <si>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</si>
  <si>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</si>
  <si>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</si>
  <si>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</si>
  <si>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</si>
  <si>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</si>
  <si>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</si>
  <si>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</si>
  <si>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</si>
  <si>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</si>
  <si>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</si>
  <si>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</si>
  <si>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</si>
  <si>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</si>
  <si>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</si>
  <si>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</si>
  <si>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</si>
  <si>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</si>
  <si>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</si>
  <si>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</si>
  <si>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</si>
  <si>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</si>
  <si>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</si>
  <si>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</si>
  <si>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</si>
  <si>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</si>
  <si>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</si>
  <si>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</si>
  <si>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</si>
  <si>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</si>
  <si>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</si>
  <si>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</si>
  <si>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</si>
  <si>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</si>
  <si>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</si>
  <si>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</si>
  <si>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</si>
  <si>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</si>
  <si>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</si>
  <si>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</si>
  <si>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</si>
  <si>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</si>
  <si>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Concrete for Piles C30 (m3)</t>
  </si>
  <si>
    <t>Concrete for Foundation C30 (m3)</t>
  </si>
  <si>
    <t>Concrete for Walls and Abutments C30 (m3)</t>
  </si>
  <si>
    <t>Concrete for Piers C30</t>
  </si>
  <si>
    <t>Concrete for Deck C45</t>
  </si>
  <si>
    <t>Concrete for Railings (C30)</t>
  </si>
  <si>
    <t>C20</t>
  </si>
  <si>
    <t>C30</t>
  </si>
  <si>
    <t>Blinding Concrete C20</t>
  </si>
  <si>
    <t>C45</t>
  </si>
  <si>
    <t>Ratio reinforcement steel/concrete</t>
  </si>
  <si>
    <t>Concrete total (kg)</t>
  </si>
  <si>
    <t>Surface (m2)</t>
  </si>
  <si>
    <t>C20/Surface</t>
  </si>
  <si>
    <t>C30/Surface</t>
  </si>
  <si>
    <t>C45/Surface</t>
  </si>
  <si>
    <t>Structural Steel for Deck/Surface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</si>
</sst>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9" fontId="0" fillId="0" borderId="0" xfId="0" applyNumberFormat="1"/>
    <xf numFmtId="49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9" fontId="0" fillId="2" borderId="0" xfId="0" applyNumberFormat="1" applyFill="1"/>
    <xf numFmtId="4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9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workbookViewId="0">
      <selection activeCell="J2" sqref="A1:T8"/>
    </sheetView>
  </sheetViews>
  <sheetFormatPr baseColWidth="10" defaultColWidth="8.875" defaultRowHeight="14.25"/>
  <cols>
    <col min="1" max="1" width="33.75" style="4" customWidth="1"/>
    <col min="2" max="2" width="24.875" style="4" customWidth="1"/>
    <col min="3" max="3" width="14.5" style="5" customWidth="1"/>
    <col min="4" max="4" width="18.75" style="1" bestFit="1" customWidth="1"/>
    <col min="5" max="6" width="8.875" style="2"/>
    <col min="7" max="7" width="10.375" style="2" bestFit="1" customWidth="1"/>
    <col min="8" max="8" width="19.875" style="2" bestFit="1" customWidth="1"/>
    <col min="9" max="9" width="25.25" style="2" bestFit="1" customWidth="1"/>
    <col min="10" max="10" width="19.5" style="2" bestFit="1" customWidth="1"/>
    <col min="11" max="11" width="23.5" style="2" bestFit="1" customWidth="1"/>
    <col min="12" max="12" width="24.625" style="2" bestFit="1" customWidth="1"/>
    <col min="13" max="13" width="32.625" style="2" bestFit="1" customWidth="1"/>
    <col min="14" max="15" width="15.5" style="2" bestFit="1" customWidth="1"/>
    <col min="16" max="16" width="20.5" style="2" bestFit="1" customWidth="1"/>
    <col min="17" max="17" width="17.75" style="2" bestFit="1" customWidth="1"/>
    <col min="18" max="18" width="22.625" style="2" bestFit="1" customWidth="1"/>
    <col min="19" max="19" width="15.25" style="2" bestFit="1" customWidth="1"/>
    <col min="20" max="20" width="24.75" style="2" bestFit="1" customWidth="1"/>
    <col min="21" max="16384" width="8.875" style="2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136*65</f>
        <v>8840</v>
      </c>
      <c r="S5" s="2" t="s">
        <v>55</v>
      </c>
      <c r="T5" s="2">
        <f>14165+57050+1666</f>
        <v>72881</v>
      </c>
    </row>
    <row r="6" spans="1:20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>
      <c r="E9" s="3"/>
      <c r="F9" s="3"/>
      <c r="G9" s="3"/>
    </row>
    <row r="10" spans="1:20">
      <c r="E10" s="3"/>
      <c r="F10" s="3"/>
      <c r="G10" s="3"/>
    </row>
    <row r="11" spans="1:20">
      <c r="E11" s="3"/>
      <c r="F11" s="3"/>
      <c r="G11" s="3"/>
    </row>
    <row r="12" spans="1:20">
      <c r="E12" s="3"/>
      <c r="F12" s="3"/>
      <c r="G12" s="3"/>
    </row>
    <row r="13" spans="1:20">
      <c r="E13" s="3"/>
      <c r="F13" s="3"/>
      <c r="G13" s="3"/>
    </row>
    <row r="14" spans="1:20">
      <c r="E14" s="3"/>
      <c r="F14" s="3"/>
      <c r="G14" s="3"/>
    </row>
    <row r="15" spans="1:20">
      <c r="E15" s="3"/>
      <c r="F15" s="3"/>
      <c r="G15" s="3"/>
    </row>
    <row r="16" spans="1:20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4624-FC8C-460F-B69E-766DA3D31091}">
  <dimension ref="A1:AD10"/>
  <sheetViews>
    <sheetView tabSelected="1" zoomScale="172" zoomScaleNormal="172" workbookViewId="0">
      <selection activeCell="Y10" sqref="Y10:Y14"/>
    </sheetView>
  </sheetViews>
  <sheetFormatPr baseColWidth="10" defaultRowHeight="14.25"/>
  <cols>
    <col min="1" max="1" width="17.125" bestFit="1" customWidth="1"/>
    <col min="4" max="4" width="19" bestFit="1" customWidth="1"/>
    <col min="8" max="8" width="15.125" bestFit="1" customWidth="1"/>
    <col min="9" max="9" width="26.75" bestFit="1" customWidth="1"/>
    <col min="10" max="10" width="24" bestFit="1" customWidth="1"/>
    <col min="11" max="11" width="24.125" bestFit="1" customWidth="1"/>
    <col min="12" max="12" width="29.125" bestFit="1" customWidth="1"/>
    <col min="13" max="13" width="37.75" bestFit="1" customWidth="1"/>
    <col min="14" max="15" width="19.75" bestFit="1" customWidth="1"/>
    <col min="16" max="16" width="20.875" bestFit="1" customWidth="1"/>
    <col min="17" max="17" width="23.375" bestFit="1" customWidth="1"/>
    <col min="18" max="18" width="23.25" bestFit="1" customWidth="1"/>
    <col min="19" max="19" width="20.5" bestFit="1" customWidth="1"/>
    <col min="20" max="20" width="25.25" bestFit="1" customWidth="1"/>
    <col min="21" max="21" width="4.25" bestFit="1" customWidth="1"/>
    <col min="22" max="23" width="4.875" bestFit="1" customWidth="1"/>
    <col min="24" max="24" width="19.25" customWidth="1"/>
    <col min="25" max="25" width="29.25" bestFit="1" customWidth="1"/>
    <col min="30" max="30" width="28" bestFit="1" customWidth="1"/>
  </cols>
  <sheetData>
    <row r="1" spans="1:30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76</v>
      </c>
      <c r="K1" s="2" t="s">
        <v>35</v>
      </c>
      <c r="L1" s="2" t="s">
        <v>77</v>
      </c>
      <c r="M1" s="2" t="s">
        <v>78</v>
      </c>
      <c r="N1" s="2" t="s">
        <v>79</v>
      </c>
      <c r="O1" s="2" t="s">
        <v>80</v>
      </c>
      <c r="P1" s="2" t="s">
        <v>29</v>
      </c>
      <c r="Q1" s="2" t="s">
        <v>81</v>
      </c>
      <c r="R1" s="2" t="s">
        <v>31</v>
      </c>
      <c r="S1" s="2" t="s">
        <v>84</v>
      </c>
      <c r="T1" s="2" t="s">
        <v>33</v>
      </c>
      <c r="U1" s="2" t="s">
        <v>82</v>
      </c>
      <c r="V1" s="2" t="s">
        <v>83</v>
      </c>
      <c r="W1" s="2" t="s">
        <v>85</v>
      </c>
      <c r="X1" s="2" t="s">
        <v>87</v>
      </c>
      <c r="Y1" s="2" t="s">
        <v>86</v>
      </c>
      <c r="Z1" s="2" t="s">
        <v>88</v>
      </c>
      <c r="AA1" s="2" t="s">
        <v>89</v>
      </c>
      <c r="AB1" s="2" t="s">
        <v>90</v>
      </c>
      <c r="AC1" s="2" t="s">
        <v>91</v>
      </c>
      <c r="AD1" s="2" t="s">
        <v>92</v>
      </c>
    </row>
    <row r="2" spans="1:30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>
        <v>85</v>
      </c>
      <c r="K2" s="2">
        <v>0</v>
      </c>
      <c r="L2" s="2">
        <v>149</v>
      </c>
      <c r="M2" s="2">
        <v>54</v>
      </c>
      <c r="N2" s="2">
        <v>200</v>
      </c>
      <c r="O2" s="2">
        <v>283</v>
      </c>
      <c r="P2" s="2">
        <v>0</v>
      </c>
      <c r="Q2" s="2">
        <v>0</v>
      </c>
      <c r="R2" s="2">
        <v>12090</v>
      </c>
      <c r="S2" s="2">
        <v>185</v>
      </c>
      <c r="T2" s="2">
        <v>78887</v>
      </c>
      <c r="U2">
        <f>S2</f>
        <v>185</v>
      </c>
      <c r="V2">
        <f>J2+L2+M2+N2</f>
        <v>488</v>
      </c>
      <c r="W2">
        <f>O2</f>
        <v>283</v>
      </c>
      <c r="X2">
        <f>(U2+V2+W2)*2400</f>
        <v>2294400</v>
      </c>
      <c r="Y2" s="6">
        <f>2400*T2/X2</f>
        <v>82.51778242677824</v>
      </c>
      <c r="Z2">
        <f>E2*F2</f>
        <v>484</v>
      </c>
      <c r="AA2" s="6">
        <f>U2/Z2</f>
        <v>0.38223140495867769</v>
      </c>
      <c r="AB2" s="6">
        <f>V2/Z2</f>
        <v>1.0082644628099173</v>
      </c>
      <c r="AC2" s="6">
        <f>W2/Z2</f>
        <v>0.58471074380165289</v>
      </c>
      <c r="AD2">
        <f>P2/Z2</f>
        <v>0</v>
      </c>
    </row>
    <row r="3" spans="1:30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>
        <v>202</v>
      </c>
      <c r="K3" s="2">
        <v>0</v>
      </c>
      <c r="L3" s="2">
        <v>596</v>
      </c>
      <c r="M3" s="2">
        <v>36</v>
      </c>
      <c r="N3" s="2">
        <v>300</v>
      </c>
      <c r="O3" s="2">
        <v>1230</v>
      </c>
      <c r="P3" s="2">
        <v>0</v>
      </c>
      <c r="Q3" s="2">
        <v>0</v>
      </c>
      <c r="R3" s="2">
        <f>99.6*65</f>
        <v>6474</v>
      </c>
      <c r="S3" s="2">
        <v>202</v>
      </c>
      <c r="T3" s="2">
        <f>276000+44000</f>
        <v>320000</v>
      </c>
      <c r="U3">
        <f t="shared" ref="U3:U8" si="0">S3</f>
        <v>202</v>
      </c>
      <c r="V3">
        <f t="shared" ref="V3:V8" si="1">J3+L3+M3+N3</f>
        <v>1134</v>
      </c>
      <c r="W3">
        <f t="shared" ref="W3:W8" si="2">O3</f>
        <v>1230</v>
      </c>
      <c r="X3">
        <f t="shared" ref="X3:X8" si="3">(U3+V3+W3)*2400</f>
        <v>6158400</v>
      </c>
      <c r="Y3" s="6">
        <f t="shared" ref="Y3:Y8" si="4">2400*T3/X3</f>
        <v>124.70771628994544</v>
      </c>
      <c r="Z3">
        <f t="shared" ref="Z3:Z8" si="5">E3*F3</f>
        <v>1656</v>
      </c>
      <c r="AA3" s="6">
        <f t="shared" ref="AA3:AA8" si="6">U3/Z3</f>
        <v>0.12198067632850242</v>
      </c>
      <c r="AB3" s="6">
        <f t="shared" ref="AB3:AB8" si="7">V3/Z3</f>
        <v>0.68478260869565222</v>
      </c>
      <c r="AC3" s="6">
        <f t="shared" ref="AC3:AC8" si="8">W3/Z3</f>
        <v>0.74275362318840576</v>
      </c>
      <c r="AD3">
        <f>P3/Z3</f>
        <v>0</v>
      </c>
    </row>
    <row r="4" spans="1:30" s="19" customFormat="1">
      <c r="A4" s="14" t="s">
        <v>13</v>
      </c>
      <c r="B4" s="14" t="s">
        <v>16</v>
      </c>
      <c r="C4" s="15" t="s">
        <v>14</v>
      </c>
      <c r="D4" s="16" t="s">
        <v>15</v>
      </c>
      <c r="E4" s="17">
        <v>80</v>
      </c>
      <c r="F4" s="17">
        <v>22</v>
      </c>
      <c r="G4" s="17">
        <v>11</v>
      </c>
      <c r="H4" s="18">
        <v>3</v>
      </c>
      <c r="I4" s="18">
        <v>19</v>
      </c>
      <c r="J4" s="18">
        <v>0</v>
      </c>
      <c r="K4" s="18">
        <v>135700</v>
      </c>
      <c r="L4" s="18">
        <v>711</v>
      </c>
      <c r="M4" s="18">
        <v>129</v>
      </c>
      <c r="N4" s="18">
        <v>773</v>
      </c>
      <c r="O4" s="18">
        <v>864</v>
      </c>
      <c r="P4" s="18">
        <v>373500</v>
      </c>
      <c r="Q4" s="18">
        <v>0</v>
      </c>
      <c r="R4" s="18">
        <v>19000</v>
      </c>
      <c r="S4" s="18">
        <v>604</v>
      </c>
      <c r="T4" s="18">
        <f>175000+110000+160500</f>
        <v>445500</v>
      </c>
      <c r="U4" s="19">
        <f t="shared" si="0"/>
        <v>604</v>
      </c>
      <c r="V4" s="19">
        <f t="shared" si="1"/>
        <v>1613</v>
      </c>
      <c r="W4" s="19">
        <f t="shared" si="2"/>
        <v>864</v>
      </c>
      <c r="X4" s="19">
        <f t="shared" si="3"/>
        <v>7394400</v>
      </c>
      <c r="Y4" s="20">
        <f t="shared" si="4"/>
        <v>144.59591041869524</v>
      </c>
      <c r="Z4" s="19">
        <f t="shared" si="5"/>
        <v>1760</v>
      </c>
      <c r="AA4" s="20">
        <f t="shared" si="6"/>
        <v>0.3431818181818182</v>
      </c>
      <c r="AB4" s="20">
        <f t="shared" si="7"/>
        <v>0.91647727272727275</v>
      </c>
      <c r="AC4" s="20">
        <f t="shared" si="8"/>
        <v>0.49090909090909091</v>
      </c>
      <c r="AD4" s="21">
        <f t="shared" ref="AD4:AD8" si="9">P4/Z4</f>
        <v>212.21590909090909</v>
      </c>
    </row>
    <row r="5" spans="1:30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>
        <v>119</v>
      </c>
      <c r="K5" s="2">
        <f>2731+428</f>
        <v>3159</v>
      </c>
      <c r="L5" s="2">
        <v>70</v>
      </c>
      <c r="M5" s="2">
        <v>188</v>
      </c>
      <c r="N5" s="2">
        <v>63</v>
      </c>
      <c r="O5" s="2">
        <v>365</v>
      </c>
      <c r="P5" s="2">
        <v>0</v>
      </c>
      <c r="Q5" s="2">
        <v>20</v>
      </c>
      <c r="R5" s="2">
        <f>136*65</f>
        <v>8840</v>
      </c>
      <c r="S5" s="2">
        <v>37</v>
      </c>
      <c r="T5" s="2">
        <f>14165+57050+1666</f>
        <v>72881</v>
      </c>
      <c r="U5">
        <f t="shared" si="0"/>
        <v>37</v>
      </c>
      <c r="V5">
        <f t="shared" si="1"/>
        <v>440</v>
      </c>
      <c r="W5">
        <f t="shared" si="2"/>
        <v>365</v>
      </c>
      <c r="X5">
        <f t="shared" si="3"/>
        <v>2020800</v>
      </c>
      <c r="Y5" s="6">
        <f t="shared" si="4"/>
        <v>86.557007125890735</v>
      </c>
      <c r="Z5">
        <f t="shared" si="5"/>
        <v>494.4</v>
      </c>
      <c r="AA5" s="6">
        <f t="shared" si="6"/>
        <v>7.4838187702265371E-2</v>
      </c>
      <c r="AB5" s="6">
        <f t="shared" si="7"/>
        <v>0.88996763754045316</v>
      </c>
      <c r="AC5" s="6">
        <f t="shared" si="8"/>
        <v>0.73826860841423947</v>
      </c>
      <c r="AD5">
        <f t="shared" si="9"/>
        <v>0</v>
      </c>
    </row>
    <row r="6" spans="1:30" s="12" customFormat="1">
      <c r="A6" s="7" t="s">
        <v>21</v>
      </c>
      <c r="B6" s="7" t="s">
        <v>10</v>
      </c>
      <c r="C6" s="8" t="s">
        <v>11</v>
      </c>
      <c r="D6" s="9" t="s">
        <v>17</v>
      </c>
      <c r="E6" s="10">
        <v>7.7</v>
      </c>
      <c r="F6" s="10">
        <v>16.2</v>
      </c>
      <c r="G6" s="10"/>
      <c r="H6" s="11">
        <v>1</v>
      </c>
      <c r="I6" s="11">
        <v>3</v>
      </c>
      <c r="J6" s="11">
        <v>2</v>
      </c>
      <c r="K6" s="11">
        <v>0</v>
      </c>
      <c r="L6" s="11">
        <v>66</v>
      </c>
      <c r="M6" s="11">
        <v>34</v>
      </c>
      <c r="N6" s="11">
        <v>0</v>
      </c>
      <c r="O6" s="11">
        <v>151</v>
      </c>
      <c r="P6" s="11">
        <v>0</v>
      </c>
      <c r="Q6" s="11">
        <v>0</v>
      </c>
      <c r="R6" s="11">
        <f>27*65</f>
        <v>1755</v>
      </c>
      <c r="S6" s="11">
        <v>24</v>
      </c>
      <c r="T6" s="11">
        <v>44182</v>
      </c>
      <c r="U6" s="12">
        <f t="shared" si="0"/>
        <v>24</v>
      </c>
      <c r="V6" s="12">
        <f t="shared" si="1"/>
        <v>102</v>
      </c>
      <c r="W6" s="12">
        <f t="shared" si="2"/>
        <v>151</v>
      </c>
      <c r="X6" s="12">
        <f t="shared" si="3"/>
        <v>664800</v>
      </c>
      <c r="Y6" s="13">
        <f t="shared" si="4"/>
        <v>159.50180505415162</v>
      </c>
      <c r="Z6" s="12">
        <f t="shared" si="5"/>
        <v>124.74</v>
      </c>
      <c r="AA6" s="13">
        <f t="shared" si="6"/>
        <v>0.1924001924001924</v>
      </c>
      <c r="AB6" s="13">
        <f t="shared" si="7"/>
        <v>0.81770081770081771</v>
      </c>
      <c r="AC6" s="13">
        <f t="shared" si="8"/>
        <v>1.210517877184544</v>
      </c>
      <c r="AD6">
        <f t="shared" si="9"/>
        <v>0</v>
      </c>
    </row>
    <row r="7" spans="1:30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>
        <v>16</v>
      </c>
      <c r="K7" s="2">
        <v>0</v>
      </c>
      <c r="L7" s="2">
        <v>95</v>
      </c>
      <c r="M7" s="2">
        <v>134</v>
      </c>
      <c r="N7" s="2">
        <v>34</v>
      </c>
      <c r="O7" s="2">
        <v>443</v>
      </c>
      <c r="P7" s="2">
        <v>0</v>
      </c>
      <c r="Q7" s="2">
        <v>0</v>
      </c>
      <c r="R7" s="2">
        <f>99.6*65</f>
        <v>6474</v>
      </c>
      <c r="S7" s="2">
        <v>32</v>
      </c>
      <c r="T7" s="2">
        <f>73958+14955</f>
        <v>88913</v>
      </c>
      <c r="U7">
        <f t="shared" si="0"/>
        <v>32</v>
      </c>
      <c r="V7">
        <f t="shared" si="1"/>
        <v>279</v>
      </c>
      <c r="W7">
        <f t="shared" si="2"/>
        <v>443</v>
      </c>
      <c r="X7">
        <f t="shared" si="3"/>
        <v>1809600</v>
      </c>
      <c r="Y7" s="6">
        <f t="shared" si="4"/>
        <v>117.92175066312997</v>
      </c>
      <c r="Z7">
        <f t="shared" si="5"/>
        <v>560</v>
      </c>
      <c r="AA7" s="6">
        <f t="shared" si="6"/>
        <v>5.7142857142857141E-2</v>
      </c>
      <c r="AB7" s="6">
        <f t="shared" si="7"/>
        <v>0.49821428571428572</v>
      </c>
      <c r="AC7" s="6">
        <f t="shared" si="8"/>
        <v>0.79107142857142854</v>
      </c>
      <c r="AD7">
        <f t="shared" si="9"/>
        <v>0</v>
      </c>
    </row>
    <row r="8" spans="1:30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>
        <v>36</v>
      </c>
      <c r="K8" s="2">
        <v>0</v>
      </c>
      <c r="L8" s="2">
        <v>111</v>
      </c>
      <c r="M8" s="2">
        <v>129</v>
      </c>
      <c r="N8" s="2">
        <v>43</v>
      </c>
      <c r="O8" s="2">
        <v>483</v>
      </c>
      <c r="P8" s="2">
        <v>0</v>
      </c>
      <c r="Q8" s="2">
        <v>0</v>
      </c>
      <c r="R8" s="2">
        <f>105*65</f>
        <v>6825</v>
      </c>
      <c r="S8" s="2">
        <v>29</v>
      </c>
      <c r="T8" s="2">
        <f>88654+17827</f>
        <v>106481</v>
      </c>
      <c r="U8">
        <f t="shared" si="0"/>
        <v>29</v>
      </c>
      <c r="V8">
        <f t="shared" si="1"/>
        <v>319</v>
      </c>
      <c r="W8">
        <f t="shared" si="2"/>
        <v>483</v>
      </c>
      <c r="X8">
        <f t="shared" si="3"/>
        <v>1994400</v>
      </c>
      <c r="Y8" s="6">
        <f t="shared" si="4"/>
        <v>128.13598074608905</v>
      </c>
      <c r="Z8">
        <f t="shared" si="5"/>
        <v>608</v>
      </c>
      <c r="AA8" s="6">
        <f t="shared" si="6"/>
        <v>4.7697368421052634E-2</v>
      </c>
      <c r="AB8" s="6">
        <f t="shared" si="7"/>
        <v>0.52467105263157898</v>
      </c>
      <c r="AC8" s="6">
        <f t="shared" si="8"/>
        <v>0.79440789473684215</v>
      </c>
      <c r="AD8">
        <f t="shared" si="9"/>
        <v>0</v>
      </c>
    </row>
    <row r="10" spans="1:30">
      <c r="Y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Julien CRAVERO</cp:lastModifiedBy>
  <dcterms:created xsi:type="dcterms:W3CDTF">2024-10-08T16:18:34Z</dcterms:created>
  <dcterms:modified xsi:type="dcterms:W3CDTF">2024-10-09T19:58:04Z</dcterms:modified>
</cp:coreProperties>
</file>