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idges_data" sheetId="1" state="visible" r:id="rId3"/>
    <sheet name="Sheet1" sheetId="2" state="visible" r:id="rId4"/>
    <sheet name="Feuil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<sst xmlns="http://schemas.openxmlformats.org/spreadsheetml/2006/main" count="242" uniqueCount="116">
  <si>
    <t xml:space="preserve">Name</t>
  </si>
  <si>
    <t xml:space="preserve">Location</t>
  </si>
  <si>
    <t xml:space="preserve">Department</t>
  </si>
  <si>
    <t xml:space="preserve">Type</t>
  </si>
  <si>
    <t xml:space="preserve">Length</t>
  </si>
  <si>
    <t xml:space="preserve">Width</t>
  </si>
  <si>
    <t xml:space="preserve">Maximum Height</t>
  </si>
  <si>
    <t xml:space="preserve">Number of Spans</t>
  </si>
  <si>
    <t xml:space="preserve">Duration of Installation</t>
  </si>
  <si>
    <t xml:space="preserve">Concrete for Piles C30</t>
  </si>
  <si>
    <t xml:space="preserve">Structural Steel for Piles</t>
  </si>
  <si>
    <t xml:space="preserve">Concrete for Foundations C30</t>
  </si>
  <si>
    <t xml:space="preserve">Concrete for Walls and Abutments C30</t>
  </si>
  <si>
    <t xml:space="preserve">Concrete for Piers C30</t>
  </si>
  <si>
    <t xml:space="preserve">Concrete for Deck C45</t>
  </si>
  <si>
    <t xml:space="preserve">Structural Steel for Deck</t>
  </si>
  <si>
    <t xml:space="preserve">Concrete for Railings C30</t>
  </si>
  <si>
    <t xml:space="preserve">Structural Steel for Railings</t>
  </si>
  <si>
    <t xml:space="preserve">Blinding Concrete C20</t>
  </si>
  <si>
    <t xml:space="preserve">Reinforcing Steel</t>
  </si>
  <si>
    <t xml:space="preserve">m</t>
  </si>
  <si>
    <t xml:space="preserve">number</t>
  </si>
  <si>
    <t xml:space="preserve">months</t>
  </si>
  <si>
    <t xml:space="preserve">m3</t>
  </si>
  <si>
    <t xml:space="preserve">kg</t>
  </si>
  <si>
    <t xml:space="preserve">Pont des 2 Sources</t>
  </si>
  <si>
    <t xml:space="preserve">Poilley </t>
  </si>
  <si>
    <t xml:space="preserve">35</t>
  </si>
  <si>
    <t xml:space="preserve">Prestressed Concrete</t>
  </si>
  <si>
    <t xml:space="preserve">PI27</t>
  </si>
  <si>
    <t xml:space="preserve">Cholet</t>
  </si>
  <si>
    <t xml:space="preserve">49</t>
  </si>
  <si>
    <t xml:space="preserve">Pont sur la Tardoire</t>
  </si>
  <si>
    <t xml:space="preserve">La Rochefoucauld</t>
  </si>
  <si>
    <t xml:space="preserve">16</t>
  </si>
  <si>
    <t xml:space="preserve">Composite</t>
  </si>
  <si>
    <t xml:space="preserve">PS de Cocloye</t>
  </si>
  <si>
    <t xml:space="preserve">Cocloye</t>
  </si>
  <si>
    <t xml:space="preserve">71</t>
  </si>
  <si>
    <t xml:space="preserve">PI28</t>
  </si>
  <si>
    <t xml:space="preserve">Reinforced Concrete</t>
  </si>
  <si>
    <t xml:space="preserve">PS30</t>
  </si>
  <si>
    <t xml:space="preserve">PS31</t>
  </si>
  <si>
    <t xml:space="preserve">Design BDRR</t>
  </si>
  <si>
    <t xml:space="preserve">Chanteloup</t>
  </si>
  <si>
    <t xml:space="preserve">Extradosed Prestressed Concrete</t>
  </si>
  <si>
    <t xml:space="preserve">Design SSA</t>
  </si>
  <si>
    <t xml:space="preserve">Design RD30</t>
  </si>
  <si>
    <t xml:space="preserve">Achères-sur-Seine</t>
  </si>
  <si>
    <t xml:space="preserve">Design RD190</t>
  </si>
  <si>
    <t xml:space="preserve">Design Carrières</t>
  </si>
  <si>
    <t xml:space="preserve">Carrières</t>
  </si>
  <si>
    <t xml:space="preserve">Cantilever Prestressed Concrete</t>
  </si>
  <si>
    <t xml:space="preserve">Length (m) </t>
  </si>
  <si>
    <t xml:space="preserve">Width (m)</t>
  </si>
  <si>
    <t xml:space="preserve">Max. Height</t>
  </si>
  <si>
    <t xml:space="preserve">Duration of Installation (Months)</t>
  </si>
  <si>
    <t xml:space="preserve">Concrete for Piles (m3)</t>
  </si>
  <si>
    <t xml:space="preserve">Structural Steel for piles (kg)</t>
  </si>
  <si>
    <t xml:space="preserve">Concrete for Foundation (m3)</t>
  </si>
  <si>
    <t xml:space="preserve">Concrete for Walls and Abutments (m3)</t>
  </si>
  <si>
    <t xml:space="preserve">Concrete for Piers</t>
  </si>
  <si>
    <t xml:space="preserve">Concrete for Deck</t>
  </si>
  <si>
    <t xml:space="preserve">Concrete for Railings</t>
  </si>
  <si>
    <t xml:space="preserve">Blinding Concrete</t>
  </si>
  <si>
    <t xml:space="preserve">Steel for Reinforced Concrete</t>
  </si>
  <si>
    <t xml:space="preserve">85 (C30)</t>
  </si>
  <si>
    <t xml:space="preserve">149 (C30)</t>
  </si>
  <si>
    <t xml:space="preserve">54 (C30)</t>
  </si>
  <si>
    <t xml:space="preserve">200 (C30)</t>
  </si>
  <si>
    <t xml:space="preserve">283 (C45)</t>
  </si>
  <si>
    <t xml:space="preserve">185 (C20)</t>
  </si>
  <si>
    <t xml:space="preserve">202 (C30)</t>
  </si>
  <si>
    <t xml:space="preserve">596 (C30)</t>
  </si>
  <si>
    <t xml:space="preserve">36 (C30)</t>
  </si>
  <si>
    <t xml:space="preserve">300 (C30)</t>
  </si>
  <si>
    <t xml:space="preserve">1230 (C45)</t>
  </si>
  <si>
    <t xml:space="preserve">202 (C20)</t>
  </si>
  <si>
    <t xml:space="preserve">711 (C30)</t>
  </si>
  <si>
    <t xml:space="preserve">129 (C30)</t>
  </si>
  <si>
    <t xml:space="preserve">773 (C30)</t>
  </si>
  <si>
    <t xml:space="preserve">864 (C40)</t>
  </si>
  <si>
    <t xml:space="preserve">604 (C30)</t>
  </si>
  <si>
    <t xml:space="preserve">119 (C30)</t>
  </si>
  <si>
    <t xml:space="preserve">70 (C30)</t>
  </si>
  <si>
    <t xml:space="preserve">188 (C30)</t>
  </si>
  <si>
    <t xml:space="preserve">63 (C30)</t>
  </si>
  <si>
    <t xml:space="preserve">365 (C40)</t>
  </si>
  <si>
    <t xml:space="preserve">20 (C30)</t>
  </si>
  <si>
    <t xml:space="preserve">37 (C20)</t>
  </si>
  <si>
    <t xml:space="preserve">2 (C30)</t>
  </si>
  <si>
    <t xml:space="preserve">66 (C30)</t>
  </si>
  <si>
    <t xml:space="preserve">34 (C30)</t>
  </si>
  <si>
    <t xml:space="preserve">151 (C45)</t>
  </si>
  <si>
    <t xml:space="preserve">24 (C20)</t>
  </si>
  <si>
    <t xml:space="preserve">16 (C30)</t>
  </si>
  <si>
    <t xml:space="preserve">95 (C30)</t>
  </si>
  <si>
    <t xml:space="preserve">134 (C30)</t>
  </si>
  <si>
    <t xml:space="preserve">443 (C45)</t>
  </si>
  <si>
    <t xml:space="preserve">32 (C20)</t>
  </si>
  <si>
    <t xml:space="preserve">111 (C30)</t>
  </si>
  <si>
    <t xml:space="preserve">43 (C30)</t>
  </si>
  <si>
    <t xml:space="preserve">483 (C45)</t>
  </si>
  <si>
    <t xml:space="preserve">29 (C20)</t>
  </si>
  <si>
    <t xml:space="preserve">Concrete for Railings C302</t>
  </si>
  <si>
    <t xml:space="preserve">C20</t>
  </si>
  <si>
    <t xml:space="preserve">C30</t>
  </si>
  <si>
    <t xml:space="preserve">C45</t>
  </si>
  <si>
    <t xml:space="preserve">Concrete total (kg)</t>
  </si>
  <si>
    <t xml:space="preserve">Ratio reinforcement steel/concrete</t>
  </si>
  <si>
    <t xml:space="preserve">Surface (m2)</t>
  </si>
  <si>
    <t xml:space="preserve">C20/Surface</t>
  </si>
  <si>
    <t xml:space="preserve">C30/Surface</t>
  </si>
  <si>
    <t xml:space="preserve">C45/Surface</t>
  </si>
  <si>
    <t xml:space="preserve">Structural Steel for Deck/Surface</t>
  </si>
  <si>
    <t xml:space="preserve"> m3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</si>
</sst>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0.000"/>
    <numFmt numFmtId="169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theme="5" tint="0.7999"/>
        <bgColor rgb="FFD9F2D0"/>
      </patternFill>
    </fill>
    <fill>
      <patternFill patternType="solid">
        <fgColor theme="9" tint="0.79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4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D22" activeCellId="0" sqref="D22"/>
    </sheetView>
  </sheetViews>
  <sheetFormatPr defaultColWidth="10.5390625" defaultRowHeight="14.2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16.25"/>
    <col collapsed="false" customWidth="true" hidden="false" outlineLevel="0" max="4" min="4" style="1" width="29"/>
    <col collapsed="false" customWidth="true" hidden="false" outlineLevel="0" max="7" min="7" style="1" width="14.38"/>
    <col collapsed="false" customWidth="true" hidden="false" outlineLevel="0" max="8" min="8" style="1" width="15.13"/>
    <col collapsed="false" customWidth="true" hidden="false" outlineLevel="0" max="9" min="9" style="1" width="18.88"/>
    <col collapsed="false" customWidth="true" hidden="false" outlineLevel="0" max="10" min="10" style="1" width="19.5"/>
    <col collapsed="false" customWidth="true" hidden="false" outlineLevel="0" max="11" min="11" style="1" width="20.63"/>
    <col collapsed="false" customWidth="true" hidden="false" outlineLevel="0" max="12" min="12" style="1" width="25.63"/>
    <col collapsed="false" customWidth="true" hidden="false" outlineLevel="0" max="13" min="13" style="1" width="33.25"/>
    <col collapsed="false" customWidth="true" hidden="false" outlineLevel="0" max="15" min="14" style="1" width="19.75"/>
    <col collapsed="false" customWidth="true" hidden="false" outlineLevel="0" max="16" min="16" style="1" width="20.88"/>
    <col collapsed="false" customWidth="true" hidden="false" outlineLevel="0" max="17" min="17" style="1" width="23.13"/>
    <col collapsed="false" customWidth="true" hidden="false" outlineLevel="0" max="18" min="18" style="1" width="23.25"/>
    <col collapsed="false" customWidth="true" hidden="false" outlineLevel="0" max="19" min="19" style="1" width="19.25"/>
    <col collapsed="false" customWidth="true" hidden="false" outlineLevel="0" max="20" min="20" style="1" width="14.75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4.25" hidden="false" customHeight="false" outlineLevel="0" collapsed="false">
      <c r="A2" s="2"/>
      <c r="B2" s="2"/>
      <c r="C2" s="3"/>
      <c r="D2" s="2"/>
      <c r="E2" s="4" t="s">
        <v>20</v>
      </c>
      <c r="F2" s="4" t="s">
        <v>20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23</v>
      </c>
      <c r="M2" s="4" t="s">
        <v>23</v>
      </c>
      <c r="N2" s="4" t="s">
        <v>23</v>
      </c>
      <c r="O2" s="4" t="s">
        <v>23</v>
      </c>
      <c r="P2" s="4" t="s">
        <v>24</v>
      </c>
      <c r="Q2" s="4" t="s">
        <v>23</v>
      </c>
      <c r="R2" s="4" t="s">
        <v>24</v>
      </c>
      <c r="S2" s="4" t="s">
        <v>23</v>
      </c>
      <c r="T2" s="4" t="s">
        <v>24</v>
      </c>
    </row>
    <row r="3" customFormat="false" ht="14.25" hidden="false" customHeight="false" outlineLevel="0" collapsed="false">
      <c r="A3" s="5" t="s">
        <v>25</v>
      </c>
      <c r="B3" s="5" t="s">
        <v>26</v>
      </c>
      <c r="C3" s="3" t="s">
        <v>27</v>
      </c>
      <c r="D3" s="2" t="s">
        <v>28</v>
      </c>
      <c r="E3" s="6" t="n">
        <v>44</v>
      </c>
      <c r="F3" s="6" t="n">
        <v>11</v>
      </c>
      <c r="G3" s="6" t="n">
        <v>7.8</v>
      </c>
      <c r="H3" s="4" t="n">
        <v>3</v>
      </c>
      <c r="I3" s="4" t="n">
        <v>7</v>
      </c>
      <c r="J3" s="4" t="n">
        <v>85</v>
      </c>
      <c r="K3" s="4" t="n">
        <v>0</v>
      </c>
      <c r="L3" s="4" t="n">
        <v>149</v>
      </c>
      <c r="M3" s="4" t="n">
        <v>54</v>
      </c>
      <c r="N3" s="4" t="n">
        <v>200</v>
      </c>
      <c r="O3" s="4" t="n">
        <v>283</v>
      </c>
      <c r="P3" s="4" t="n">
        <v>0</v>
      </c>
      <c r="Q3" s="4" t="n">
        <v>0</v>
      </c>
      <c r="R3" s="4" t="n">
        <v>12090</v>
      </c>
      <c r="S3" s="4" t="n">
        <v>185</v>
      </c>
      <c r="T3" s="4" t="n">
        <v>78887</v>
      </c>
    </row>
    <row r="4" customFormat="false" ht="14.25" hidden="false" customHeight="false" outlineLevel="0" collapsed="false">
      <c r="A4" s="5" t="s">
        <v>29</v>
      </c>
      <c r="B4" s="5" t="s">
        <v>30</v>
      </c>
      <c r="C4" s="3" t="s">
        <v>31</v>
      </c>
      <c r="D4" s="2" t="s">
        <v>28</v>
      </c>
      <c r="E4" s="6" t="n">
        <v>46</v>
      </c>
      <c r="F4" s="6" t="n">
        <v>36</v>
      </c>
      <c r="G4" s="6" t="n">
        <v>10</v>
      </c>
      <c r="H4" s="4" t="n">
        <v>2</v>
      </c>
      <c r="I4" s="4" t="n">
        <v>11</v>
      </c>
      <c r="J4" s="4" t="n">
        <v>202</v>
      </c>
      <c r="K4" s="4" t="n">
        <v>0</v>
      </c>
      <c r="L4" s="4" t="n">
        <v>596</v>
      </c>
      <c r="M4" s="4" t="n">
        <v>36</v>
      </c>
      <c r="N4" s="4" t="n">
        <v>300</v>
      </c>
      <c r="O4" s="4" t="n">
        <v>1230</v>
      </c>
      <c r="P4" s="4" t="n">
        <v>0</v>
      </c>
      <c r="Q4" s="4" t="n">
        <v>0</v>
      </c>
      <c r="R4" s="4" t="n">
        <f aca="false">99.6*65</f>
        <v>6474</v>
      </c>
      <c r="S4" s="4" t="n">
        <v>202</v>
      </c>
      <c r="T4" s="4" t="n">
        <f aca="false">276000+44000</f>
        <v>320000</v>
      </c>
    </row>
    <row r="5" customFormat="false" ht="14.25" hidden="false" customHeight="false" outlineLevel="0" collapsed="false">
      <c r="A5" s="7" t="s">
        <v>32</v>
      </c>
      <c r="B5" s="7" t="s">
        <v>33</v>
      </c>
      <c r="C5" s="8" t="s">
        <v>34</v>
      </c>
      <c r="D5" s="9" t="s">
        <v>35</v>
      </c>
      <c r="E5" s="10" t="n">
        <v>80</v>
      </c>
      <c r="F5" s="10" t="n">
        <v>22</v>
      </c>
      <c r="G5" s="10" t="n">
        <v>11</v>
      </c>
      <c r="H5" s="11" t="n">
        <v>3</v>
      </c>
      <c r="I5" s="11" t="n">
        <v>19</v>
      </c>
      <c r="J5" s="11" t="n">
        <v>0</v>
      </c>
      <c r="K5" s="11" t="n">
        <v>135700</v>
      </c>
      <c r="L5" s="11" t="n">
        <v>711</v>
      </c>
      <c r="M5" s="11" t="n">
        <v>129</v>
      </c>
      <c r="N5" s="11" t="n">
        <v>773</v>
      </c>
      <c r="O5" s="11" t="n">
        <v>864</v>
      </c>
      <c r="P5" s="11" t="n">
        <v>373500</v>
      </c>
      <c r="Q5" s="11" t="n">
        <v>0</v>
      </c>
      <c r="R5" s="11" t="n">
        <v>19000</v>
      </c>
      <c r="S5" s="11" t="n">
        <v>604</v>
      </c>
      <c r="T5" s="11" t="n">
        <f aca="false">175000+110000+160500</f>
        <v>445500</v>
      </c>
    </row>
    <row r="6" customFormat="false" ht="14.25" hidden="false" customHeight="false" outlineLevel="0" collapsed="false">
      <c r="A6" s="5" t="s">
        <v>36</v>
      </c>
      <c r="B6" s="5" t="s">
        <v>37</v>
      </c>
      <c r="C6" s="3" t="s">
        <v>38</v>
      </c>
      <c r="D6" s="2" t="s">
        <v>28</v>
      </c>
      <c r="E6" s="6" t="n">
        <v>51.5</v>
      </c>
      <c r="F6" s="6" t="n">
        <v>9.6</v>
      </c>
      <c r="G6" s="6" t="n">
        <v>5</v>
      </c>
      <c r="H6" s="4" t="n">
        <v>2</v>
      </c>
      <c r="I6" s="4" t="n">
        <v>6</v>
      </c>
      <c r="J6" s="4" t="n">
        <v>119</v>
      </c>
      <c r="K6" s="4" t="n">
        <f aca="false">2731+428</f>
        <v>3159</v>
      </c>
      <c r="L6" s="4" t="n">
        <v>70</v>
      </c>
      <c r="M6" s="4" t="n">
        <v>188</v>
      </c>
      <c r="N6" s="4" t="n">
        <v>63</v>
      </c>
      <c r="O6" s="4" t="n">
        <v>365</v>
      </c>
      <c r="P6" s="4" t="n">
        <v>0</v>
      </c>
      <c r="Q6" s="4" t="n">
        <v>20</v>
      </c>
      <c r="R6" s="4" t="n">
        <f aca="false">136*65</f>
        <v>8840</v>
      </c>
      <c r="S6" s="4" t="n">
        <v>37</v>
      </c>
      <c r="T6" s="4" t="n">
        <f aca="false">14165+57050+1666</f>
        <v>72881</v>
      </c>
    </row>
    <row r="7" customFormat="false" ht="14.25" hidden="false" customHeight="false" outlineLevel="0" collapsed="false">
      <c r="A7" s="12" t="s">
        <v>39</v>
      </c>
      <c r="B7" s="12" t="s">
        <v>30</v>
      </c>
      <c r="C7" s="13" t="s">
        <v>31</v>
      </c>
      <c r="D7" s="14" t="s">
        <v>40</v>
      </c>
      <c r="E7" s="15" t="n">
        <v>7.7</v>
      </c>
      <c r="F7" s="15" t="n">
        <v>16.2</v>
      </c>
      <c r="G7" s="15"/>
      <c r="H7" s="16" t="n">
        <v>1</v>
      </c>
      <c r="I7" s="16" t="n">
        <v>3</v>
      </c>
      <c r="J7" s="16" t="n">
        <v>2</v>
      </c>
      <c r="K7" s="16" t="n">
        <v>0</v>
      </c>
      <c r="L7" s="16" t="n">
        <v>66</v>
      </c>
      <c r="M7" s="16" t="n">
        <v>34</v>
      </c>
      <c r="N7" s="16" t="n">
        <v>0</v>
      </c>
      <c r="O7" s="16" t="n">
        <v>151</v>
      </c>
      <c r="P7" s="16" t="n">
        <v>0</v>
      </c>
      <c r="Q7" s="16" t="n">
        <v>0</v>
      </c>
      <c r="R7" s="16" t="n">
        <f aca="false">27*65</f>
        <v>1755</v>
      </c>
      <c r="S7" s="16" t="n">
        <v>24</v>
      </c>
      <c r="T7" s="16" t="n">
        <v>44182</v>
      </c>
    </row>
    <row r="8" customFormat="false" ht="14.25" hidden="false" customHeight="false" outlineLevel="0" collapsed="false">
      <c r="A8" s="5" t="s">
        <v>41</v>
      </c>
      <c r="B8" s="5" t="s">
        <v>30</v>
      </c>
      <c r="C8" s="3" t="s">
        <v>31</v>
      </c>
      <c r="D8" s="2" t="s">
        <v>28</v>
      </c>
      <c r="E8" s="6" t="n">
        <v>44.8</v>
      </c>
      <c r="F8" s="6" t="n">
        <v>12.5</v>
      </c>
      <c r="G8" s="6"/>
      <c r="H8" s="4" t="n">
        <v>2</v>
      </c>
      <c r="I8" s="4" t="n">
        <v>6</v>
      </c>
      <c r="J8" s="4" t="n">
        <v>16</v>
      </c>
      <c r="K8" s="4" t="n">
        <v>0</v>
      </c>
      <c r="L8" s="4" t="n">
        <v>95</v>
      </c>
      <c r="M8" s="4" t="n">
        <v>134</v>
      </c>
      <c r="N8" s="4" t="n">
        <v>34</v>
      </c>
      <c r="O8" s="4" t="n">
        <v>443</v>
      </c>
      <c r="P8" s="4" t="n">
        <v>0</v>
      </c>
      <c r="Q8" s="4" t="n">
        <v>0</v>
      </c>
      <c r="R8" s="4" t="n">
        <f aca="false">99.6*65</f>
        <v>6474</v>
      </c>
      <c r="S8" s="4" t="n">
        <v>32</v>
      </c>
      <c r="T8" s="4" t="n">
        <f aca="false">73958+14955</f>
        <v>88913</v>
      </c>
    </row>
    <row r="9" customFormat="false" ht="14.25" hidden="false" customHeight="false" outlineLevel="0" collapsed="false">
      <c r="A9" s="5" t="s">
        <v>42</v>
      </c>
      <c r="B9" s="5" t="s">
        <v>30</v>
      </c>
      <c r="C9" s="3" t="s">
        <v>31</v>
      </c>
      <c r="D9" s="2" t="s">
        <v>28</v>
      </c>
      <c r="E9" s="6" t="n">
        <v>47.5</v>
      </c>
      <c r="F9" s="6" t="n">
        <v>12.8</v>
      </c>
      <c r="G9" s="6"/>
      <c r="H9" s="4" t="n">
        <v>2</v>
      </c>
      <c r="I9" s="4" t="n">
        <v>6</v>
      </c>
      <c r="J9" s="4" t="n">
        <v>36</v>
      </c>
      <c r="K9" s="4" t="n">
        <v>0</v>
      </c>
      <c r="L9" s="4" t="n">
        <v>111</v>
      </c>
      <c r="M9" s="4" t="n">
        <v>129</v>
      </c>
      <c r="N9" s="4" t="n">
        <v>43</v>
      </c>
      <c r="O9" s="4" t="n">
        <v>483</v>
      </c>
      <c r="P9" s="4" t="n">
        <v>0</v>
      </c>
      <c r="Q9" s="4" t="n">
        <v>0</v>
      </c>
      <c r="R9" s="4" t="n">
        <f aca="false">105*65</f>
        <v>6825</v>
      </c>
      <c r="S9" s="4" t="n">
        <v>29</v>
      </c>
      <c r="T9" s="4" t="n">
        <f aca="false">88654+17827</f>
        <v>106481</v>
      </c>
    </row>
    <row r="10" customFormat="false" ht="14.25" hidden="false" customHeight="false" outlineLevel="0" collapsed="false">
      <c r="A10" s="5" t="s">
        <v>43</v>
      </c>
      <c r="B10" s="5" t="s">
        <v>44</v>
      </c>
      <c r="C10" s="4" t="n">
        <v>78</v>
      </c>
      <c r="D10" s="2" t="s">
        <v>45</v>
      </c>
      <c r="E10" s="6" t="n">
        <v>680</v>
      </c>
      <c r="F10" s="6" t="n">
        <v>26.96</v>
      </c>
      <c r="G10" s="4" t="n">
        <v>20</v>
      </c>
      <c r="H10" s="4" t="n">
        <v>12</v>
      </c>
      <c r="J10" s="4" t="n">
        <v>2213</v>
      </c>
      <c r="K10" s="4" t="n">
        <v>706950</v>
      </c>
      <c r="L10" s="4" t="n">
        <v>2500</v>
      </c>
      <c r="M10" s="4" t="n">
        <v>110</v>
      </c>
      <c r="N10" s="4" t="n">
        <v>2417</v>
      </c>
      <c r="O10" s="4" t="n">
        <v>15393</v>
      </c>
      <c r="P10" s="4" t="n">
        <v>476500</v>
      </c>
      <c r="Q10" s="4" t="n">
        <v>0</v>
      </c>
      <c r="R10" s="4" t="n">
        <f aca="false">E10*4*65</f>
        <v>176800</v>
      </c>
      <c r="S10" s="4" t="n">
        <f aca="false">(536+1940+300)*0.1</f>
        <v>277.6</v>
      </c>
      <c r="T10" s="4" t="n">
        <f aca="false">3584000+1.1*14608</f>
        <v>3600068.8</v>
      </c>
    </row>
    <row r="11" customFormat="false" ht="14.25" hidden="false" customHeight="false" outlineLevel="0" collapsed="false">
      <c r="A11" s="5" t="s">
        <v>46</v>
      </c>
      <c r="B11" s="5" t="s">
        <v>44</v>
      </c>
      <c r="C11" s="4" t="n">
        <v>78</v>
      </c>
      <c r="D11" s="2" t="s">
        <v>45</v>
      </c>
      <c r="E11" s="6" t="n">
        <v>632</v>
      </c>
      <c r="F11" s="6" t="n">
        <v>26.14</v>
      </c>
      <c r="G11" s="4" t="n">
        <v>20</v>
      </c>
      <c r="H11" s="4" t="n">
        <v>7</v>
      </c>
      <c r="J11" s="4" t="n">
        <f aca="false">1767+82</f>
        <v>1849</v>
      </c>
      <c r="K11" s="4" t="n">
        <v>10600</v>
      </c>
      <c r="L11" s="4" t="n">
        <v>3347</v>
      </c>
      <c r="M11" s="4" t="n">
        <v>252</v>
      </c>
      <c r="N11" s="4" t="n">
        <v>1185</v>
      </c>
      <c r="O11" s="4" t="n">
        <f aca="false">12303+1399</f>
        <v>13702</v>
      </c>
      <c r="P11" s="4" t="n">
        <v>373560</v>
      </c>
      <c r="Q11" s="4" t="n">
        <v>0</v>
      </c>
      <c r="R11" s="4" t="n">
        <f aca="false">E11*4*65</f>
        <v>164320</v>
      </c>
      <c r="S11" s="4" t="n">
        <f aca="false">117.8*0.1</f>
        <v>11.78</v>
      </c>
      <c r="T11" s="4" t="n">
        <v>3017907</v>
      </c>
    </row>
    <row r="12" customFormat="false" ht="14.25" hidden="false" customHeight="false" outlineLevel="0" collapsed="false">
      <c r="A12" s="5" t="s">
        <v>47</v>
      </c>
      <c r="B12" s="5" t="s">
        <v>48</v>
      </c>
      <c r="C12" s="4" t="n">
        <v>78</v>
      </c>
      <c r="D12" s="2" t="s">
        <v>45</v>
      </c>
      <c r="E12" s="6" t="n">
        <v>612</v>
      </c>
      <c r="F12" s="6" t="n">
        <v>27.17</v>
      </c>
      <c r="G12" s="4" t="n">
        <v>17.1</v>
      </c>
      <c r="H12" s="4" t="n">
        <v>4</v>
      </c>
      <c r="J12" s="4" t="n">
        <v>1600</v>
      </c>
      <c r="K12" s="4" t="n">
        <f aca="false">438633+44647</f>
        <v>483280</v>
      </c>
      <c r="L12" s="4" t="n">
        <v>1000</v>
      </c>
      <c r="M12" s="4" t="n">
        <v>796.5</v>
      </c>
      <c r="N12" s="4" t="n">
        <v>1030</v>
      </c>
      <c r="O12" s="4" t="n">
        <f aca="false">10998+81.5+404</f>
        <v>11483.5</v>
      </c>
      <c r="P12" s="4" t="n">
        <v>0</v>
      </c>
      <c r="Q12" s="4" t="n">
        <v>0</v>
      </c>
      <c r="R12" s="4" t="n">
        <f aca="false">E12*4*65</f>
        <v>159120</v>
      </c>
      <c r="S12" s="4" t="n">
        <f aca="false">3000*0.1</f>
        <v>300</v>
      </c>
      <c r="T12" s="4" t="n">
        <v>2413281</v>
      </c>
    </row>
    <row r="13" customFormat="false" ht="14.25" hidden="false" customHeight="false" outlineLevel="0" collapsed="false">
      <c r="A13" s="5" t="s">
        <v>49</v>
      </c>
      <c r="B13" s="5" t="s">
        <v>48</v>
      </c>
      <c r="C13" s="4" t="n">
        <v>78</v>
      </c>
      <c r="D13" s="2" t="s">
        <v>45</v>
      </c>
      <c r="E13" s="6" t="n">
        <v>621</v>
      </c>
      <c r="F13" s="6" t="n">
        <v>26.45</v>
      </c>
      <c r="G13" s="4" t="n">
        <v>20</v>
      </c>
      <c r="H13" s="4" t="n">
        <v>7</v>
      </c>
      <c r="J13" s="4" t="n">
        <f aca="false">992+4285/2.5</f>
        <v>2706</v>
      </c>
      <c r="K13" s="4" t="n">
        <v>185000</v>
      </c>
      <c r="L13" s="4" t="n">
        <v>2093</v>
      </c>
      <c r="M13" s="4" t="n">
        <v>500</v>
      </c>
      <c r="N13" s="4" t="n">
        <v>2023</v>
      </c>
      <c r="O13" s="4" t="n">
        <f aca="false">12649+370</f>
        <v>13019</v>
      </c>
      <c r="P13" s="4" t="n">
        <v>0</v>
      </c>
      <c r="Q13" s="4" t="n">
        <v>0</v>
      </c>
      <c r="R13" s="4" t="n">
        <f aca="false">E13*4*65</f>
        <v>161460</v>
      </c>
      <c r="S13" s="4" t="n">
        <f aca="false">1221*0.1</f>
        <v>122.1</v>
      </c>
      <c r="T13" s="4" t="n">
        <v>2173380</v>
      </c>
    </row>
    <row r="14" customFormat="false" ht="14.25" hidden="false" customHeight="false" outlineLevel="0" collapsed="false">
      <c r="A14" s="5" t="s">
        <v>50</v>
      </c>
      <c r="B14" s="5" t="s">
        <v>51</v>
      </c>
      <c r="C14" s="4" t="n">
        <v>78</v>
      </c>
      <c r="D14" s="2" t="s">
        <v>52</v>
      </c>
      <c r="E14" s="6" t="n">
        <v>590</v>
      </c>
      <c r="F14" s="6" t="n">
        <v>24.34</v>
      </c>
      <c r="G14" s="4" t="n">
        <v>18.1</v>
      </c>
      <c r="H14" s="4" t="n">
        <v>8</v>
      </c>
      <c r="J14" s="4" t="n">
        <f aca="false">8200+2400</f>
        <v>10600</v>
      </c>
      <c r="K14" s="4" t="n">
        <v>550000</v>
      </c>
      <c r="L14" s="4" t="n">
        <v>5173</v>
      </c>
      <c r="M14" s="4" t="n">
        <f aca="false">1000+40</f>
        <v>1040</v>
      </c>
      <c r="N14" s="4" t="n">
        <v>912</v>
      </c>
      <c r="O14" s="4" t="n">
        <f aca="false">12085+690</f>
        <v>12775</v>
      </c>
      <c r="P14" s="4" t="n">
        <v>0</v>
      </c>
      <c r="Q14" s="4" t="n">
        <v>0</v>
      </c>
      <c r="R14" s="4" t="n">
        <f aca="false">E14*4*65</f>
        <v>153400</v>
      </c>
      <c r="S14" s="4" t="n">
        <f aca="false">1284*0.1</f>
        <v>128.4</v>
      </c>
      <c r="T14" s="4" t="n">
        <v>2998000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87890625" defaultRowHeight="14.25" zeroHeight="false" outlineLevelRow="0" outlineLevelCol="0"/>
  <cols>
    <col collapsed="false" customWidth="true" hidden="false" outlineLevel="0" max="1" min="1" style="5" width="33.75"/>
    <col collapsed="false" customWidth="true" hidden="false" outlineLevel="0" max="2" min="2" style="5" width="24.88"/>
    <col collapsed="false" customWidth="true" hidden="false" outlineLevel="0" max="3" min="3" style="3" width="14.5"/>
    <col collapsed="false" customWidth="true" hidden="false" outlineLevel="0" max="4" min="4" style="2" width="18.75"/>
    <col collapsed="false" customWidth="false" hidden="false" outlineLevel="0" max="6" min="5" style="4" width="8.88"/>
    <col collapsed="false" customWidth="true" hidden="false" outlineLevel="0" max="7" min="7" style="4" width="10.38"/>
    <col collapsed="false" customWidth="true" hidden="false" outlineLevel="0" max="8" min="8" style="4" width="19.88"/>
    <col collapsed="false" customWidth="true" hidden="false" outlineLevel="0" max="9" min="9" style="4" width="25.25"/>
    <col collapsed="false" customWidth="true" hidden="false" outlineLevel="0" max="10" min="10" style="4" width="19.5"/>
    <col collapsed="false" customWidth="true" hidden="false" outlineLevel="0" max="11" min="11" style="4" width="23.5"/>
    <col collapsed="false" customWidth="true" hidden="false" outlineLevel="0" max="12" min="12" style="4" width="24.63"/>
    <col collapsed="false" customWidth="true" hidden="false" outlineLevel="0" max="13" min="13" style="4" width="32.63"/>
    <col collapsed="false" customWidth="true" hidden="false" outlineLevel="0" max="15" min="14" style="4" width="15.5"/>
    <col collapsed="false" customWidth="true" hidden="false" outlineLevel="0" max="16" min="16" style="4" width="20.5"/>
    <col collapsed="false" customWidth="true" hidden="false" outlineLevel="0" max="17" min="17" style="4" width="17.75"/>
    <col collapsed="false" customWidth="true" hidden="false" outlineLevel="0" max="18" min="18" style="4" width="22.63"/>
    <col collapsed="false" customWidth="true" hidden="false" outlineLevel="0" max="19" min="19" style="4" width="15.25"/>
    <col collapsed="false" customWidth="true" hidden="false" outlineLevel="0" max="20" min="20" style="4" width="24.75"/>
    <col collapsed="false" customWidth="false" hidden="false" outlineLevel="0" max="16384" min="21" style="4" width="8.8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53</v>
      </c>
      <c r="F1" s="4" t="s">
        <v>54</v>
      </c>
      <c r="G1" s="4" t="s">
        <v>55</v>
      </c>
      <c r="H1" s="4" t="s">
        <v>7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15</v>
      </c>
      <c r="Q1" s="4" t="s">
        <v>63</v>
      </c>
      <c r="R1" s="4" t="s">
        <v>17</v>
      </c>
      <c r="S1" s="4" t="s">
        <v>64</v>
      </c>
      <c r="T1" s="4" t="s">
        <v>65</v>
      </c>
    </row>
    <row r="2" customFormat="false" ht="14.25" hidden="false" customHeight="false" outlineLevel="0" collapsed="false">
      <c r="A2" s="5" t="s">
        <v>25</v>
      </c>
      <c r="B2" s="5" t="s">
        <v>26</v>
      </c>
      <c r="C2" s="3" t="s">
        <v>27</v>
      </c>
      <c r="D2" s="2" t="s">
        <v>28</v>
      </c>
      <c r="E2" s="6" t="n">
        <v>44</v>
      </c>
      <c r="F2" s="6" t="n">
        <v>11</v>
      </c>
      <c r="G2" s="6" t="n">
        <v>7.8</v>
      </c>
      <c r="H2" s="4" t="n">
        <v>3</v>
      </c>
      <c r="I2" s="4" t="n">
        <v>7</v>
      </c>
      <c r="J2" s="4" t="s">
        <v>66</v>
      </c>
      <c r="K2" s="4" t="n">
        <v>0</v>
      </c>
      <c r="L2" s="4" t="s">
        <v>67</v>
      </c>
      <c r="M2" s="4" t="s">
        <v>68</v>
      </c>
      <c r="N2" s="4" t="s">
        <v>69</v>
      </c>
      <c r="O2" s="4" t="s">
        <v>70</v>
      </c>
      <c r="P2" s="4" t="n">
        <v>0</v>
      </c>
      <c r="Q2" s="4" t="n">
        <v>0</v>
      </c>
      <c r="R2" s="4" t="n">
        <v>12090</v>
      </c>
      <c r="S2" s="4" t="s">
        <v>71</v>
      </c>
      <c r="T2" s="4" t="n">
        <v>78887</v>
      </c>
    </row>
    <row r="3" customFormat="false" ht="14.25" hidden="false" customHeight="false" outlineLevel="0" collapsed="false">
      <c r="A3" s="5" t="s">
        <v>29</v>
      </c>
      <c r="B3" s="5" t="s">
        <v>30</v>
      </c>
      <c r="C3" s="3" t="s">
        <v>31</v>
      </c>
      <c r="D3" s="2" t="s">
        <v>28</v>
      </c>
      <c r="E3" s="6" t="n">
        <v>46</v>
      </c>
      <c r="F3" s="6" t="n">
        <v>36</v>
      </c>
      <c r="G3" s="6" t="n">
        <v>10</v>
      </c>
      <c r="H3" s="4" t="n">
        <v>2</v>
      </c>
      <c r="I3" s="4" t="n">
        <v>11</v>
      </c>
      <c r="J3" s="4" t="s">
        <v>72</v>
      </c>
      <c r="K3" s="4" t="n">
        <v>0</v>
      </c>
      <c r="L3" s="4" t="s">
        <v>73</v>
      </c>
      <c r="M3" s="4" t="s">
        <v>74</v>
      </c>
      <c r="N3" s="4" t="s">
        <v>75</v>
      </c>
      <c r="O3" s="4" t="s">
        <v>76</v>
      </c>
      <c r="P3" s="4" t="n">
        <v>0</v>
      </c>
      <c r="Q3" s="4" t="n">
        <v>0</v>
      </c>
      <c r="R3" s="4" t="n">
        <f aca="false">99.6*65</f>
        <v>6474</v>
      </c>
      <c r="S3" s="4" t="s">
        <v>77</v>
      </c>
      <c r="T3" s="4" t="n">
        <f aca="false">276000+44000</f>
        <v>320000</v>
      </c>
    </row>
    <row r="4" customFormat="false" ht="14.25" hidden="false" customHeight="false" outlineLevel="0" collapsed="false">
      <c r="A4" s="5" t="s">
        <v>32</v>
      </c>
      <c r="B4" s="5" t="s">
        <v>33</v>
      </c>
      <c r="C4" s="3" t="s">
        <v>34</v>
      </c>
      <c r="D4" s="2" t="s">
        <v>35</v>
      </c>
      <c r="E4" s="6" t="n">
        <v>80</v>
      </c>
      <c r="F4" s="6" t="n">
        <v>22</v>
      </c>
      <c r="G4" s="6" t="n">
        <v>11</v>
      </c>
      <c r="H4" s="4" t="n">
        <v>3</v>
      </c>
      <c r="I4" s="4" t="n">
        <v>19</v>
      </c>
      <c r="J4" s="4" t="n">
        <v>0</v>
      </c>
      <c r="K4" s="4" t="n">
        <v>135700</v>
      </c>
      <c r="L4" s="4" t="s">
        <v>78</v>
      </c>
      <c r="M4" s="4" t="s">
        <v>79</v>
      </c>
      <c r="N4" s="4" t="s">
        <v>80</v>
      </c>
      <c r="O4" s="4" t="s">
        <v>81</v>
      </c>
      <c r="P4" s="4" t="n">
        <v>373500</v>
      </c>
      <c r="Q4" s="4" t="n">
        <v>0</v>
      </c>
      <c r="R4" s="4" t="n">
        <v>19000</v>
      </c>
      <c r="S4" s="4" t="s">
        <v>82</v>
      </c>
      <c r="T4" s="4" t="n">
        <f aca="false">175000+110000+160500</f>
        <v>445500</v>
      </c>
    </row>
    <row r="5" customFormat="false" ht="14.25" hidden="false" customHeight="false" outlineLevel="0" collapsed="false">
      <c r="A5" s="5" t="s">
        <v>36</v>
      </c>
      <c r="B5" s="5" t="s">
        <v>37</v>
      </c>
      <c r="C5" s="3" t="s">
        <v>38</v>
      </c>
      <c r="D5" s="2" t="s">
        <v>28</v>
      </c>
      <c r="E5" s="6" t="n">
        <v>51.5</v>
      </c>
      <c r="F5" s="6" t="n">
        <v>9.6</v>
      </c>
      <c r="G5" s="6" t="n">
        <v>5</v>
      </c>
      <c r="H5" s="4" t="n">
        <v>2</v>
      </c>
      <c r="I5" s="4" t="n">
        <v>6</v>
      </c>
      <c r="J5" s="4" t="s">
        <v>83</v>
      </c>
      <c r="K5" s="4" t="n">
        <f aca="false">2731+428</f>
        <v>3159</v>
      </c>
      <c r="L5" s="4" t="s">
        <v>84</v>
      </c>
      <c r="M5" s="4" t="s">
        <v>85</v>
      </c>
      <c r="N5" s="4" t="s">
        <v>86</v>
      </c>
      <c r="O5" s="4" t="s">
        <v>87</v>
      </c>
      <c r="P5" s="4" t="n">
        <v>0</v>
      </c>
      <c r="Q5" s="4" t="s">
        <v>88</v>
      </c>
      <c r="R5" s="4" t="n">
        <f aca="false">136*65</f>
        <v>8840</v>
      </c>
      <c r="S5" s="4" t="s">
        <v>89</v>
      </c>
      <c r="T5" s="4" t="n">
        <f aca="false">14165+57050+1666</f>
        <v>72881</v>
      </c>
    </row>
    <row r="6" customFormat="false" ht="14.25" hidden="false" customHeight="false" outlineLevel="0" collapsed="false">
      <c r="A6" s="5" t="s">
        <v>39</v>
      </c>
      <c r="B6" s="5" t="s">
        <v>30</v>
      </c>
      <c r="C6" s="3" t="s">
        <v>31</v>
      </c>
      <c r="D6" s="2" t="s">
        <v>40</v>
      </c>
      <c r="E6" s="6" t="n">
        <v>7.7</v>
      </c>
      <c r="F6" s="6" t="n">
        <v>16.2</v>
      </c>
      <c r="G6" s="6"/>
      <c r="H6" s="4" t="n">
        <v>1</v>
      </c>
      <c r="I6" s="4" t="n">
        <v>3</v>
      </c>
      <c r="J6" s="4" t="s">
        <v>90</v>
      </c>
      <c r="K6" s="4" t="n">
        <v>0</v>
      </c>
      <c r="L6" s="4" t="s">
        <v>91</v>
      </c>
      <c r="M6" s="4" t="s">
        <v>92</v>
      </c>
      <c r="N6" s="4" t="n">
        <v>0</v>
      </c>
      <c r="O6" s="4" t="s">
        <v>93</v>
      </c>
      <c r="P6" s="4" t="n">
        <v>0</v>
      </c>
      <c r="Q6" s="4" t="n">
        <v>0</v>
      </c>
      <c r="R6" s="4" t="n">
        <f aca="false">27*65</f>
        <v>1755</v>
      </c>
      <c r="S6" s="4" t="s">
        <v>94</v>
      </c>
      <c r="T6" s="4" t="n">
        <v>44182</v>
      </c>
    </row>
    <row r="7" customFormat="false" ht="14.25" hidden="false" customHeight="false" outlineLevel="0" collapsed="false">
      <c r="A7" s="5" t="s">
        <v>41</v>
      </c>
      <c r="B7" s="5" t="s">
        <v>30</v>
      </c>
      <c r="C7" s="3" t="s">
        <v>31</v>
      </c>
      <c r="D7" s="2" t="s">
        <v>28</v>
      </c>
      <c r="E7" s="6" t="n">
        <v>44.8</v>
      </c>
      <c r="F7" s="6" t="n">
        <v>12.5</v>
      </c>
      <c r="G7" s="6"/>
      <c r="H7" s="4" t="n">
        <v>2</v>
      </c>
      <c r="I7" s="4" t="n">
        <v>6</v>
      </c>
      <c r="J7" s="4" t="s">
        <v>95</v>
      </c>
      <c r="K7" s="4" t="n">
        <v>0</v>
      </c>
      <c r="L7" s="4" t="s">
        <v>96</v>
      </c>
      <c r="M7" s="4" t="s">
        <v>97</v>
      </c>
      <c r="N7" s="4" t="s">
        <v>92</v>
      </c>
      <c r="O7" s="4" t="s">
        <v>98</v>
      </c>
      <c r="P7" s="4" t="n">
        <v>0</v>
      </c>
      <c r="Q7" s="4" t="n">
        <v>0</v>
      </c>
      <c r="R7" s="4" t="n">
        <f aca="false">99.6*65</f>
        <v>6474</v>
      </c>
      <c r="S7" s="4" t="s">
        <v>99</v>
      </c>
      <c r="T7" s="4" t="n">
        <f aca="false">73958+14955</f>
        <v>88913</v>
      </c>
    </row>
    <row r="8" customFormat="false" ht="14.25" hidden="false" customHeight="false" outlineLevel="0" collapsed="false">
      <c r="A8" s="5" t="s">
        <v>42</v>
      </c>
      <c r="B8" s="5" t="s">
        <v>30</v>
      </c>
      <c r="C8" s="3" t="s">
        <v>31</v>
      </c>
      <c r="D8" s="2" t="s">
        <v>28</v>
      </c>
      <c r="E8" s="6" t="n">
        <v>47.5</v>
      </c>
      <c r="F8" s="6" t="n">
        <v>12.8</v>
      </c>
      <c r="G8" s="6"/>
      <c r="H8" s="4" t="n">
        <v>2</v>
      </c>
      <c r="I8" s="4" t="n">
        <v>6</v>
      </c>
      <c r="J8" s="4" t="s">
        <v>74</v>
      </c>
      <c r="K8" s="4" t="n">
        <v>0</v>
      </c>
      <c r="L8" s="4" t="s">
        <v>100</v>
      </c>
      <c r="M8" s="4" t="s">
        <v>79</v>
      </c>
      <c r="N8" s="4" t="s">
        <v>101</v>
      </c>
      <c r="O8" s="4" t="s">
        <v>102</v>
      </c>
      <c r="P8" s="4" t="n">
        <v>0</v>
      </c>
      <c r="Q8" s="4" t="n">
        <v>0</v>
      </c>
      <c r="R8" s="4" t="n">
        <f aca="false">105*65</f>
        <v>6825</v>
      </c>
      <c r="S8" s="4" t="s">
        <v>103</v>
      </c>
      <c r="T8" s="4" t="n">
        <f aca="false">88654+17827</f>
        <v>106481</v>
      </c>
    </row>
    <row r="9" customFormat="false" ht="14.25" hidden="false" customHeight="false" outlineLevel="0" collapsed="false">
      <c r="E9" s="6"/>
      <c r="F9" s="6"/>
      <c r="G9" s="6"/>
    </row>
    <row r="10" customFormat="false" ht="14.25" hidden="false" customHeight="false" outlineLevel="0" collapsed="false">
      <c r="E10" s="6"/>
      <c r="F10" s="6"/>
      <c r="G10" s="6"/>
    </row>
    <row r="11" customFormat="false" ht="14.25" hidden="false" customHeight="false" outlineLevel="0" collapsed="false">
      <c r="E11" s="6"/>
      <c r="F11" s="6"/>
      <c r="G11" s="6"/>
    </row>
    <row r="12" customFormat="false" ht="14.25" hidden="false" customHeight="false" outlineLevel="0" collapsed="false">
      <c r="E12" s="6"/>
      <c r="F12" s="6"/>
      <c r="G12" s="6"/>
    </row>
    <row r="13" customFormat="false" ht="14.25" hidden="false" customHeight="false" outlineLevel="0" collapsed="false">
      <c r="E13" s="6"/>
      <c r="F13" s="6"/>
      <c r="G13" s="6"/>
    </row>
    <row r="14" customFormat="false" ht="14.25" hidden="false" customHeight="false" outlineLevel="0" collapsed="false">
      <c r="E14" s="6"/>
      <c r="F14" s="6"/>
      <c r="G14" s="6"/>
    </row>
    <row r="15" customFormat="false" ht="14.25" hidden="false" customHeight="false" outlineLevel="0" collapsed="false">
      <c r="E15" s="6"/>
      <c r="F15" s="6"/>
      <c r="G15" s="6"/>
    </row>
    <row r="16" customFormat="false" ht="14.25" hidden="false" customHeight="false" outlineLevel="0" collapsed="false">
      <c r="E16" s="6"/>
      <c r="F16" s="6"/>
      <c r="G16" s="6"/>
    </row>
    <row r="17" customFormat="false" ht="14.25" hidden="false" customHeight="false" outlineLevel="0" collapsed="false">
      <c r="E17" s="6"/>
      <c r="F17" s="6"/>
      <c r="G17" s="6"/>
    </row>
    <row r="18" customFormat="false" ht="14.25" hidden="false" customHeight="false" outlineLevel="0" collapsed="false">
      <c r="E18" s="6"/>
      <c r="F18" s="6"/>
      <c r="G18" s="6"/>
    </row>
    <row r="19" customFormat="false" ht="14.25" hidden="false" customHeight="false" outlineLevel="0" collapsed="false">
      <c r="E19" s="6"/>
      <c r="F19" s="6"/>
      <c r="G19" s="6"/>
    </row>
    <row r="20" customFormat="false" ht="14.25" hidden="false" customHeight="false" outlineLevel="0" collapsed="false">
      <c r="E20" s="6"/>
      <c r="F20" s="6"/>
      <c r="G20" s="6"/>
    </row>
    <row r="21" customFormat="false" ht="14.25" hidden="false" customHeight="false" outlineLevel="0" collapsed="false">
      <c r="E21" s="6"/>
      <c r="F21" s="6"/>
      <c r="G21" s="6"/>
    </row>
    <row r="22" customFormat="false" ht="14.25" hidden="false" customHeight="false" outlineLevel="0" collapsed="false">
      <c r="E22" s="6"/>
      <c r="F22" s="6"/>
      <c r="G22" s="6"/>
    </row>
    <row r="23" customFormat="false" ht="14.25" hidden="false" customHeight="false" outlineLevel="0" collapsed="false">
      <c r="E23" s="6"/>
      <c r="F23" s="6"/>
      <c r="G23" s="6"/>
    </row>
    <row r="24" customFormat="false" ht="14.25" hidden="false" customHeight="false" outlineLevel="0" collapsed="false">
      <c r="E24" s="6"/>
      <c r="F24" s="6"/>
      <c r="G24" s="6"/>
    </row>
    <row r="25" customFormat="false" ht="14.25" hidden="false" customHeight="false" outlineLevel="0" collapsed="false">
      <c r="E25" s="6"/>
      <c r="F25" s="6"/>
      <c r="G25" s="6"/>
    </row>
    <row r="26" customFormat="false" ht="14.25" hidden="false" customHeight="false" outlineLevel="0" collapsed="false">
      <c r="E26" s="6"/>
      <c r="F26" s="6"/>
      <c r="G26" s="6"/>
    </row>
    <row r="27" customFormat="false" ht="14.25" hidden="false" customHeight="false" outlineLevel="0" collapsed="false">
      <c r="E27" s="6"/>
      <c r="F27" s="6"/>
      <c r="G27" s="6"/>
    </row>
    <row r="28" customFormat="false" ht="14.25" hidden="false" customHeight="false" outlineLevel="0" collapsed="false">
      <c r="E28" s="6"/>
      <c r="F28" s="6"/>
      <c r="G28" s="6"/>
    </row>
    <row r="29" customFormat="false" ht="14.25" hidden="false" customHeight="false" outlineLevel="0" collapsed="false">
      <c r="E29" s="6"/>
      <c r="F29" s="6"/>
      <c r="G29" s="6"/>
    </row>
    <row r="30" customFormat="false" ht="14.25" hidden="false" customHeight="false" outlineLevel="0" collapsed="false">
      <c r="E30" s="6"/>
      <c r="F30" s="6"/>
      <c r="G30" s="6"/>
    </row>
    <row r="31" customFormat="false" ht="14.25" hidden="false" customHeight="false" outlineLevel="0" collapsed="false">
      <c r="E31" s="6"/>
      <c r="F31" s="6"/>
      <c r="G31" s="6"/>
    </row>
    <row r="32" customFormat="false" ht="14.25" hidden="false" customHeight="false" outlineLevel="0" collapsed="false">
      <c r="E32" s="6"/>
      <c r="F32" s="6"/>
      <c r="G32" s="6"/>
    </row>
    <row r="33" customFormat="false" ht="14.25" hidden="false" customHeight="false" outlineLevel="0" collapsed="false">
      <c r="E33" s="6"/>
      <c r="F33" s="6"/>
      <c r="G33" s="6"/>
    </row>
    <row r="34" customFormat="false" ht="14.25" hidden="false" customHeight="false" outlineLevel="0" collapsed="false">
      <c r="E34" s="6"/>
      <c r="F34" s="6"/>
      <c r="G34" s="6"/>
    </row>
    <row r="35" customFormat="false" ht="14.25" hidden="false" customHeight="false" outlineLevel="0" collapsed="false">
      <c r="E35" s="6"/>
      <c r="F35" s="6"/>
      <c r="G35" s="6"/>
    </row>
    <row r="36" customFormat="false" ht="14.25" hidden="false" customHeight="false" outlineLevel="0" collapsed="false">
      <c r="E36" s="6"/>
      <c r="F36" s="6"/>
      <c r="G36" s="6"/>
    </row>
    <row r="37" customFormat="false" ht="14.25" hidden="false" customHeight="false" outlineLevel="0" collapsed="false">
      <c r="E37" s="6"/>
      <c r="F37" s="6"/>
      <c r="G37" s="6"/>
    </row>
    <row r="38" customFormat="false" ht="14.25" hidden="false" customHeight="false" outlineLevel="0" collapsed="false">
      <c r="E38" s="6"/>
      <c r="F38" s="6"/>
      <c r="G38" s="6"/>
    </row>
    <row r="39" customFormat="false" ht="14.25" hidden="false" customHeight="false" outlineLevel="0" collapsed="false">
      <c r="E39" s="6"/>
      <c r="F39" s="6"/>
      <c r="G39" s="6"/>
    </row>
    <row r="40" customFormat="false" ht="14.25" hidden="false" customHeight="false" outlineLevel="0" collapsed="false">
      <c r="E40" s="6"/>
      <c r="F40" s="6"/>
      <c r="G40" s="6"/>
    </row>
    <row r="41" customFormat="false" ht="14.25" hidden="false" customHeight="false" outlineLevel="0" collapsed="false">
      <c r="E41" s="6"/>
      <c r="F41" s="6"/>
      <c r="G41" s="6"/>
    </row>
    <row r="42" customFormat="false" ht="14.25" hidden="false" customHeight="false" outlineLevel="0" collapsed="false">
      <c r="E42" s="6"/>
      <c r="F42" s="6"/>
      <c r="G42" s="6"/>
    </row>
    <row r="43" customFormat="false" ht="14.25" hidden="false" customHeight="false" outlineLevel="0" collapsed="false">
      <c r="E43" s="6"/>
      <c r="F43" s="6"/>
      <c r="G43" s="6"/>
    </row>
    <row r="44" customFormat="false" ht="14.25" hidden="false" customHeight="false" outlineLevel="0" collapsed="false">
      <c r="E44" s="6"/>
      <c r="F44" s="6"/>
      <c r="G44" s="6"/>
    </row>
    <row r="45" customFormat="false" ht="14.25" hidden="false" customHeight="false" outlineLevel="0" collapsed="false">
      <c r="E45" s="6"/>
      <c r="F45" s="6"/>
      <c r="G45" s="6"/>
    </row>
    <row r="46" customFormat="false" ht="14.25" hidden="false" customHeight="false" outlineLevel="0" collapsed="false">
      <c r="E46" s="6"/>
      <c r="F46" s="6"/>
      <c r="G46" s="6"/>
    </row>
    <row r="47" customFormat="false" ht="14.25" hidden="false" customHeight="false" outlineLevel="0" collapsed="false">
      <c r="E47" s="6"/>
      <c r="F47" s="6"/>
      <c r="G47" s="6"/>
    </row>
    <row r="48" customFormat="false" ht="14.25" hidden="false" customHeight="false" outlineLevel="0" collapsed="false">
      <c r="E48" s="6"/>
      <c r="F48" s="6"/>
      <c r="G48" s="6"/>
    </row>
    <row r="49" customFormat="false" ht="14.25" hidden="false" customHeight="false" outlineLevel="0" collapsed="false">
      <c r="E49" s="6"/>
      <c r="F49" s="6"/>
      <c r="G49" s="6"/>
    </row>
    <row r="50" customFormat="false" ht="14.25" hidden="false" customHeight="false" outlineLevel="0" collapsed="false">
      <c r="E50" s="6"/>
      <c r="F50" s="6"/>
      <c r="G50" s="6"/>
    </row>
    <row r="51" customFormat="false" ht="14.25" hidden="false" customHeight="false" outlineLevel="0" collapsed="false">
      <c r="E51" s="6"/>
      <c r="F51" s="6"/>
      <c r="G51" s="6"/>
    </row>
    <row r="52" customFormat="false" ht="14.25" hidden="false" customHeight="false" outlineLevel="0" collapsed="false">
      <c r="E52" s="6"/>
      <c r="F52" s="6"/>
      <c r="G52" s="6"/>
    </row>
    <row r="53" customFormat="false" ht="14.25" hidden="false" customHeight="false" outlineLevel="0" collapsed="false">
      <c r="E53" s="6"/>
      <c r="F53" s="6"/>
      <c r="G53" s="6"/>
    </row>
    <row r="54" customFormat="false" ht="14.25" hidden="false" customHeight="false" outlineLevel="0" collapsed="false">
      <c r="E54" s="6"/>
      <c r="F54" s="6"/>
      <c r="G54" s="6"/>
    </row>
    <row r="55" customFormat="false" ht="14.25" hidden="false" customHeight="false" outlineLevel="0" collapsed="false">
      <c r="E55" s="6"/>
      <c r="F55" s="6"/>
      <c r="G55" s="6"/>
    </row>
    <row r="56" customFormat="false" ht="14.25" hidden="false" customHeight="false" outlineLevel="0" collapsed="false">
      <c r="E56" s="6"/>
      <c r="F56" s="6"/>
      <c r="G56" s="6"/>
    </row>
    <row r="57" customFormat="false" ht="14.25" hidden="false" customHeight="false" outlineLevel="0" collapsed="false">
      <c r="E57" s="6"/>
      <c r="F57" s="6"/>
      <c r="G57" s="6"/>
    </row>
    <row r="58" customFormat="false" ht="14.25" hidden="false" customHeight="false" outlineLevel="0" collapsed="false">
      <c r="E58" s="6"/>
      <c r="F58" s="6"/>
      <c r="G58" s="6"/>
    </row>
    <row r="59" customFormat="false" ht="14.25" hidden="false" customHeight="false" outlineLevel="0" collapsed="false">
      <c r="E59" s="6"/>
      <c r="F59" s="6"/>
      <c r="G59" s="6"/>
    </row>
    <row r="60" customFormat="false" ht="14.25" hidden="false" customHeight="false" outlineLevel="0" collapsed="false">
      <c r="E60" s="6"/>
      <c r="F60" s="6"/>
      <c r="G60" s="6"/>
    </row>
    <row r="61" customFormat="false" ht="14.25" hidden="false" customHeight="false" outlineLevel="0" collapsed="false">
      <c r="E61" s="6"/>
      <c r="F61" s="6"/>
      <c r="G61" s="6"/>
    </row>
    <row r="62" customFormat="false" ht="14.25" hidden="false" customHeight="false" outlineLevel="0" collapsed="false">
      <c r="E62" s="6"/>
      <c r="F62" s="6"/>
      <c r="G62" s="6"/>
    </row>
    <row r="63" customFormat="false" ht="14.25" hidden="false" customHeight="false" outlineLevel="0" collapsed="false">
      <c r="E63" s="6"/>
      <c r="F63" s="6"/>
      <c r="G63" s="6"/>
    </row>
    <row r="64" customFormat="false" ht="14.25" hidden="false" customHeight="false" outlineLevel="0" collapsed="false">
      <c r="E64" s="6"/>
      <c r="F64" s="6"/>
      <c r="G64" s="6"/>
    </row>
    <row r="65" customFormat="false" ht="14.25" hidden="false" customHeight="false" outlineLevel="0" collapsed="false">
      <c r="E65" s="6"/>
      <c r="F65" s="6"/>
      <c r="G65" s="6"/>
    </row>
    <row r="66" customFormat="false" ht="14.25" hidden="false" customHeight="false" outlineLevel="0" collapsed="false">
      <c r="E66" s="6"/>
      <c r="F66" s="6"/>
      <c r="G66" s="6"/>
    </row>
    <row r="67" customFormat="false" ht="14.25" hidden="false" customHeight="false" outlineLevel="0" collapsed="false">
      <c r="E67" s="6"/>
      <c r="F67" s="6"/>
      <c r="G67" s="6"/>
    </row>
    <row r="68" customFormat="false" ht="14.25" hidden="false" customHeight="false" outlineLevel="0" collapsed="false">
      <c r="E68" s="6"/>
      <c r="F68" s="6"/>
      <c r="G68" s="6"/>
    </row>
    <row r="69" customFormat="false" ht="14.25" hidden="false" customHeight="false" outlineLevel="0" collapsed="false">
      <c r="E69" s="6"/>
      <c r="F69" s="6"/>
      <c r="G69" s="6"/>
    </row>
    <row r="70" customFormat="false" ht="14.25" hidden="false" customHeight="false" outlineLevel="0" collapsed="false">
      <c r="E70" s="6"/>
      <c r="F70" s="6"/>
      <c r="G7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1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T9" activeCellId="0" sqref="T9"/>
    </sheetView>
  </sheetViews>
  <sheetFormatPr defaultColWidth="10.5390625" defaultRowHeight="14.25" zeroHeight="false" outlineLevelRow="0" outlineLevelCol="0"/>
  <cols>
    <col collapsed="false" customWidth="true" hidden="false" outlineLevel="0" max="1" min="1" style="1" width="17.13"/>
    <col collapsed="false" customWidth="true" hidden="false" outlineLevel="0" max="4" min="4" style="1" width="19"/>
    <col collapsed="false" customWidth="true" hidden="false" outlineLevel="0" max="7" min="7" style="1" width="14.75"/>
    <col collapsed="false" customWidth="true" hidden="false" outlineLevel="0" max="8" min="8" style="1" width="15.13"/>
    <col collapsed="false" customWidth="true" hidden="false" outlineLevel="0" max="9" min="9" style="1" width="26.75"/>
    <col collapsed="false" customWidth="true" hidden="false" outlineLevel="0" max="10" min="10" style="1" width="24"/>
    <col collapsed="false" customWidth="true" hidden="false" outlineLevel="0" max="11" min="11" style="1" width="24.13"/>
    <col collapsed="false" customWidth="true" hidden="false" outlineLevel="0" max="12" min="12" style="1" width="29.13"/>
    <col collapsed="false" customWidth="true" hidden="false" outlineLevel="0" max="13" min="13" style="1" width="37.75"/>
    <col collapsed="false" customWidth="true" hidden="false" outlineLevel="0" max="15" min="14" style="1" width="19.75"/>
    <col collapsed="false" customWidth="true" hidden="false" outlineLevel="0" max="16" min="16" style="1" width="20.88"/>
    <col collapsed="false" customWidth="true" hidden="false" outlineLevel="0" max="17" min="17" style="1" width="23.38"/>
    <col collapsed="false" customWidth="true" hidden="false" outlineLevel="0" max="18" min="18" style="1" width="23.25"/>
    <col collapsed="false" customWidth="true" hidden="false" outlineLevel="0" max="19" min="19" style="1" width="20.5"/>
    <col collapsed="false" customWidth="true" hidden="false" outlineLevel="0" max="20" min="20" style="1" width="25.25"/>
    <col collapsed="false" customWidth="true" hidden="false" outlineLevel="0" max="21" min="21" style="1" width="4.25"/>
    <col collapsed="false" customWidth="true" hidden="false" outlineLevel="0" max="23" min="22" style="1" width="4.88"/>
    <col collapsed="false" customWidth="true" hidden="false" outlineLevel="0" max="24" min="24" style="1" width="19.25"/>
    <col collapsed="false" customWidth="true" hidden="false" outlineLevel="0" max="25" min="25" style="1" width="29.25"/>
    <col collapsed="false" customWidth="true" hidden="false" outlineLevel="0" max="30" min="30" style="1" width="2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104</v>
      </c>
      <c r="R1" s="4" t="s">
        <v>17</v>
      </c>
      <c r="S1" s="4" t="s">
        <v>18</v>
      </c>
      <c r="T1" s="4" t="s">
        <v>19</v>
      </c>
      <c r="U1" s="4" t="s">
        <v>105</v>
      </c>
      <c r="V1" s="4" t="s">
        <v>106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111</v>
      </c>
      <c r="AB1" s="4" t="s">
        <v>112</v>
      </c>
      <c r="AC1" s="4" t="s">
        <v>113</v>
      </c>
      <c r="AD1" s="4" t="s">
        <v>114</v>
      </c>
    </row>
    <row r="2" customFormat="false" ht="14.25" hidden="false" customHeight="false" outlineLevel="0" collapsed="false">
      <c r="A2" s="2"/>
      <c r="B2" s="2"/>
      <c r="C2" s="3"/>
      <c r="D2" s="2"/>
      <c r="E2" s="4" t="s">
        <v>20</v>
      </c>
      <c r="F2" s="4" t="s">
        <v>20</v>
      </c>
      <c r="G2" s="4" t="s">
        <v>6</v>
      </c>
      <c r="H2" s="4" t="s">
        <v>21</v>
      </c>
      <c r="I2" s="4" t="s">
        <v>22</v>
      </c>
      <c r="J2" s="4" t="s">
        <v>115</v>
      </c>
      <c r="K2" s="4" t="s">
        <v>24</v>
      </c>
      <c r="L2" s="4" t="s">
        <v>23</v>
      </c>
      <c r="M2" s="4" t="s">
        <v>23</v>
      </c>
      <c r="N2" s="4" t="s">
        <v>23</v>
      </c>
      <c r="O2" s="4" t="s">
        <v>23</v>
      </c>
      <c r="P2" s="4" t="s">
        <v>24</v>
      </c>
      <c r="Q2" s="4" t="s">
        <v>23</v>
      </c>
      <c r="R2" s="4" t="s">
        <v>24</v>
      </c>
      <c r="S2" s="4" t="s">
        <v>23</v>
      </c>
      <c r="T2" s="4" t="s">
        <v>24</v>
      </c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4.25" hidden="false" customHeight="false" outlineLevel="0" collapsed="false">
      <c r="A3" s="5" t="s">
        <v>25</v>
      </c>
      <c r="B3" s="5" t="s">
        <v>26</v>
      </c>
      <c r="C3" s="3" t="s">
        <v>27</v>
      </c>
      <c r="D3" s="2" t="s">
        <v>28</v>
      </c>
      <c r="E3" s="6" t="n">
        <v>44</v>
      </c>
      <c r="F3" s="6" t="n">
        <v>11</v>
      </c>
      <c r="G3" s="6" t="n">
        <v>7.8</v>
      </c>
      <c r="H3" s="4" t="n">
        <v>3</v>
      </c>
      <c r="I3" s="4" t="n">
        <v>7</v>
      </c>
      <c r="J3" s="4" t="n">
        <v>85</v>
      </c>
      <c r="K3" s="4" t="n">
        <v>0</v>
      </c>
      <c r="L3" s="4" t="n">
        <v>149</v>
      </c>
      <c r="M3" s="4" t="n">
        <v>54</v>
      </c>
      <c r="N3" s="4" t="n">
        <v>200</v>
      </c>
      <c r="O3" s="4" t="n">
        <v>283</v>
      </c>
      <c r="P3" s="4" t="n">
        <v>0</v>
      </c>
      <c r="Q3" s="4" t="n">
        <v>0</v>
      </c>
      <c r="R3" s="4" t="n">
        <v>12090</v>
      </c>
      <c r="S3" s="4" t="n">
        <v>185</v>
      </c>
      <c r="T3" s="4" t="n">
        <v>78887</v>
      </c>
      <c r="U3" s="1" t="n">
        <f aca="false">S3</f>
        <v>185</v>
      </c>
      <c r="V3" s="1" t="n">
        <f aca="false">J3+L3+M3+N3</f>
        <v>488</v>
      </c>
      <c r="W3" s="1" t="n">
        <f aca="false">O3</f>
        <v>283</v>
      </c>
      <c r="X3" s="1" t="n">
        <f aca="false">(U3+V3+W3)*2400</f>
        <v>2294400</v>
      </c>
      <c r="Y3" s="17" t="n">
        <f aca="false">2400*T3/X3</f>
        <v>82.5177824267782</v>
      </c>
      <c r="Z3" s="1" t="n">
        <f aca="false">E3*F3</f>
        <v>484</v>
      </c>
      <c r="AA3" s="17" t="n">
        <f aca="false">U3/Z3</f>
        <v>0.382231404958678</v>
      </c>
      <c r="AB3" s="17" t="n">
        <f aca="false">V3/Z3</f>
        <v>1.00826446280992</v>
      </c>
      <c r="AC3" s="17" t="n">
        <f aca="false">W3/Z3</f>
        <v>0.584710743801653</v>
      </c>
      <c r="AD3" s="1" t="n">
        <f aca="false">P3/Z3</f>
        <v>0</v>
      </c>
    </row>
    <row r="4" customFormat="false" ht="14.25" hidden="false" customHeight="false" outlineLevel="0" collapsed="false">
      <c r="A4" s="5" t="s">
        <v>29</v>
      </c>
      <c r="B4" s="5" t="s">
        <v>30</v>
      </c>
      <c r="C4" s="3" t="s">
        <v>31</v>
      </c>
      <c r="D4" s="2" t="s">
        <v>28</v>
      </c>
      <c r="E4" s="6" t="n">
        <v>46</v>
      </c>
      <c r="F4" s="6" t="n">
        <v>36</v>
      </c>
      <c r="G4" s="6" t="n">
        <v>10</v>
      </c>
      <c r="H4" s="4" t="n">
        <v>2</v>
      </c>
      <c r="I4" s="4" t="n">
        <v>11</v>
      </c>
      <c r="J4" s="4" t="n">
        <v>202</v>
      </c>
      <c r="K4" s="4" t="n">
        <v>0</v>
      </c>
      <c r="L4" s="4" t="n">
        <v>596</v>
      </c>
      <c r="M4" s="4" t="n">
        <v>36</v>
      </c>
      <c r="N4" s="4" t="n">
        <v>300</v>
      </c>
      <c r="O4" s="4" t="n">
        <v>1230</v>
      </c>
      <c r="P4" s="4" t="n">
        <v>0</v>
      </c>
      <c r="Q4" s="4" t="n">
        <v>0</v>
      </c>
      <c r="R4" s="4" t="n">
        <f aca="false">99.6*65</f>
        <v>6474</v>
      </c>
      <c r="S4" s="4" t="n">
        <v>202</v>
      </c>
      <c r="T4" s="4" t="n">
        <f aca="false">276000+44000</f>
        <v>320000</v>
      </c>
      <c r="U4" s="1" t="n">
        <f aca="false">S4</f>
        <v>202</v>
      </c>
      <c r="V4" s="1" t="n">
        <f aca="false">J4+L4+M4+N4</f>
        <v>1134</v>
      </c>
      <c r="W4" s="1" t="n">
        <f aca="false">O4</f>
        <v>1230</v>
      </c>
      <c r="X4" s="1" t="n">
        <f aca="false">(U4+V4+W4)*2400</f>
        <v>6158400</v>
      </c>
      <c r="Y4" s="17" t="n">
        <f aca="false">2400*T4/X4</f>
        <v>124.707716289945</v>
      </c>
      <c r="Z4" s="1" t="n">
        <f aca="false">E4*F4</f>
        <v>1656</v>
      </c>
      <c r="AA4" s="17" t="n">
        <f aca="false">U4/Z4</f>
        <v>0.121980676328502</v>
      </c>
      <c r="AB4" s="17" t="n">
        <f aca="false">V4/Z4</f>
        <v>0.684782608695652</v>
      </c>
      <c r="AC4" s="17" t="n">
        <f aca="false">W4/Z4</f>
        <v>0.742753623188406</v>
      </c>
      <c r="AD4" s="1" t="n">
        <f aca="false">P4/Z4</f>
        <v>0</v>
      </c>
    </row>
    <row r="5" s="18" customFormat="true" ht="14.25" hidden="false" customHeight="false" outlineLevel="0" collapsed="false">
      <c r="A5" s="7" t="s">
        <v>32</v>
      </c>
      <c r="B5" s="7" t="s">
        <v>33</v>
      </c>
      <c r="C5" s="8" t="s">
        <v>34</v>
      </c>
      <c r="D5" s="9" t="s">
        <v>35</v>
      </c>
      <c r="E5" s="10" t="n">
        <v>80</v>
      </c>
      <c r="F5" s="10" t="n">
        <v>22</v>
      </c>
      <c r="G5" s="10" t="n">
        <v>11</v>
      </c>
      <c r="H5" s="11" t="n">
        <v>3</v>
      </c>
      <c r="I5" s="11" t="n">
        <v>19</v>
      </c>
      <c r="J5" s="11" t="n">
        <v>0</v>
      </c>
      <c r="K5" s="11" t="n">
        <v>135700</v>
      </c>
      <c r="L5" s="11" t="n">
        <v>711</v>
      </c>
      <c r="M5" s="11" t="n">
        <v>129</v>
      </c>
      <c r="N5" s="11" t="n">
        <v>773</v>
      </c>
      <c r="O5" s="11" t="n">
        <v>864</v>
      </c>
      <c r="P5" s="11" t="n">
        <v>373500</v>
      </c>
      <c r="Q5" s="11" t="n">
        <v>0</v>
      </c>
      <c r="R5" s="11" t="n">
        <v>19000</v>
      </c>
      <c r="S5" s="11" t="n">
        <v>604</v>
      </c>
      <c r="T5" s="11" t="n">
        <f aca="false">175000+110000+160500</f>
        <v>445500</v>
      </c>
      <c r="U5" s="18" t="n">
        <f aca="false">S5</f>
        <v>604</v>
      </c>
      <c r="V5" s="18" t="n">
        <f aca="false">J5+L5+M5+N5</f>
        <v>1613</v>
      </c>
      <c r="W5" s="18" t="n">
        <f aca="false">O5</f>
        <v>864</v>
      </c>
      <c r="X5" s="18" t="n">
        <f aca="false">(U5+V5+W5)*2400</f>
        <v>7394400</v>
      </c>
      <c r="Y5" s="19" t="n">
        <f aca="false">2400*T5/X5</f>
        <v>144.595910418695</v>
      </c>
      <c r="Z5" s="18" t="n">
        <f aca="false">E5*F5</f>
        <v>1760</v>
      </c>
      <c r="AA5" s="19" t="n">
        <f aca="false">U5/Z5</f>
        <v>0.343181818181818</v>
      </c>
      <c r="AB5" s="19" t="n">
        <f aca="false">V5/Z5</f>
        <v>0.916477272727273</v>
      </c>
      <c r="AC5" s="19" t="n">
        <f aca="false">W5/Z5</f>
        <v>0.490909090909091</v>
      </c>
      <c r="AD5" s="20" t="n">
        <f aca="false">P5/Z5</f>
        <v>212.215909090909</v>
      </c>
    </row>
    <row r="6" customFormat="false" ht="14.25" hidden="false" customHeight="false" outlineLevel="0" collapsed="false">
      <c r="A6" s="5" t="s">
        <v>36</v>
      </c>
      <c r="B6" s="5" t="s">
        <v>37</v>
      </c>
      <c r="C6" s="3" t="s">
        <v>38</v>
      </c>
      <c r="D6" s="2" t="s">
        <v>28</v>
      </c>
      <c r="E6" s="6" t="n">
        <v>51.5</v>
      </c>
      <c r="F6" s="6" t="n">
        <v>9.6</v>
      </c>
      <c r="G6" s="6" t="n">
        <v>5</v>
      </c>
      <c r="H6" s="4" t="n">
        <v>2</v>
      </c>
      <c r="I6" s="4" t="n">
        <v>6</v>
      </c>
      <c r="J6" s="4" t="n">
        <v>119</v>
      </c>
      <c r="K6" s="4" t="n">
        <f aca="false">2731+428</f>
        <v>3159</v>
      </c>
      <c r="L6" s="4" t="n">
        <v>70</v>
      </c>
      <c r="M6" s="4" t="n">
        <v>188</v>
      </c>
      <c r="N6" s="4" t="n">
        <v>63</v>
      </c>
      <c r="O6" s="4" t="n">
        <v>365</v>
      </c>
      <c r="P6" s="4" t="n">
        <v>0</v>
      </c>
      <c r="Q6" s="4" t="n">
        <v>20</v>
      </c>
      <c r="R6" s="4" t="n">
        <f aca="false">136*65</f>
        <v>8840</v>
      </c>
      <c r="S6" s="4" t="n">
        <v>37</v>
      </c>
      <c r="T6" s="4" t="n">
        <f aca="false">14165+57050+1666</f>
        <v>72881</v>
      </c>
      <c r="U6" s="1" t="n">
        <f aca="false">S6</f>
        <v>37</v>
      </c>
      <c r="V6" s="1" t="n">
        <f aca="false">J6+L6+M6+N6</f>
        <v>440</v>
      </c>
      <c r="W6" s="1" t="n">
        <f aca="false">O6</f>
        <v>365</v>
      </c>
      <c r="X6" s="1" t="n">
        <f aca="false">(U6+V6+W6)*2400</f>
        <v>2020800</v>
      </c>
      <c r="Y6" s="17" t="n">
        <f aca="false">2400*T6/X6</f>
        <v>86.5570071258907</v>
      </c>
      <c r="Z6" s="1" t="n">
        <f aca="false">E6*F6</f>
        <v>494.4</v>
      </c>
      <c r="AA6" s="17" t="n">
        <f aca="false">U6/Z6</f>
        <v>0.0748381877022654</v>
      </c>
      <c r="AB6" s="17" t="n">
        <f aca="false">V6/Z6</f>
        <v>0.889967637540453</v>
      </c>
      <c r="AC6" s="17" t="n">
        <f aca="false">W6/Z6</f>
        <v>0.73826860841424</v>
      </c>
      <c r="AD6" s="1" t="n">
        <f aca="false">P6/Z6</f>
        <v>0</v>
      </c>
    </row>
    <row r="7" s="21" customFormat="true" ht="14.25" hidden="false" customHeight="false" outlineLevel="0" collapsed="false">
      <c r="A7" s="12" t="s">
        <v>39</v>
      </c>
      <c r="B7" s="12" t="s">
        <v>30</v>
      </c>
      <c r="C7" s="13" t="s">
        <v>31</v>
      </c>
      <c r="D7" s="14" t="s">
        <v>40</v>
      </c>
      <c r="E7" s="15" t="n">
        <v>7.7</v>
      </c>
      <c r="F7" s="15" t="n">
        <v>16.2</v>
      </c>
      <c r="G7" s="15"/>
      <c r="H7" s="16" t="n">
        <v>1</v>
      </c>
      <c r="I7" s="16" t="n">
        <v>3</v>
      </c>
      <c r="J7" s="16" t="n">
        <v>2</v>
      </c>
      <c r="K7" s="16" t="n">
        <v>0</v>
      </c>
      <c r="L7" s="16" t="n">
        <v>66</v>
      </c>
      <c r="M7" s="16" t="n">
        <v>34</v>
      </c>
      <c r="N7" s="16" t="n">
        <v>0</v>
      </c>
      <c r="O7" s="16" t="n">
        <v>151</v>
      </c>
      <c r="P7" s="16" t="n">
        <v>0</v>
      </c>
      <c r="Q7" s="16" t="n">
        <v>0</v>
      </c>
      <c r="R7" s="16" t="n">
        <f aca="false">27*65</f>
        <v>1755</v>
      </c>
      <c r="S7" s="16" t="n">
        <v>24</v>
      </c>
      <c r="T7" s="16" t="n">
        <v>44182</v>
      </c>
      <c r="U7" s="21" t="n">
        <f aca="false">S7</f>
        <v>24</v>
      </c>
      <c r="V7" s="21" t="n">
        <f aca="false">J7+L7+M7+N7</f>
        <v>102</v>
      </c>
      <c r="W7" s="21" t="n">
        <f aca="false">O7</f>
        <v>151</v>
      </c>
      <c r="X7" s="21" t="n">
        <f aca="false">(U7+V7+W7)*2400</f>
        <v>664800</v>
      </c>
      <c r="Y7" s="22" t="n">
        <f aca="false">2400*T7/X7</f>
        <v>159.501805054152</v>
      </c>
      <c r="Z7" s="21" t="n">
        <f aca="false">E7*F7</f>
        <v>124.74</v>
      </c>
      <c r="AA7" s="22" t="n">
        <f aca="false">U7/Z7</f>
        <v>0.192400192400192</v>
      </c>
      <c r="AB7" s="22" t="n">
        <f aca="false">V7/Z7</f>
        <v>0.817700817700818</v>
      </c>
      <c r="AC7" s="22" t="n">
        <f aca="false">W7/Z7</f>
        <v>1.21051787718454</v>
      </c>
      <c r="AD7" s="21" t="n">
        <f aca="false">P7/Z7</f>
        <v>0</v>
      </c>
    </row>
    <row r="8" customFormat="false" ht="14.25" hidden="false" customHeight="false" outlineLevel="0" collapsed="false">
      <c r="A8" s="5" t="s">
        <v>41</v>
      </c>
      <c r="B8" s="5" t="s">
        <v>30</v>
      </c>
      <c r="C8" s="3" t="s">
        <v>31</v>
      </c>
      <c r="D8" s="2" t="s">
        <v>28</v>
      </c>
      <c r="E8" s="6" t="n">
        <v>44.8</v>
      </c>
      <c r="F8" s="6" t="n">
        <v>12.5</v>
      </c>
      <c r="G8" s="6"/>
      <c r="H8" s="4" t="n">
        <v>2</v>
      </c>
      <c r="I8" s="4" t="n">
        <v>6</v>
      </c>
      <c r="J8" s="4" t="n">
        <v>16</v>
      </c>
      <c r="K8" s="4" t="n">
        <v>0</v>
      </c>
      <c r="L8" s="4" t="n">
        <v>95</v>
      </c>
      <c r="M8" s="4" t="n">
        <v>134</v>
      </c>
      <c r="N8" s="4" t="n">
        <v>34</v>
      </c>
      <c r="O8" s="4" t="n">
        <v>443</v>
      </c>
      <c r="P8" s="4" t="n">
        <v>0</v>
      </c>
      <c r="Q8" s="4" t="n">
        <v>0</v>
      </c>
      <c r="R8" s="4" t="n">
        <f aca="false">99.6*65</f>
        <v>6474</v>
      </c>
      <c r="S8" s="4" t="n">
        <v>32</v>
      </c>
      <c r="T8" s="4" t="n">
        <f aca="false">73958+14955</f>
        <v>88913</v>
      </c>
      <c r="U8" s="1" t="n">
        <f aca="false">S8</f>
        <v>32</v>
      </c>
      <c r="V8" s="1" t="n">
        <f aca="false">J8+L8+M8+N8</f>
        <v>279</v>
      </c>
      <c r="W8" s="1" t="n">
        <f aca="false">O8</f>
        <v>443</v>
      </c>
      <c r="X8" s="1" t="n">
        <f aca="false">(U8+V8+W8)*2400</f>
        <v>1809600</v>
      </c>
      <c r="Y8" s="17" t="n">
        <f aca="false">2400*T8/X8</f>
        <v>117.92175066313</v>
      </c>
      <c r="Z8" s="1" t="n">
        <f aca="false">E8*F8</f>
        <v>560</v>
      </c>
      <c r="AA8" s="17" t="n">
        <f aca="false">U8/Z8</f>
        <v>0.0571428571428571</v>
      </c>
      <c r="AB8" s="17" t="n">
        <f aca="false">V8/Z8</f>
        <v>0.498214285714286</v>
      </c>
      <c r="AC8" s="17" t="n">
        <f aca="false">W8/Z8</f>
        <v>0.791071428571429</v>
      </c>
      <c r="AD8" s="1" t="n">
        <f aca="false">P8/Z8</f>
        <v>0</v>
      </c>
    </row>
    <row r="9" customFormat="false" ht="14.25" hidden="false" customHeight="false" outlineLevel="0" collapsed="false">
      <c r="A9" s="5" t="s">
        <v>42</v>
      </c>
      <c r="B9" s="5" t="s">
        <v>30</v>
      </c>
      <c r="C9" s="3" t="s">
        <v>31</v>
      </c>
      <c r="D9" s="2" t="s">
        <v>28</v>
      </c>
      <c r="E9" s="6" t="n">
        <v>47.5</v>
      </c>
      <c r="F9" s="6" t="n">
        <v>12.8</v>
      </c>
      <c r="G9" s="6"/>
      <c r="H9" s="4" t="n">
        <v>2</v>
      </c>
      <c r="I9" s="4" t="n">
        <v>6</v>
      </c>
      <c r="J9" s="4" t="n">
        <v>36</v>
      </c>
      <c r="K9" s="4" t="n">
        <v>0</v>
      </c>
      <c r="L9" s="4" t="n">
        <v>111</v>
      </c>
      <c r="M9" s="4" t="n">
        <v>129</v>
      </c>
      <c r="N9" s="4" t="n">
        <v>43</v>
      </c>
      <c r="O9" s="4" t="n">
        <v>483</v>
      </c>
      <c r="P9" s="4" t="n">
        <v>0</v>
      </c>
      <c r="Q9" s="4" t="n">
        <v>0</v>
      </c>
      <c r="R9" s="4" t="n">
        <f aca="false">105*65</f>
        <v>6825</v>
      </c>
      <c r="S9" s="4" t="n">
        <v>29</v>
      </c>
      <c r="T9" s="4" t="n">
        <f aca="false">88654+17827</f>
        <v>106481</v>
      </c>
      <c r="U9" s="1" t="n">
        <f aca="false">S9</f>
        <v>29</v>
      </c>
      <c r="V9" s="1" t="n">
        <f aca="false">J9+L9+M9+N9</f>
        <v>319</v>
      </c>
      <c r="W9" s="1" t="n">
        <f aca="false">O9</f>
        <v>483</v>
      </c>
      <c r="X9" s="1" t="n">
        <f aca="false">(U9+V9+W9)*2400</f>
        <v>1994400</v>
      </c>
      <c r="Y9" s="17" t="n">
        <f aca="false">2400*T9/X9</f>
        <v>128.135980746089</v>
      </c>
      <c r="Z9" s="1" t="n">
        <f aca="false">E9*F9</f>
        <v>608</v>
      </c>
      <c r="AA9" s="17" t="n">
        <f aca="false">U9/Z9</f>
        <v>0.0476973684210526</v>
      </c>
      <c r="AB9" s="17" t="n">
        <f aca="false">V9/Z9</f>
        <v>0.524671052631579</v>
      </c>
      <c r="AC9" s="17" t="n">
        <f aca="false">W9/Z9</f>
        <v>0.794407894736842</v>
      </c>
      <c r="AD9" s="1" t="n">
        <f aca="false">P9/Z9</f>
        <v>0</v>
      </c>
    </row>
    <row r="11" customFormat="false" ht="14.25" hidden="false" customHeight="false" outlineLevel="0" collapsed="false">
      <c r="Y11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2024-10-08T16:18:34Z</dcterms:created>
  <dc:creator>Meriç Tunalı</dc:creator>
  <dc:description/>
  <dc:language>fr-FR</dc:language>
  <cp:lastModifiedBy/>
  <dcterms:modified xsi:type="dcterms:W3CDTF">2024-10-10T20:05:52Z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