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lien.cravero\source\repos\BridgesLCA\BridgesLCA\data\"/>
    </mc:Choice>
  </mc:AlternateContent>
  <xr:revisionPtr revIDLastSave="0" documentId="13_ncr:1_{1FEE15A1-B2C7-451B-B5A3-1590A12C87FA}" xr6:coauthVersionLast="47" xr6:coauthVersionMax="47" xr10:uidLastSave="{00000000-0000-0000-0000-000000000000}"/>
  <bookViews>
    <workbookView xWindow="-120" yWindow="-120" windowWidth="29040" windowHeight="15990" xr2:uid="{5762E621-FB6B-4264-B807-B2B391FF7D72}"/>
  </bookViews>
  <sheets>
    <sheet name="bridges_data" sheetId="3" r:id="rId1"/>
    <sheet name="Sheet1" sheetId="1" r:id="rId2"/>
    <sheet name="Feuil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3" l="1"/>
  <c r="R9" i="3"/>
  <c r="T8" i="3"/>
  <c r="R8" i="3"/>
  <c r="R7" i="3"/>
  <c r="T6" i="3"/>
  <c r="R6" i="3"/>
  <c r="K6" i="3"/>
  <c r="T5" i="3"/>
  <c r="T4" i="3"/>
  <c r="R4" i="3"/>
  <c r="AD6" i="2"/>
  <c r="AD7" i="2"/>
  <c r="AD4" i="2"/>
  <c r="AC6" i="2"/>
  <c r="AB7" i="2"/>
  <c r="AB8" i="2"/>
  <c r="AB9" i="2"/>
  <c r="AB3" i="2"/>
  <c r="AA7" i="2"/>
  <c r="AA8" i="2"/>
  <c r="AA9" i="2"/>
  <c r="AA3" i="2"/>
  <c r="Z4" i="2"/>
  <c r="AA4" i="2" s="1"/>
  <c r="Z5" i="2"/>
  <c r="AD5" i="2" s="1"/>
  <c r="Z6" i="2"/>
  <c r="AA6" i="2" s="1"/>
  <c r="Z7" i="2"/>
  <c r="Z8" i="2"/>
  <c r="AD8" i="2" s="1"/>
  <c r="Z9" i="2"/>
  <c r="AD9" i="2" s="1"/>
  <c r="Z3" i="2"/>
  <c r="AD3" i="2" s="1"/>
  <c r="W4" i="2"/>
  <c r="AC4" i="2" s="1"/>
  <c r="W5" i="2"/>
  <c r="AC5" i="2" s="1"/>
  <c r="W6" i="2"/>
  <c r="W7" i="2"/>
  <c r="AC7" i="2" s="1"/>
  <c r="W8" i="2"/>
  <c r="X8" i="2" s="1"/>
  <c r="W9" i="2"/>
  <c r="AC9" i="2" s="1"/>
  <c r="W3" i="2"/>
  <c r="X3" i="2" s="1"/>
  <c r="Y3" i="2" s="1"/>
  <c r="V4" i="2"/>
  <c r="AB4" i="2" s="1"/>
  <c r="V5" i="2"/>
  <c r="AB5" i="2" s="1"/>
  <c r="V6" i="2"/>
  <c r="AB6" i="2" s="1"/>
  <c r="V7" i="2"/>
  <c r="V8" i="2"/>
  <c r="V9" i="2"/>
  <c r="V3" i="2"/>
  <c r="U4" i="2"/>
  <c r="X4" i="2" s="1"/>
  <c r="U5" i="2"/>
  <c r="U6" i="2"/>
  <c r="U7" i="2"/>
  <c r="U8" i="2"/>
  <c r="U9" i="2"/>
  <c r="U3" i="2"/>
  <c r="T9" i="2"/>
  <c r="R9" i="2"/>
  <c r="T8" i="2"/>
  <c r="R8" i="2"/>
  <c r="R7" i="2"/>
  <c r="T6" i="2"/>
  <c r="R6" i="2"/>
  <c r="K6" i="2"/>
  <c r="T5" i="2"/>
  <c r="T4" i="2"/>
  <c r="Y4" i="2" s="1"/>
  <c r="R4" i="2"/>
  <c r="R5" i="1"/>
  <c r="R6" i="1"/>
  <c r="R8" i="1"/>
  <c r="R7" i="1"/>
  <c r="T8" i="1"/>
  <c r="T7" i="1"/>
  <c r="T5" i="1"/>
  <c r="K5" i="1"/>
  <c r="T3" i="1"/>
  <c r="R3" i="1"/>
  <c r="T4" i="1"/>
  <c r="Y5" i="2" l="1"/>
  <c r="Y6" i="2"/>
  <c r="Y8" i="2"/>
  <c r="AA5" i="2"/>
  <c r="X9" i="2"/>
  <c r="Y9" i="2" s="1"/>
  <c r="X6" i="2"/>
  <c r="X5" i="2"/>
  <c r="AC3" i="2"/>
  <c r="X7" i="2"/>
  <c r="Y7" i="2" s="1"/>
  <c r="AC8" i="2"/>
</calcChain>
</file>

<file path=xl/sharedStrings.xml><?xml version="1.0" encoding="utf-8"?>
<sst xmlns="http://schemas.openxmlformats.org/spreadsheetml/2006/main" count="227" uniqueCount="106">
  <si>
    <t>Name</t>
  </si>
  <si>
    <t>Pont des 2 Sources</t>
  </si>
  <si>
    <t>Location</t>
  </si>
  <si>
    <t xml:space="preserve">Poilley </t>
  </si>
  <si>
    <t>35</t>
  </si>
  <si>
    <t>Department</t>
  </si>
  <si>
    <t>Type</t>
  </si>
  <si>
    <t>Prestressed Concrete</t>
  </si>
  <si>
    <t>Duration of Installation (Months)</t>
  </si>
  <si>
    <t>PI27</t>
  </si>
  <si>
    <t>Cholet</t>
  </si>
  <si>
    <t>49</t>
  </si>
  <si>
    <t>Max. Height</t>
  </si>
  <si>
    <t>Pont sur la Tardoire</t>
  </si>
  <si>
    <t>16</t>
  </si>
  <si>
    <t>Composite</t>
  </si>
  <si>
    <t>La Rochefoucauld</t>
  </si>
  <si>
    <t>Reinforced Concrete</t>
  </si>
  <si>
    <t>PS de Cocloye</t>
  </si>
  <si>
    <t>Cocloye</t>
  </si>
  <si>
    <t>71</t>
  </si>
  <si>
    <t>PI28</t>
  </si>
  <si>
    <t>PS30</t>
  </si>
  <si>
    <t>PS31</t>
  </si>
  <si>
    <t xml:space="preserve">Length (m) </t>
  </si>
  <si>
    <t>Width (m)</t>
  </si>
  <si>
    <t>Number of Spans</t>
  </si>
  <si>
    <t>Concrete for Piers</t>
  </si>
  <si>
    <t>Concrete for Deck</t>
  </si>
  <si>
    <t>Structural Steel for Deck</t>
  </si>
  <si>
    <t>Concrete for Railings</t>
  </si>
  <si>
    <t>Structural Steel for Railings</t>
  </si>
  <si>
    <t>Blinding Concrete</t>
  </si>
  <si>
    <t>Steel for Reinforced Concrete</t>
  </si>
  <si>
    <t>Concrete for Piles (m3)</t>
  </si>
  <si>
    <t>Structural Steel for piles (kg)</t>
  </si>
  <si>
    <t>Concrete for Foundation (m3)</t>
  </si>
  <si>
    <t>711 (C30)</t>
  </si>
  <si>
    <t>129 (C30)</t>
  </si>
  <si>
    <t>Concrete for Walls and Abutments (m3)</t>
  </si>
  <si>
    <t>773 (C30)</t>
  </si>
  <si>
    <t>864 (C40)</t>
  </si>
  <si>
    <t>604 (C30)</t>
  </si>
  <si>
    <t>85 (C30)</t>
  </si>
  <si>
    <t>149 (C30)</t>
  </si>
  <si>
    <t>54 (C30)</t>
  </si>
  <si>
    <t>200 (C30)</t>
  </si>
  <si>
    <t>283 (C45)</t>
  </si>
  <si>
    <t>185 (C20)</t>
  </si>
  <si>
    <t>300 (C30)</t>
  </si>
  <si>
    <t>596 (C30)</t>
  </si>
  <si>
    <t>36 (C30)</t>
  </si>
  <si>
    <t>1230 (C45)</t>
  </si>
  <si>
    <t>202 (C20)</t>
  </si>
  <si>
    <t>202 (C30)</t>
  </si>
  <si>
    <t>37 (C20)</t>
  </si>
  <si>
    <t>70 (C30)</t>
  </si>
  <si>
    <t>365 (C40)</t>
  </si>
  <si>
    <t>188 (C30)</t>
  </si>
  <si>
    <t>63 (C30)</t>
  </si>
  <si>
    <t>119 (C30)</t>
  </si>
  <si>
    <t>20 (C30)</t>
  </si>
  <si>
    <t>24 (C20)</t>
  </si>
  <si>
    <t>32 (C20)</t>
  </si>
  <si>
    <t>29 (C20)</t>
  </si>
  <si>
    <t>34 (C30)</t>
  </si>
  <si>
    <t>43 (C30)</t>
  </si>
  <si>
    <t>443 (C45)</t>
  </si>
  <si>
    <t>483 (C45)</t>
  </si>
  <si>
    <t>66 (C30)</t>
  </si>
  <si>
    <t>95 (C30)</t>
  </si>
  <si>
    <t>111 (C30)</t>
  </si>
  <si>
    <t>134 (C30)</t>
  </si>
  <si>
    <t>151 (C45)</t>
  </si>
  <si>
    <t>2 (C30)</t>
  </si>
  <si>
    <t>16 (C30)</t>
  </si>
  <si>
    <t>Concrete for Piers C30</t>
  </si>
  <si>
    <t>Concrete for Deck C45</t>
  </si>
  <si>
    <t>C20</t>
  </si>
  <si>
    <t>C30</t>
  </si>
  <si>
    <t>Blinding Concrete C20</t>
  </si>
  <si>
    <t>C45</t>
  </si>
  <si>
    <t>Ratio reinforcement steel/concrete</t>
  </si>
  <si>
    <t>Concrete total (kg)</t>
  </si>
  <si>
    <t>Surface (m2)</t>
  </si>
  <si>
    <t>C20/Surface</t>
  </si>
  <si>
    <t>C30/Surface</t>
  </si>
  <si>
    <t>C45/Surface</t>
  </si>
  <si>
    <t>Structural Steel for Deck/Surface</t>
  </si>
  <si>
    <t>m</t>
  </si>
  <si>
    <t>Length</t>
  </si>
  <si>
    <t>Width</t>
  </si>
  <si>
    <t>Maximum Height</t>
  </si>
  <si>
    <t>number</t>
  </si>
  <si>
    <t>Duration of Installation</t>
  </si>
  <si>
    <t>months</t>
  </si>
  <si>
    <t>Concrete for Piles C30</t>
  </si>
  <si>
    <t xml:space="preserve"> m3</t>
  </si>
  <si>
    <t>kg</t>
  </si>
  <si>
    <t>Structural Steel for Piles</t>
  </si>
  <si>
    <t>Concrete for Foundations C30</t>
  </si>
  <si>
    <t>m3</t>
  </si>
  <si>
    <t>Concrete for Walls and Abutments C30</t>
  </si>
  <si>
    <t>Concrete for Railings C302</t>
  </si>
  <si>
    <t>Reinforcing Steel</t>
  </si>
  <si>
    <t>Concrete for Railings 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</si>
</sst>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/>
    <xf numFmtId="49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730-7B98-45F4-B23C-B5F7ED65DD7F}">
  <dimension ref="A1:T9"/>
  <sheetViews>
    <sheetView tabSelected="1" workbookViewId="0">
      <selection activeCell="H17" sqref="H17"/>
    </sheetView>
  </sheetViews>
  <sheetFormatPr baseColWidth="10" defaultRowHeight="14.25"/>
  <cols>
    <col min="7" max="7" width="14.375" bestFit="1" customWidth="1"/>
    <col min="8" max="8" width="15.125" bestFit="1" customWidth="1"/>
    <col min="9" max="9" width="18.875" bestFit="1" customWidth="1"/>
    <col min="10" max="10" width="19.5" bestFit="1" customWidth="1"/>
    <col min="11" max="11" width="20.625" bestFit="1" customWidth="1"/>
    <col min="12" max="12" width="25.625" bestFit="1" customWidth="1"/>
    <col min="13" max="13" width="33.25" bestFit="1" customWidth="1"/>
    <col min="14" max="15" width="19.75" bestFit="1" customWidth="1"/>
    <col min="16" max="16" width="20.875" bestFit="1" customWidth="1"/>
    <col min="17" max="17" width="23.125" bestFit="1" customWidth="1"/>
    <col min="18" max="18" width="23.25" bestFit="1" customWidth="1"/>
    <col min="19" max="19" width="19.25" bestFit="1" customWidth="1"/>
    <col min="20" max="20" width="14.75" bestFit="1" customWidth="1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105</v>
      </c>
      <c r="R1" s="2" t="s">
        <v>31</v>
      </c>
      <c r="S1" s="2" t="s">
        <v>80</v>
      </c>
      <c r="T1" s="2" t="s">
        <v>104</v>
      </c>
    </row>
    <row r="2" spans="1:20">
      <c r="A2" s="1"/>
      <c r="B2" s="1"/>
      <c r="C2" s="5"/>
      <c r="D2" s="1"/>
      <c r="E2" s="2" t="s">
        <v>89</v>
      </c>
      <c r="F2" s="2" t="s">
        <v>89</v>
      </c>
      <c r="G2" s="2" t="s">
        <v>89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</row>
    <row r="3" spans="1:2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</row>
    <row r="4" spans="1:2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</row>
    <row r="5" spans="1:20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</row>
    <row r="6" spans="1:2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</row>
    <row r="7" spans="1:20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</row>
    <row r="8" spans="1:2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</row>
    <row r="9" spans="1:2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6AA-CA4F-4250-8712-BF244412D3CB}">
  <dimension ref="A1:T70"/>
  <sheetViews>
    <sheetView workbookViewId="0">
      <selection activeCell="J2" sqref="A1:T8"/>
    </sheetView>
  </sheetViews>
  <sheetFormatPr baseColWidth="10" defaultColWidth="8.875" defaultRowHeight="14.25"/>
  <cols>
    <col min="1" max="1" width="33.75" style="4" customWidth="1"/>
    <col min="2" max="2" width="24.875" style="4" customWidth="1"/>
    <col min="3" max="3" width="14.5" style="5" customWidth="1"/>
    <col min="4" max="4" width="18.75" style="1" bestFit="1" customWidth="1"/>
    <col min="5" max="6" width="8.875" style="2"/>
    <col min="7" max="7" width="10.375" style="2" bestFit="1" customWidth="1"/>
    <col min="8" max="8" width="19.875" style="2" bestFit="1" customWidth="1"/>
    <col min="9" max="9" width="25.25" style="2" bestFit="1" customWidth="1"/>
    <col min="10" max="10" width="19.5" style="2" bestFit="1" customWidth="1"/>
    <col min="11" max="11" width="23.5" style="2" bestFit="1" customWidth="1"/>
    <col min="12" max="12" width="24.625" style="2" bestFit="1" customWidth="1"/>
    <col min="13" max="13" width="32.625" style="2" bestFit="1" customWidth="1"/>
    <col min="14" max="15" width="15.5" style="2" bestFit="1" customWidth="1"/>
    <col min="16" max="16" width="20.5" style="2" bestFit="1" customWidth="1"/>
    <col min="17" max="17" width="17.75" style="2" bestFit="1" customWidth="1"/>
    <col min="18" max="18" width="22.625" style="2" bestFit="1" customWidth="1"/>
    <col min="19" max="19" width="15.25" style="2" bestFit="1" customWidth="1"/>
    <col min="20" max="20" width="24.75" style="2" bestFit="1" customWidth="1"/>
    <col min="21" max="16384" width="8.875" style="2"/>
  </cols>
  <sheetData>
    <row r="1" spans="1:20">
      <c r="A1" s="1" t="s">
        <v>0</v>
      </c>
      <c r="B1" s="1" t="s">
        <v>2</v>
      </c>
      <c r="C1" s="5" t="s">
        <v>5</v>
      </c>
      <c r="D1" s="1" t="s">
        <v>6</v>
      </c>
      <c r="E1" s="2" t="s">
        <v>24</v>
      </c>
      <c r="F1" s="2" t="s">
        <v>25</v>
      </c>
      <c r="G1" s="2" t="s">
        <v>12</v>
      </c>
      <c r="H1" s="2" t="s">
        <v>26</v>
      </c>
      <c r="I1" s="2" t="s">
        <v>8</v>
      </c>
      <c r="J1" s="2" t="s">
        <v>34</v>
      </c>
      <c r="K1" s="2" t="s">
        <v>35</v>
      </c>
      <c r="L1" s="2" t="s">
        <v>36</v>
      </c>
      <c r="M1" s="2" t="s">
        <v>39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</row>
    <row r="2" spans="1:20">
      <c r="A2" s="4" t="s">
        <v>1</v>
      </c>
      <c r="B2" s="4" t="s">
        <v>3</v>
      </c>
      <c r="C2" s="5" t="s">
        <v>4</v>
      </c>
      <c r="D2" s="1" t="s">
        <v>7</v>
      </c>
      <c r="E2" s="3">
        <v>44</v>
      </c>
      <c r="F2" s="3">
        <v>11</v>
      </c>
      <c r="G2" s="3">
        <v>7.8</v>
      </c>
      <c r="H2" s="2">
        <v>3</v>
      </c>
      <c r="I2" s="2">
        <v>7</v>
      </c>
      <c r="J2" s="2" t="s">
        <v>43</v>
      </c>
      <c r="K2" s="2">
        <v>0</v>
      </c>
      <c r="L2" s="2" t="s">
        <v>44</v>
      </c>
      <c r="M2" s="2" t="s">
        <v>45</v>
      </c>
      <c r="N2" s="2" t="s">
        <v>46</v>
      </c>
      <c r="O2" s="2" t="s">
        <v>47</v>
      </c>
      <c r="P2" s="2">
        <v>0</v>
      </c>
      <c r="Q2" s="2">
        <v>0</v>
      </c>
      <c r="R2" s="2">
        <v>12090</v>
      </c>
      <c r="S2" s="2" t="s">
        <v>48</v>
      </c>
      <c r="T2" s="2">
        <v>78887</v>
      </c>
    </row>
    <row r="3" spans="1:20">
      <c r="A3" s="4" t="s">
        <v>9</v>
      </c>
      <c r="B3" s="4" t="s">
        <v>10</v>
      </c>
      <c r="C3" s="5" t="s">
        <v>11</v>
      </c>
      <c r="D3" s="1" t="s">
        <v>7</v>
      </c>
      <c r="E3" s="3">
        <v>46</v>
      </c>
      <c r="F3" s="3">
        <v>36</v>
      </c>
      <c r="G3" s="3">
        <v>10</v>
      </c>
      <c r="H3" s="2">
        <v>2</v>
      </c>
      <c r="I3" s="2">
        <v>11</v>
      </c>
      <c r="J3" s="2" t="s">
        <v>54</v>
      </c>
      <c r="K3" s="2">
        <v>0</v>
      </c>
      <c r="L3" s="2" t="s">
        <v>50</v>
      </c>
      <c r="M3" s="2" t="s">
        <v>51</v>
      </c>
      <c r="N3" s="2" t="s">
        <v>49</v>
      </c>
      <c r="O3" s="2" t="s">
        <v>52</v>
      </c>
      <c r="P3" s="2">
        <v>0</v>
      </c>
      <c r="Q3" s="2">
        <v>0</v>
      </c>
      <c r="R3" s="2">
        <f>99.6*65</f>
        <v>6474</v>
      </c>
      <c r="S3" s="2" t="s">
        <v>53</v>
      </c>
      <c r="T3" s="2">
        <f>276000+44000</f>
        <v>320000</v>
      </c>
    </row>
    <row r="4" spans="1:20">
      <c r="A4" s="4" t="s">
        <v>13</v>
      </c>
      <c r="B4" s="4" t="s">
        <v>16</v>
      </c>
      <c r="C4" s="5" t="s">
        <v>14</v>
      </c>
      <c r="D4" s="1" t="s">
        <v>15</v>
      </c>
      <c r="E4" s="3">
        <v>80</v>
      </c>
      <c r="F4" s="3">
        <v>22</v>
      </c>
      <c r="G4" s="3">
        <v>11</v>
      </c>
      <c r="H4" s="2">
        <v>3</v>
      </c>
      <c r="I4" s="2">
        <v>19</v>
      </c>
      <c r="J4" s="2">
        <v>0</v>
      </c>
      <c r="K4" s="2">
        <v>135700</v>
      </c>
      <c r="L4" s="2" t="s">
        <v>37</v>
      </c>
      <c r="M4" s="2" t="s">
        <v>38</v>
      </c>
      <c r="N4" s="2" t="s">
        <v>40</v>
      </c>
      <c r="O4" s="2" t="s">
        <v>41</v>
      </c>
      <c r="P4" s="2">
        <v>373500</v>
      </c>
      <c r="Q4" s="2">
        <v>0</v>
      </c>
      <c r="R4" s="2">
        <v>19000</v>
      </c>
      <c r="S4" s="2" t="s">
        <v>42</v>
      </c>
      <c r="T4" s="2">
        <f>175000+110000+160500</f>
        <v>445500</v>
      </c>
    </row>
    <row r="5" spans="1:20">
      <c r="A5" s="4" t="s">
        <v>18</v>
      </c>
      <c r="B5" s="4" t="s">
        <v>19</v>
      </c>
      <c r="C5" s="5" t="s">
        <v>20</v>
      </c>
      <c r="D5" s="1" t="s">
        <v>7</v>
      </c>
      <c r="E5" s="3">
        <v>51.5</v>
      </c>
      <c r="F5" s="3">
        <v>9.6</v>
      </c>
      <c r="G5" s="3">
        <v>5</v>
      </c>
      <c r="H5" s="2">
        <v>2</v>
      </c>
      <c r="I5" s="2">
        <v>6</v>
      </c>
      <c r="J5" s="2" t="s">
        <v>60</v>
      </c>
      <c r="K5" s="2">
        <f>2731+428</f>
        <v>3159</v>
      </c>
      <c r="L5" s="2" t="s">
        <v>56</v>
      </c>
      <c r="M5" s="2" t="s">
        <v>58</v>
      </c>
      <c r="N5" s="2" t="s">
        <v>59</v>
      </c>
      <c r="O5" s="2" t="s">
        <v>57</v>
      </c>
      <c r="P5" s="2">
        <v>0</v>
      </c>
      <c r="Q5" s="2" t="s">
        <v>61</v>
      </c>
      <c r="R5" s="2">
        <f>136*65</f>
        <v>8840</v>
      </c>
      <c r="S5" s="2" t="s">
        <v>55</v>
      </c>
      <c r="T5" s="2">
        <f>14165+57050+1666</f>
        <v>72881</v>
      </c>
    </row>
    <row r="6" spans="1:20">
      <c r="A6" s="4" t="s">
        <v>21</v>
      </c>
      <c r="B6" s="4" t="s">
        <v>10</v>
      </c>
      <c r="C6" s="5" t="s">
        <v>11</v>
      </c>
      <c r="D6" s="1" t="s">
        <v>17</v>
      </c>
      <c r="E6" s="3">
        <v>7.7</v>
      </c>
      <c r="F6" s="3">
        <v>16.2</v>
      </c>
      <c r="G6" s="3"/>
      <c r="H6" s="2">
        <v>1</v>
      </c>
      <c r="I6" s="2">
        <v>3</v>
      </c>
      <c r="J6" s="2" t="s">
        <v>74</v>
      </c>
      <c r="K6" s="2">
        <v>0</v>
      </c>
      <c r="L6" s="2" t="s">
        <v>69</v>
      </c>
      <c r="M6" s="2" t="s">
        <v>65</v>
      </c>
      <c r="N6" s="2">
        <v>0</v>
      </c>
      <c r="O6" s="2" t="s">
        <v>73</v>
      </c>
      <c r="P6" s="2">
        <v>0</v>
      </c>
      <c r="Q6" s="2">
        <v>0</v>
      </c>
      <c r="R6" s="2">
        <f>27*65</f>
        <v>1755</v>
      </c>
      <c r="S6" s="2" t="s">
        <v>62</v>
      </c>
      <c r="T6" s="2">
        <v>44182</v>
      </c>
    </row>
    <row r="7" spans="1:20">
      <c r="A7" s="4" t="s">
        <v>22</v>
      </c>
      <c r="B7" s="4" t="s">
        <v>10</v>
      </c>
      <c r="C7" s="5" t="s">
        <v>11</v>
      </c>
      <c r="D7" s="1" t="s">
        <v>7</v>
      </c>
      <c r="E7" s="3">
        <v>44.8</v>
      </c>
      <c r="F7" s="3">
        <v>12.5</v>
      </c>
      <c r="G7" s="3"/>
      <c r="H7" s="2">
        <v>2</v>
      </c>
      <c r="I7" s="2">
        <v>6</v>
      </c>
      <c r="J7" s="2" t="s">
        <v>75</v>
      </c>
      <c r="K7" s="2">
        <v>0</v>
      </c>
      <c r="L7" s="2" t="s">
        <v>70</v>
      </c>
      <c r="M7" s="2" t="s">
        <v>72</v>
      </c>
      <c r="N7" s="2" t="s">
        <v>65</v>
      </c>
      <c r="O7" s="2" t="s">
        <v>67</v>
      </c>
      <c r="P7" s="2">
        <v>0</v>
      </c>
      <c r="Q7" s="2">
        <v>0</v>
      </c>
      <c r="R7" s="2">
        <f>99.6*65</f>
        <v>6474</v>
      </c>
      <c r="S7" s="2" t="s">
        <v>63</v>
      </c>
      <c r="T7" s="2">
        <f>73958+14955</f>
        <v>88913</v>
      </c>
    </row>
    <row r="8" spans="1:20">
      <c r="A8" s="4" t="s">
        <v>23</v>
      </c>
      <c r="B8" s="4" t="s">
        <v>10</v>
      </c>
      <c r="C8" s="5" t="s">
        <v>11</v>
      </c>
      <c r="D8" s="1" t="s">
        <v>7</v>
      </c>
      <c r="E8" s="3">
        <v>47.5</v>
      </c>
      <c r="F8" s="3">
        <v>12.8</v>
      </c>
      <c r="G8" s="3"/>
      <c r="H8" s="2">
        <v>2</v>
      </c>
      <c r="I8" s="2">
        <v>6</v>
      </c>
      <c r="J8" s="2" t="s">
        <v>51</v>
      </c>
      <c r="K8" s="2">
        <v>0</v>
      </c>
      <c r="L8" s="2" t="s">
        <v>71</v>
      </c>
      <c r="M8" s="2" t="s">
        <v>38</v>
      </c>
      <c r="N8" s="2" t="s">
        <v>66</v>
      </c>
      <c r="O8" s="2" t="s">
        <v>68</v>
      </c>
      <c r="P8" s="2">
        <v>0</v>
      </c>
      <c r="Q8" s="2">
        <v>0</v>
      </c>
      <c r="R8" s="2">
        <f>105*65</f>
        <v>6825</v>
      </c>
      <c r="S8" s="2" t="s">
        <v>64</v>
      </c>
      <c r="T8" s="2">
        <f>88654+17827</f>
        <v>106481</v>
      </c>
    </row>
    <row r="9" spans="1:20">
      <c r="E9" s="3"/>
      <c r="F9" s="3"/>
      <c r="G9" s="3"/>
    </row>
    <row r="10" spans="1:20">
      <c r="E10" s="3"/>
      <c r="F10" s="3"/>
      <c r="G10" s="3"/>
    </row>
    <row r="11" spans="1:20">
      <c r="E11" s="3"/>
      <c r="F11" s="3"/>
      <c r="G11" s="3"/>
    </row>
    <row r="12" spans="1:20">
      <c r="E12" s="3"/>
      <c r="F12" s="3"/>
      <c r="G12" s="3"/>
    </row>
    <row r="13" spans="1:20">
      <c r="E13" s="3"/>
      <c r="F13" s="3"/>
      <c r="G13" s="3"/>
    </row>
    <row r="14" spans="1:20">
      <c r="E14" s="3"/>
      <c r="F14" s="3"/>
      <c r="G14" s="3"/>
    </row>
    <row r="15" spans="1:20">
      <c r="E15" s="3"/>
      <c r="F15" s="3"/>
      <c r="G15" s="3"/>
    </row>
    <row r="16" spans="1:20">
      <c r="E16" s="3"/>
      <c r="F16" s="3"/>
      <c r="G16" s="3"/>
    </row>
    <row r="17" spans="5:7">
      <c r="E17" s="3"/>
      <c r="F17" s="3"/>
      <c r="G17" s="3"/>
    </row>
    <row r="18" spans="5:7">
      <c r="E18" s="3"/>
      <c r="F18" s="3"/>
      <c r="G18" s="3"/>
    </row>
    <row r="19" spans="5:7">
      <c r="E19" s="3"/>
      <c r="F19" s="3"/>
      <c r="G19" s="3"/>
    </row>
    <row r="20" spans="5:7">
      <c r="E20" s="3"/>
      <c r="F20" s="3"/>
      <c r="G20" s="3"/>
    </row>
    <row r="21" spans="5:7">
      <c r="E21" s="3"/>
      <c r="F21" s="3"/>
      <c r="G21" s="3"/>
    </row>
    <row r="22" spans="5:7">
      <c r="E22" s="3"/>
      <c r="F22" s="3"/>
      <c r="G22" s="3"/>
    </row>
    <row r="23" spans="5:7">
      <c r="E23" s="3"/>
      <c r="F23" s="3"/>
      <c r="G23" s="3"/>
    </row>
    <row r="24" spans="5:7">
      <c r="E24" s="3"/>
      <c r="F24" s="3"/>
      <c r="G24" s="3"/>
    </row>
    <row r="25" spans="5:7">
      <c r="E25" s="3"/>
      <c r="F25" s="3"/>
      <c r="G25" s="3"/>
    </row>
    <row r="26" spans="5:7">
      <c r="E26" s="3"/>
      <c r="F26" s="3"/>
      <c r="G26" s="3"/>
    </row>
    <row r="27" spans="5:7">
      <c r="E27" s="3"/>
      <c r="F27" s="3"/>
      <c r="G27" s="3"/>
    </row>
    <row r="28" spans="5:7">
      <c r="E28" s="3"/>
      <c r="F28" s="3"/>
      <c r="G28" s="3"/>
    </row>
    <row r="29" spans="5:7">
      <c r="E29" s="3"/>
      <c r="F29" s="3"/>
      <c r="G29" s="3"/>
    </row>
    <row r="30" spans="5:7">
      <c r="E30" s="3"/>
      <c r="F30" s="3"/>
      <c r="G30" s="3"/>
    </row>
    <row r="31" spans="5:7">
      <c r="E31" s="3"/>
      <c r="F31" s="3"/>
      <c r="G31" s="3"/>
    </row>
    <row r="32" spans="5:7">
      <c r="E32" s="3"/>
      <c r="F32" s="3"/>
      <c r="G32" s="3"/>
    </row>
    <row r="33" spans="5:7">
      <c r="E33" s="3"/>
      <c r="F33" s="3"/>
      <c r="G33" s="3"/>
    </row>
    <row r="34" spans="5:7">
      <c r="E34" s="3"/>
      <c r="F34" s="3"/>
      <c r="G34" s="3"/>
    </row>
    <row r="35" spans="5:7">
      <c r="E35" s="3"/>
      <c r="F35" s="3"/>
      <c r="G35" s="3"/>
    </row>
    <row r="36" spans="5:7">
      <c r="E36" s="3"/>
      <c r="F36" s="3"/>
      <c r="G36" s="3"/>
    </row>
    <row r="37" spans="5:7">
      <c r="E37" s="3"/>
      <c r="F37" s="3"/>
      <c r="G37" s="3"/>
    </row>
    <row r="38" spans="5:7">
      <c r="E38" s="3"/>
      <c r="F38" s="3"/>
      <c r="G38" s="3"/>
    </row>
    <row r="39" spans="5:7">
      <c r="E39" s="3"/>
      <c r="F39" s="3"/>
      <c r="G39" s="3"/>
    </row>
    <row r="40" spans="5:7">
      <c r="E40" s="3"/>
      <c r="F40" s="3"/>
      <c r="G40" s="3"/>
    </row>
    <row r="41" spans="5:7">
      <c r="E41" s="3"/>
      <c r="F41" s="3"/>
      <c r="G41" s="3"/>
    </row>
    <row r="42" spans="5:7">
      <c r="E42" s="3"/>
      <c r="F42" s="3"/>
      <c r="G42" s="3"/>
    </row>
    <row r="43" spans="5:7">
      <c r="E43" s="3"/>
      <c r="F43" s="3"/>
      <c r="G43" s="3"/>
    </row>
    <row r="44" spans="5:7">
      <c r="E44" s="3"/>
      <c r="F44" s="3"/>
      <c r="G44" s="3"/>
    </row>
    <row r="45" spans="5:7">
      <c r="E45" s="3"/>
      <c r="F45" s="3"/>
      <c r="G45" s="3"/>
    </row>
    <row r="46" spans="5:7">
      <c r="E46" s="3"/>
      <c r="F46" s="3"/>
      <c r="G46" s="3"/>
    </row>
    <row r="47" spans="5:7">
      <c r="E47" s="3"/>
      <c r="F47" s="3"/>
      <c r="G47" s="3"/>
    </row>
    <row r="48" spans="5:7">
      <c r="E48" s="3"/>
      <c r="F48" s="3"/>
      <c r="G48" s="3"/>
    </row>
    <row r="49" spans="5:7">
      <c r="E49" s="3"/>
      <c r="F49" s="3"/>
      <c r="G49" s="3"/>
    </row>
    <row r="50" spans="5:7">
      <c r="E50" s="3"/>
      <c r="F50" s="3"/>
      <c r="G50" s="3"/>
    </row>
    <row r="51" spans="5:7">
      <c r="E51" s="3"/>
      <c r="F51" s="3"/>
      <c r="G51" s="3"/>
    </row>
    <row r="52" spans="5:7">
      <c r="E52" s="3"/>
      <c r="F52" s="3"/>
      <c r="G52" s="3"/>
    </row>
    <row r="53" spans="5:7">
      <c r="E53" s="3"/>
      <c r="F53" s="3"/>
      <c r="G53" s="3"/>
    </row>
    <row r="54" spans="5:7">
      <c r="E54" s="3"/>
      <c r="F54" s="3"/>
      <c r="G54" s="3"/>
    </row>
    <row r="55" spans="5:7">
      <c r="E55" s="3"/>
      <c r="F55" s="3"/>
      <c r="G55" s="3"/>
    </row>
    <row r="56" spans="5:7">
      <c r="E56" s="3"/>
      <c r="F56" s="3"/>
      <c r="G56" s="3"/>
    </row>
    <row r="57" spans="5:7">
      <c r="E57" s="3"/>
      <c r="F57" s="3"/>
      <c r="G57" s="3"/>
    </row>
    <row r="58" spans="5:7">
      <c r="E58" s="3"/>
      <c r="F58" s="3"/>
      <c r="G58" s="3"/>
    </row>
    <row r="59" spans="5:7">
      <c r="E59" s="3"/>
      <c r="F59" s="3"/>
      <c r="G59" s="3"/>
    </row>
    <row r="60" spans="5:7">
      <c r="E60" s="3"/>
      <c r="F60" s="3"/>
      <c r="G60" s="3"/>
    </row>
    <row r="61" spans="5:7">
      <c r="E61" s="3"/>
      <c r="F61" s="3"/>
      <c r="G61" s="3"/>
    </row>
    <row r="62" spans="5:7">
      <c r="E62" s="3"/>
      <c r="F62" s="3"/>
      <c r="G62" s="3"/>
    </row>
    <row r="63" spans="5:7">
      <c r="E63" s="3"/>
      <c r="F63" s="3"/>
      <c r="G63" s="3"/>
    </row>
    <row r="64" spans="5:7">
      <c r="E64" s="3"/>
      <c r="F64" s="3"/>
      <c r="G64" s="3"/>
    </row>
    <row r="65" spans="5:7">
      <c r="E65" s="3"/>
      <c r="F65" s="3"/>
      <c r="G65" s="3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</sheetData>
  <pageMargins left="0.7" right="0.7" top="0.75" bottom="0.75" header="0.3" footer="0.3"/>
  <ignoredErrors>
    <ignoredError sqref="C2:C4 C5:C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4624-FC8C-460F-B69E-766DA3D31091}">
  <dimension ref="A1:AD11"/>
  <sheetViews>
    <sheetView zoomScale="106" zoomScaleNormal="106" workbookViewId="0">
      <selection activeCell="T9" sqref="A1:T9"/>
    </sheetView>
  </sheetViews>
  <sheetFormatPr baseColWidth="10" defaultRowHeight="14.25"/>
  <cols>
    <col min="1" max="1" width="17.125" bestFit="1" customWidth="1"/>
    <col min="4" max="4" width="19" bestFit="1" customWidth="1"/>
    <col min="7" max="7" width="14.75" bestFit="1" customWidth="1"/>
    <col min="8" max="8" width="15.125" bestFit="1" customWidth="1"/>
    <col min="9" max="9" width="26.75" bestFit="1" customWidth="1"/>
    <col min="10" max="10" width="24" bestFit="1" customWidth="1"/>
    <col min="11" max="11" width="24.125" bestFit="1" customWidth="1"/>
    <col min="12" max="12" width="29.125" bestFit="1" customWidth="1"/>
    <col min="13" max="13" width="37.75" bestFit="1" customWidth="1"/>
    <col min="14" max="15" width="19.75" bestFit="1" customWidth="1"/>
    <col min="16" max="16" width="20.875" bestFit="1" customWidth="1"/>
    <col min="17" max="17" width="23.375" bestFit="1" customWidth="1"/>
    <col min="18" max="18" width="23.25" bestFit="1" customWidth="1"/>
    <col min="19" max="19" width="20.5" bestFit="1" customWidth="1"/>
    <col min="20" max="20" width="25.25" bestFit="1" customWidth="1"/>
    <col min="21" max="21" width="4.25" bestFit="1" customWidth="1"/>
    <col min="22" max="23" width="4.875" bestFit="1" customWidth="1"/>
    <col min="24" max="24" width="19.25" customWidth="1"/>
    <col min="25" max="25" width="29.25" bestFit="1" customWidth="1"/>
    <col min="30" max="30" width="28" bestFit="1" customWidth="1"/>
  </cols>
  <sheetData>
    <row r="1" spans="1:30">
      <c r="A1" s="1" t="s">
        <v>0</v>
      </c>
      <c r="B1" s="1" t="s">
        <v>2</v>
      </c>
      <c r="C1" s="5" t="s">
        <v>5</v>
      </c>
      <c r="D1" s="1" t="s">
        <v>6</v>
      </c>
      <c r="E1" s="2" t="s">
        <v>90</v>
      </c>
      <c r="F1" s="2" t="s">
        <v>91</v>
      </c>
      <c r="G1" s="2" t="s">
        <v>92</v>
      </c>
      <c r="H1" s="2" t="s">
        <v>26</v>
      </c>
      <c r="I1" s="2" t="s">
        <v>94</v>
      </c>
      <c r="J1" s="2" t="s">
        <v>96</v>
      </c>
      <c r="K1" s="2" t="s">
        <v>99</v>
      </c>
      <c r="L1" s="2" t="s">
        <v>100</v>
      </c>
      <c r="M1" s="2" t="s">
        <v>102</v>
      </c>
      <c r="N1" s="2" t="s">
        <v>76</v>
      </c>
      <c r="O1" s="2" t="s">
        <v>77</v>
      </c>
      <c r="P1" s="2" t="s">
        <v>29</v>
      </c>
      <c r="Q1" s="2" t="s">
        <v>103</v>
      </c>
      <c r="R1" s="2" t="s">
        <v>31</v>
      </c>
      <c r="S1" s="2" t="s">
        <v>80</v>
      </c>
      <c r="T1" s="2" t="s">
        <v>104</v>
      </c>
      <c r="U1" s="2" t="s">
        <v>78</v>
      </c>
      <c r="V1" s="2" t="s">
        <v>79</v>
      </c>
      <c r="W1" s="2" t="s">
        <v>81</v>
      </c>
      <c r="X1" s="2" t="s">
        <v>83</v>
      </c>
      <c r="Y1" s="2" t="s">
        <v>82</v>
      </c>
      <c r="Z1" s="2" t="s">
        <v>84</v>
      </c>
      <c r="AA1" s="2" t="s">
        <v>85</v>
      </c>
      <c r="AB1" s="2" t="s">
        <v>86</v>
      </c>
      <c r="AC1" s="2" t="s">
        <v>87</v>
      </c>
      <c r="AD1" s="2" t="s">
        <v>88</v>
      </c>
    </row>
    <row r="2" spans="1:30">
      <c r="A2" s="1"/>
      <c r="B2" s="1"/>
      <c r="C2" s="5"/>
      <c r="D2" s="1"/>
      <c r="E2" s="2" t="s">
        <v>89</v>
      </c>
      <c r="F2" s="2" t="s">
        <v>89</v>
      </c>
      <c r="G2" s="2" t="s">
        <v>92</v>
      </c>
      <c r="H2" s="2" t="s">
        <v>93</v>
      </c>
      <c r="I2" s="2" t="s">
        <v>95</v>
      </c>
      <c r="J2" s="2" t="s">
        <v>97</v>
      </c>
      <c r="K2" s="2" t="s">
        <v>98</v>
      </c>
      <c r="L2" s="2" t="s">
        <v>101</v>
      </c>
      <c r="M2" s="2" t="s">
        <v>101</v>
      </c>
      <c r="N2" s="2" t="s">
        <v>101</v>
      </c>
      <c r="O2" s="2" t="s">
        <v>101</v>
      </c>
      <c r="P2" s="2" t="s">
        <v>98</v>
      </c>
      <c r="Q2" s="2" t="s">
        <v>101</v>
      </c>
      <c r="R2" s="2" t="s">
        <v>98</v>
      </c>
      <c r="S2" s="2" t="s">
        <v>101</v>
      </c>
      <c r="T2" s="2" t="s">
        <v>98</v>
      </c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4" t="s">
        <v>1</v>
      </c>
      <c r="B3" s="4" t="s">
        <v>3</v>
      </c>
      <c r="C3" s="5" t="s">
        <v>4</v>
      </c>
      <c r="D3" s="1" t="s">
        <v>7</v>
      </c>
      <c r="E3" s="3">
        <v>44</v>
      </c>
      <c r="F3" s="3">
        <v>11</v>
      </c>
      <c r="G3" s="3">
        <v>7.8</v>
      </c>
      <c r="H3" s="2">
        <v>3</v>
      </c>
      <c r="I3" s="2">
        <v>7</v>
      </c>
      <c r="J3" s="2">
        <v>85</v>
      </c>
      <c r="K3" s="2">
        <v>0</v>
      </c>
      <c r="L3" s="2">
        <v>149</v>
      </c>
      <c r="M3" s="2">
        <v>54</v>
      </c>
      <c r="N3" s="2">
        <v>200</v>
      </c>
      <c r="O3" s="2">
        <v>283</v>
      </c>
      <c r="P3" s="2">
        <v>0</v>
      </c>
      <c r="Q3" s="2">
        <v>0</v>
      </c>
      <c r="R3" s="2">
        <v>12090</v>
      </c>
      <c r="S3" s="2">
        <v>185</v>
      </c>
      <c r="T3" s="2">
        <v>78887</v>
      </c>
      <c r="U3">
        <f>S3</f>
        <v>185</v>
      </c>
      <c r="V3">
        <f>J3+L3+M3+N3</f>
        <v>488</v>
      </c>
      <c r="W3">
        <f>O3</f>
        <v>283</v>
      </c>
      <c r="X3">
        <f>(U3+V3+W3)*2400</f>
        <v>2294400</v>
      </c>
      <c r="Y3" s="6">
        <f>2400*T3/X3</f>
        <v>82.51778242677824</v>
      </c>
      <c r="Z3">
        <f>E3*F3</f>
        <v>484</v>
      </c>
      <c r="AA3" s="6">
        <f>U3/Z3</f>
        <v>0.38223140495867769</v>
      </c>
      <c r="AB3" s="6">
        <f>V3/Z3</f>
        <v>1.0082644628099173</v>
      </c>
      <c r="AC3" s="6">
        <f>W3/Z3</f>
        <v>0.58471074380165289</v>
      </c>
      <c r="AD3">
        <f>P3/Z3</f>
        <v>0</v>
      </c>
    </row>
    <row r="4" spans="1:30">
      <c r="A4" s="4" t="s">
        <v>9</v>
      </c>
      <c r="B4" s="4" t="s">
        <v>10</v>
      </c>
      <c r="C4" s="5" t="s">
        <v>11</v>
      </c>
      <c r="D4" s="1" t="s">
        <v>7</v>
      </c>
      <c r="E4" s="3">
        <v>46</v>
      </c>
      <c r="F4" s="3">
        <v>36</v>
      </c>
      <c r="G4" s="3">
        <v>10</v>
      </c>
      <c r="H4" s="2">
        <v>2</v>
      </c>
      <c r="I4" s="2">
        <v>11</v>
      </c>
      <c r="J4" s="2">
        <v>202</v>
      </c>
      <c r="K4" s="2">
        <v>0</v>
      </c>
      <c r="L4" s="2">
        <v>596</v>
      </c>
      <c r="M4" s="2">
        <v>36</v>
      </c>
      <c r="N4" s="2">
        <v>300</v>
      </c>
      <c r="O4" s="2">
        <v>1230</v>
      </c>
      <c r="P4" s="2">
        <v>0</v>
      </c>
      <c r="Q4" s="2">
        <v>0</v>
      </c>
      <c r="R4" s="2">
        <f>99.6*65</f>
        <v>6474</v>
      </c>
      <c r="S4" s="2">
        <v>202</v>
      </c>
      <c r="T4" s="2">
        <f>276000+44000</f>
        <v>320000</v>
      </c>
      <c r="U4">
        <f t="shared" ref="U4:U9" si="0">S4</f>
        <v>202</v>
      </c>
      <c r="V4">
        <f t="shared" ref="V4:V9" si="1">J4+L4+M4+N4</f>
        <v>1134</v>
      </c>
      <c r="W4">
        <f t="shared" ref="W4:W9" si="2">O4</f>
        <v>1230</v>
      </c>
      <c r="X4">
        <f t="shared" ref="X4:X9" si="3">(U4+V4+W4)*2400</f>
        <v>6158400</v>
      </c>
      <c r="Y4" s="6">
        <f t="shared" ref="Y4:Y9" si="4">2400*T4/X4</f>
        <v>124.70771628994544</v>
      </c>
      <c r="Z4">
        <f t="shared" ref="Z4:Z9" si="5">E4*F4</f>
        <v>1656</v>
      </c>
      <c r="AA4" s="6">
        <f t="shared" ref="AA4:AA9" si="6">U4/Z4</f>
        <v>0.12198067632850242</v>
      </c>
      <c r="AB4" s="6">
        <f t="shared" ref="AB4:AB9" si="7">V4/Z4</f>
        <v>0.68478260869565222</v>
      </c>
      <c r="AC4" s="6">
        <f t="shared" ref="AC4:AC9" si="8">W4/Z4</f>
        <v>0.74275362318840576</v>
      </c>
      <c r="AD4">
        <f>P4/Z4</f>
        <v>0</v>
      </c>
    </row>
    <row r="5" spans="1:30" s="19" customFormat="1">
      <c r="A5" s="14" t="s">
        <v>13</v>
      </c>
      <c r="B5" s="14" t="s">
        <v>16</v>
      </c>
      <c r="C5" s="15" t="s">
        <v>14</v>
      </c>
      <c r="D5" s="16" t="s">
        <v>15</v>
      </c>
      <c r="E5" s="17">
        <v>80</v>
      </c>
      <c r="F5" s="17">
        <v>22</v>
      </c>
      <c r="G5" s="17">
        <v>11</v>
      </c>
      <c r="H5" s="18">
        <v>3</v>
      </c>
      <c r="I5" s="18">
        <v>19</v>
      </c>
      <c r="J5" s="18">
        <v>0</v>
      </c>
      <c r="K5" s="18">
        <v>135700</v>
      </c>
      <c r="L5" s="18">
        <v>711</v>
      </c>
      <c r="M5" s="18">
        <v>129</v>
      </c>
      <c r="N5" s="18">
        <v>773</v>
      </c>
      <c r="O5" s="18">
        <v>864</v>
      </c>
      <c r="P5" s="18">
        <v>373500</v>
      </c>
      <c r="Q5" s="18">
        <v>0</v>
      </c>
      <c r="R5" s="18">
        <v>19000</v>
      </c>
      <c r="S5" s="18">
        <v>604</v>
      </c>
      <c r="T5" s="18">
        <f>175000+110000+160500</f>
        <v>445500</v>
      </c>
      <c r="U5" s="19">
        <f t="shared" si="0"/>
        <v>604</v>
      </c>
      <c r="V5" s="19">
        <f t="shared" si="1"/>
        <v>1613</v>
      </c>
      <c r="W5" s="19">
        <f t="shared" si="2"/>
        <v>864</v>
      </c>
      <c r="X5" s="19">
        <f t="shared" si="3"/>
        <v>7394400</v>
      </c>
      <c r="Y5" s="20">
        <f t="shared" si="4"/>
        <v>144.59591041869524</v>
      </c>
      <c r="Z5" s="19">
        <f t="shared" si="5"/>
        <v>1760</v>
      </c>
      <c r="AA5" s="20">
        <f t="shared" si="6"/>
        <v>0.3431818181818182</v>
      </c>
      <c r="AB5" s="20">
        <f t="shared" si="7"/>
        <v>0.91647727272727275</v>
      </c>
      <c r="AC5" s="20">
        <f t="shared" si="8"/>
        <v>0.49090909090909091</v>
      </c>
      <c r="AD5" s="21">
        <f t="shared" ref="AD5:AD9" si="9">P5/Z5</f>
        <v>212.21590909090909</v>
      </c>
    </row>
    <row r="6" spans="1:30">
      <c r="A6" s="4" t="s">
        <v>18</v>
      </c>
      <c r="B6" s="4" t="s">
        <v>19</v>
      </c>
      <c r="C6" s="5" t="s">
        <v>20</v>
      </c>
      <c r="D6" s="1" t="s">
        <v>7</v>
      </c>
      <c r="E6" s="3">
        <v>51.5</v>
      </c>
      <c r="F6" s="3">
        <v>9.6</v>
      </c>
      <c r="G6" s="3">
        <v>5</v>
      </c>
      <c r="H6" s="2">
        <v>2</v>
      </c>
      <c r="I6" s="2">
        <v>6</v>
      </c>
      <c r="J6" s="2">
        <v>119</v>
      </c>
      <c r="K6" s="2">
        <f>2731+428</f>
        <v>3159</v>
      </c>
      <c r="L6" s="2">
        <v>70</v>
      </c>
      <c r="M6" s="2">
        <v>188</v>
      </c>
      <c r="N6" s="2">
        <v>63</v>
      </c>
      <c r="O6" s="2">
        <v>365</v>
      </c>
      <c r="P6" s="2">
        <v>0</v>
      </c>
      <c r="Q6" s="2">
        <v>20</v>
      </c>
      <c r="R6" s="2">
        <f>136*65</f>
        <v>8840</v>
      </c>
      <c r="S6" s="2">
        <v>37</v>
      </c>
      <c r="T6" s="2">
        <f>14165+57050+1666</f>
        <v>72881</v>
      </c>
      <c r="U6">
        <f t="shared" si="0"/>
        <v>37</v>
      </c>
      <c r="V6">
        <f t="shared" si="1"/>
        <v>440</v>
      </c>
      <c r="W6">
        <f t="shared" si="2"/>
        <v>365</v>
      </c>
      <c r="X6">
        <f t="shared" si="3"/>
        <v>2020800</v>
      </c>
      <c r="Y6" s="6">
        <f t="shared" si="4"/>
        <v>86.557007125890735</v>
      </c>
      <c r="Z6">
        <f t="shared" si="5"/>
        <v>494.4</v>
      </c>
      <c r="AA6" s="6">
        <f t="shared" si="6"/>
        <v>7.4838187702265371E-2</v>
      </c>
      <c r="AB6" s="6">
        <f t="shared" si="7"/>
        <v>0.88996763754045316</v>
      </c>
      <c r="AC6" s="6">
        <f t="shared" si="8"/>
        <v>0.73826860841423947</v>
      </c>
      <c r="AD6">
        <f t="shared" si="9"/>
        <v>0</v>
      </c>
    </row>
    <row r="7" spans="1:30" s="12" customFormat="1">
      <c r="A7" s="7" t="s">
        <v>21</v>
      </c>
      <c r="B7" s="7" t="s">
        <v>10</v>
      </c>
      <c r="C7" s="8" t="s">
        <v>11</v>
      </c>
      <c r="D7" s="9" t="s">
        <v>17</v>
      </c>
      <c r="E7" s="10">
        <v>7.7</v>
      </c>
      <c r="F7" s="10">
        <v>16.2</v>
      </c>
      <c r="G7" s="10"/>
      <c r="H7" s="11">
        <v>1</v>
      </c>
      <c r="I7" s="11">
        <v>3</v>
      </c>
      <c r="J7" s="11">
        <v>2</v>
      </c>
      <c r="K7" s="11">
        <v>0</v>
      </c>
      <c r="L7" s="11">
        <v>66</v>
      </c>
      <c r="M7" s="11">
        <v>34</v>
      </c>
      <c r="N7" s="11">
        <v>0</v>
      </c>
      <c r="O7" s="11">
        <v>151</v>
      </c>
      <c r="P7" s="11">
        <v>0</v>
      </c>
      <c r="Q7" s="11">
        <v>0</v>
      </c>
      <c r="R7" s="11">
        <f>27*65</f>
        <v>1755</v>
      </c>
      <c r="S7" s="11">
        <v>24</v>
      </c>
      <c r="T7" s="11">
        <v>44182</v>
      </c>
      <c r="U7" s="12">
        <f t="shared" si="0"/>
        <v>24</v>
      </c>
      <c r="V7" s="12">
        <f t="shared" si="1"/>
        <v>102</v>
      </c>
      <c r="W7" s="12">
        <f t="shared" si="2"/>
        <v>151</v>
      </c>
      <c r="X7" s="12">
        <f t="shared" si="3"/>
        <v>664800</v>
      </c>
      <c r="Y7" s="13">
        <f t="shared" si="4"/>
        <v>159.50180505415162</v>
      </c>
      <c r="Z7" s="12">
        <f t="shared" si="5"/>
        <v>124.74</v>
      </c>
      <c r="AA7" s="13">
        <f t="shared" si="6"/>
        <v>0.1924001924001924</v>
      </c>
      <c r="AB7" s="13">
        <f t="shared" si="7"/>
        <v>0.81770081770081771</v>
      </c>
      <c r="AC7" s="13">
        <f t="shared" si="8"/>
        <v>1.210517877184544</v>
      </c>
      <c r="AD7">
        <f t="shared" si="9"/>
        <v>0</v>
      </c>
    </row>
    <row r="8" spans="1:30">
      <c r="A8" s="4" t="s">
        <v>22</v>
      </c>
      <c r="B8" s="4" t="s">
        <v>10</v>
      </c>
      <c r="C8" s="5" t="s">
        <v>11</v>
      </c>
      <c r="D8" s="1" t="s">
        <v>7</v>
      </c>
      <c r="E8" s="3">
        <v>44.8</v>
      </c>
      <c r="F8" s="3">
        <v>12.5</v>
      </c>
      <c r="G8" s="3"/>
      <c r="H8" s="2">
        <v>2</v>
      </c>
      <c r="I8" s="2">
        <v>6</v>
      </c>
      <c r="J8" s="2">
        <v>16</v>
      </c>
      <c r="K8" s="2">
        <v>0</v>
      </c>
      <c r="L8" s="2">
        <v>95</v>
      </c>
      <c r="M8" s="2">
        <v>134</v>
      </c>
      <c r="N8" s="2">
        <v>34</v>
      </c>
      <c r="O8" s="2">
        <v>443</v>
      </c>
      <c r="P8" s="2">
        <v>0</v>
      </c>
      <c r="Q8" s="2">
        <v>0</v>
      </c>
      <c r="R8" s="2">
        <f>99.6*65</f>
        <v>6474</v>
      </c>
      <c r="S8" s="2">
        <v>32</v>
      </c>
      <c r="T8" s="2">
        <f>73958+14955</f>
        <v>88913</v>
      </c>
      <c r="U8">
        <f t="shared" si="0"/>
        <v>32</v>
      </c>
      <c r="V8">
        <f t="shared" si="1"/>
        <v>279</v>
      </c>
      <c r="W8">
        <f t="shared" si="2"/>
        <v>443</v>
      </c>
      <c r="X8">
        <f t="shared" si="3"/>
        <v>1809600</v>
      </c>
      <c r="Y8" s="6">
        <f t="shared" si="4"/>
        <v>117.92175066312997</v>
      </c>
      <c r="Z8">
        <f t="shared" si="5"/>
        <v>560</v>
      </c>
      <c r="AA8" s="6">
        <f t="shared" si="6"/>
        <v>5.7142857142857141E-2</v>
      </c>
      <c r="AB8" s="6">
        <f t="shared" si="7"/>
        <v>0.49821428571428572</v>
      </c>
      <c r="AC8" s="6">
        <f t="shared" si="8"/>
        <v>0.79107142857142854</v>
      </c>
      <c r="AD8">
        <f t="shared" si="9"/>
        <v>0</v>
      </c>
    </row>
    <row r="9" spans="1:30">
      <c r="A9" s="4" t="s">
        <v>23</v>
      </c>
      <c r="B9" s="4" t="s">
        <v>10</v>
      </c>
      <c r="C9" s="5" t="s">
        <v>11</v>
      </c>
      <c r="D9" s="1" t="s">
        <v>7</v>
      </c>
      <c r="E9" s="3">
        <v>47.5</v>
      </c>
      <c r="F9" s="3">
        <v>12.8</v>
      </c>
      <c r="G9" s="3"/>
      <c r="H9" s="2">
        <v>2</v>
      </c>
      <c r="I9" s="2">
        <v>6</v>
      </c>
      <c r="J9" s="2">
        <v>36</v>
      </c>
      <c r="K9" s="2">
        <v>0</v>
      </c>
      <c r="L9" s="2">
        <v>111</v>
      </c>
      <c r="M9" s="2">
        <v>129</v>
      </c>
      <c r="N9" s="2">
        <v>43</v>
      </c>
      <c r="O9" s="2">
        <v>483</v>
      </c>
      <c r="P9" s="2">
        <v>0</v>
      </c>
      <c r="Q9" s="2">
        <v>0</v>
      </c>
      <c r="R9" s="2">
        <f>105*65</f>
        <v>6825</v>
      </c>
      <c r="S9" s="2">
        <v>29</v>
      </c>
      <c r="T9" s="2">
        <f>88654+17827</f>
        <v>106481</v>
      </c>
      <c r="U9">
        <f t="shared" si="0"/>
        <v>29</v>
      </c>
      <c r="V9">
        <f t="shared" si="1"/>
        <v>319</v>
      </c>
      <c r="W9">
        <f t="shared" si="2"/>
        <v>483</v>
      </c>
      <c r="X9">
        <f t="shared" si="3"/>
        <v>1994400</v>
      </c>
      <c r="Y9" s="6">
        <f t="shared" si="4"/>
        <v>128.13598074608905</v>
      </c>
      <c r="Z9">
        <f t="shared" si="5"/>
        <v>608</v>
      </c>
      <c r="AA9" s="6">
        <f t="shared" si="6"/>
        <v>4.7697368421052634E-2</v>
      </c>
      <c r="AB9" s="6">
        <f t="shared" si="7"/>
        <v>0.52467105263157898</v>
      </c>
      <c r="AC9" s="6">
        <f t="shared" si="8"/>
        <v>0.79440789473684215</v>
      </c>
      <c r="AD9">
        <f t="shared" si="9"/>
        <v>0</v>
      </c>
    </row>
    <row r="11" spans="1:30">
      <c r="Y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bridges_data</vt:lpstr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Meriç Tunalı</dc:creator>
  <cp:lastModifiedBy>Julien CRAVERO</cp:lastModifiedBy>
  <dcterms:created xsi:type="dcterms:W3CDTF">2024-10-08T16:18:34Z</dcterms:created>
  <dcterms:modified xsi:type="dcterms:W3CDTF">2024-10-10T13:21:43Z</dcterms:modified>
</cp:coreProperties>
</file>