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a54f0becc1d009/Documents/GitHub/BridgesLCA/BridgesLCA/data/"/>
    </mc:Choice>
  </mc:AlternateContent>
  <xr:revisionPtr revIDLastSave="0" documentId="8_{613816C8-E652-4212-A918-B5D4F29F0F8F}" xr6:coauthVersionLast="47" xr6:coauthVersionMax="47" xr10:uidLastSave="{00000000-0000-0000-0000-000000000000}"/>
  <bookViews>
    <workbookView xWindow="-108" yWindow="-108" windowWidth="23256" windowHeight="13896" activeTab="2" xr2:uid="{5762E621-FB6B-4264-B807-B2B391FF7D72}"/>
  </bookViews>
  <sheets>
    <sheet name="Sheet1" sheetId="1" r:id="rId1"/>
    <sheet name="Sh2" sheetId="2" r:id="rId2"/>
    <sheet name="SH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" l="1"/>
  <c r="P8" i="3"/>
  <c r="R7" i="3"/>
  <c r="P7" i="3"/>
  <c r="P6" i="3"/>
  <c r="R5" i="3"/>
  <c r="P5" i="3"/>
  <c r="I5" i="3"/>
  <c r="R4" i="3"/>
  <c r="R3" i="3"/>
  <c r="P3" i="3"/>
  <c r="K45" i="2"/>
  <c r="L45" i="2"/>
  <c r="L46" i="2"/>
  <c r="L47" i="2"/>
  <c r="L48" i="2"/>
  <c r="L49" i="2"/>
  <c r="L50" i="2"/>
  <c r="L51" i="2"/>
  <c r="M16" i="2"/>
  <c r="K46" i="2"/>
  <c r="K47" i="2"/>
  <c r="K48" i="2"/>
  <c r="K49" i="2"/>
  <c r="K50" i="2"/>
  <c r="K51" i="2"/>
  <c r="I17" i="2"/>
  <c r="I18" i="2"/>
  <c r="I19" i="2"/>
  <c r="I20" i="2"/>
  <c r="I21" i="2"/>
  <c r="I22" i="2"/>
  <c r="I16" i="2"/>
  <c r="K16" i="2" s="1"/>
  <c r="R5" i="2"/>
  <c r="F46" i="2"/>
  <c r="F47" i="2"/>
  <c r="F48" i="2"/>
  <c r="F49" i="2"/>
  <c r="F50" i="2"/>
  <c r="F51" i="2"/>
  <c r="F34" i="2"/>
  <c r="F35" i="2"/>
  <c r="I34" i="2"/>
  <c r="I35" i="2"/>
  <c r="I37" i="2"/>
  <c r="I38" i="2"/>
  <c r="I39" i="2"/>
  <c r="I33" i="2"/>
  <c r="M17" i="2"/>
  <c r="M18" i="2"/>
  <c r="M19" i="2"/>
  <c r="I36" i="2" s="1"/>
  <c r="M20" i="2"/>
  <c r="M21" i="2"/>
  <c r="M22" i="2"/>
  <c r="K17" i="2"/>
  <c r="K18" i="2"/>
  <c r="K19" i="2"/>
  <c r="F36" i="2" s="1"/>
  <c r="K20" i="2"/>
  <c r="F37" i="2" s="1"/>
  <c r="K21" i="2"/>
  <c r="F38" i="2" s="1"/>
  <c r="K22" i="2"/>
  <c r="F39" i="2" s="1"/>
  <c r="F22" i="2"/>
  <c r="F21" i="2"/>
  <c r="F20" i="2"/>
  <c r="F19" i="2"/>
  <c r="F18" i="2"/>
  <c r="F17" i="2"/>
  <c r="F16" i="2"/>
  <c r="T8" i="2"/>
  <c r="R8" i="2"/>
  <c r="T7" i="2"/>
  <c r="R7" i="2"/>
  <c r="R6" i="2"/>
  <c r="T5" i="2"/>
  <c r="K5" i="2"/>
  <c r="T4" i="2"/>
  <c r="T3" i="2"/>
  <c r="R3" i="2"/>
  <c r="R6" i="1"/>
  <c r="R8" i="1"/>
  <c r="R7" i="1"/>
  <c r="T8" i="1"/>
  <c r="T7" i="1"/>
  <c r="T5" i="1"/>
  <c r="R5" i="1"/>
  <c r="K5" i="1"/>
  <c r="T3" i="1"/>
  <c r="R3" i="1"/>
  <c r="T4" i="1"/>
  <c r="F33" i="2" l="1"/>
  <c r="F45" i="2"/>
</calcChain>
</file>

<file path=xl/sharedStrings.xml><?xml version="1.0" encoding="utf-8"?>
<sst xmlns="http://schemas.openxmlformats.org/spreadsheetml/2006/main" count="234" uniqueCount="116">
  <si>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</si>
  <si>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</si>
  <si>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</si>
  <si>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</si>
  <si>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</si>
  <si>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</si>
  <si>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</si>
  <si>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</si>
  <si>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</si>
  <si>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</si>
  <si>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</si>
  <si>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</si>
  <si>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</si>
  <si>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</si>
  <si>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</si>
  <si>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</si>
  <si>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</si>
  <si>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</si>
  <si>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</si>
  <si>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</si>
  <si>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</si>
  <si>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</si>
  <si>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</si>
  <si>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</si>
  <si>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</si>
  <si>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</si>
  <si>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</si>
  <si>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</si>
  <si>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</si>
  <si>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</si>
  <si>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</si>
  <si>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</si>
  <si>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</si>
  <si>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</si>
  <si>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</si>
  <si>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</si>
  <si>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</si>
  <si>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</si>
  <si>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</si>
  <si>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</si>
  <si>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</si>
  <si>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</si>
  <si>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</si>
  <si>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</si>
  <si>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</si>
  <si>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</si>
  <si>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</si>
  <si>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</si>
  <si>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</si>
  <si>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</si>
  <si>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</si>
  <si>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</si>
  <si>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</si>
  <si>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</si>
  <si>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</si>
  <si>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</si>
  <si>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</si>
  <si>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</si>
  <si>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</si>
  <si>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</si>
  <si>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</si>
  <si>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</si>
  <si>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</si>
  <si>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</si>
  <si>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</si>
  <si>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</si>
  <si>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</si>
  <si>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</si>
  <si>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</si>
  <si>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</si>
  <si>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</si>
  <si>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</si>
  <si>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</si>
  <si>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</si>
  <si>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</si>
  <si>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</si>
  <si>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Surface Area (m2)</t>
  </si>
  <si>
    <t>Concrete Total (m3)</t>
  </si>
  <si>
    <t>Concrete m3 to ton</t>
  </si>
  <si>
    <t>2.35-2.4</t>
  </si>
  <si>
    <t>Concrete Total (ton)</t>
  </si>
  <si>
    <t>Steel Total (ton)</t>
  </si>
  <si>
    <t>Concrete Total (ton)/ Length</t>
  </si>
  <si>
    <t>Steel Total (ton)/Length</t>
  </si>
  <si>
    <t>Conc/Steel</t>
  </si>
  <si>
    <t>Steel kg/concrete m3</t>
  </si>
  <si>
    <t>Steel/Conctrete (t)</t>
  </si>
  <si>
    <t>Total Amounts</t>
  </si>
  <si>
    <t>C30</t>
  </si>
  <si>
    <t>C45</t>
  </si>
  <si>
    <t>Steel Railings</t>
  </si>
  <si>
    <t>Steel Deck</t>
  </si>
  <si>
    <t>Asphalt for Deck WP</t>
  </si>
  <si>
    <t>Mixed</t>
  </si>
  <si>
    <t>Prestressed Conc</t>
  </si>
  <si>
    <t>C20/Surface Area m2</t>
  </si>
  <si>
    <t>0.192*L*W</t>
  </si>
  <si>
    <t>0.343*L*W</t>
  </si>
  <si>
    <t>0.137*L*W</t>
  </si>
  <si>
    <t>0.817*LW</t>
  </si>
  <si>
    <t>0.916*LW</t>
  </si>
  <si>
    <t>0.721*LW</t>
  </si>
  <si>
    <t>1.211* LW</t>
  </si>
  <si>
    <t>0.491*LW</t>
  </si>
  <si>
    <t>0.730*LW</t>
  </si>
  <si>
    <t>212.22*LW</t>
  </si>
  <si>
    <t>10.795*LW</t>
  </si>
  <si>
    <t>14.07*LW</t>
  </si>
  <si>
    <t>10.416*LW</t>
  </si>
  <si>
    <t>*8-9 cm Asp on Decks</t>
  </si>
  <si>
    <t>*2322 kg/m3</t>
  </si>
  <si>
    <t>0.015*L*W/2322</t>
  </si>
  <si>
    <t>Rfcmt Steel/Conc. Ratio</t>
  </si>
  <si>
    <t>171.5* LW</t>
  </si>
  <si>
    <t>353*LW</t>
  </si>
  <si>
    <t>253.75*LW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</si>
</sst>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'Sh2'!$J$16:$J$22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6-404B-861D-8A520810FA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'Sh2'!$K$16:$K$22</c:f>
              <c:numCache>
                <c:formatCode>General</c:formatCode>
                <c:ptCount val="7"/>
                <c:pt idx="0">
                  <c:v>2294.4</c:v>
                </c:pt>
                <c:pt idx="1">
                  <c:v>6158.4</c:v>
                </c:pt>
                <c:pt idx="2">
                  <c:v>7394.4</c:v>
                </c:pt>
                <c:pt idx="3">
                  <c:v>2020.8</c:v>
                </c:pt>
                <c:pt idx="4">
                  <c:v>664.8</c:v>
                </c:pt>
                <c:pt idx="5">
                  <c:v>1809.6</c:v>
                </c:pt>
                <c:pt idx="6">
                  <c:v>1994.3999999999999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6-404B-861D-8A520810FA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'Sh2'!$L$16:$L$22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6-404B-861D-8A520810FA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'Sh2'!$M$16:$M$22</c:f>
              <c:numCache>
                <c:formatCode>General</c:formatCode>
                <c:ptCount val="7"/>
                <c:pt idx="0">
                  <c:v>90.977000000000004</c:v>
                </c:pt>
                <c:pt idx="1">
                  <c:v>326.47399999999999</c:v>
                </c:pt>
                <c:pt idx="2">
                  <c:v>973.7</c:v>
                </c:pt>
                <c:pt idx="3">
                  <c:v>84.88</c:v>
                </c:pt>
                <c:pt idx="4">
                  <c:v>45.936999999999998</c:v>
                </c:pt>
                <c:pt idx="5">
                  <c:v>95.387</c:v>
                </c:pt>
                <c:pt idx="6">
                  <c:v>113.306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6-404B-861D-8A520810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626448"/>
        <c:axId val="1338823600"/>
      </c:barChart>
      <c:catAx>
        <c:axId val="13416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3600"/>
        <c:crosses val="autoZero"/>
        <c:auto val="1"/>
        <c:lblAlgn val="ctr"/>
        <c:lblOffset val="100"/>
        <c:noMultiLvlLbl val="0"/>
      </c:catAx>
      <c:valAx>
        <c:axId val="13388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24</xdr:row>
      <xdr:rowOff>110490</xdr:rowOff>
    </xdr:from>
    <xdr:to>
      <xdr:col>13</xdr:col>
      <xdr:colOff>754380</xdr:colOff>
      <xdr:row>39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FA41C-62CF-489B-8795-A5F18763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topLeftCell="N1" workbookViewId="0">
      <selection activeCell="S22" sqref="S22"/>
    </sheetView>
  </sheetViews>
  <sheetFormatPr defaultRowHeight="14.4" x14ac:dyDescent="0.3"/>
  <cols>
    <col min="1" max="1" width="33.77734375" style="4" customWidth="1"/>
    <col min="2" max="2" width="24.88671875" style="4" customWidth="1"/>
    <col min="3" max="3" width="14.5546875" style="5" customWidth="1"/>
    <col min="4" max="4" width="18.77734375" style="1" bestFit="1" customWidth="1"/>
    <col min="5" max="5" width="16.109375" style="2" customWidth="1"/>
    <col min="6" max="6" width="8.88671875" style="2"/>
    <col min="7" max="7" width="10.33203125" style="2" bestFit="1" customWidth="1"/>
    <col min="8" max="8" width="19.88671875" style="2" bestFit="1" customWidth="1"/>
    <col min="9" max="9" width="25.21875" style="2" bestFit="1" customWidth="1"/>
    <col min="10" max="10" width="19.44140625" style="2" bestFit="1" customWidth="1"/>
    <col min="11" max="11" width="23.44140625" style="2" bestFit="1" customWidth="1"/>
    <col min="12" max="12" width="24.6640625" style="2" bestFit="1" customWidth="1"/>
    <col min="13" max="13" width="32.6640625" style="2" bestFit="1" customWidth="1"/>
    <col min="14" max="15" width="15.5546875" style="2" bestFit="1" customWidth="1"/>
    <col min="16" max="16" width="20.44140625" style="2" bestFit="1" customWidth="1"/>
    <col min="17" max="17" width="17.77734375" style="2" bestFit="1" customWidth="1"/>
    <col min="18" max="18" width="22.6640625" style="2" bestFit="1" customWidth="1"/>
    <col min="19" max="19" width="15.21875" style="2" bestFit="1" customWidth="1"/>
    <col min="20" max="20" width="24.77734375" style="2" bestFit="1" customWidth="1"/>
    <col min="21" max="16384" width="8.88671875" style="2"/>
  </cols>
  <sheetData>
    <row r="1" spans="1:20" x14ac:dyDescent="0.3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 x14ac:dyDescent="0.3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 x14ac:dyDescent="0.3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 x14ac:dyDescent="0.3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 x14ac:dyDescent="0.3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136+65</f>
        <v>201</v>
      </c>
      <c r="S5" s="2" t="s">
        <v>55</v>
      </c>
      <c r="T5" s="2">
        <f>14165+57050+1666</f>
        <v>72881</v>
      </c>
    </row>
    <row r="6" spans="1:20" x14ac:dyDescent="0.3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 x14ac:dyDescent="0.3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 x14ac:dyDescent="0.3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 x14ac:dyDescent="0.3">
      <c r="E9" s="3"/>
      <c r="F9" s="3"/>
      <c r="G9" s="3"/>
    </row>
    <row r="10" spans="1:20" x14ac:dyDescent="0.3">
      <c r="E10" s="3"/>
      <c r="F10" s="3"/>
      <c r="G10" s="3"/>
    </row>
    <row r="11" spans="1:20" x14ac:dyDescent="0.3">
      <c r="E11" s="3"/>
      <c r="F11" s="3"/>
      <c r="G11" s="3"/>
    </row>
    <row r="12" spans="1:20" x14ac:dyDescent="0.3">
      <c r="E12" s="3"/>
      <c r="F12" s="3"/>
      <c r="G12" s="3"/>
    </row>
    <row r="13" spans="1:20" x14ac:dyDescent="0.3">
      <c r="E13" s="3"/>
      <c r="F13" s="3"/>
      <c r="G13" s="3"/>
    </row>
    <row r="14" spans="1:20" x14ac:dyDescent="0.3">
      <c r="E14" s="3"/>
      <c r="F14" s="3"/>
      <c r="G14" s="3"/>
    </row>
    <row r="15" spans="1:20" x14ac:dyDescent="0.3">
      <c r="E15" s="3"/>
      <c r="F15" s="3"/>
      <c r="G15" s="3"/>
    </row>
    <row r="16" spans="1:20" x14ac:dyDescent="0.3">
      <c r="E16" s="3"/>
      <c r="F16" s="3"/>
      <c r="G16" s="3"/>
    </row>
    <row r="17" spans="5:7" x14ac:dyDescent="0.3">
      <c r="E17" s="3"/>
      <c r="F17" s="3"/>
      <c r="G17" s="3"/>
    </row>
    <row r="18" spans="5:7" x14ac:dyDescent="0.3">
      <c r="E18" s="3"/>
      <c r="F18" s="3"/>
      <c r="G18" s="3"/>
    </row>
    <row r="19" spans="5:7" x14ac:dyDescent="0.3">
      <c r="E19" s="3"/>
      <c r="F19" s="3"/>
      <c r="G19" s="3"/>
    </row>
    <row r="20" spans="5:7" x14ac:dyDescent="0.3">
      <c r="E20" s="3"/>
      <c r="F20" s="3"/>
      <c r="G20" s="3"/>
    </row>
    <row r="21" spans="5:7" x14ac:dyDescent="0.3">
      <c r="E21" s="3"/>
      <c r="F21" s="3"/>
      <c r="G21" s="3"/>
    </row>
    <row r="22" spans="5:7" x14ac:dyDescent="0.3">
      <c r="E22" s="3"/>
      <c r="F22" s="3"/>
      <c r="G22" s="3"/>
    </row>
    <row r="23" spans="5:7" x14ac:dyDescent="0.3">
      <c r="E23" s="3"/>
      <c r="F23" s="3"/>
      <c r="G23" s="3"/>
    </row>
    <row r="24" spans="5:7" x14ac:dyDescent="0.3">
      <c r="E24" s="3"/>
      <c r="F24" s="3"/>
      <c r="G24" s="3"/>
    </row>
    <row r="25" spans="5:7" x14ac:dyDescent="0.3">
      <c r="E25" s="3"/>
      <c r="F25" s="3"/>
      <c r="G25" s="3"/>
    </row>
    <row r="26" spans="5:7" x14ac:dyDescent="0.3">
      <c r="E26" s="3"/>
      <c r="F26" s="3"/>
      <c r="G26" s="3"/>
    </row>
    <row r="27" spans="5:7" x14ac:dyDescent="0.3">
      <c r="E27" s="3"/>
      <c r="F27" s="3"/>
      <c r="G27" s="3"/>
    </row>
    <row r="28" spans="5:7" x14ac:dyDescent="0.3">
      <c r="E28" s="3"/>
      <c r="F28" s="3"/>
      <c r="G28" s="3"/>
    </row>
    <row r="29" spans="5:7" x14ac:dyDescent="0.3">
      <c r="E29" s="3"/>
      <c r="F29" s="3"/>
      <c r="G29" s="3"/>
    </row>
    <row r="30" spans="5:7" x14ac:dyDescent="0.3">
      <c r="E30" s="3"/>
      <c r="F30" s="3"/>
      <c r="G30" s="3"/>
    </row>
    <row r="31" spans="5:7" x14ac:dyDescent="0.3">
      <c r="E31" s="3"/>
      <c r="F31" s="3"/>
      <c r="G31" s="3"/>
    </row>
    <row r="32" spans="5:7" x14ac:dyDescent="0.3">
      <c r="E32" s="3"/>
      <c r="F32" s="3"/>
      <c r="G32" s="3"/>
    </row>
    <row r="33" spans="5:7" x14ac:dyDescent="0.3">
      <c r="E33" s="3"/>
      <c r="F33" s="3"/>
      <c r="G33" s="3"/>
    </row>
    <row r="34" spans="5:7" x14ac:dyDescent="0.3">
      <c r="E34" s="3"/>
      <c r="F34" s="3"/>
      <c r="G34" s="3"/>
    </row>
    <row r="35" spans="5:7" x14ac:dyDescent="0.3">
      <c r="E35" s="3"/>
      <c r="F35" s="3"/>
      <c r="G35" s="3"/>
    </row>
    <row r="36" spans="5:7" x14ac:dyDescent="0.3">
      <c r="E36" s="3"/>
      <c r="F36" s="3"/>
      <c r="G36" s="3"/>
    </row>
    <row r="37" spans="5:7" x14ac:dyDescent="0.3">
      <c r="E37" s="3"/>
      <c r="F37" s="3"/>
      <c r="G37" s="3"/>
    </row>
    <row r="38" spans="5:7" x14ac:dyDescent="0.3">
      <c r="E38" s="3"/>
      <c r="F38" s="3"/>
      <c r="G38" s="3"/>
    </row>
    <row r="39" spans="5:7" x14ac:dyDescent="0.3">
      <c r="E39" s="3"/>
      <c r="F39" s="3"/>
      <c r="G39" s="3"/>
    </row>
    <row r="40" spans="5:7" x14ac:dyDescent="0.3">
      <c r="E40" s="3"/>
      <c r="F40" s="3"/>
      <c r="G40" s="3"/>
    </row>
    <row r="41" spans="5:7" x14ac:dyDescent="0.3">
      <c r="E41" s="3"/>
      <c r="F41" s="3"/>
      <c r="G41" s="3"/>
    </row>
    <row r="42" spans="5:7" x14ac:dyDescent="0.3">
      <c r="E42" s="3"/>
      <c r="F42" s="3"/>
      <c r="G42" s="3"/>
    </row>
    <row r="43" spans="5:7" x14ac:dyDescent="0.3">
      <c r="E43" s="3"/>
      <c r="F43" s="3"/>
      <c r="G43" s="3"/>
    </row>
    <row r="44" spans="5:7" x14ac:dyDescent="0.3">
      <c r="E44" s="3"/>
      <c r="F44" s="3"/>
      <c r="G44" s="3"/>
    </row>
    <row r="45" spans="5:7" x14ac:dyDescent="0.3">
      <c r="E45" s="3"/>
      <c r="F45" s="3"/>
      <c r="G45" s="3"/>
    </row>
    <row r="46" spans="5:7" x14ac:dyDescent="0.3">
      <c r="E46" s="3"/>
      <c r="F46" s="3"/>
      <c r="G46" s="3"/>
    </row>
    <row r="47" spans="5:7" x14ac:dyDescent="0.3">
      <c r="E47" s="3"/>
      <c r="F47" s="3"/>
      <c r="G47" s="3"/>
    </row>
    <row r="48" spans="5:7" x14ac:dyDescent="0.3">
      <c r="E48" s="3"/>
      <c r="F48" s="3"/>
      <c r="G48" s="3"/>
    </row>
    <row r="49" spans="5:7" x14ac:dyDescent="0.3">
      <c r="E49" s="3"/>
      <c r="F49" s="3"/>
      <c r="G49" s="3"/>
    </row>
    <row r="50" spans="5:7" x14ac:dyDescent="0.3">
      <c r="E50" s="3"/>
      <c r="F50" s="3"/>
      <c r="G50" s="3"/>
    </row>
    <row r="51" spans="5:7" x14ac:dyDescent="0.3">
      <c r="E51" s="3"/>
      <c r="F51" s="3"/>
      <c r="G51" s="3"/>
    </row>
    <row r="52" spans="5:7" x14ac:dyDescent="0.3">
      <c r="E52" s="3"/>
      <c r="F52" s="3"/>
      <c r="G52" s="3"/>
    </row>
    <row r="53" spans="5:7" x14ac:dyDescent="0.3">
      <c r="E53" s="3"/>
      <c r="F53" s="3"/>
      <c r="G53" s="3"/>
    </row>
    <row r="54" spans="5:7" x14ac:dyDescent="0.3">
      <c r="E54" s="3"/>
      <c r="F54" s="3"/>
      <c r="G54" s="3"/>
    </row>
    <row r="55" spans="5:7" x14ac:dyDescent="0.3">
      <c r="E55" s="3"/>
      <c r="F55" s="3"/>
      <c r="G55" s="3"/>
    </row>
    <row r="56" spans="5:7" x14ac:dyDescent="0.3">
      <c r="E56" s="3"/>
      <c r="F56" s="3"/>
      <c r="G56" s="3"/>
    </row>
    <row r="57" spans="5:7" x14ac:dyDescent="0.3">
      <c r="E57" s="3"/>
      <c r="F57" s="3"/>
      <c r="G57" s="3"/>
    </row>
    <row r="58" spans="5:7" x14ac:dyDescent="0.3">
      <c r="E58" s="3"/>
      <c r="F58" s="3"/>
      <c r="G58" s="3"/>
    </row>
    <row r="59" spans="5:7" x14ac:dyDescent="0.3">
      <c r="E59" s="3"/>
      <c r="F59" s="3"/>
      <c r="G59" s="3"/>
    </row>
    <row r="60" spans="5:7" x14ac:dyDescent="0.3">
      <c r="E60" s="3"/>
      <c r="F60" s="3"/>
      <c r="G60" s="3"/>
    </row>
    <row r="61" spans="5:7" x14ac:dyDescent="0.3">
      <c r="E61" s="3"/>
      <c r="F61" s="3"/>
      <c r="G61" s="3"/>
    </row>
    <row r="62" spans="5:7" x14ac:dyDescent="0.3">
      <c r="E62" s="3"/>
      <c r="F62" s="3"/>
      <c r="G62" s="3"/>
    </row>
    <row r="63" spans="5:7" x14ac:dyDescent="0.3">
      <c r="E63" s="3"/>
      <c r="F63" s="3"/>
      <c r="G63" s="3"/>
    </row>
    <row r="64" spans="5:7" x14ac:dyDescent="0.3">
      <c r="E64" s="3"/>
      <c r="F64" s="3"/>
      <c r="G64" s="3"/>
    </row>
    <row r="65" spans="5:7" x14ac:dyDescent="0.3">
      <c r="E65" s="3"/>
      <c r="F65" s="3"/>
      <c r="G65" s="3"/>
    </row>
    <row r="66" spans="5:7" x14ac:dyDescent="0.3">
      <c r="E66" s="3"/>
      <c r="F66" s="3"/>
      <c r="G66" s="3"/>
    </row>
    <row r="67" spans="5:7" x14ac:dyDescent="0.3">
      <c r="E67" s="3"/>
      <c r="F67" s="3"/>
      <c r="G67" s="3"/>
    </row>
    <row r="68" spans="5:7" x14ac:dyDescent="0.3">
      <c r="E68" s="3"/>
      <c r="F68" s="3"/>
      <c r="G68" s="3"/>
    </row>
    <row r="69" spans="5:7" x14ac:dyDescent="0.3">
      <c r="E69" s="3"/>
      <c r="F69" s="3"/>
      <c r="G69" s="3"/>
    </row>
    <row r="70" spans="5:7" x14ac:dyDescent="0.3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EE66-A6EE-42B6-B1D9-806E2F486678}">
  <dimension ref="A1:T70"/>
  <sheetViews>
    <sheetView workbookViewId="0">
      <selection activeCell="E16" sqref="E16:F22"/>
    </sheetView>
  </sheetViews>
  <sheetFormatPr defaultRowHeight="14.4" x14ac:dyDescent="0.3"/>
  <cols>
    <col min="1" max="1" width="33.77734375" style="4" customWidth="1"/>
    <col min="2" max="2" width="24.88671875" style="4" customWidth="1"/>
    <col min="3" max="3" width="14.5546875" style="5" customWidth="1"/>
    <col min="4" max="4" width="18.77734375" style="1" bestFit="1" customWidth="1"/>
    <col min="5" max="5" width="23.33203125" style="2" bestFit="1" customWidth="1"/>
    <col min="6" max="6" width="8.88671875" style="2"/>
    <col min="7" max="7" width="10.33203125" style="2" bestFit="1" customWidth="1"/>
    <col min="8" max="8" width="19.88671875" style="2" bestFit="1" customWidth="1"/>
    <col min="9" max="9" width="25.21875" style="2" bestFit="1" customWidth="1"/>
    <col min="10" max="10" width="19.44140625" style="2" bestFit="1" customWidth="1"/>
    <col min="11" max="11" width="23.44140625" style="2" bestFit="1" customWidth="1"/>
    <col min="12" max="12" width="24.6640625" style="2" bestFit="1" customWidth="1"/>
    <col min="13" max="13" width="32.6640625" style="2" bestFit="1" customWidth="1"/>
    <col min="14" max="14" width="18.6640625" style="2" bestFit="1" customWidth="1"/>
    <col min="15" max="15" width="15.5546875" style="2" bestFit="1" customWidth="1"/>
    <col min="16" max="16" width="20.44140625" style="2" bestFit="1" customWidth="1"/>
    <col min="17" max="17" width="17.77734375" style="2" bestFit="1" customWidth="1"/>
    <col min="18" max="18" width="22.6640625" style="2" bestFit="1" customWidth="1"/>
    <col min="19" max="19" width="15.21875" style="2" bestFit="1" customWidth="1"/>
    <col min="20" max="20" width="24.77734375" style="2" bestFit="1" customWidth="1"/>
    <col min="21" max="16384" width="8.88671875" style="2"/>
  </cols>
  <sheetData>
    <row r="1" spans="1:20" x14ac:dyDescent="0.3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 x14ac:dyDescent="0.3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>
        <v>85</v>
      </c>
      <c r="K2" s="2">
        <v>0</v>
      </c>
      <c r="L2" s="2">
        <v>149</v>
      </c>
      <c r="M2" s="2">
        <v>54</v>
      </c>
      <c r="N2" s="2">
        <v>200</v>
      </c>
      <c r="O2" s="2">
        <v>283</v>
      </c>
      <c r="P2" s="2">
        <v>0</v>
      </c>
      <c r="Q2" s="2">
        <v>0</v>
      </c>
      <c r="R2" s="2">
        <v>12090</v>
      </c>
      <c r="S2" s="2">
        <v>185</v>
      </c>
      <c r="T2" s="2">
        <v>78887</v>
      </c>
    </row>
    <row r="3" spans="1:20" x14ac:dyDescent="0.3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>
        <v>202</v>
      </c>
      <c r="K3" s="2">
        <v>0</v>
      </c>
      <c r="L3" s="2">
        <v>596</v>
      </c>
      <c r="M3" s="2">
        <v>36</v>
      </c>
      <c r="N3" s="2">
        <v>300</v>
      </c>
      <c r="O3" s="2">
        <v>1230</v>
      </c>
      <c r="P3" s="2">
        <v>0</v>
      </c>
      <c r="Q3" s="2">
        <v>0</v>
      </c>
      <c r="R3" s="2">
        <f>99.6*65</f>
        <v>6474</v>
      </c>
      <c r="S3" s="2">
        <v>202</v>
      </c>
      <c r="T3" s="2">
        <f>276000+44000</f>
        <v>320000</v>
      </c>
    </row>
    <row r="4" spans="1:20" x14ac:dyDescent="0.3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>
        <v>711</v>
      </c>
      <c r="M4" s="2">
        <v>129</v>
      </c>
      <c r="N4" s="2">
        <v>773</v>
      </c>
      <c r="O4" s="2">
        <v>864</v>
      </c>
      <c r="P4" s="2">
        <v>373500</v>
      </c>
      <c r="Q4" s="2">
        <v>0</v>
      </c>
      <c r="R4" s="2">
        <v>19000</v>
      </c>
      <c r="S4" s="2">
        <v>604</v>
      </c>
      <c r="T4" s="2">
        <f>175000+110000+160500</f>
        <v>445500</v>
      </c>
    </row>
    <row r="5" spans="1:20" x14ac:dyDescent="0.3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>
        <v>119</v>
      </c>
      <c r="K5" s="2">
        <f>2731+428</f>
        <v>3159</v>
      </c>
      <c r="L5" s="2">
        <v>70</v>
      </c>
      <c r="M5" s="2">
        <v>188</v>
      </c>
      <c r="N5" s="2">
        <v>63</v>
      </c>
      <c r="O5" s="2">
        <v>365</v>
      </c>
      <c r="P5" s="2">
        <v>0</v>
      </c>
      <c r="Q5" s="2">
        <v>20</v>
      </c>
      <c r="R5" s="2">
        <f>136*65</f>
        <v>8840</v>
      </c>
      <c r="S5" s="2">
        <v>37</v>
      </c>
      <c r="T5" s="2">
        <f>14165+57050+1666</f>
        <v>72881</v>
      </c>
    </row>
    <row r="6" spans="1:20" x14ac:dyDescent="0.3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>
        <v>2</v>
      </c>
      <c r="K6" s="2">
        <v>0</v>
      </c>
      <c r="L6" s="2">
        <v>66</v>
      </c>
      <c r="M6" s="2">
        <v>34</v>
      </c>
      <c r="N6" s="2">
        <v>0</v>
      </c>
      <c r="O6" s="2">
        <v>151</v>
      </c>
      <c r="P6" s="2">
        <v>0</v>
      </c>
      <c r="Q6" s="2">
        <v>0</v>
      </c>
      <c r="R6" s="2">
        <f>27*65</f>
        <v>1755</v>
      </c>
      <c r="S6" s="2">
        <v>24</v>
      </c>
      <c r="T6" s="2">
        <v>44182</v>
      </c>
    </row>
    <row r="7" spans="1:20" x14ac:dyDescent="0.3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>
        <v>16</v>
      </c>
      <c r="K7" s="2">
        <v>0</v>
      </c>
      <c r="L7" s="2">
        <v>95</v>
      </c>
      <c r="M7" s="2">
        <v>134</v>
      </c>
      <c r="N7" s="2">
        <v>34</v>
      </c>
      <c r="O7" s="2">
        <v>443</v>
      </c>
      <c r="P7" s="2">
        <v>0</v>
      </c>
      <c r="Q7" s="2">
        <v>0</v>
      </c>
      <c r="R7" s="2">
        <f>99.6*65</f>
        <v>6474</v>
      </c>
      <c r="S7" s="2">
        <v>32</v>
      </c>
      <c r="T7" s="2">
        <f>73958+14955</f>
        <v>88913</v>
      </c>
    </row>
    <row r="8" spans="1:20" x14ac:dyDescent="0.3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>
        <v>36</v>
      </c>
      <c r="K8" s="2">
        <v>0</v>
      </c>
      <c r="L8" s="2">
        <v>111</v>
      </c>
      <c r="M8" s="2">
        <v>129</v>
      </c>
      <c r="N8" s="2">
        <v>43</v>
      </c>
      <c r="O8" s="2">
        <v>483</v>
      </c>
      <c r="P8" s="2">
        <v>0</v>
      </c>
      <c r="Q8" s="2">
        <v>0</v>
      </c>
      <c r="R8" s="2">
        <f>105*65</f>
        <v>6825</v>
      </c>
      <c r="S8" s="2">
        <v>29</v>
      </c>
      <c r="T8" s="2">
        <f>88654+17827</f>
        <v>106481</v>
      </c>
    </row>
    <row r="9" spans="1:20" x14ac:dyDescent="0.3">
      <c r="E9" s="3"/>
      <c r="F9" s="3"/>
      <c r="G9" s="3"/>
    </row>
    <row r="10" spans="1:20" x14ac:dyDescent="0.3">
      <c r="E10" s="3"/>
      <c r="F10" s="3"/>
      <c r="G10" s="3"/>
    </row>
    <row r="11" spans="1:20" x14ac:dyDescent="0.3">
      <c r="E11" s="3"/>
      <c r="F11" s="3"/>
      <c r="G11" s="3"/>
    </row>
    <row r="12" spans="1:20" x14ac:dyDescent="0.3">
      <c r="E12" s="3"/>
      <c r="F12" s="3"/>
      <c r="G12" s="3"/>
    </row>
    <row r="13" spans="1:20" x14ac:dyDescent="0.3">
      <c r="E13" s="3"/>
      <c r="F13" s="3"/>
      <c r="G13" s="3"/>
    </row>
    <row r="14" spans="1:20" x14ac:dyDescent="0.3">
      <c r="E14" s="3"/>
      <c r="F14" s="3"/>
      <c r="G14" s="3"/>
    </row>
    <row r="15" spans="1:20" x14ac:dyDescent="0.3">
      <c r="E15" s="3"/>
      <c r="F15" s="3"/>
      <c r="G15" s="3"/>
    </row>
    <row r="16" spans="1:20" x14ac:dyDescent="0.3">
      <c r="E16" s="3" t="s">
        <v>76</v>
      </c>
      <c r="F16" s="3">
        <f>(E2*F2)</f>
        <v>484</v>
      </c>
      <c r="G16" s="3"/>
      <c r="H16" s="2" t="s">
        <v>77</v>
      </c>
      <c r="I16" s="3">
        <f>(J2+L2+M2+N2+O2+S2)</f>
        <v>956</v>
      </c>
      <c r="J16" s="2" t="s">
        <v>80</v>
      </c>
      <c r="K16" s="2">
        <f>(I16*2.4)</f>
        <v>2294.4</v>
      </c>
      <c r="L16" s="2" t="s">
        <v>81</v>
      </c>
      <c r="M16" s="2">
        <f>(T2+R2+P2+K2)/1000</f>
        <v>90.977000000000004</v>
      </c>
      <c r="N16" s="1" t="s">
        <v>7</v>
      </c>
    </row>
    <row r="17" spans="5:14" x14ac:dyDescent="0.3">
      <c r="E17" s="3"/>
      <c r="F17" s="3">
        <f t="shared" ref="F17:F22" si="0">(E3*F3)</f>
        <v>1656</v>
      </c>
      <c r="G17" s="3"/>
      <c r="I17" s="3">
        <f t="shared" ref="I17:I22" si="1">(J3+L3+M3+N3+O3+S3)</f>
        <v>2566</v>
      </c>
      <c r="K17" s="2">
        <f t="shared" ref="K17:K22" si="2">(I17*2.4)</f>
        <v>6158.4</v>
      </c>
      <c r="M17" s="2">
        <f t="shared" ref="M17:M22" si="3">(T3+R3+P3+K3)/1000</f>
        <v>326.47399999999999</v>
      </c>
      <c r="N17" s="1" t="s">
        <v>7</v>
      </c>
    </row>
    <row r="18" spans="5:14" x14ac:dyDescent="0.3">
      <c r="E18" s="3"/>
      <c r="F18" s="3">
        <f t="shared" si="0"/>
        <v>1760</v>
      </c>
      <c r="G18" s="3"/>
      <c r="I18" s="3">
        <f t="shared" si="1"/>
        <v>3081</v>
      </c>
      <c r="K18" s="2">
        <f t="shared" si="2"/>
        <v>7394.4</v>
      </c>
      <c r="M18" s="2">
        <f t="shared" si="3"/>
        <v>973.7</v>
      </c>
      <c r="N18" s="1" t="s">
        <v>15</v>
      </c>
    </row>
    <row r="19" spans="5:14" x14ac:dyDescent="0.3">
      <c r="E19" s="3"/>
      <c r="F19" s="3">
        <f t="shared" si="0"/>
        <v>494.4</v>
      </c>
      <c r="G19" s="3"/>
      <c r="I19" s="3">
        <f t="shared" si="1"/>
        <v>842</v>
      </c>
      <c r="K19" s="2">
        <f t="shared" si="2"/>
        <v>2020.8</v>
      </c>
      <c r="M19" s="2">
        <f t="shared" si="3"/>
        <v>84.88</v>
      </c>
      <c r="N19" s="1" t="s">
        <v>7</v>
      </c>
    </row>
    <row r="20" spans="5:14" x14ac:dyDescent="0.3">
      <c r="E20" s="3"/>
      <c r="F20" s="3">
        <f t="shared" si="0"/>
        <v>124.74</v>
      </c>
      <c r="G20" s="3"/>
      <c r="I20" s="3">
        <f t="shared" si="1"/>
        <v>277</v>
      </c>
      <c r="K20" s="2">
        <f t="shared" si="2"/>
        <v>664.8</v>
      </c>
      <c r="M20" s="2">
        <f t="shared" si="3"/>
        <v>45.936999999999998</v>
      </c>
      <c r="N20" s="1" t="s">
        <v>17</v>
      </c>
    </row>
    <row r="21" spans="5:14" x14ac:dyDescent="0.3">
      <c r="E21" s="3"/>
      <c r="F21" s="3">
        <f t="shared" si="0"/>
        <v>560</v>
      </c>
      <c r="G21" s="3"/>
      <c r="I21" s="3">
        <f t="shared" si="1"/>
        <v>754</v>
      </c>
      <c r="K21" s="2">
        <f t="shared" si="2"/>
        <v>1809.6</v>
      </c>
      <c r="M21" s="2">
        <f t="shared" si="3"/>
        <v>95.387</v>
      </c>
      <c r="N21" s="1" t="s">
        <v>7</v>
      </c>
    </row>
    <row r="22" spans="5:14" x14ac:dyDescent="0.3">
      <c r="E22" s="3"/>
      <c r="F22" s="3">
        <f t="shared" si="0"/>
        <v>608</v>
      </c>
      <c r="G22" s="3"/>
      <c r="I22" s="3">
        <f t="shared" si="1"/>
        <v>831</v>
      </c>
      <c r="K22" s="2">
        <f t="shared" si="2"/>
        <v>1994.3999999999999</v>
      </c>
      <c r="M22" s="2">
        <f t="shared" si="3"/>
        <v>113.306</v>
      </c>
      <c r="N22" s="1" t="s">
        <v>7</v>
      </c>
    </row>
    <row r="23" spans="5:14" x14ac:dyDescent="0.3">
      <c r="E23" s="3"/>
      <c r="F23" s="3"/>
      <c r="G23" s="3"/>
    </row>
    <row r="24" spans="5:14" x14ac:dyDescent="0.3">
      <c r="E24" s="3"/>
      <c r="F24" s="3"/>
      <c r="G24" s="3"/>
    </row>
    <row r="25" spans="5:14" x14ac:dyDescent="0.3">
      <c r="E25" s="3"/>
      <c r="F25" s="3"/>
      <c r="G25" s="3"/>
    </row>
    <row r="26" spans="5:14" x14ac:dyDescent="0.3">
      <c r="E26" s="3"/>
      <c r="F26" s="3"/>
      <c r="G26" s="3"/>
      <c r="H26" s="2" t="s">
        <v>78</v>
      </c>
      <c r="I26" s="2" t="s">
        <v>79</v>
      </c>
    </row>
    <row r="27" spans="5:14" x14ac:dyDescent="0.3">
      <c r="E27" s="3"/>
      <c r="F27" s="3"/>
      <c r="G27" s="3"/>
    </row>
    <row r="28" spans="5:14" x14ac:dyDescent="0.3">
      <c r="E28" s="3"/>
      <c r="F28" s="3"/>
      <c r="G28" s="3"/>
    </row>
    <row r="29" spans="5:14" x14ac:dyDescent="0.3">
      <c r="E29" s="3"/>
      <c r="F29" s="3"/>
      <c r="G29" s="3"/>
    </row>
    <row r="30" spans="5:14" x14ac:dyDescent="0.3">
      <c r="E30" s="3"/>
      <c r="F30" s="3"/>
      <c r="G30" s="3"/>
    </row>
    <row r="31" spans="5:14" x14ac:dyDescent="0.3">
      <c r="E31" s="3"/>
      <c r="F31" s="3"/>
      <c r="G31" s="3"/>
    </row>
    <row r="32" spans="5:14" x14ac:dyDescent="0.3">
      <c r="E32" s="3"/>
      <c r="F32" s="3"/>
      <c r="G32" s="3"/>
      <c r="I32" s="3"/>
    </row>
    <row r="33" spans="2:12" x14ac:dyDescent="0.3">
      <c r="B33" s="2"/>
      <c r="C33" s="3"/>
      <c r="E33" s="2" t="s">
        <v>82</v>
      </c>
      <c r="F33" s="3">
        <f>(K16/E2)</f>
        <v>52.145454545454548</v>
      </c>
      <c r="G33" s="3"/>
      <c r="H33" s="2" t="s">
        <v>83</v>
      </c>
      <c r="I33" s="3">
        <f>(M16/E2)</f>
        <v>2.0676590909090908</v>
      </c>
      <c r="J33" s="1" t="s">
        <v>7</v>
      </c>
    </row>
    <row r="34" spans="2:12" x14ac:dyDescent="0.3">
      <c r="C34" s="3"/>
      <c r="E34" s="3"/>
      <c r="F34" s="3">
        <f t="shared" ref="F34:F39" si="4">(K17/E3)</f>
        <v>133.8782608695652</v>
      </c>
      <c r="G34" s="3"/>
      <c r="I34" s="3">
        <f t="shared" ref="I34:I39" si="5">(M17/E3)</f>
        <v>7.0972608695652175</v>
      </c>
      <c r="J34" s="1" t="s">
        <v>7</v>
      </c>
    </row>
    <row r="35" spans="2:12" x14ac:dyDescent="0.3">
      <c r="C35" s="3"/>
      <c r="E35" s="3"/>
      <c r="F35" s="3">
        <f t="shared" si="4"/>
        <v>92.429999999999993</v>
      </c>
      <c r="G35" s="3"/>
      <c r="I35" s="3">
        <f t="shared" si="5"/>
        <v>12.171250000000001</v>
      </c>
      <c r="J35" s="1" t="s">
        <v>15</v>
      </c>
    </row>
    <row r="36" spans="2:12" x14ac:dyDescent="0.3">
      <c r="C36" s="3"/>
      <c r="E36" s="3"/>
      <c r="F36" s="3">
        <f t="shared" si="4"/>
        <v>39.238834951456312</v>
      </c>
      <c r="G36" s="3"/>
      <c r="I36" s="3">
        <f t="shared" si="5"/>
        <v>1.6481553398058251</v>
      </c>
      <c r="J36" s="1" t="s">
        <v>7</v>
      </c>
    </row>
    <row r="37" spans="2:12" x14ac:dyDescent="0.3">
      <c r="C37" s="3"/>
      <c r="E37" s="3"/>
      <c r="F37" s="3">
        <f t="shared" si="4"/>
        <v>86.337662337662323</v>
      </c>
      <c r="G37" s="3"/>
      <c r="I37" s="3">
        <f t="shared" si="5"/>
        <v>5.9658441558441551</v>
      </c>
      <c r="J37" s="1" t="s">
        <v>17</v>
      </c>
    </row>
    <row r="38" spans="2:12" x14ac:dyDescent="0.3">
      <c r="C38" s="3"/>
      <c r="E38" s="3"/>
      <c r="F38" s="3">
        <f t="shared" si="4"/>
        <v>40.392857142857146</v>
      </c>
      <c r="G38" s="3"/>
      <c r="I38" s="3">
        <f t="shared" si="5"/>
        <v>2.1291741071428572</v>
      </c>
      <c r="J38" s="1" t="s">
        <v>7</v>
      </c>
    </row>
    <row r="39" spans="2:12" x14ac:dyDescent="0.3">
      <c r="C39" s="3"/>
      <c r="E39" s="3"/>
      <c r="F39" s="3">
        <f t="shared" si="4"/>
        <v>41.987368421052629</v>
      </c>
      <c r="G39" s="3"/>
      <c r="I39" s="3">
        <f t="shared" si="5"/>
        <v>2.3853894736842105</v>
      </c>
      <c r="J39" s="1" t="s">
        <v>7</v>
      </c>
    </row>
    <row r="40" spans="2:12" x14ac:dyDescent="0.3">
      <c r="E40" s="3"/>
      <c r="F40" s="3"/>
      <c r="G40" s="3"/>
      <c r="I40" s="3"/>
    </row>
    <row r="41" spans="2:12" x14ac:dyDescent="0.3">
      <c r="E41" s="3"/>
      <c r="F41" s="3"/>
      <c r="G41" s="3"/>
      <c r="I41" s="3"/>
    </row>
    <row r="42" spans="2:12" x14ac:dyDescent="0.3">
      <c r="E42" s="3"/>
      <c r="F42" s="3"/>
      <c r="G42" s="3"/>
    </row>
    <row r="43" spans="2:12" x14ac:dyDescent="0.3">
      <c r="E43" s="3"/>
      <c r="F43" s="3"/>
      <c r="G43" s="3"/>
    </row>
    <row r="44" spans="2:12" x14ac:dyDescent="0.3">
      <c r="E44" s="3"/>
      <c r="F44" s="3"/>
      <c r="G44" s="3"/>
      <c r="L44" s="2" t="s">
        <v>85</v>
      </c>
    </row>
    <row r="45" spans="2:12" x14ac:dyDescent="0.3">
      <c r="E45" s="3" t="s">
        <v>84</v>
      </c>
      <c r="F45" s="3">
        <f>(K16/M16)</f>
        <v>25.219560987942007</v>
      </c>
      <c r="G45" s="3"/>
      <c r="H45" s="1" t="s">
        <v>7</v>
      </c>
      <c r="J45" s="2" t="s">
        <v>86</v>
      </c>
      <c r="K45" s="3">
        <f>(M16/K16)</f>
        <v>3.965176080892608E-2</v>
      </c>
      <c r="L45" s="2">
        <f>(M16*1000/I16)</f>
        <v>95.1642259414226</v>
      </c>
    </row>
    <row r="46" spans="2:12" x14ac:dyDescent="0.3">
      <c r="E46" s="3"/>
      <c r="F46" s="3">
        <f t="shared" ref="F46:F51" si="6">(K17/M17)</f>
        <v>18.86337043684949</v>
      </c>
      <c r="G46" s="3"/>
      <c r="H46" s="1" t="s">
        <v>7</v>
      </c>
      <c r="K46" s="3">
        <f t="shared" ref="K46:K51" si="7">(M17/K17)</f>
        <v>5.3012795531306833E-2</v>
      </c>
      <c r="L46" s="2">
        <f t="shared" ref="L46:L51" si="8">(M17*1000/I17)</f>
        <v>127.23070927513641</v>
      </c>
    </row>
    <row r="47" spans="2:12" x14ac:dyDescent="0.3">
      <c r="E47" s="3"/>
      <c r="F47" s="3">
        <f t="shared" si="6"/>
        <v>7.5941255006675563</v>
      </c>
      <c r="G47" s="3"/>
      <c r="H47" s="1" t="s">
        <v>15</v>
      </c>
      <c r="K47" s="3">
        <f t="shared" si="7"/>
        <v>0.13168073136427569</v>
      </c>
      <c r="L47" s="2">
        <f t="shared" si="8"/>
        <v>316.03375527426158</v>
      </c>
    </row>
    <row r="48" spans="2:12" x14ac:dyDescent="0.3">
      <c r="E48" s="3"/>
      <c r="F48" s="3">
        <f t="shared" si="6"/>
        <v>23.807728557964186</v>
      </c>
      <c r="G48" s="3"/>
      <c r="H48" s="1" t="s">
        <v>7</v>
      </c>
      <c r="K48" s="3">
        <f t="shared" si="7"/>
        <v>4.2003167062549487E-2</v>
      </c>
      <c r="L48" s="2">
        <f t="shared" si="8"/>
        <v>100.80760095011877</v>
      </c>
    </row>
    <row r="49" spans="1:12" x14ac:dyDescent="0.3">
      <c r="E49" s="3"/>
      <c r="F49" s="3">
        <f t="shared" si="6"/>
        <v>14.471994252998671</v>
      </c>
      <c r="G49" s="3"/>
      <c r="H49" s="1" t="s">
        <v>17</v>
      </c>
      <c r="K49" s="3">
        <f t="shared" si="7"/>
        <v>6.9098977135980746E-2</v>
      </c>
      <c r="L49" s="2">
        <f t="shared" si="8"/>
        <v>165.8375451263538</v>
      </c>
    </row>
    <row r="50" spans="1:12" x14ac:dyDescent="0.3">
      <c r="E50" s="3"/>
      <c r="F50" s="3">
        <f t="shared" si="6"/>
        <v>18.971138624760187</v>
      </c>
      <c r="G50" s="3"/>
      <c r="H50" s="1" t="s">
        <v>7</v>
      </c>
      <c r="K50" s="3">
        <f t="shared" si="7"/>
        <v>5.2711648983200708E-2</v>
      </c>
      <c r="L50" s="2">
        <f t="shared" si="8"/>
        <v>126.5079575596817</v>
      </c>
    </row>
    <row r="51" spans="1:12" x14ac:dyDescent="0.3">
      <c r="E51" s="3"/>
      <c r="F51" s="3">
        <f t="shared" si="6"/>
        <v>17.601892221065079</v>
      </c>
      <c r="G51" s="3"/>
      <c r="H51" s="1" t="s">
        <v>7</v>
      </c>
      <c r="K51" s="3">
        <f t="shared" si="7"/>
        <v>5.6812073806658647E-2</v>
      </c>
      <c r="L51" s="2">
        <f t="shared" si="8"/>
        <v>136.34897713598073</v>
      </c>
    </row>
    <row r="52" spans="1:12" x14ac:dyDescent="0.3">
      <c r="E52" s="3"/>
      <c r="F52" s="3"/>
      <c r="G52" s="3"/>
    </row>
    <row r="53" spans="1:12" x14ac:dyDescent="0.3">
      <c r="E53" s="3"/>
      <c r="F53" s="3"/>
      <c r="G53" s="3"/>
    </row>
    <row r="54" spans="1:12" x14ac:dyDescent="0.3">
      <c r="E54" s="3"/>
      <c r="F54" s="3"/>
      <c r="G54" s="3"/>
    </row>
    <row r="55" spans="1:12" x14ac:dyDescent="0.3">
      <c r="E55" s="3"/>
      <c r="F55" s="3"/>
      <c r="G55" s="3"/>
    </row>
    <row r="56" spans="1:12" x14ac:dyDescent="0.3">
      <c r="A56" s="4" t="s">
        <v>87</v>
      </c>
      <c r="E56" s="3"/>
      <c r="F56" s="3"/>
      <c r="G56" s="3"/>
    </row>
    <row r="57" spans="1:12" x14ac:dyDescent="0.3">
      <c r="E57" s="3"/>
      <c r="F57" s="3"/>
      <c r="G57" s="3"/>
    </row>
    <row r="58" spans="1:12" x14ac:dyDescent="0.3">
      <c r="E58" s="3"/>
      <c r="F58" s="3"/>
      <c r="G58" s="3"/>
    </row>
    <row r="59" spans="1:12" x14ac:dyDescent="0.3">
      <c r="E59" s="3"/>
      <c r="F59" s="3"/>
      <c r="G59" s="3"/>
    </row>
    <row r="60" spans="1:12" x14ac:dyDescent="0.3">
      <c r="E60" s="3"/>
      <c r="F60" s="3"/>
      <c r="G60" s="3"/>
    </row>
    <row r="61" spans="1:12" x14ac:dyDescent="0.3">
      <c r="E61" s="3"/>
      <c r="F61" s="3"/>
      <c r="G61" s="3"/>
    </row>
    <row r="62" spans="1:12" x14ac:dyDescent="0.3">
      <c r="E62" s="3"/>
      <c r="F62" s="3"/>
      <c r="G62" s="3"/>
    </row>
    <row r="63" spans="1:12" x14ac:dyDescent="0.3">
      <c r="E63" s="3"/>
      <c r="F63" s="3"/>
      <c r="G63" s="3"/>
    </row>
    <row r="64" spans="1:12" x14ac:dyDescent="0.3">
      <c r="E64" s="3"/>
      <c r="F64" s="3"/>
      <c r="G64" s="3"/>
    </row>
    <row r="65" spans="5:7" x14ac:dyDescent="0.3">
      <c r="E65" s="3"/>
      <c r="F65" s="3"/>
      <c r="G65" s="3"/>
    </row>
    <row r="66" spans="5:7" x14ac:dyDescent="0.3">
      <c r="E66" s="3"/>
      <c r="F66" s="3"/>
      <c r="G66" s="3"/>
    </row>
    <row r="67" spans="5:7" x14ac:dyDescent="0.3">
      <c r="E67" s="3"/>
      <c r="F67" s="3"/>
      <c r="G67" s="3"/>
    </row>
    <row r="68" spans="5:7" x14ac:dyDescent="0.3">
      <c r="E68" s="3"/>
      <c r="F68" s="3"/>
      <c r="G68" s="3"/>
    </row>
    <row r="69" spans="5:7" x14ac:dyDescent="0.3">
      <c r="E69" s="3"/>
      <c r="F69" s="3"/>
      <c r="G69" s="3"/>
    </row>
    <row r="70" spans="5:7" x14ac:dyDescent="0.3">
      <c r="E70" s="3"/>
      <c r="F70" s="3"/>
      <c r="G7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F17C-A51B-4721-93B2-C4162240A5B7}">
  <dimension ref="A1:R36"/>
  <sheetViews>
    <sheetView tabSelected="1" topLeftCell="A10" workbookViewId="0">
      <selection activeCell="D27" sqref="D27"/>
    </sheetView>
  </sheetViews>
  <sheetFormatPr defaultRowHeight="14.4" x14ac:dyDescent="0.3"/>
  <cols>
    <col min="1" max="1" width="20.21875" bestFit="1" customWidth="1"/>
    <col min="2" max="2" width="18.6640625" bestFit="1" customWidth="1"/>
    <col min="3" max="3" width="15.33203125" bestFit="1" customWidth="1"/>
    <col min="4" max="4" width="14.88671875" bestFit="1" customWidth="1"/>
    <col min="9" max="9" width="23.44140625" bestFit="1" customWidth="1"/>
    <col min="10" max="10" width="24.6640625" bestFit="1" customWidth="1"/>
    <col min="11" max="11" width="32.6640625" bestFit="1" customWidth="1"/>
    <col min="12" max="13" width="15.5546875" bestFit="1" customWidth="1"/>
    <col min="14" max="14" width="20.44140625" bestFit="1" customWidth="1"/>
    <col min="15" max="15" width="17.77734375" bestFit="1" customWidth="1"/>
    <col min="16" max="16" width="22.6640625" bestFit="1" customWidth="1"/>
    <col min="17" max="17" width="15.21875" bestFit="1" customWidth="1"/>
  </cols>
  <sheetData>
    <row r="1" spans="1:18" x14ac:dyDescent="0.3">
      <c r="A1" s="5" t="s">
        <v>5</v>
      </c>
      <c r="B1" s="1" t="s">
        <v>6</v>
      </c>
      <c r="C1" s="2" t="s">
        <v>24</v>
      </c>
      <c r="D1" s="2" t="s">
        <v>25</v>
      </c>
      <c r="E1" s="2" t="s">
        <v>12</v>
      </c>
      <c r="F1" s="2" t="s">
        <v>26</v>
      </c>
      <c r="G1" s="2" t="s">
        <v>8</v>
      </c>
      <c r="H1" s="2" t="s">
        <v>34</v>
      </c>
      <c r="I1" s="2" t="s">
        <v>35</v>
      </c>
      <c r="J1" s="2" t="s">
        <v>36</v>
      </c>
      <c r="K1" s="2" t="s">
        <v>39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</row>
    <row r="2" spans="1:18" x14ac:dyDescent="0.3">
      <c r="A2" s="5" t="s">
        <v>4</v>
      </c>
      <c r="B2" s="1" t="s">
        <v>7</v>
      </c>
      <c r="C2" s="3">
        <v>44</v>
      </c>
      <c r="D2" s="3">
        <v>11</v>
      </c>
      <c r="E2" s="3">
        <v>7.8</v>
      </c>
      <c r="F2" s="2">
        <v>3</v>
      </c>
      <c r="G2" s="2">
        <v>7</v>
      </c>
      <c r="H2" s="2">
        <v>85</v>
      </c>
      <c r="I2" s="2">
        <v>0</v>
      </c>
      <c r="J2" s="2">
        <v>149</v>
      </c>
      <c r="K2" s="2">
        <v>54</v>
      </c>
      <c r="L2" s="2">
        <v>200</v>
      </c>
      <c r="M2" s="2">
        <v>283</v>
      </c>
      <c r="N2" s="2">
        <v>0</v>
      </c>
      <c r="O2" s="2">
        <v>0</v>
      </c>
      <c r="P2" s="2">
        <v>12090</v>
      </c>
      <c r="Q2" s="2">
        <v>185</v>
      </c>
      <c r="R2" s="2">
        <v>78887</v>
      </c>
    </row>
    <row r="3" spans="1:18" x14ac:dyDescent="0.3">
      <c r="A3" s="5" t="s">
        <v>11</v>
      </c>
      <c r="B3" s="1" t="s">
        <v>7</v>
      </c>
      <c r="C3" s="3">
        <v>46</v>
      </c>
      <c r="D3" s="3">
        <v>36</v>
      </c>
      <c r="E3" s="3">
        <v>10</v>
      </c>
      <c r="F3" s="2">
        <v>2</v>
      </c>
      <c r="G3" s="2">
        <v>11</v>
      </c>
      <c r="H3" s="2">
        <v>202</v>
      </c>
      <c r="I3" s="2">
        <v>0</v>
      </c>
      <c r="J3" s="2">
        <v>596</v>
      </c>
      <c r="K3" s="2">
        <v>36</v>
      </c>
      <c r="L3" s="2">
        <v>300</v>
      </c>
      <c r="M3" s="2">
        <v>1230</v>
      </c>
      <c r="N3" s="2">
        <v>0</v>
      </c>
      <c r="O3" s="2">
        <v>0</v>
      </c>
      <c r="P3" s="2">
        <f>99.6*65</f>
        <v>6474</v>
      </c>
      <c r="Q3" s="2">
        <v>202</v>
      </c>
      <c r="R3" s="2">
        <f>276000+44000</f>
        <v>320000</v>
      </c>
    </row>
    <row r="4" spans="1:18" x14ac:dyDescent="0.3">
      <c r="A4" s="5" t="s">
        <v>14</v>
      </c>
      <c r="B4" s="1" t="s">
        <v>93</v>
      </c>
      <c r="C4" s="3">
        <v>80</v>
      </c>
      <c r="D4" s="3">
        <v>22</v>
      </c>
      <c r="E4" s="3">
        <v>11</v>
      </c>
      <c r="F4" s="2">
        <v>3</v>
      </c>
      <c r="G4" s="2">
        <v>19</v>
      </c>
      <c r="H4" s="2">
        <v>0</v>
      </c>
      <c r="I4" s="2">
        <v>135700</v>
      </c>
      <c r="J4" s="2">
        <v>711</v>
      </c>
      <c r="K4" s="2">
        <v>129</v>
      </c>
      <c r="L4" s="2">
        <v>773</v>
      </c>
      <c r="M4" s="2">
        <v>864</v>
      </c>
      <c r="N4" s="2">
        <v>373500</v>
      </c>
      <c r="O4" s="2">
        <v>0</v>
      </c>
      <c r="P4" s="2">
        <v>19000</v>
      </c>
      <c r="Q4" s="2">
        <v>604</v>
      </c>
      <c r="R4" s="2">
        <f>175000+110000+160500</f>
        <v>445500</v>
      </c>
    </row>
    <row r="5" spans="1:18" x14ac:dyDescent="0.3">
      <c r="A5" s="5" t="s">
        <v>20</v>
      </c>
      <c r="B5" s="1" t="s">
        <v>7</v>
      </c>
      <c r="C5" s="3">
        <v>51.5</v>
      </c>
      <c r="D5" s="3">
        <v>9.6</v>
      </c>
      <c r="E5" s="3">
        <v>5</v>
      </c>
      <c r="F5" s="2">
        <v>2</v>
      </c>
      <c r="G5" s="2">
        <v>6</v>
      </c>
      <c r="H5" s="2">
        <v>119</v>
      </c>
      <c r="I5" s="2">
        <f>2731+428</f>
        <v>3159</v>
      </c>
      <c r="J5" s="2">
        <v>70</v>
      </c>
      <c r="K5" s="2">
        <v>188</v>
      </c>
      <c r="L5" s="2">
        <v>63</v>
      </c>
      <c r="M5" s="2">
        <v>365</v>
      </c>
      <c r="N5" s="2">
        <v>0</v>
      </c>
      <c r="O5" s="2">
        <v>20</v>
      </c>
      <c r="P5" s="2">
        <f>136+65</f>
        <v>201</v>
      </c>
      <c r="Q5" s="2">
        <v>37</v>
      </c>
      <c r="R5" s="2">
        <f>14165+57050+1666</f>
        <v>72881</v>
      </c>
    </row>
    <row r="6" spans="1:18" x14ac:dyDescent="0.3">
      <c r="A6" s="5" t="s">
        <v>11</v>
      </c>
      <c r="B6" s="1" t="s">
        <v>17</v>
      </c>
      <c r="C6" s="3">
        <v>7.7</v>
      </c>
      <c r="D6" s="3">
        <v>16.2</v>
      </c>
      <c r="E6" s="3"/>
      <c r="F6" s="2">
        <v>1</v>
      </c>
      <c r="G6" s="2">
        <v>3</v>
      </c>
      <c r="H6" s="2">
        <v>2</v>
      </c>
      <c r="I6" s="2">
        <v>0</v>
      </c>
      <c r="J6" s="2">
        <v>66</v>
      </c>
      <c r="K6" s="2">
        <v>34</v>
      </c>
      <c r="L6" s="2">
        <v>0</v>
      </c>
      <c r="M6" s="2">
        <v>151</v>
      </c>
      <c r="N6" s="2">
        <v>0</v>
      </c>
      <c r="O6" s="2">
        <v>0</v>
      </c>
      <c r="P6" s="2">
        <f>27*65</f>
        <v>1755</v>
      </c>
      <c r="Q6" s="2">
        <v>24</v>
      </c>
      <c r="R6" s="2">
        <v>44182</v>
      </c>
    </row>
    <row r="7" spans="1:18" x14ac:dyDescent="0.3">
      <c r="A7" s="5" t="s">
        <v>11</v>
      </c>
      <c r="B7" s="1" t="s">
        <v>7</v>
      </c>
      <c r="C7" s="3">
        <v>44.8</v>
      </c>
      <c r="D7" s="3">
        <v>12.5</v>
      </c>
      <c r="E7" s="3"/>
      <c r="F7" s="2">
        <v>2</v>
      </c>
      <c r="G7" s="2">
        <v>6</v>
      </c>
      <c r="H7" s="2">
        <v>16</v>
      </c>
      <c r="I7" s="2">
        <v>0</v>
      </c>
      <c r="J7" s="2">
        <v>95</v>
      </c>
      <c r="K7" s="2">
        <v>134</v>
      </c>
      <c r="L7" s="2">
        <v>34</v>
      </c>
      <c r="M7" s="2">
        <v>443</v>
      </c>
      <c r="N7" s="2">
        <v>0</v>
      </c>
      <c r="O7" s="2">
        <v>0</v>
      </c>
      <c r="P7" s="2">
        <f>99.6*65</f>
        <v>6474</v>
      </c>
      <c r="Q7" s="2">
        <v>32</v>
      </c>
      <c r="R7" s="2">
        <f>73958+14955</f>
        <v>88913</v>
      </c>
    </row>
    <row r="8" spans="1:18" x14ac:dyDescent="0.3">
      <c r="A8" s="5" t="s">
        <v>11</v>
      </c>
      <c r="B8" s="1" t="s">
        <v>7</v>
      </c>
      <c r="C8" s="3">
        <v>47.5</v>
      </c>
      <c r="D8" s="3">
        <v>12.8</v>
      </c>
      <c r="E8" s="3"/>
      <c r="F8" s="2">
        <v>2</v>
      </c>
      <c r="G8" s="2">
        <v>6</v>
      </c>
      <c r="H8" s="2">
        <v>36</v>
      </c>
      <c r="I8" s="2">
        <v>0</v>
      </c>
      <c r="J8" s="2">
        <v>111</v>
      </c>
      <c r="K8" s="2">
        <v>129</v>
      </c>
      <c r="L8" s="2">
        <v>43</v>
      </c>
      <c r="M8" s="2">
        <v>483</v>
      </c>
      <c r="N8" s="2">
        <v>0</v>
      </c>
      <c r="O8" s="2">
        <v>0</v>
      </c>
      <c r="P8" s="2">
        <f>105*65</f>
        <v>6825</v>
      </c>
      <c r="Q8" s="2">
        <v>29</v>
      </c>
      <c r="R8" s="2">
        <f>88654+17827</f>
        <v>106481</v>
      </c>
    </row>
    <row r="21" spans="1:10" x14ac:dyDescent="0.3">
      <c r="D21" s="6"/>
    </row>
    <row r="22" spans="1:10" x14ac:dyDescent="0.3">
      <c r="B22" s="1" t="s">
        <v>17</v>
      </c>
      <c r="C22" t="s">
        <v>94</v>
      </c>
      <c r="D22" s="6" t="s">
        <v>93</v>
      </c>
      <c r="I22" t="s">
        <v>76</v>
      </c>
      <c r="J22" s="7">
        <v>484</v>
      </c>
    </row>
    <row r="23" spans="1:10" x14ac:dyDescent="0.3">
      <c r="A23" s="8" t="s">
        <v>95</v>
      </c>
      <c r="B23" s="2" t="s">
        <v>96</v>
      </c>
      <c r="C23" s="2" t="s">
        <v>98</v>
      </c>
      <c r="D23" s="6" t="s">
        <v>97</v>
      </c>
      <c r="J23" s="7">
        <v>1656</v>
      </c>
    </row>
    <row r="24" spans="1:10" x14ac:dyDescent="0.3">
      <c r="A24" s="8" t="s">
        <v>88</v>
      </c>
      <c r="B24" s="2" t="s">
        <v>99</v>
      </c>
      <c r="C24" s="2" t="s">
        <v>101</v>
      </c>
      <c r="D24" s="6" t="s">
        <v>100</v>
      </c>
      <c r="J24" s="7">
        <v>1760</v>
      </c>
    </row>
    <row r="25" spans="1:10" x14ac:dyDescent="0.3">
      <c r="A25" s="8" t="s">
        <v>89</v>
      </c>
      <c r="B25" s="2" t="s">
        <v>102</v>
      </c>
      <c r="C25" s="2" t="s">
        <v>104</v>
      </c>
      <c r="D25" s="6" t="s">
        <v>103</v>
      </c>
      <c r="J25" s="7">
        <v>494.4</v>
      </c>
    </row>
    <row r="26" spans="1:10" x14ac:dyDescent="0.3">
      <c r="A26" t="s">
        <v>90</v>
      </c>
      <c r="B26" s="2" t="s">
        <v>107</v>
      </c>
      <c r="C26" s="2" t="s">
        <v>108</v>
      </c>
      <c r="D26" s="6" t="s">
        <v>106</v>
      </c>
      <c r="J26" s="7">
        <v>124.74</v>
      </c>
    </row>
    <row r="27" spans="1:10" x14ac:dyDescent="0.3">
      <c r="A27" s="8" t="s">
        <v>112</v>
      </c>
      <c r="B27" s="2" t="s">
        <v>114</v>
      </c>
      <c r="C27" s="2" t="s">
        <v>113</v>
      </c>
      <c r="D27" s="6" t="s">
        <v>115</v>
      </c>
      <c r="J27" s="7">
        <v>560</v>
      </c>
    </row>
    <row r="28" spans="1:10" x14ac:dyDescent="0.3">
      <c r="A28" s="8" t="s">
        <v>91</v>
      </c>
      <c r="B28" s="2">
        <v>0</v>
      </c>
      <c r="C28" s="2">
        <v>0</v>
      </c>
      <c r="D28" s="6" t="s">
        <v>105</v>
      </c>
      <c r="J28" s="7">
        <v>608</v>
      </c>
    </row>
    <row r="29" spans="1:10" x14ac:dyDescent="0.3">
      <c r="A29" t="s">
        <v>92</v>
      </c>
      <c r="B29" s="2" t="s">
        <v>111</v>
      </c>
      <c r="C29" s="2" t="s">
        <v>111</v>
      </c>
      <c r="D29" s="2" t="s">
        <v>111</v>
      </c>
    </row>
    <row r="35" spans="1:1" x14ac:dyDescent="0.3">
      <c r="A35" t="s">
        <v>109</v>
      </c>
    </row>
    <row r="36" spans="1:1" x14ac:dyDescent="0.3">
      <c r="A3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Sh2</vt:lpstr>
      <vt:lpstr>SH3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Meriç Tunalı</cp:lastModifiedBy>
  <dcterms:created xsi:type="dcterms:W3CDTF">2024-10-08T16:18:34Z</dcterms:created>
  <dcterms:modified xsi:type="dcterms:W3CDTF">2024-10-09T19:58:07Z</dcterms:modified>
</cp:coreProperties>
</file>