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garantias\R_prep_vis\outros_dados\"/>
    </mc:Choice>
  </mc:AlternateContent>
  <xr:revisionPtr revIDLastSave="0" documentId="8_{BDB80DE6-A299-451F-9616-BC55785411B3}" xr6:coauthVersionLast="44" xr6:coauthVersionMax="44" xr10:uidLastSave="{00000000-0000-0000-0000-000000000000}"/>
  <bookViews>
    <workbookView xWindow="23880" yWindow="-120" windowWidth="24240" windowHeight="13140" firstSheet="1" activeTab="3" xr2:uid="{EBCA45DD-9E45-4821-AF0D-0B760F112995}"/>
  </bookViews>
  <sheets>
    <sheet name="Situação Fiscal" sheetId="1" r:id="rId1"/>
    <sheet name="Situação Fiscal 2" sheetId="2" r:id="rId2"/>
    <sheet name="Estoque e Serviço" sheetId="3" r:id="rId3"/>
    <sheet name="Planilha1" sheetId="5" r:id="rId4"/>
    <sheet name="Estoque e Serviço 2" sheetId="4" r:id="rId5"/>
  </sheets>
  <definedNames>
    <definedName name="_xlnm._FilterDatabase" localSheetId="4" hidden="1">'Estoque e Serviço 2'!$A$1:$E$973</definedName>
  </definedNames>
  <calcPr calcId="191029"/>
  <pivotCaches>
    <pivotCache cacheId="5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4" l="1"/>
  <c r="E428" i="4"/>
  <c r="E427" i="4"/>
  <c r="E426" i="4"/>
  <c r="E425" i="4"/>
  <c r="E424" i="4"/>
  <c r="E423" i="4"/>
  <c r="E422" i="4"/>
  <c r="E841" i="4"/>
  <c r="E840" i="4"/>
  <c r="E839" i="4"/>
  <c r="E838" i="4"/>
  <c r="E413" i="4"/>
  <c r="E412" i="4"/>
  <c r="E411" i="4"/>
  <c r="E410" i="4"/>
  <c r="E409" i="4"/>
  <c r="E408" i="4"/>
  <c r="E407" i="4"/>
  <c r="E406" i="4"/>
  <c r="E809" i="4"/>
  <c r="E808" i="4"/>
  <c r="E807" i="4"/>
  <c r="E806" i="4"/>
  <c r="E397" i="4"/>
  <c r="E396" i="4"/>
  <c r="E395" i="4"/>
  <c r="E394" i="4"/>
  <c r="E393" i="4"/>
  <c r="E392" i="4"/>
  <c r="E391" i="4"/>
  <c r="E390" i="4"/>
  <c r="E777" i="4"/>
  <c r="E776" i="4"/>
  <c r="E775" i="4"/>
  <c r="E774" i="4"/>
  <c r="E381" i="4"/>
  <c r="E380" i="4"/>
  <c r="E379" i="4"/>
  <c r="E378" i="4"/>
  <c r="E377" i="4"/>
  <c r="E376" i="4"/>
  <c r="E375" i="4"/>
  <c r="E374" i="4"/>
  <c r="E745" i="4"/>
  <c r="E744" i="4"/>
  <c r="E743" i="4"/>
  <c r="E742" i="4"/>
  <c r="E365" i="4"/>
  <c r="E364" i="4"/>
  <c r="E363" i="4"/>
  <c r="E362" i="4"/>
  <c r="E361" i="4"/>
  <c r="E360" i="4"/>
  <c r="E359" i="4"/>
  <c r="E358" i="4"/>
  <c r="E713" i="4"/>
  <c r="E712" i="4"/>
  <c r="E711" i="4"/>
  <c r="E710" i="4"/>
  <c r="E349" i="4"/>
  <c r="E348" i="4"/>
  <c r="E347" i="4"/>
  <c r="E346" i="4"/>
  <c r="E345" i="4"/>
  <c r="E344" i="4"/>
  <c r="E343" i="4"/>
  <c r="E342" i="4"/>
  <c r="E681" i="4"/>
  <c r="E680" i="4"/>
  <c r="E679" i="4"/>
  <c r="E678" i="4"/>
  <c r="E333" i="4"/>
  <c r="E332" i="4"/>
  <c r="E331" i="4"/>
  <c r="E330" i="4"/>
  <c r="E329" i="4"/>
  <c r="E328" i="4"/>
  <c r="E327" i="4"/>
  <c r="E326" i="4"/>
  <c r="E649" i="4"/>
  <c r="E648" i="4"/>
  <c r="E647" i="4"/>
  <c r="E646" i="4"/>
  <c r="E317" i="4"/>
  <c r="E316" i="4"/>
  <c r="E315" i="4"/>
  <c r="E314" i="4"/>
  <c r="E313" i="4"/>
  <c r="E312" i="4"/>
  <c r="E311" i="4"/>
  <c r="E310" i="4"/>
  <c r="E617" i="4"/>
  <c r="E616" i="4"/>
  <c r="E615" i="4"/>
  <c r="E614" i="4"/>
  <c r="E301" i="4"/>
  <c r="E300" i="4"/>
  <c r="E299" i="4"/>
  <c r="E298" i="4"/>
  <c r="E297" i="4"/>
  <c r="E296" i="4"/>
  <c r="E295" i="4"/>
  <c r="E294" i="4"/>
  <c r="E585" i="4"/>
  <c r="E584" i="4"/>
  <c r="E583" i="4"/>
  <c r="E582" i="4"/>
  <c r="E285" i="4"/>
  <c r="E284" i="4"/>
  <c r="E283" i="4"/>
  <c r="E282" i="4"/>
  <c r="E281" i="4"/>
  <c r="E280" i="4"/>
  <c r="E279" i="4"/>
  <c r="E278" i="4"/>
  <c r="E553" i="4"/>
  <c r="E552" i="4"/>
  <c r="E551" i="4"/>
  <c r="E550" i="4"/>
  <c r="E269" i="4"/>
  <c r="E268" i="4"/>
  <c r="E267" i="4"/>
  <c r="E266" i="4"/>
  <c r="E265" i="4"/>
  <c r="E264" i="4"/>
  <c r="E263" i="4"/>
  <c r="E262" i="4"/>
  <c r="E521" i="4"/>
  <c r="E520" i="4"/>
  <c r="E519" i="4"/>
  <c r="E518" i="4"/>
  <c r="E253" i="4"/>
  <c r="E252" i="4"/>
  <c r="E251" i="4"/>
  <c r="E250" i="4"/>
  <c r="E249" i="4"/>
  <c r="E248" i="4"/>
  <c r="E247" i="4"/>
  <c r="E246" i="4"/>
  <c r="E489" i="4"/>
  <c r="E488" i="4"/>
  <c r="E487" i="4"/>
  <c r="E486" i="4"/>
  <c r="E237" i="4"/>
  <c r="E236" i="4"/>
  <c r="E235" i="4"/>
  <c r="E234" i="4"/>
  <c r="E233" i="4"/>
  <c r="E232" i="4"/>
  <c r="E231" i="4"/>
  <c r="E230" i="4"/>
  <c r="E457" i="4"/>
  <c r="E456" i="4"/>
  <c r="E455" i="4"/>
  <c r="E454" i="4"/>
  <c r="E221" i="4"/>
  <c r="E220" i="4"/>
  <c r="E219" i="4"/>
  <c r="E218" i="4"/>
  <c r="E217" i="4"/>
  <c r="E216" i="4"/>
  <c r="E215" i="4"/>
  <c r="E214" i="4"/>
  <c r="E421" i="4"/>
  <c r="E420" i="4"/>
  <c r="E419" i="4"/>
  <c r="E418" i="4"/>
  <c r="E205" i="4"/>
  <c r="E204" i="4"/>
  <c r="E203" i="4"/>
  <c r="E202" i="4"/>
  <c r="E201" i="4"/>
  <c r="E200" i="4"/>
  <c r="E199" i="4"/>
  <c r="E198" i="4"/>
  <c r="E389" i="4"/>
  <c r="E388" i="4"/>
  <c r="E387" i="4"/>
  <c r="E386" i="4"/>
  <c r="E189" i="4"/>
  <c r="E188" i="4"/>
  <c r="E187" i="4"/>
  <c r="E186" i="4"/>
  <c r="E185" i="4"/>
  <c r="E184" i="4"/>
  <c r="E183" i="4"/>
  <c r="E182" i="4"/>
  <c r="E357" i="4"/>
  <c r="E356" i="4"/>
  <c r="E355" i="4"/>
  <c r="E354" i="4"/>
  <c r="E173" i="4"/>
  <c r="E172" i="4"/>
  <c r="E171" i="4"/>
  <c r="E170" i="4"/>
  <c r="E169" i="4"/>
  <c r="E168" i="4"/>
  <c r="E167" i="4"/>
  <c r="E166" i="4"/>
  <c r="E325" i="4"/>
  <c r="E324" i="4"/>
  <c r="E323" i="4"/>
  <c r="E322" i="4"/>
  <c r="E157" i="4"/>
  <c r="E156" i="4"/>
  <c r="E155" i="4"/>
  <c r="E154" i="4"/>
  <c r="E153" i="4"/>
  <c r="E152" i="4"/>
  <c r="E151" i="4"/>
  <c r="E150" i="4"/>
  <c r="E293" i="4"/>
  <c r="E292" i="4"/>
  <c r="E291" i="4"/>
  <c r="E290" i="4"/>
  <c r="E141" i="4"/>
  <c r="E140" i="4"/>
  <c r="E139" i="4"/>
  <c r="E138" i="4"/>
  <c r="E137" i="4"/>
  <c r="E136" i="4"/>
  <c r="E135" i="4"/>
  <c r="E134" i="4"/>
  <c r="E261" i="4"/>
  <c r="E260" i="4"/>
  <c r="E259" i="4"/>
  <c r="E258" i="4"/>
  <c r="E125" i="4"/>
  <c r="E124" i="4"/>
  <c r="E123" i="4"/>
  <c r="E122" i="4"/>
  <c r="E121" i="4"/>
  <c r="E120" i="4"/>
  <c r="E119" i="4"/>
  <c r="E118" i="4"/>
  <c r="E229" i="4"/>
  <c r="E228" i="4"/>
  <c r="E227" i="4"/>
  <c r="E226" i="4"/>
  <c r="E109" i="4"/>
  <c r="E108" i="4"/>
  <c r="E107" i="4"/>
  <c r="E106" i="4"/>
  <c r="E105" i="4"/>
  <c r="E104" i="4"/>
  <c r="E103" i="4"/>
  <c r="E102" i="4"/>
  <c r="E197" i="4"/>
  <c r="E196" i="4"/>
  <c r="E195" i="4"/>
  <c r="E194" i="4"/>
  <c r="E93" i="4"/>
  <c r="E92" i="4"/>
  <c r="E91" i="4"/>
  <c r="E90" i="4"/>
  <c r="E89" i="4"/>
  <c r="E88" i="4"/>
  <c r="E87" i="4"/>
  <c r="E86" i="4"/>
  <c r="E165" i="4"/>
  <c r="E164" i="4"/>
  <c r="E163" i="4"/>
  <c r="E162" i="4"/>
  <c r="E77" i="4"/>
  <c r="E76" i="4"/>
  <c r="E75" i="4"/>
  <c r="E74" i="4"/>
  <c r="E73" i="4"/>
  <c r="E72" i="4"/>
  <c r="E71" i="4"/>
  <c r="E70" i="4"/>
  <c r="E133" i="4"/>
  <c r="E132" i="4"/>
  <c r="E131" i="4"/>
  <c r="E130" i="4"/>
  <c r="E61" i="4"/>
  <c r="E60" i="4"/>
  <c r="E59" i="4"/>
  <c r="E58" i="4"/>
  <c r="E57" i="4"/>
  <c r="E56" i="4"/>
  <c r="E55" i="4"/>
  <c r="E54" i="4"/>
  <c r="E101" i="4"/>
  <c r="E100" i="4"/>
  <c r="E99" i="4"/>
  <c r="E98" i="4"/>
  <c r="E45" i="4"/>
  <c r="E44" i="4"/>
  <c r="E43" i="4"/>
  <c r="E42" i="4"/>
  <c r="E41" i="4"/>
  <c r="E40" i="4"/>
  <c r="E39" i="4"/>
  <c r="E38" i="4"/>
  <c r="E69" i="4"/>
  <c r="E68" i="4"/>
  <c r="E67" i="4"/>
  <c r="E66" i="4"/>
  <c r="E29" i="4"/>
  <c r="E28" i="4"/>
  <c r="E27" i="4"/>
  <c r="E26" i="4"/>
  <c r="E25" i="4"/>
  <c r="E24" i="4"/>
  <c r="E23" i="4"/>
  <c r="E22" i="4"/>
  <c r="E37" i="4"/>
  <c r="E36" i="4"/>
  <c r="E35" i="4"/>
  <c r="E3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<sst xmlns="http://schemas.openxmlformats.org/spreadsheetml/2006/main" count="15460" uniqueCount="84">
  <si>
    <t>UF</t>
  </si>
  <si>
    <t>AC</t>
  </si>
  <si>
    <t>DISCRIMINAÇÃO</t>
  </si>
  <si>
    <t>Variação 2017 - 2018</t>
  </si>
  <si>
    <t>RECEITA CORRENTE (I)</t>
  </si>
  <si>
    <t>Impostos, Taxas e Contribuições de Melhoria</t>
  </si>
  <si>
    <t>Dos quais, ICMS</t>
  </si>
  <si>
    <t>Transferências Correntes</t>
  </si>
  <si>
    <t>Das quais, Cota Parte do FPE</t>
  </si>
  <si>
    <t>Demais Receitas Correntes</t>
  </si>
  <si>
    <t>Receitas Financeiras Correntes (II)</t>
  </si>
  <si>
    <t>RECEITAS PRIMÁRIAS CORRENTES (III) = (I - II)</t>
  </si>
  <si>
    <t>RECEITAS DE CAPITAL (IV)</t>
  </si>
  <si>
    <t>Receitas Financeiras de Capital (V)</t>
  </si>
  <si>
    <t>Transferências de Capital</t>
  </si>
  <si>
    <t>Outras Receitas de Capital</t>
  </si>
  <si>
    <t>-</t>
  </si>
  <si>
    <t>RECEITAS PRIMÁRIAS DE CAPITAL (VI) = (IV - V)</t>
  </si>
  <si>
    <t>RECEITA PRIMÁRIA TOTAL (VII) = (III + VI)</t>
  </si>
  <si>
    <t>DESPESAS CORRENTES (VIII)</t>
  </si>
  <si>
    <t>Pessoal e Encargos Sociais</t>
  </si>
  <si>
    <t>Juros e Encargos da Dívida (IX)</t>
  </si>
  <si>
    <t>Outras Despesas Correntes</t>
  </si>
  <si>
    <t>DESPESAS PRIMÁRIAS CORRENTES (X) = (VIII - IX)</t>
  </si>
  <si>
    <t>DESPESA DE CAPITAL (XI)</t>
  </si>
  <si>
    <t>Investimentos</t>
  </si>
  <si>
    <t>Demais Inversões</t>
  </si>
  <si>
    <t>Despesas Financeiras de Capital (XII)</t>
  </si>
  <si>
    <t>Das quais, Amortização da Dívida</t>
  </si>
  <si>
    <t>DESPESAS PRIMÁRIAS DE CAPITAL (XIII) = (XI - XII)</t>
  </si>
  <si>
    <t>DESPESA PRIMÁRIA TOTAL (XIV) = (X + XIII)</t>
  </si>
  <si>
    <t>RESULTADO PRIMÁRIO PAGO (XV) = (VII - XIV)</t>
  </si>
  <si>
    <t>INSCRIÇÃO LÍQUIDA DE RAP PRIMÁRIO (XVI)</t>
  </si>
  <si>
    <t>RESULTADO PRIMÁRIO EMPENHADO (XVII) = (XV - XVI)</t>
  </si>
  <si>
    <t>INSCRIÇÃO LÍQUIDA DE RAP NÃO PRIMÁRIO (XVIII)</t>
  </si>
  <si>
    <t>RESULTADO ORÇAMENTÁRIO (XIX) = (I + IV - VIII - XI - XVI - XVIII)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</si>
  <si>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</si>
  <si>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</si>
  <si>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</si>
  <si>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</si>
  <si>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</si>
  <si>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</si>
  <si>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</si>
  <si>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</si>
  <si>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</si>
  <si>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</si>
  <si>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</si>
  <si>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</si>
  <si>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</si>
  <si>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</si>
  <si>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</si>
  <si>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</si>
  <si>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</si>
  <si>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</si>
  <si>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</si>
  <si>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</si>
  <si>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</si>
  <si>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</si>
  <si>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</si>
  <si>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</si>
  <si>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</si>
  <si>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</si>
  <si>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Tabela</t>
  </si>
  <si>
    <t>Ano</t>
  </si>
  <si>
    <t>Conta</t>
  </si>
  <si>
    <t>Valor</t>
  </si>
  <si>
    <t>Situação Fiscal</t>
  </si>
  <si>
    <t>CREDOR</t>
  </si>
  <si>
    <t>União</t>
  </si>
  <si>
    <t>Bancos federais</t>
  </si>
  <si>
    <t>Divida externa</t>
  </si>
  <si>
    <t>Outras</t>
  </si>
  <si>
    <t>Dívida Consolidada</t>
  </si>
  <si>
    <t>RELAÇÃO DCL/RCL</t>
  </si>
  <si>
    <t>Dívida externa</t>
  </si>
  <si>
    <t>Soma</t>
  </si>
  <si>
    <t>Credor</t>
  </si>
  <si>
    <t>Estoque da Dívida</t>
  </si>
  <si>
    <t>Serviço da Dívida</t>
  </si>
  <si>
    <t>ESTOQUE DA DÍVIDA</t>
  </si>
  <si>
    <t>SERVIÇO DA DÍVIDA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</si>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</sst>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,,"/>
    <numFmt numFmtId="165" formatCode="0.0%"/>
    <numFmt numFmtId="166" formatCode="#,##0,,;;_-* &quot;-&quot;_-"/>
    <numFmt numFmtId="167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89999084444715716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/>
    <xf numFmtId="164" fontId="2" fillId="3" borderId="5" xfId="0" applyNumberFormat="1" applyFont="1" applyFill="1" applyBorder="1" applyAlignment="1">
      <alignment horizontal="center"/>
    </xf>
    <xf numFmtId="165" fontId="2" fillId="3" borderId="6" xfId="2" applyNumberFormat="1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64" fontId="2" fillId="0" borderId="0" xfId="0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center"/>
    </xf>
    <xf numFmtId="165" fontId="2" fillId="0" borderId="3" xfId="2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164" fontId="2" fillId="0" borderId="5" xfId="0" applyNumberFormat="1" applyFont="1" applyFill="1" applyBorder="1" applyAlignment="1">
      <alignment horizontal="center"/>
    </xf>
    <xf numFmtId="165" fontId="2" fillId="0" borderId="6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7" xfId="0" applyFont="1" applyFill="1" applyBorder="1"/>
    <xf numFmtId="164" fontId="2" fillId="3" borderId="8" xfId="0" applyNumberFormat="1" applyFont="1" applyFill="1" applyBorder="1" applyAlignment="1">
      <alignment horizontal="center"/>
    </xf>
    <xf numFmtId="165" fontId="2" fillId="3" borderId="9" xfId="2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center" vertical="center"/>
    </xf>
    <xf numFmtId="165" fontId="2" fillId="3" borderId="6" xfId="2" applyNumberFormat="1" applyFont="1" applyFill="1" applyBorder="1" applyAlignment="1">
      <alignment horizontal="center" vertical="center"/>
    </xf>
    <xf numFmtId="43" fontId="0" fillId="0" borderId="0" xfId="1" applyFont="1"/>
    <xf numFmtId="0" fontId="4" fillId="4" borderId="10" xfId="0" applyFont="1" applyFill="1" applyBorder="1"/>
    <xf numFmtId="0" fontId="5" fillId="0" borderId="10" xfId="0" applyFont="1" applyBorder="1"/>
    <xf numFmtId="166" fontId="5" fillId="0" borderId="10" xfId="3" applyNumberFormat="1" applyFont="1" applyBorder="1"/>
    <xf numFmtId="0" fontId="6" fillId="5" borderId="10" xfId="0" applyFont="1" applyFill="1" applyBorder="1"/>
    <xf numFmtId="166" fontId="6" fillId="5" borderId="10" xfId="3" applyNumberFormat="1" applyFont="1" applyFill="1" applyBorder="1"/>
    <xf numFmtId="0" fontId="5" fillId="0" borderId="0" xfId="0" applyFont="1"/>
    <xf numFmtId="2" fontId="5" fillId="0" borderId="10" xfId="3" applyNumberFormat="1" applyFont="1" applyBorder="1"/>
    <xf numFmtId="16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4">
    <cellStyle name="Normal" xfId="0" builtinId="0"/>
    <cellStyle name="Porcentagem" xfId="2" builtinId="5"/>
    <cellStyle name="Vírgula" xfId="1" builtinId="3"/>
    <cellStyle name="Vírgula 2" xfId="3" xr:uid="{139A2C16-927C-48BC-A5C7-364C2C0DA18A}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889.631986342596" createdVersion="6" refreshedVersion="6" minRefreshableVersion="3" recordCount="972" xr:uid="{678B494F-B67E-4CB3-9913-265A7056A3F5}">
  <cacheSource type="worksheet">
    <worksheetSource ref="A1:E973" sheet="Estoque e Serviço 2"/>
  </cacheSource>
  <cacheFields count="5">
    <cacheField name="UF" numFmtId="0">
      <sharedItems/>
    </cacheField>
    <cacheField name="Ano" numFmtId="0">
      <sharedItems containsSemiMixedTypes="0" containsString="0" containsNumber="1" containsInteger="1" minValue="2014" maxValue="2018"/>
    </cacheField>
    <cacheField name="Tabela" numFmtId="0">
      <sharedItems count="2">
        <s v="Estoque da Dívida"/>
        <s v="Serviço da Dívida"/>
      </sharedItems>
    </cacheField>
    <cacheField name="Credor" numFmtId="0">
      <sharedItems count="4">
        <s v="União"/>
        <s v="Bancos federais"/>
        <s v="Dívida externa"/>
        <s v="Outras"/>
      </sharedItems>
    </cacheField>
    <cacheField name="Valor" numFmtId="0">
      <sharedItems containsSemiMixedTypes="0" containsString="0" containsNumber="1" minValue="0" maxValue="247177188092.64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s v="AC"/>
    <n v="2015"/>
    <x v="0"/>
    <x v="0"/>
    <n v="484000000"/>
  </r>
  <r>
    <s v="AC"/>
    <n v="2015"/>
    <x v="0"/>
    <x v="1"/>
    <n v="1933000000"/>
  </r>
  <r>
    <s v="AC"/>
    <n v="2015"/>
    <x v="0"/>
    <x v="2"/>
    <n v="1611000000"/>
  </r>
  <r>
    <s v="AC"/>
    <n v="2015"/>
    <x v="0"/>
    <x v="3"/>
    <n v="6000000"/>
  </r>
  <r>
    <s v="AC"/>
    <n v="2016"/>
    <x v="0"/>
    <x v="0"/>
    <n v="484000000"/>
  </r>
  <r>
    <s v="AC"/>
    <n v="2016"/>
    <x v="0"/>
    <x v="1"/>
    <n v="1777000000"/>
  </r>
  <r>
    <s v="AC"/>
    <n v="2016"/>
    <x v="0"/>
    <x v="2"/>
    <n v="1392000000"/>
  </r>
  <r>
    <s v="AC"/>
    <n v="2016"/>
    <x v="0"/>
    <x v="3"/>
    <n v="6000000"/>
  </r>
  <r>
    <s v="AC"/>
    <n v="2017"/>
    <x v="0"/>
    <x v="0"/>
    <n v="434000000"/>
  </r>
  <r>
    <s v="AC"/>
    <n v="2017"/>
    <x v="0"/>
    <x v="1"/>
    <n v="1577000000"/>
  </r>
  <r>
    <s v="AC"/>
    <n v="2017"/>
    <x v="0"/>
    <x v="2"/>
    <n v="1497000000"/>
  </r>
  <r>
    <s v="AC"/>
    <n v="2017"/>
    <x v="0"/>
    <x v="3"/>
    <n v="162000000"/>
  </r>
  <r>
    <s v="AC"/>
    <n v="2018"/>
    <x v="0"/>
    <x v="0"/>
    <n v="453495309.63999999"/>
  </r>
  <r>
    <s v="AC"/>
    <n v="2018"/>
    <x v="0"/>
    <x v="1"/>
    <n v="1569147951.3700001"/>
  </r>
  <r>
    <s v="AC"/>
    <n v="2018"/>
    <x v="0"/>
    <x v="2"/>
    <n v="1819758490.1500001"/>
  </r>
  <r>
    <s v="AC"/>
    <n v="2018"/>
    <x v="0"/>
    <x v="3"/>
    <n v="173600661.91999999"/>
  </r>
  <r>
    <s v="AC"/>
    <n v="2015"/>
    <x v="1"/>
    <x v="0"/>
    <n v="57992186.670000002"/>
  </r>
  <r>
    <s v="AC"/>
    <n v="2015"/>
    <x v="1"/>
    <x v="1"/>
    <n v="357834753.27999997"/>
  </r>
  <r>
    <s v="AC"/>
    <n v="2015"/>
    <x v="1"/>
    <x v="2"/>
    <n v="31710500.630000003"/>
  </r>
  <r>
    <s v="AC"/>
    <n v="2015"/>
    <x v="1"/>
    <x v="3"/>
    <n v="0"/>
  </r>
  <r>
    <s v="AL"/>
    <n v="2016"/>
    <x v="0"/>
    <x v="0"/>
    <n v="6869000000"/>
  </r>
  <r>
    <s v="AL"/>
    <n v="2016"/>
    <x v="0"/>
    <x v="1"/>
    <n v="656000000"/>
  </r>
  <r>
    <s v="AL"/>
    <n v="2016"/>
    <x v="0"/>
    <x v="2"/>
    <n v="1421000000"/>
  </r>
  <r>
    <s v="AL"/>
    <n v="2016"/>
    <x v="0"/>
    <x v="3"/>
    <n v="0"/>
  </r>
  <r>
    <s v="AL"/>
    <n v="2017"/>
    <x v="0"/>
    <x v="0"/>
    <n v="6871000000"/>
  </r>
  <r>
    <s v="AL"/>
    <n v="2017"/>
    <x v="0"/>
    <x v="1"/>
    <n v="653000000"/>
  </r>
  <r>
    <s v="AL"/>
    <n v="2017"/>
    <x v="0"/>
    <x v="2"/>
    <n v="1421000000"/>
  </r>
  <r>
    <s v="AL"/>
    <n v="2017"/>
    <x v="0"/>
    <x v="3"/>
    <n v="278000000"/>
  </r>
  <r>
    <s v="AL"/>
    <n v="2018"/>
    <x v="0"/>
    <x v="0"/>
    <n v="7202522968.96"/>
  </r>
  <r>
    <s v="AL"/>
    <n v="2018"/>
    <x v="0"/>
    <x v="1"/>
    <n v="724592455.68999994"/>
  </r>
  <r>
    <s v="AL"/>
    <n v="2018"/>
    <x v="0"/>
    <x v="2"/>
    <n v="1641637513.5599999"/>
  </r>
  <r>
    <s v="AL"/>
    <n v="2018"/>
    <x v="0"/>
    <x v="3"/>
    <n v="121856040.20653328"/>
  </r>
  <r>
    <s v="AL"/>
    <n v="2015"/>
    <x v="0"/>
    <x v="0"/>
    <n v="8349000000"/>
  </r>
  <r>
    <s v="AL"/>
    <n v="2015"/>
    <x v="0"/>
    <x v="1"/>
    <n v="720000000"/>
  </r>
  <r>
    <s v="AL"/>
    <n v="2015"/>
    <x v="0"/>
    <x v="2"/>
    <n v="1721000000"/>
  </r>
  <r>
    <s v="AL"/>
    <n v="2015"/>
    <x v="0"/>
    <x v="3"/>
    <n v="0"/>
  </r>
  <r>
    <s v="AM"/>
    <n v="2016"/>
    <x v="0"/>
    <x v="0"/>
    <n v="986000000"/>
  </r>
  <r>
    <s v="AM"/>
    <n v="2016"/>
    <x v="0"/>
    <x v="1"/>
    <n v="2292000000"/>
  </r>
  <r>
    <s v="AM"/>
    <n v="2016"/>
    <x v="0"/>
    <x v="2"/>
    <n v="3009000000"/>
  </r>
  <r>
    <s v="AM"/>
    <n v="2016"/>
    <x v="0"/>
    <x v="3"/>
    <n v="0"/>
  </r>
  <r>
    <s v="AM"/>
    <n v="2017"/>
    <x v="0"/>
    <x v="0"/>
    <n v="911000000"/>
  </r>
  <r>
    <s v="AM"/>
    <n v="2017"/>
    <x v="0"/>
    <x v="1"/>
    <n v="2190000000"/>
  </r>
  <r>
    <s v="AM"/>
    <n v="2017"/>
    <x v="0"/>
    <x v="2"/>
    <n v="3102000000"/>
  </r>
  <r>
    <s v="AM"/>
    <n v="2017"/>
    <x v="0"/>
    <x v="3"/>
    <n v="0"/>
  </r>
  <r>
    <s v="AM"/>
    <n v="2018"/>
    <x v="0"/>
    <x v="0"/>
    <n v="876457686.00999999"/>
  </r>
  <r>
    <s v="AM"/>
    <n v="2018"/>
    <x v="0"/>
    <x v="1"/>
    <n v="2379715084.8500004"/>
  </r>
  <r>
    <s v="AM"/>
    <n v="2018"/>
    <x v="0"/>
    <x v="2"/>
    <n v="3683398189.5900002"/>
  </r>
  <r>
    <s v="AM"/>
    <n v="2018"/>
    <x v="0"/>
    <x v="3"/>
    <n v="0"/>
  </r>
  <r>
    <s v="AL"/>
    <n v="2015"/>
    <x v="1"/>
    <x v="0"/>
    <n v="686364415.62"/>
  </r>
  <r>
    <s v="AL"/>
    <n v="2015"/>
    <x v="1"/>
    <x v="1"/>
    <n v="109141710.05"/>
  </r>
  <r>
    <s v="AL"/>
    <n v="2015"/>
    <x v="1"/>
    <x v="2"/>
    <n v="29296368.18"/>
  </r>
  <r>
    <s v="AL"/>
    <n v="2015"/>
    <x v="1"/>
    <x v="3"/>
    <n v="0"/>
  </r>
  <r>
    <s v="AP"/>
    <n v="2016"/>
    <x v="0"/>
    <x v="0"/>
    <n v="76000000"/>
  </r>
  <r>
    <s v="AP"/>
    <n v="2016"/>
    <x v="0"/>
    <x v="1"/>
    <n v="1751000000"/>
  </r>
  <r>
    <s v="AP"/>
    <n v="2016"/>
    <x v="0"/>
    <x v="2"/>
    <n v="7000000"/>
  </r>
  <r>
    <s v="AP"/>
    <n v="2016"/>
    <x v="0"/>
    <x v="3"/>
    <n v="18000000"/>
  </r>
  <r>
    <s v="AP"/>
    <n v="2017"/>
    <x v="0"/>
    <x v="0"/>
    <n v="77000000"/>
  </r>
  <r>
    <s v="AP"/>
    <n v="2017"/>
    <x v="0"/>
    <x v="1"/>
    <n v="1669000000"/>
  </r>
  <r>
    <s v="AP"/>
    <n v="2017"/>
    <x v="0"/>
    <x v="2"/>
    <n v="2000000"/>
  </r>
  <r>
    <s v="AP"/>
    <n v="2017"/>
    <x v="0"/>
    <x v="3"/>
    <n v="1015000000"/>
  </r>
  <r>
    <s v="AP"/>
    <n v="2018"/>
    <x v="0"/>
    <x v="0"/>
    <n v="90055521.669999987"/>
  </r>
  <r>
    <s v="AP"/>
    <n v="2018"/>
    <x v="0"/>
    <x v="1"/>
    <n v="1557255623.4400001"/>
  </r>
  <r>
    <s v="AP"/>
    <n v="2018"/>
    <x v="0"/>
    <x v="2"/>
    <n v="1199100.8"/>
  </r>
  <r>
    <s v="AP"/>
    <n v="2018"/>
    <x v="0"/>
    <x v="3"/>
    <n v="2092174010.49"/>
  </r>
  <r>
    <s v="AM"/>
    <n v="2015"/>
    <x v="0"/>
    <x v="0"/>
    <n v="1134000000"/>
  </r>
  <r>
    <s v="AM"/>
    <n v="2015"/>
    <x v="0"/>
    <x v="1"/>
    <n v="2169000000"/>
  </r>
  <r>
    <s v="AM"/>
    <n v="2015"/>
    <x v="0"/>
    <x v="2"/>
    <n v="3604000000"/>
  </r>
  <r>
    <s v="AM"/>
    <n v="2015"/>
    <x v="0"/>
    <x v="3"/>
    <n v="0"/>
  </r>
  <r>
    <s v="BA"/>
    <n v="2016"/>
    <x v="0"/>
    <x v="0"/>
    <n v="5408000000"/>
  </r>
  <r>
    <s v="BA"/>
    <n v="2016"/>
    <x v="0"/>
    <x v="1"/>
    <n v="4312000000"/>
  </r>
  <r>
    <s v="BA"/>
    <n v="2016"/>
    <x v="0"/>
    <x v="2"/>
    <n v="7967000000"/>
  </r>
  <r>
    <s v="BA"/>
    <n v="2016"/>
    <x v="0"/>
    <x v="3"/>
    <n v="333000000"/>
  </r>
  <r>
    <s v="BA"/>
    <n v="2017"/>
    <x v="0"/>
    <x v="0"/>
    <n v="5551000000"/>
  </r>
  <r>
    <s v="BA"/>
    <n v="2017"/>
    <x v="0"/>
    <x v="1"/>
    <n v="4914000000"/>
  </r>
  <r>
    <s v="BA"/>
    <n v="2017"/>
    <x v="0"/>
    <x v="2"/>
    <n v="8069000000"/>
  </r>
  <r>
    <s v="BA"/>
    <n v="2017"/>
    <x v="0"/>
    <x v="3"/>
    <n v="4143000000"/>
  </r>
  <r>
    <s v="BA"/>
    <n v="2018"/>
    <x v="0"/>
    <x v="0"/>
    <n v="5610121760.7699995"/>
  </r>
  <r>
    <s v="BA"/>
    <n v="2018"/>
    <x v="0"/>
    <x v="1"/>
    <n v="4970950365.6100006"/>
  </r>
  <r>
    <s v="BA"/>
    <n v="2018"/>
    <x v="0"/>
    <x v="2"/>
    <n v="9586675505.6200008"/>
  </r>
  <r>
    <s v="BA"/>
    <n v="2018"/>
    <x v="0"/>
    <x v="3"/>
    <n v="4789921425.9900007"/>
  </r>
  <r>
    <s v="AM"/>
    <n v="2015"/>
    <x v="1"/>
    <x v="0"/>
    <n v="171019096.28999999"/>
  </r>
  <r>
    <s v="AM"/>
    <n v="2015"/>
    <x v="1"/>
    <x v="1"/>
    <n v="438732337.71999997"/>
  </r>
  <r>
    <s v="AM"/>
    <n v="2015"/>
    <x v="1"/>
    <x v="2"/>
    <n v="106186924.19"/>
  </r>
  <r>
    <s v="AM"/>
    <n v="2015"/>
    <x v="1"/>
    <x v="3"/>
    <n v="0"/>
  </r>
  <r>
    <s v="CE"/>
    <n v="2016"/>
    <x v="0"/>
    <x v="0"/>
    <n v="1566000000"/>
  </r>
  <r>
    <s v="CE"/>
    <n v="2016"/>
    <x v="0"/>
    <x v="1"/>
    <n v="3760000000"/>
  </r>
  <r>
    <s v="CE"/>
    <n v="2016"/>
    <x v="0"/>
    <x v="2"/>
    <n v="5170000000"/>
  </r>
  <r>
    <s v="CE"/>
    <n v="2016"/>
    <x v="0"/>
    <x v="3"/>
    <n v="0"/>
  </r>
  <r>
    <s v="CE"/>
    <n v="2017"/>
    <x v="0"/>
    <x v="0"/>
    <n v="1409000000"/>
  </r>
  <r>
    <s v="CE"/>
    <n v="2017"/>
    <x v="0"/>
    <x v="1"/>
    <n v="4554000000"/>
  </r>
  <r>
    <s v="CE"/>
    <n v="2017"/>
    <x v="0"/>
    <x v="2"/>
    <n v="5800000000"/>
  </r>
  <r>
    <s v="CE"/>
    <n v="2017"/>
    <x v="0"/>
    <x v="3"/>
    <n v="525000000"/>
  </r>
  <r>
    <s v="CE"/>
    <n v="2018"/>
    <x v="0"/>
    <x v="0"/>
    <n v="953443310.75999999"/>
  </r>
  <r>
    <s v="CE"/>
    <n v="2018"/>
    <x v="0"/>
    <x v="1"/>
    <n v="4711818800.1099997"/>
  </r>
  <r>
    <s v="CE"/>
    <n v="2018"/>
    <x v="0"/>
    <x v="2"/>
    <n v="7290722106.4200001"/>
  </r>
  <r>
    <s v="CE"/>
    <n v="2018"/>
    <x v="0"/>
    <x v="3"/>
    <n v="909141795.80999994"/>
  </r>
  <r>
    <s v="AP"/>
    <n v="2015"/>
    <x v="0"/>
    <x v="0"/>
    <n v="917000000"/>
  </r>
  <r>
    <s v="AP"/>
    <n v="2015"/>
    <x v="0"/>
    <x v="1"/>
    <n v="910000000"/>
  </r>
  <r>
    <s v="AP"/>
    <n v="2015"/>
    <x v="0"/>
    <x v="2"/>
    <n v="3000000"/>
  </r>
  <r>
    <s v="AP"/>
    <n v="2015"/>
    <x v="0"/>
    <x v="3"/>
    <n v="0"/>
  </r>
  <r>
    <s v="DF"/>
    <n v="2016"/>
    <x v="0"/>
    <x v="0"/>
    <n v="1135000000"/>
  </r>
  <r>
    <s v="DF"/>
    <n v="2016"/>
    <x v="0"/>
    <x v="1"/>
    <n v="1736000000"/>
  </r>
  <r>
    <s v="DF"/>
    <n v="2016"/>
    <x v="0"/>
    <x v="2"/>
    <n v="807000000"/>
  </r>
  <r>
    <s v="DF"/>
    <n v="2016"/>
    <x v="0"/>
    <x v="3"/>
    <n v="0"/>
  </r>
  <r>
    <s v="DF"/>
    <n v="2017"/>
    <x v="0"/>
    <x v="0"/>
    <n v="1153000000"/>
  </r>
  <r>
    <s v="DF"/>
    <n v="2017"/>
    <x v="0"/>
    <x v="1"/>
    <n v="2145000000"/>
  </r>
  <r>
    <s v="DF"/>
    <n v="2017"/>
    <x v="0"/>
    <x v="2"/>
    <n v="774000000"/>
  </r>
  <r>
    <s v="DF"/>
    <n v="2017"/>
    <x v="0"/>
    <x v="3"/>
    <n v="3772000000"/>
  </r>
  <r>
    <s v="DF"/>
    <n v="2018"/>
    <x v="0"/>
    <x v="0"/>
    <n v="1190172123.3299999"/>
  </r>
  <r>
    <s v="DF"/>
    <n v="2018"/>
    <x v="0"/>
    <x v="1"/>
    <n v="2716719772.52"/>
  </r>
  <r>
    <s v="DF"/>
    <n v="2018"/>
    <x v="0"/>
    <x v="2"/>
    <n v="904721233.66999996"/>
  </r>
  <r>
    <s v="DF"/>
    <n v="2018"/>
    <x v="0"/>
    <x v="3"/>
    <n v="3978405690.77"/>
  </r>
  <r>
    <s v="AP"/>
    <n v="2015"/>
    <x v="1"/>
    <x v="0"/>
    <n v="0"/>
  </r>
  <r>
    <s v="AP"/>
    <n v="2015"/>
    <x v="1"/>
    <x v="1"/>
    <n v="0"/>
  </r>
  <r>
    <s v="AP"/>
    <n v="2015"/>
    <x v="1"/>
    <x v="2"/>
    <n v="0"/>
  </r>
  <r>
    <s v="AP"/>
    <n v="2015"/>
    <x v="1"/>
    <x v="3"/>
    <n v="0"/>
  </r>
  <r>
    <s v="ES"/>
    <n v="2016"/>
    <x v="0"/>
    <x v="0"/>
    <n v="2516000000"/>
  </r>
  <r>
    <s v="ES"/>
    <n v="2016"/>
    <x v="0"/>
    <x v="1"/>
    <n v="2979000000"/>
  </r>
  <r>
    <s v="ES"/>
    <n v="2016"/>
    <x v="0"/>
    <x v="2"/>
    <n v="921000000"/>
  </r>
  <r>
    <s v="ES"/>
    <n v="2016"/>
    <x v="0"/>
    <x v="3"/>
    <n v="390000000"/>
  </r>
  <r>
    <s v="ES"/>
    <n v="2017"/>
    <x v="0"/>
    <x v="0"/>
    <n v="2629000000"/>
  </r>
  <r>
    <s v="ES"/>
    <n v="2017"/>
    <x v="0"/>
    <x v="1"/>
    <n v="2922000000"/>
  </r>
  <r>
    <s v="ES"/>
    <n v="2017"/>
    <x v="0"/>
    <x v="2"/>
    <n v="961000000"/>
  </r>
  <r>
    <s v="ES"/>
    <n v="2017"/>
    <x v="0"/>
    <x v="3"/>
    <n v="101000000"/>
  </r>
  <r>
    <s v="ES"/>
    <n v="2018"/>
    <x v="0"/>
    <x v="0"/>
    <n v="1831366950.2915547"/>
  </r>
  <r>
    <s v="ES"/>
    <n v="2018"/>
    <x v="0"/>
    <x v="1"/>
    <n v="3747673620.1311235"/>
  </r>
  <r>
    <s v="ES"/>
    <n v="2018"/>
    <x v="0"/>
    <x v="2"/>
    <n v="1107155797.4902382"/>
  </r>
  <r>
    <s v="ES"/>
    <n v="2018"/>
    <x v="0"/>
    <x v="3"/>
    <n v="111486357.34000015"/>
  </r>
  <r>
    <s v="BA"/>
    <n v="2015"/>
    <x v="0"/>
    <x v="0"/>
    <n v="5063000000"/>
  </r>
  <r>
    <s v="BA"/>
    <n v="2015"/>
    <x v="0"/>
    <x v="1"/>
    <n v="4141000000"/>
  </r>
  <r>
    <s v="BA"/>
    <n v="2015"/>
    <x v="0"/>
    <x v="2"/>
    <n v="9721000000"/>
  </r>
  <r>
    <s v="BA"/>
    <n v="2015"/>
    <x v="0"/>
    <x v="3"/>
    <n v="0"/>
  </r>
  <r>
    <s v="GO"/>
    <n v="2016"/>
    <x v="0"/>
    <x v="0"/>
    <n v="9618000000"/>
  </r>
  <r>
    <s v="GO"/>
    <n v="2016"/>
    <x v="0"/>
    <x v="1"/>
    <n v="9263000000"/>
  </r>
  <r>
    <s v="GO"/>
    <n v="2016"/>
    <x v="0"/>
    <x v="2"/>
    <n v="19000000"/>
  </r>
  <r>
    <s v="GO"/>
    <n v="2016"/>
    <x v="0"/>
    <x v="3"/>
    <n v="0"/>
  </r>
  <r>
    <s v="GO"/>
    <n v="2017"/>
    <x v="0"/>
    <x v="0"/>
    <n v="9160000000"/>
  </r>
  <r>
    <s v="GO"/>
    <n v="2017"/>
    <x v="0"/>
    <x v="1"/>
    <n v="6137000000"/>
  </r>
  <r>
    <s v="GO"/>
    <n v="2017"/>
    <x v="0"/>
    <x v="2"/>
    <n v="23000000"/>
  </r>
  <r>
    <s v="GO"/>
    <n v="2017"/>
    <x v="0"/>
    <x v="3"/>
    <n v="3586000000"/>
  </r>
  <r>
    <s v="GO"/>
    <n v="2018"/>
    <x v="0"/>
    <x v="0"/>
    <n v="9211047839.25"/>
  </r>
  <r>
    <s v="GO"/>
    <n v="2018"/>
    <x v="0"/>
    <x v="1"/>
    <n v="9713879867.3530865"/>
  </r>
  <r>
    <s v="GO"/>
    <n v="2018"/>
    <x v="0"/>
    <x v="2"/>
    <n v="39651610.609999999"/>
  </r>
  <r>
    <s v="GO"/>
    <n v="2018"/>
    <x v="0"/>
    <x v="3"/>
    <n v="712638511.43999994"/>
  </r>
  <r>
    <s v="BA"/>
    <n v="2015"/>
    <x v="1"/>
    <x v="0"/>
    <n v="587648278.73000002"/>
  </r>
  <r>
    <s v="BA"/>
    <n v="2015"/>
    <x v="1"/>
    <x v="1"/>
    <n v="542345668.15999997"/>
  </r>
  <r>
    <s v="BA"/>
    <n v="2015"/>
    <x v="1"/>
    <x v="2"/>
    <n v="476443639.14999998"/>
  </r>
  <r>
    <s v="BA"/>
    <n v="2015"/>
    <x v="1"/>
    <x v="3"/>
    <n v="0"/>
  </r>
  <r>
    <s v="MA"/>
    <n v="2016"/>
    <x v="0"/>
    <x v="0"/>
    <n v="1473000000"/>
  </r>
  <r>
    <s v="MA"/>
    <n v="2016"/>
    <x v="0"/>
    <x v="1"/>
    <n v="2573000000"/>
  </r>
  <r>
    <s v="MA"/>
    <n v="2016"/>
    <x v="0"/>
    <x v="2"/>
    <n v="1903000000"/>
  </r>
  <r>
    <s v="MA"/>
    <n v="2016"/>
    <x v="0"/>
    <x v="3"/>
    <n v="0"/>
  </r>
  <r>
    <s v="MA"/>
    <n v="2017"/>
    <x v="0"/>
    <x v="0"/>
    <n v="1426000000"/>
  </r>
  <r>
    <s v="MA"/>
    <n v="2017"/>
    <x v="0"/>
    <x v="1"/>
    <n v="2777000000"/>
  </r>
  <r>
    <s v="MA"/>
    <n v="2017"/>
    <x v="0"/>
    <x v="2"/>
    <n v="1733000000"/>
  </r>
  <r>
    <s v="MA"/>
    <n v="2017"/>
    <x v="0"/>
    <x v="3"/>
    <n v="1261000000"/>
  </r>
  <r>
    <s v="MA"/>
    <n v="2018"/>
    <x v="0"/>
    <x v="0"/>
    <n v="1424917413.29"/>
  </r>
  <r>
    <s v="MA"/>
    <n v="2018"/>
    <x v="0"/>
    <x v="1"/>
    <n v="3216353979.9099998"/>
  </r>
  <r>
    <s v="MA"/>
    <n v="2018"/>
    <x v="0"/>
    <x v="2"/>
    <n v="1771835826.3499999"/>
  </r>
  <r>
    <s v="MA"/>
    <n v="2018"/>
    <x v="0"/>
    <x v="3"/>
    <n v="1292660818.0599999"/>
  </r>
  <r>
    <s v="CE"/>
    <n v="2015"/>
    <x v="0"/>
    <x v="0"/>
    <n v="1713000000"/>
  </r>
  <r>
    <s v="CE"/>
    <n v="2015"/>
    <x v="0"/>
    <x v="1"/>
    <n v="3929000000"/>
  </r>
  <r>
    <s v="CE"/>
    <n v="2015"/>
    <x v="0"/>
    <x v="2"/>
    <n v="5527000000"/>
  </r>
  <r>
    <s v="CE"/>
    <n v="2015"/>
    <x v="0"/>
    <x v="3"/>
    <n v="0"/>
  </r>
  <r>
    <s v="MG"/>
    <n v="2016"/>
    <x v="0"/>
    <x v="0"/>
    <n v="89126000000"/>
  </r>
  <r>
    <s v="MG"/>
    <n v="2016"/>
    <x v="0"/>
    <x v="1"/>
    <n v="9111000000"/>
  </r>
  <r>
    <s v="MG"/>
    <n v="2016"/>
    <x v="0"/>
    <x v="2"/>
    <n v="12047000000"/>
  </r>
  <r>
    <s v="MG"/>
    <n v="2016"/>
    <x v="0"/>
    <x v="3"/>
    <n v="73000000"/>
  </r>
  <r>
    <s v="MG"/>
    <n v="2017"/>
    <x v="0"/>
    <x v="0"/>
    <n v="84714000000"/>
  </r>
  <r>
    <s v="MG"/>
    <n v="2017"/>
    <x v="0"/>
    <x v="1"/>
    <n v="8925000000"/>
  </r>
  <r>
    <s v="MG"/>
    <n v="2017"/>
    <x v="0"/>
    <x v="2"/>
    <n v="12044000000"/>
  </r>
  <r>
    <s v="MG"/>
    <n v="2017"/>
    <x v="0"/>
    <x v="3"/>
    <n v="2758000000"/>
  </r>
  <r>
    <s v="MG"/>
    <n v="2018"/>
    <x v="0"/>
    <x v="0"/>
    <n v="90579559910.399994"/>
  </r>
  <r>
    <s v="MG"/>
    <n v="2018"/>
    <x v="0"/>
    <x v="1"/>
    <n v="9570547498.5599995"/>
  </r>
  <r>
    <s v="MG"/>
    <n v="2018"/>
    <x v="0"/>
    <x v="2"/>
    <n v="13536084116.25"/>
  </r>
  <r>
    <s v="MG"/>
    <n v="2018"/>
    <x v="0"/>
    <x v="3"/>
    <n v="3726938013.96"/>
  </r>
  <r>
    <s v="CE"/>
    <n v="2015"/>
    <x v="1"/>
    <x v="0"/>
    <n v="169085279.13"/>
  </r>
  <r>
    <s v="CE"/>
    <n v="2015"/>
    <x v="1"/>
    <x v="1"/>
    <n v="566678283.12"/>
  </r>
  <r>
    <s v="CE"/>
    <n v="2015"/>
    <x v="1"/>
    <x v="2"/>
    <n v="368103921.78999996"/>
  </r>
  <r>
    <s v="CE"/>
    <n v="2015"/>
    <x v="1"/>
    <x v="3"/>
    <n v="0"/>
  </r>
  <r>
    <s v="MS"/>
    <n v="2016"/>
    <x v="0"/>
    <x v="0"/>
    <n v="6560000000"/>
  </r>
  <r>
    <s v="MS"/>
    <n v="2016"/>
    <x v="0"/>
    <x v="1"/>
    <n v="975000000"/>
  </r>
  <r>
    <s v="MS"/>
    <n v="2016"/>
    <x v="0"/>
    <x v="2"/>
    <n v="1072000000"/>
  </r>
  <r>
    <s v="MS"/>
    <n v="2016"/>
    <x v="0"/>
    <x v="3"/>
    <n v="0"/>
  </r>
  <r>
    <s v="MS"/>
    <n v="2017"/>
    <x v="0"/>
    <x v="0"/>
    <n v="6279000000"/>
  </r>
  <r>
    <s v="MS"/>
    <n v="2017"/>
    <x v="0"/>
    <x v="1"/>
    <n v="861000000"/>
  </r>
  <r>
    <s v="MS"/>
    <n v="2017"/>
    <x v="0"/>
    <x v="2"/>
    <n v="1076000000"/>
  </r>
  <r>
    <s v="MS"/>
    <n v="2017"/>
    <x v="0"/>
    <x v="3"/>
    <n v="603000000"/>
  </r>
  <r>
    <s v="MS"/>
    <n v="2018"/>
    <x v="0"/>
    <x v="0"/>
    <n v="6374905319.5699997"/>
  </r>
  <r>
    <s v="MS"/>
    <n v="2018"/>
    <x v="0"/>
    <x v="1"/>
    <n v="786947472.86000001"/>
  </r>
  <r>
    <s v="MS"/>
    <n v="2018"/>
    <x v="0"/>
    <x v="2"/>
    <n v="1249690454.1099999"/>
  </r>
  <r>
    <s v="MS"/>
    <n v="2018"/>
    <x v="0"/>
    <x v="3"/>
    <n v="739721058.08000004"/>
  </r>
  <r>
    <s v="DF"/>
    <n v="2015"/>
    <x v="0"/>
    <x v="0"/>
    <n v="1360000000"/>
  </r>
  <r>
    <s v="DF"/>
    <n v="2015"/>
    <x v="0"/>
    <x v="1"/>
    <n v="1845000000"/>
  </r>
  <r>
    <s v="DF"/>
    <n v="2015"/>
    <x v="0"/>
    <x v="2"/>
    <n v="1026000000"/>
  </r>
  <r>
    <s v="DF"/>
    <n v="2015"/>
    <x v="0"/>
    <x v="3"/>
    <n v="0"/>
  </r>
  <r>
    <s v="MT"/>
    <n v="2016"/>
    <x v="0"/>
    <x v="0"/>
    <n v="2735000000"/>
  </r>
  <r>
    <s v="MT"/>
    <n v="2016"/>
    <x v="0"/>
    <x v="1"/>
    <n v="2745000000"/>
  </r>
  <r>
    <s v="MT"/>
    <n v="2016"/>
    <x v="0"/>
    <x v="2"/>
    <n v="1267000000"/>
  </r>
  <r>
    <s v="MT"/>
    <n v="2016"/>
    <x v="0"/>
    <x v="3"/>
    <n v="0"/>
  </r>
  <r>
    <s v="MT"/>
    <n v="2017"/>
    <x v="0"/>
    <x v="0"/>
    <n v="2695000000"/>
  </r>
  <r>
    <s v="MT"/>
    <n v="2017"/>
    <x v="0"/>
    <x v="1"/>
    <n v="2510000000"/>
  </r>
  <r>
    <s v="MT"/>
    <n v="2017"/>
    <x v="0"/>
    <x v="2"/>
    <n v="1127000000"/>
  </r>
  <r>
    <s v="MT"/>
    <n v="2017"/>
    <x v="0"/>
    <x v="3"/>
    <n v="221000000"/>
  </r>
  <r>
    <s v="MT"/>
    <n v="2018"/>
    <x v="0"/>
    <x v="0"/>
    <n v="2817143561.8659286"/>
  </r>
  <r>
    <s v="MT"/>
    <n v="2018"/>
    <x v="0"/>
    <x v="1"/>
    <n v="2801061538.8799996"/>
  </r>
  <r>
    <s v="MT"/>
    <n v="2018"/>
    <x v="0"/>
    <x v="2"/>
    <n v="1131142461.1299999"/>
  </r>
  <r>
    <s v="MT"/>
    <n v="2018"/>
    <x v="0"/>
    <x v="3"/>
    <n v="234941155.87"/>
  </r>
  <r>
    <s v="DF"/>
    <n v="2015"/>
    <x v="1"/>
    <x v="0"/>
    <n v="154484968.92999998"/>
  </r>
  <r>
    <s v="DF"/>
    <n v="2015"/>
    <x v="1"/>
    <x v="1"/>
    <n v="222980801.26999998"/>
  </r>
  <r>
    <s v="DF"/>
    <n v="2015"/>
    <x v="1"/>
    <x v="2"/>
    <n v="91415312.349999994"/>
  </r>
  <r>
    <s v="DF"/>
    <n v="2015"/>
    <x v="1"/>
    <x v="3"/>
    <n v="0"/>
  </r>
  <r>
    <s v="PA"/>
    <n v="2016"/>
    <x v="0"/>
    <x v="0"/>
    <n v="1466000000"/>
  </r>
  <r>
    <s v="PA"/>
    <n v="2016"/>
    <x v="0"/>
    <x v="1"/>
    <n v="1519000000"/>
  </r>
  <r>
    <s v="PA"/>
    <n v="2016"/>
    <x v="0"/>
    <x v="2"/>
    <n v="637000000"/>
  </r>
  <r>
    <s v="PA"/>
    <n v="2016"/>
    <x v="0"/>
    <x v="3"/>
    <n v="1000000"/>
  </r>
  <r>
    <s v="PA"/>
    <n v="2017"/>
    <x v="0"/>
    <x v="0"/>
    <n v="1343000000"/>
  </r>
  <r>
    <s v="PA"/>
    <n v="2017"/>
    <x v="0"/>
    <x v="1"/>
    <n v="1625000000"/>
  </r>
  <r>
    <s v="PA"/>
    <n v="2017"/>
    <x v="0"/>
    <x v="2"/>
    <n v="578000000"/>
  </r>
  <r>
    <s v="PA"/>
    <n v="2017"/>
    <x v="0"/>
    <x v="3"/>
    <n v="0"/>
  </r>
  <r>
    <s v="PA"/>
    <n v="2018"/>
    <x v="0"/>
    <x v="0"/>
    <n v="1396581254.95"/>
  </r>
  <r>
    <s v="PA"/>
    <n v="2018"/>
    <x v="0"/>
    <x v="1"/>
    <n v="1862493051.1300001"/>
  </r>
  <r>
    <s v="PA"/>
    <n v="2018"/>
    <x v="0"/>
    <x v="2"/>
    <n v="928021361.63999999"/>
  </r>
  <r>
    <s v="PA"/>
    <n v="2018"/>
    <x v="0"/>
    <x v="3"/>
    <n v="155676201.98999998"/>
  </r>
  <r>
    <s v="ES"/>
    <n v="2015"/>
    <x v="0"/>
    <x v="0"/>
    <n v="2442000000"/>
  </r>
  <r>
    <s v="ES"/>
    <n v="2015"/>
    <x v="0"/>
    <x v="1"/>
    <n v="2817000000"/>
  </r>
  <r>
    <s v="ES"/>
    <n v="2015"/>
    <x v="0"/>
    <x v="2"/>
    <n v="1050000000"/>
  </r>
  <r>
    <s v="ES"/>
    <n v="2015"/>
    <x v="0"/>
    <x v="3"/>
    <n v="486000000"/>
  </r>
  <r>
    <s v="PB"/>
    <n v="2016"/>
    <x v="0"/>
    <x v="0"/>
    <n v="1026000000"/>
  </r>
  <r>
    <s v="PB"/>
    <n v="2016"/>
    <x v="0"/>
    <x v="1"/>
    <n v="1448000000"/>
  </r>
  <r>
    <s v="PB"/>
    <n v="2016"/>
    <x v="0"/>
    <x v="2"/>
    <n v="323000000"/>
  </r>
  <r>
    <s v="PB"/>
    <n v="2016"/>
    <x v="0"/>
    <x v="3"/>
    <n v="0"/>
  </r>
  <r>
    <s v="PB"/>
    <n v="2017"/>
    <x v="0"/>
    <x v="0"/>
    <n v="1036000000"/>
  </r>
  <r>
    <s v="PB"/>
    <n v="2017"/>
    <x v="0"/>
    <x v="1"/>
    <n v="1273000000"/>
  </r>
  <r>
    <s v="PB"/>
    <n v="2017"/>
    <x v="0"/>
    <x v="2"/>
    <n v="307000000"/>
  </r>
  <r>
    <s v="PB"/>
    <n v="2017"/>
    <x v="0"/>
    <x v="3"/>
    <n v="0"/>
  </r>
  <r>
    <s v="PB"/>
    <n v="2018"/>
    <x v="0"/>
    <x v="0"/>
    <n v="1056511871.9"/>
  </r>
  <r>
    <s v="PB"/>
    <n v="2018"/>
    <x v="0"/>
    <x v="1"/>
    <n v="1196374230.0899999"/>
  </r>
  <r>
    <s v="PB"/>
    <n v="2018"/>
    <x v="0"/>
    <x v="2"/>
    <n v="342072447.19"/>
  </r>
  <r>
    <s v="PB"/>
    <n v="2018"/>
    <x v="0"/>
    <x v="3"/>
    <n v="2006679452.3599999"/>
  </r>
  <r>
    <s v="ES"/>
    <n v="2015"/>
    <x v="1"/>
    <x v="0"/>
    <n v="192814214.11000001"/>
  </r>
  <r>
    <s v="ES"/>
    <n v="2015"/>
    <x v="1"/>
    <x v="1"/>
    <n v="260514577.00999999"/>
  </r>
  <r>
    <s v="ES"/>
    <n v="2015"/>
    <x v="1"/>
    <x v="2"/>
    <n v="47861070.960000001"/>
  </r>
  <r>
    <s v="ES"/>
    <n v="2015"/>
    <x v="1"/>
    <x v="3"/>
    <n v="77534119.849999994"/>
  </r>
  <r>
    <s v="PE"/>
    <n v="2016"/>
    <x v="0"/>
    <x v="0"/>
    <n v="3578000000"/>
  </r>
  <r>
    <s v="PE"/>
    <n v="2016"/>
    <x v="0"/>
    <x v="1"/>
    <n v="4574000000"/>
  </r>
  <r>
    <s v="PE"/>
    <n v="2016"/>
    <x v="0"/>
    <x v="2"/>
    <n v="6247000000"/>
  </r>
  <r>
    <s v="PE"/>
    <n v="2016"/>
    <x v="0"/>
    <x v="3"/>
    <n v="0"/>
  </r>
  <r>
    <s v="PE"/>
    <n v="2017"/>
    <x v="0"/>
    <x v="0"/>
    <n v="3498000000"/>
  </r>
  <r>
    <s v="PE"/>
    <n v="2017"/>
    <x v="0"/>
    <x v="1"/>
    <n v="4204000000"/>
  </r>
  <r>
    <s v="PE"/>
    <n v="2017"/>
    <x v="0"/>
    <x v="2"/>
    <n v="6411000000"/>
  </r>
  <r>
    <s v="PE"/>
    <n v="2017"/>
    <x v="0"/>
    <x v="3"/>
    <n v="4100000000"/>
  </r>
  <r>
    <s v="PE"/>
    <n v="2018"/>
    <x v="0"/>
    <x v="0"/>
    <n v="3561450414.2099996"/>
  </r>
  <r>
    <s v="PE"/>
    <n v="2018"/>
    <x v="0"/>
    <x v="1"/>
    <n v="4104347532.9700003"/>
  </r>
  <r>
    <s v="PE"/>
    <n v="2018"/>
    <x v="0"/>
    <x v="2"/>
    <n v="7518359999.21"/>
  </r>
  <r>
    <s v="PE"/>
    <n v="2018"/>
    <x v="0"/>
    <x v="3"/>
    <n v="524823896.99000001"/>
  </r>
  <r>
    <s v="GO"/>
    <n v="2015"/>
    <x v="0"/>
    <x v="0"/>
    <n v="10283000000"/>
  </r>
  <r>
    <s v="GO"/>
    <n v="2015"/>
    <x v="0"/>
    <x v="1"/>
    <n v="7560000000"/>
  </r>
  <r>
    <s v="GO"/>
    <n v="2015"/>
    <x v="0"/>
    <x v="2"/>
    <n v="37000000"/>
  </r>
  <r>
    <s v="GO"/>
    <n v="2015"/>
    <x v="0"/>
    <x v="3"/>
    <n v="0"/>
  </r>
  <r>
    <s v="PI"/>
    <n v="2016"/>
    <x v="0"/>
    <x v="0"/>
    <n v="377000000"/>
  </r>
  <r>
    <s v="PI"/>
    <n v="2016"/>
    <x v="0"/>
    <x v="1"/>
    <n v="1656000000"/>
  </r>
  <r>
    <s v="PI"/>
    <n v="2016"/>
    <x v="0"/>
    <x v="2"/>
    <n v="1966000000"/>
  </r>
  <r>
    <s v="PI"/>
    <n v="2016"/>
    <x v="0"/>
    <x v="3"/>
    <n v="0"/>
  </r>
  <r>
    <s v="PI"/>
    <n v="2017"/>
    <x v="0"/>
    <x v="0"/>
    <n v="404000000"/>
  </r>
  <r>
    <s v="PI"/>
    <n v="2017"/>
    <x v="0"/>
    <x v="1"/>
    <n v="1874000000"/>
  </r>
  <r>
    <s v="PI"/>
    <n v="2017"/>
    <x v="0"/>
    <x v="2"/>
    <n v="2036000000"/>
  </r>
  <r>
    <s v="PI"/>
    <n v="2017"/>
    <x v="0"/>
    <x v="3"/>
    <n v="465000000"/>
  </r>
  <r>
    <s v="PI"/>
    <n v="2018"/>
    <x v="0"/>
    <x v="0"/>
    <n v="420477550.36000007"/>
  </r>
  <r>
    <s v="PI"/>
    <n v="2018"/>
    <x v="0"/>
    <x v="1"/>
    <n v="2251780896.6299996"/>
  </r>
  <r>
    <s v="PI"/>
    <n v="2018"/>
    <x v="0"/>
    <x v="2"/>
    <n v="2576047259.0999999"/>
  </r>
  <r>
    <s v="PI"/>
    <n v="2018"/>
    <x v="0"/>
    <x v="3"/>
    <n v="578762059.80999994"/>
  </r>
  <r>
    <s v="GO"/>
    <n v="2015"/>
    <x v="1"/>
    <x v="0"/>
    <n v="2037576043.4700003"/>
  </r>
  <r>
    <s v="GO"/>
    <n v="2015"/>
    <x v="1"/>
    <x v="1"/>
    <n v="620602640.57999992"/>
  </r>
  <r>
    <s v="GO"/>
    <n v="2015"/>
    <x v="1"/>
    <x v="2"/>
    <n v="20896035.960000001"/>
  </r>
  <r>
    <s v="GO"/>
    <n v="2015"/>
    <x v="1"/>
    <x v="3"/>
    <n v="0"/>
  </r>
  <r>
    <s v="PR"/>
    <n v="2016"/>
    <x v="0"/>
    <x v="0"/>
    <n v="11798000000"/>
  </r>
  <r>
    <s v="PR"/>
    <n v="2016"/>
    <x v="0"/>
    <x v="1"/>
    <n v="1306000000"/>
  </r>
  <r>
    <s v="PR"/>
    <n v="2016"/>
    <x v="0"/>
    <x v="2"/>
    <n v="1303000000"/>
  </r>
  <r>
    <s v="PR"/>
    <n v="2016"/>
    <x v="0"/>
    <x v="3"/>
    <n v="4295000000"/>
  </r>
  <r>
    <s v="PR"/>
    <n v="2017"/>
    <x v="0"/>
    <x v="0"/>
    <n v="12114000000"/>
  </r>
  <r>
    <s v="PR"/>
    <n v="2017"/>
    <x v="0"/>
    <x v="1"/>
    <n v="1222000000"/>
  </r>
  <r>
    <s v="PR"/>
    <n v="2017"/>
    <x v="0"/>
    <x v="2"/>
    <n v="1474000000"/>
  </r>
  <r>
    <s v="PR"/>
    <n v="2017"/>
    <x v="0"/>
    <x v="3"/>
    <n v="4706000000"/>
  </r>
  <r>
    <s v="PR"/>
    <n v="2018"/>
    <x v="0"/>
    <x v="0"/>
    <n v="12822313111.359999"/>
  </r>
  <r>
    <s v="PR"/>
    <n v="2018"/>
    <x v="0"/>
    <x v="1"/>
    <n v="1246799875.52"/>
  </r>
  <r>
    <s v="PR"/>
    <n v="2018"/>
    <x v="0"/>
    <x v="2"/>
    <n v="1831158246.5699999"/>
  </r>
  <r>
    <s v="PR"/>
    <n v="2018"/>
    <x v="0"/>
    <x v="3"/>
    <n v="8400171406.9599981"/>
  </r>
  <r>
    <s v="MA"/>
    <n v="2015"/>
    <x v="0"/>
    <x v="0"/>
    <n v="1679000000"/>
  </r>
  <r>
    <s v="MA"/>
    <n v="2015"/>
    <x v="0"/>
    <x v="1"/>
    <n v="2207000000"/>
  </r>
  <r>
    <s v="MA"/>
    <n v="2015"/>
    <x v="0"/>
    <x v="2"/>
    <n v="2474000000"/>
  </r>
  <r>
    <s v="MA"/>
    <n v="2015"/>
    <x v="0"/>
    <x v="3"/>
    <n v="0"/>
  </r>
  <r>
    <s v="RJ"/>
    <n v="2016"/>
    <x v="0"/>
    <x v="0"/>
    <n v="78673000000"/>
  </r>
  <r>
    <s v="RJ"/>
    <n v="2016"/>
    <x v="0"/>
    <x v="1"/>
    <n v="19762000000"/>
  </r>
  <r>
    <s v="RJ"/>
    <n v="2016"/>
    <x v="0"/>
    <x v="2"/>
    <n v="12100000000"/>
  </r>
  <r>
    <s v="RJ"/>
    <n v="2016"/>
    <x v="0"/>
    <x v="3"/>
    <n v="1605000000"/>
  </r>
  <r>
    <s v="RJ"/>
    <n v="2017"/>
    <x v="0"/>
    <x v="0"/>
    <n v="99818000000"/>
  </r>
  <r>
    <s v="RJ"/>
    <n v="2017"/>
    <x v="0"/>
    <x v="1"/>
    <n v="19337000000"/>
  </r>
  <r>
    <s v="RJ"/>
    <n v="2017"/>
    <x v="0"/>
    <x v="2"/>
    <n v="11811000000"/>
  </r>
  <r>
    <s v="RJ"/>
    <n v="2017"/>
    <x v="0"/>
    <x v="3"/>
    <n v="3863000000"/>
  </r>
  <r>
    <s v="RJ"/>
    <n v="2018"/>
    <x v="0"/>
    <x v="0"/>
    <n v="113931744650.76997"/>
  </r>
  <r>
    <s v="RJ"/>
    <n v="2018"/>
    <x v="0"/>
    <x v="1"/>
    <n v="19721238405.41"/>
  </r>
  <r>
    <s v="RJ"/>
    <n v="2018"/>
    <x v="0"/>
    <x v="2"/>
    <n v="13211030062.009998"/>
  </r>
  <r>
    <s v="RJ"/>
    <n v="2018"/>
    <x v="0"/>
    <x v="3"/>
    <n v="9574673075.1278801"/>
  </r>
  <r>
    <s v="MA"/>
    <n v="2015"/>
    <x v="1"/>
    <x v="0"/>
    <n v="225452091.72"/>
  </r>
  <r>
    <s v="MA"/>
    <n v="2015"/>
    <x v="1"/>
    <x v="1"/>
    <n v="277863786.23000002"/>
  </r>
  <r>
    <s v="MA"/>
    <n v="2015"/>
    <x v="1"/>
    <x v="2"/>
    <n v="261072450.18000001"/>
  </r>
  <r>
    <s v="MA"/>
    <n v="2015"/>
    <x v="1"/>
    <x v="3"/>
    <n v="0"/>
  </r>
  <r>
    <s v="RN"/>
    <n v="2016"/>
    <x v="0"/>
    <x v="0"/>
    <n v="448000000"/>
  </r>
  <r>
    <s v="RN"/>
    <n v="2016"/>
    <x v="0"/>
    <x v="1"/>
    <n v="932000000"/>
  </r>
  <r>
    <s v="RN"/>
    <n v="2016"/>
    <x v="0"/>
    <x v="2"/>
    <n v="311000000"/>
  </r>
  <r>
    <s v="RN"/>
    <n v="2016"/>
    <x v="0"/>
    <x v="3"/>
    <n v="0"/>
  </r>
  <r>
    <s v="RN"/>
    <n v="2017"/>
    <x v="0"/>
    <x v="0"/>
    <n v="448000000"/>
  </r>
  <r>
    <s v="RN"/>
    <n v="2017"/>
    <x v="0"/>
    <x v="1"/>
    <n v="860000000"/>
  </r>
  <r>
    <s v="RN"/>
    <n v="2017"/>
    <x v="0"/>
    <x v="2"/>
    <n v="397000000"/>
  </r>
  <r>
    <s v="RN"/>
    <n v="2017"/>
    <x v="0"/>
    <x v="3"/>
    <n v="370000000"/>
  </r>
  <r>
    <s v="RN"/>
    <n v="2018"/>
    <x v="0"/>
    <x v="0"/>
    <n v="440113901.40999997"/>
  </r>
  <r>
    <s v="RN"/>
    <n v="2018"/>
    <x v="0"/>
    <x v="1"/>
    <n v="845984295.51999998"/>
  </r>
  <r>
    <s v="RN"/>
    <n v="2018"/>
    <x v="0"/>
    <x v="2"/>
    <n v="800374104.99000001"/>
  </r>
  <r>
    <s v="RN"/>
    <n v="2018"/>
    <x v="0"/>
    <x v="3"/>
    <n v="746508632.36000001"/>
  </r>
  <r>
    <s v="MG"/>
    <n v="2015"/>
    <x v="0"/>
    <x v="0"/>
    <n v="79875000000"/>
  </r>
  <r>
    <s v="MG"/>
    <n v="2015"/>
    <x v="0"/>
    <x v="1"/>
    <n v="9408000000"/>
  </r>
  <r>
    <s v="MG"/>
    <n v="2015"/>
    <x v="0"/>
    <x v="2"/>
    <n v="14812000000"/>
  </r>
  <r>
    <s v="MG"/>
    <n v="2015"/>
    <x v="0"/>
    <x v="3"/>
    <n v="72000000"/>
  </r>
  <r>
    <s v="RO"/>
    <n v="2016"/>
    <x v="0"/>
    <x v="0"/>
    <n v="2431000000"/>
  </r>
  <r>
    <s v="RO"/>
    <n v="2016"/>
    <x v="0"/>
    <x v="1"/>
    <n v="524000000"/>
  </r>
  <r>
    <s v="RO"/>
    <n v="2016"/>
    <x v="0"/>
    <x v="2"/>
    <n v="0"/>
  </r>
  <r>
    <s v="RO"/>
    <n v="2016"/>
    <x v="0"/>
    <x v="3"/>
    <n v="16000000"/>
  </r>
  <r>
    <s v="RO"/>
    <n v="2017"/>
    <x v="0"/>
    <x v="0"/>
    <n v="2459000000"/>
  </r>
  <r>
    <s v="RO"/>
    <n v="2017"/>
    <x v="0"/>
    <x v="1"/>
    <n v="494000000"/>
  </r>
  <r>
    <s v="RO"/>
    <n v="2017"/>
    <x v="0"/>
    <x v="2"/>
    <n v="20000000"/>
  </r>
  <r>
    <s v="RO"/>
    <n v="2017"/>
    <x v="0"/>
    <x v="3"/>
    <n v="1538000000"/>
  </r>
  <r>
    <s v="RO"/>
    <n v="2018"/>
    <x v="0"/>
    <x v="0"/>
    <n v="2585827574.0899997"/>
  </r>
  <r>
    <s v="RO"/>
    <n v="2018"/>
    <x v="0"/>
    <x v="1"/>
    <n v="450202729.59999996"/>
  </r>
  <r>
    <s v="RO"/>
    <n v="2018"/>
    <x v="0"/>
    <x v="2"/>
    <n v="21896226.065021995"/>
  </r>
  <r>
    <s v="RO"/>
    <n v="2018"/>
    <x v="0"/>
    <x v="3"/>
    <n v="1483556569.5025282"/>
  </r>
  <r>
    <s v="MG"/>
    <n v="2015"/>
    <x v="1"/>
    <x v="0"/>
    <n v="5241423062.6199999"/>
  </r>
  <r>
    <s v="MG"/>
    <n v="2015"/>
    <x v="1"/>
    <x v="1"/>
    <n v="715213452.91999996"/>
  </r>
  <r>
    <s v="MG"/>
    <n v="2015"/>
    <x v="1"/>
    <x v="2"/>
    <n v="793473987.63"/>
  </r>
  <r>
    <s v="MG"/>
    <n v="2015"/>
    <x v="1"/>
    <x v="3"/>
    <n v="10127526.119999999"/>
  </r>
  <r>
    <s v="RR"/>
    <n v="2016"/>
    <x v="0"/>
    <x v="0"/>
    <n v="327000000"/>
  </r>
  <r>
    <s v="RR"/>
    <n v="2016"/>
    <x v="0"/>
    <x v="1"/>
    <n v="1217000000"/>
  </r>
  <r>
    <s v="RR"/>
    <n v="2016"/>
    <x v="0"/>
    <x v="2"/>
    <n v="0"/>
  </r>
  <r>
    <s v="RR"/>
    <n v="2016"/>
    <x v="0"/>
    <x v="3"/>
    <n v="193000000"/>
  </r>
  <r>
    <s v="RR"/>
    <n v="2017"/>
    <x v="0"/>
    <x v="0"/>
    <n v="427000000"/>
  </r>
  <r>
    <s v="RR"/>
    <n v="2017"/>
    <x v="0"/>
    <x v="1"/>
    <n v="1146000000"/>
  </r>
  <r>
    <s v="RR"/>
    <n v="2017"/>
    <x v="0"/>
    <x v="2"/>
    <n v="0"/>
  </r>
  <r>
    <s v="RR"/>
    <n v="2017"/>
    <x v="0"/>
    <x v="3"/>
    <n v="193000000"/>
  </r>
  <r>
    <s v="RR"/>
    <n v="2018"/>
    <x v="0"/>
    <x v="0"/>
    <n v="435517077.70999992"/>
  </r>
  <r>
    <s v="RR"/>
    <n v="2018"/>
    <x v="0"/>
    <x v="1"/>
    <n v="1023273051.4300001"/>
  </r>
  <r>
    <s v="RR"/>
    <n v="2018"/>
    <x v="0"/>
    <x v="2"/>
    <n v="0"/>
  </r>
  <r>
    <s v="RR"/>
    <n v="2018"/>
    <x v="0"/>
    <x v="3"/>
    <n v="524694048.62"/>
  </r>
  <r>
    <s v="MS"/>
    <n v="2015"/>
    <x v="0"/>
    <x v="0"/>
    <n v="6089000000"/>
  </r>
  <r>
    <s v="MS"/>
    <n v="2015"/>
    <x v="0"/>
    <x v="1"/>
    <n v="1089000000"/>
  </r>
  <r>
    <s v="MS"/>
    <n v="2015"/>
    <x v="0"/>
    <x v="2"/>
    <n v="1280000000"/>
  </r>
  <r>
    <s v="MS"/>
    <n v="2015"/>
    <x v="0"/>
    <x v="3"/>
    <n v="0"/>
  </r>
  <r>
    <s v="RS"/>
    <n v="2016"/>
    <x v="0"/>
    <x v="0"/>
    <n v="57700000000"/>
  </r>
  <r>
    <s v="RS"/>
    <n v="2016"/>
    <x v="0"/>
    <x v="1"/>
    <n v="1636000000"/>
  </r>
  <r>
    <s v="RS"/>
    <n v="2016"/>
    <x v="0"/>
    <x v="2"/>
    <n v="6791000000"/>
  </r>
  <r>
    <s v="RS"/>
    <n v="2016"/>
    <x v="0"/>
    <x v="3"/>
    <n v="0"/>
  </r>
  <r>
    <s v="RS"/>
    <n v="2017"/>
    <x v="0"/>
    <x v="0"/>
    <n v="57878000000"/>
  </r>
  <r>
    <s v="RS"/>
    <n v="2017"/>
    <x v="0"/>
    <x v="1"/>
    <n v="1529000000"/>
  </r>
  <r>
    <s v="RS"/>
    <n v="2017"/>
    <x v="0"/>
    <x v="2"/>
    <n v="7229000000"/>
  </r>
  <r>
    <s v="RS"/>
    <n v="2017"/>
    <x v="0"/>
    <x v="3"/>
    <n v="0"/>
  </r>
  <r>
    <s v="RS"/>
    <n v="2018"/>
    <x v="0"/>
    <x v="0"/>
    <n v="63766533759.463615"/>
  </r>
  <r>
    <s v="RS"/>
    <n v="2018"/>
    <x v="0"/>
    <x v="1"/>
    <n v="1468108448.49"/>
  </r>
  <r>
    <s v="RS"/>
    <n v="2018"/>
    <x v="0"/>
    <x v="2"/>
    <n v="8468582270.5800009"/>
  </r>
  <r>
    <s v="RS"/>
    <n v="2018"/>
    <x v="0"/>
    <x v="3"/>
    <n v="10494327681.622801"/>
  </r>
  <r>
    <s v="MS"/>
    <n v="2015"/>
    <x v="1"/>
    <x v="0"/>
    <n v="1070603324.42"/>
  </r>
  <r>
    <s v="MS"/>
    <n v="2015"/>
    <x v="1"/>
    <x v="1"/>
    <n v="118962092.69"/>
  </r>
  <r>
    <s v="MS"/>
    <n v="2015"/>
    <x v="1"/>
    <x v="2"/>
    <n v="27180004.170000002"/>
  </r>
  <r>
    <s v="MS"/>
    <n v="2015"/>
    <x v="1"/>
    <x v="3"/>
    <n v="0"/>
  </r>
  <r>
    <s v="SC"/>
    <n v="2016"/>
    <x v="0"/>
    <x v="0"/>
    <n v="10574000000"/>
  </r>
  <r>
    <s v="SC"/>
    <n v="2016"/>
    <x v="0"/>
    <x v="1"/>
    <n v="5940000000"/>
  </r>
  <r>
    <s v="SC"/>
    <n v="2016"/>
    <x v="0"/>
    <x v="2"/>
    <n v="3190000000"/>
  </r>
  <r>
    <s v="SC"/>
    <n v="2016"/>
    <x v="0"/>
    <x v="3"/>
    <n v="338000000"/>
  </r>
  <r>
    <s v="SC"/>
    <n v="2017"/>
    <x v="0"/>
    <x v="0"/>
    <n v="11010000000"/>
  </r>
  <r>
    <s v="SC"/>
    <n v="2017"/>
    <x v="0"/>
    <x v="1"/>
    <n v="6745000000"/>
  </r>
  <r>
    <s v="SC"/>
    <n v="2017"/>
    <x v="0"/>
    <x v="2"/>
    <n v="3165000000"/>
  </r>
  <r>
    <s v="SC"/>
    <n v="2017"/>
    <x v="0"/>
    <x v="3"/>
    <n v="0"/>
  </r>
  <r>
    <s v="SC"/>
    <n v="2018"/>
    <x v="0"/>
    <x v="0"/>
    <n v="10418928552.990002"/>
  </r>
  <r>
    <s v="SC"/>
    <n v="2018"/>
    <x v="0"/>
    <x v="1"/>
    <n v="6907844719.8799992"/>
  </r>
  <r>
    <s v="SC"/>
    <n v="2018"/>
    <x v="0"/>
    <x v="2"/>
    <n v="3437553199.5800004"/>
  </r>
  <r>
    <s v="SC"/>
    <n v="2018"/>
    <x v="0"/>
    <x v="3"/>
    <n v="3209041393.3400002"/>
  </r>
  <r>
    <s v="MT"/>
    <n v="2015"/>
    <x v="0"/>
    <x v="0"/>
    <n v="2691000000"/>
  </r>
  <r>
    <s v="MT"/>
    <n v="2015"/>
    <x v="0"/>
    <x v="1"/>
    <n v="2724000000"/>
  </r>
  <r>
    <s v="MT"/>
    <n v="2015"/>
    <x v="0"/>
    <x v="2"/>
    <n v="1680000000"/>
  </r>
  <r>
    <s v="MT"/>
    <n v="2015"/>
    <x v="0"/>
    <x v="3"/>
    <n v="0"/>
  </r>
  <r>
    <s v="SE"/>
    <n v="2016"/>
    <x v="0"/>
    <x v="0"/>
    <n v="1135000000"/>
  </r>
  <r>
    <s v="SE"/>
    <n v="2016"/>
    <x v="0"/>
    <x v="1"/>
    <n v="1185000000"/>
  </r>
  <r>
    <s v="SE"/>
    <n v="2016"/>
    <x v="0"/>
    <x v="2"/>
    <n v="650000000"/>
  </r>
  <r>
    <s v="SE"/>
    <n v="2016"/>
    <x v="0"/>
    <x v="3"/>
    <n v="14000000"/>
  </r>
  <r>
    <s v="SE"/>
    <n v="2017"/>
    <x v="0"/>
    <x v="0"/>
    <n v="1148000000"/>
  </r>
  <r>
    <s v="SE"/>
    <n v="2017"/>
    <x v="0"/>
    <x v="1"/>
    <n v="1075000000"/>
  </r>
  <r>
    <s v="SE"/>
    <n v="2017"/>
    <x v="0"/>
    <x v="2"/>
    <n v="709000000"/>
  </r>
  <r>
    <s v="SE"/>
    <n v="2017"/>
    <x v="0"/>
    <x v="3"/>
    <n v="0"/>
  </r>
  <r>
    <s v="SE"/>
    <n v="2018"/>
    <x v="0"/>
    <x v="0"/>
    <n v="1165353338.79"/>
  </r>
  <r>
    <s v="SE"/>
    <n v="2018"/>
    <x v="0"/>
    <x v="1"/>
    <n v="1058189422.895768"/>
  </r>
  <r>
    <s v="SE"/>
    <n v="2018"/>
    <x v="0"/>
    <x v="2"/>
    <n v="885942265.14999998"/>
  </r>
  <r>
    <s v="SE"/>
    <n v="2018"/>
    <x v="0"/>
    <x v="3"/>
    <n v="1398579619.0100002"/>
  </r>
  <r>
    <s v="MT"/>
    <n v="2015"/>
    <x v="1"/>
    <x v="0"/>
    <n v="307236699.70000005"/>
  </r>
  <r>
    <s v="MT"/>
    <n v="2015"/>
    <x v="1"/>
    <x v="1"/>
    <n v="532816335.66000003"/>
  </r>
  <r>
    <s v="MT"/>
    <n v="2015"/>
    <x v="1"/>
    <x v="2"/>
    <n v="229540606.66"/>
  </r>
  <r>
    <s v="MT"/>
    <n v="2015"/>
    <x v="1"/>
    <x v="3"/>
    <n v="0"/>
  </r>
  <r>
    <s v="SP"/>
    <n v="2016"/>
    <x v="0"/>
    <x v="0"/>
    <n v="225166000000"/>
  </r>
  <r>
    <s v="SP"/>
    <n v="2016"/>
    <x v="0"/>
    <x v="1"/>
    <n v="15249000000"/>
  </r>
  <r>
    <s v="SP"/>
    <n v="2016"/>
    <x v="0"/>
    <x v="2"/>
    <n v="16940000000"/>
  </r>
  <r>
    <s v="SP"/>
    <n v="2016"/>
    <x v="0"/>
    <x v="3"/>
    <n v="0"/>
  </r>
  <r>
    <s v="SP"/>
    <n v="2017"/>
    <x v="0"/>
    <x v="0"/>
    <n v="235321000000"/>
  </r>
  <r>
    <s v="SP"/>
    <n v="2017"/>
    <x v="0"/>
    <x v="1"/>
    <n v="16331000000"/>
  </r>
  <r>
    <s v="SP"/>
    <n v="2017"/>
    <x v="0"/>
    <x v="2"/>
    <n v="19699000000"/>
  </r>
  <r>
    <s v="SP"/>
    <n v="2017"/>
    <x v="0"/>
    <x v="3"/>
    <n v="23431000000"/>
  </r>
  <r>
    <s v="SP"/>
    <n v="2018"/>
    <x v="0"/>
    <x v="0"/>
    <n v="247177188092.64001"/>
  </r>
  <r>
    <s v="SP"/>
    <n v="2018"/>
    <x v="0"/>
    <x v="1"/>
    <n v="17290423270.25"/>
  </r>
  <r>
    <s v="SP"/>
    <n v="2018"/>
    <x v="0"/>
    <x v="2"/>
    <n v="23824175966.389999"/>
  </r>
  <r>
    <s v="SP"/>
    <n v="2018"/>
    <x v="0"/>
    <x v="3"/>
    <n v="23502424736.709999"/>
  </r>
  <r>
    <s v="PA"/>
    <n v="2015"/>
    <x v="0"/>
    <x v="0"/>
    <n v="1411000000"/>
  </r>
  <r>
    <s v="PA"/>
    <n v="2015"/>
    <x v="0"/>
    <x v="1"/>
    <n v="1635000000"/>
  </r>
  <r>
    <s v="PA"/>
    <n v="2015"/>
    <x v="0"/>
    <x v="2"/>
    <n v="808000000"/>
  </r>
  <r>
    <s v="PA"/>
    <n v="2015"/>
    <x v="0"/>
    <x v="3"/>
    <n v="1000000"/>
  </r>
  <r>
    <s v="TO"/>
    <n v="2016"/>
    <x v="0"/>
    <x v="0"/>
    <n v="57000000"/>
  </r>
  <r>
    <s v="TO"/>
    <n v="2016"/>
    <x v="0"/>
    <x v="1"/>
    <n v="1544000000"/>
  </r>
  <r>
    <s v="TO"/>
    <n v="2016"/>
    <x v="0"/>
    <x v="2"/>
    <n v="946000000"/>
  </r>
  <r>
    <s v="TO"/>
    <n v="2016"/>
    <x v="0"/>
    <x v="3"/>
    <n v="285000000"/>
  </r>
  <r>
    <s v="TO"/>
    <n v="2017"/>
    <x v="0"/>
    <x v="0"/>
    <n v="635000000"/>
  </r>
  <r>
    <s v="TO"/>
    <n v="2017"/>
    <x v="0"/>
    <x v="1"/>
    <n v="1477000000"/>
  </r>
  <r>
    <s v="TO"/>
    <n v="2017"/>
    <x v="0"/>
    <x v="2"/>
    <n v="1005000000"/>
  </r>
  <r>
    <s v="TO"/>
    <n v="2017"/>
    <x v="0"/>
    <x v="3"/>
    <n v="280000000"/>
  </r>
  <r>
    <s v="TO"/>
    <n v="2018"/>
    <x v="0"/>
    <x v="0"/>
    <n v="45224324.359999999"/>
  </r>
  <r>
    <s v="TO"/>
    <n v="2018"/>
    <x v="0"/>
    <x v="1"/>
    <n v="1448721087.1100001"/>
  </r>
  <r>
    <s v="TO"/>
    <n v="2018"/>
    <x v="0"/>
    <x v="2"/>
    <n v="1135783141.71"/>
  </r>
  <r>
    <s v="TO"/>
    <n v="2018"/>
    <x v="0"/>
    <x v="3"/>
    <n v="702816166.9799999"/>
  </r>
  <r>
    <s v="AC"/>
    <n v="2014"/>
    <x v="1"/>
    <x v="0"/>
    <n v="63010826.170000009"/>
  </r>
  <r>
    <s v="AC"/>
    <n v="2014"/>
    <x v="1"/>
    <x v="1"/>
    <n v="245696359.30000001"/>
  </r>
  <r>
    <s v="AC"/>
    <n v="2014"/>
    <x v="1"/>
    <x v="2"/>
    <n v="20112272.530000001"/>
  </r>
  <r>
    <s v="AC"/>
    <n v="2014"/>
    <x v="1"/>
    <x v="3"/>
    <n v="0"/>
  </r>
  <r>
    <s v="PA"/>
    <n v="2015"/>
    <x v="1"/>
    <x v="0"/>
    <n v="148040289.36000001"/>
  </r>
  <r>
    <s v="PA"/>
    <n v="2015"/>
    <x v="1"/>
    <x v="1"/>
    <n v="374491017.13999999"/>
  </r>
  <r>
    <s v="PA"/>
    <n v="2015"/>
    <x v="1"/>
    <x v="2"/>
    <n v="110103177.94"/>
  </r>
  <r>
    <s v="PA"/>
    <n v="2015"/>
    <x v="1"/>
    <x v="3"/>
    <n v="308704.11"/>
  </r>
  <r>
    <s v="AC"/>
    <n v="2016"/>
    <x v="1"/>
    <x v="0"/>
    <n v="52183043.630000003"/>
  </r>
  <r>
    <s v="AC"/>
    <n v="2016"/>
    <x v="1"/>
    <x v="1"/>
    <n v="355103264.78999996"/>
  </r>
  <r>
    <s v="AC"/>
    <n v="2016"/>
    <x v="1"/>
    <x v="2"/>
    <n v="56329264.350000001"/>
  </r>
  <r>
    <s v="AC"/>
    <n v="2016"/>
    <x v="1"/>
    <x v="3"/>
    <n v="1163572.28"/>
  </r>
  <r>
    <s v="AC"/>
    <n v="2017"/>
    <x v="1"/>
    <x v="0"/>
    <n v="31819059.670000002"/>
  </r>
  <r>
    <s v="AC"/>
    <n v="2017"/>
    <x v="1"/>
    <x v="1"/>
    <n v="365835197.94999993"/>
  </r>
  <r>
    <s v="AC"/>
    <n v="2017"/>
    <x v="1"/>
    <x v="2"/>
    <n v="83176155.360000014"/>
  </r>
  <r>
    <s v="AC"/>
    <n v="2017"/>
    <x v="1"/>
    <x v="3"/>
    <n v="25878843.059999995"/>
  </r>
  <r>
    <s v="AL"/>
    <n v="2014"/>
    <x v="1"/>
    <x v="0"/>
    <n v="636303326.40999997"/>
  </r>
  <r>
    <s v="AL"/>
    <n v="2014"/>
    <x v="1"/>
    <x v="1"/>
    <n v="40889378.359999999"/>
  </r>
  <r>
    <s v="AL"/>
    <n v="2014"/>
    <x v="1"/>
    <x v="2"/>
    <n v="7273142.1399999997"/>
  </r>
  <r>
    <s v="AL"/>
    <n v="2014"/>
    <x v="1"/>
    <x v="3"/>
    <n v="0"/>
  </r>
  <r>
    <s v="PB"/>
    <n v="2015"/>
    <x v="0"/>
    <x v="0"/>
    <n v="1165000000"/>
  </r>
  <r>
    <s v="PB"/>
    <n v="2015"/>
    <x v="0"/>
    <x v="1"/>
    <n v="1532000000"/>
  </r>
  <r>
    <s v="PB"/>
    <n v="2015"/>
    <x v="0"/>
    <x v="2"/>
    <n v="385000000"/>
  </r>
  <r>
    <s v="PB"/>
    <n v="2015"/>
    <x v="0"/>
    <x v="3"/>
    <n v="0"/>
  </r>
  <r>
    <s v="AL"/>
    <n v="2016"/>
    <x v="1"/>
    <x v="0"/>
    <n v="277820120.55999994"/>
  </r>
  <r>
    <s v="AL"/>
    <n v="2016"/>
    <x v="1"/>
    <x v="1"/>
    <n v="116124874.27"/>
  </r>
  <r>
    <s v="AL"/>
    <n v="2016"/>
    <x v="1"/>
    <x v="2"/>
    <n v="38787575.969999999"/>
  </r>
  <r>
    <s v="AL"/>
    <n v="2016"/>
    <x v="1"/>
    <x v="3"/>
    <n v="0"/>
  </r>
  <r>
    <s v="AL"/>
    <n v="2017"/>
    <x v="1"/>
    <x v="0"/>
    <n v="312622039.57000005"/>
  </r>
  <r>
    <s v="AL"/>
    <n v="2017"/>
    <x v="1"/>
    <x v="1"/>
    <n v="115766558.36999999"/>
  </r>
  <r>
    <s v="AL"/>
    <n v="2017"/>
    <x v="1"/>
    <x v="2"/>
    <n v="41170519.239999995"/>
  </r>
  <r>
    <s v="AL"/>
    <n v="2017"/>
    <x v="1"/>
    <x v="3"/>
    <n v="0"/>
  </r>
  <r>
    <s v="AM"/>
    <n v="2014"/>
    <x v="1"/>
    <x v="0"/>
    <n v="157518246.42999998"/>
  </r>
  <r>
    <s v="AM"/>
    <n v="2014"/>
    <x v="1"/>
    <x v="1"/>
    <n v="363701077.82999998"/>
  </r>
  <r>
    <s v="AM"/>
    <n v="2014"/>
    <x v="1"/>
    <x v="2"/>
    <n v="67075835.439999998"/>
  </r>
  <r>
    <s v="AM"/>
    <n v="2014"/>
    <x v="1"/>
    <x v="3"/>
    <n v="0"/>
  </r>
  <r>
    <s v="PB"/>
    <n v="2015"/>
    <x v="1"/>
    <x v="0"/>
    <n v="155734864.18000001"/>
  </r>
  <r>
    <s v="PB"/>
    <n v="2015"/>
    <x v="1"/>
    <x v="1"/>
    <n v="270877647.60999995"/>
  </r>
  <r>
    <s v="PB"/>
    <n v="2015"/>
    <x v="1"/>
    <x v="2"/>
    <n v="36740651.439999998"/>
  </r>
  <r>
    <s v="PB"/>
    <n v="2015"/>
    <x v="1"/>
    <x v="3"/>
    <n v="0"/>
  </r>
  <r>
    <s v="AM"/>
    <n v="2016"/>
    <x v="1"/>
    <x v="0"/>
    <n v="163593461.72000003"/>
  </r>
  <r>
    <s v="AM"/>
    <n v="2016"/>
    <x v="1"/>
    <x v="1"/>
    <n v="450785979.21999997"/>
  </r>
  <r>
    <s v="AM"/>
    <n v="2016"/>
    <x v="1"/>
    <x v="2"/>
    <n v="132210434.11"/>
  </r>
  <r>
    <s v="AM"/>
    <n v="2016"/>
    <x v="1"/>
    <x v="3"/>
    <n v="0"/>
  </r>
  <r>
    <s v="AM"/>
    <n v="2017"/>
    <x v="1"/>
    <x v="0"/>
    <n v="147522507.43000001"/>
  </r>
  <r>
    <s v="AM"/>
    <n v="2017"/>
    <x v="1"/>
    <x v="1"/>
    <n v="464748731.64999998"/>
  </r>
  <r>
    <s v="AM"/>
    <n v="2017"/>
    <x v="1"/>
    <x v="2"/>
    <n v="146239388.13999999"/>
  </r>
  <r>
    <s v="AM"/>
    <n v="2017"/>
    <x v="1"/>
    <x v="3"/>
    <n v="0"/>
  </r>
  <r>
    <s v="AP"/>
    <n v="2014"/>
    <x v="1"/>
    <x v="0"/>
    <n v="0"/>
  </r>
  <r>
    <s v="AP"/>
    <n v="2014"/>
    <x v="1"/>
    <x v="1"/>
    <n v="0"/>
  </r>
  <r>
    <s v="AP"/>
    <n v="2014"/>
    <x v="1"/>
    <x v="2"/>
    <n v="0"/>
  </r>
  <r>
    <s v="AP"/>
    <n v="2014"/>
    <x v="1"/>
    <x v="3"/>
    <n v="0"/>
  </r>
  <r>
    <s v="PE"/>
    <n v="2015"/>
    <x v="0"/>
    <x v="0"/>
    <n v="3370000000"/>
  </r>
  <r>
    <s v="PE"/>
    <n v="2015"/>
    <x v="0"/>
    <x v="1"/>
    <n v="4960000000"/>
  </r>
  <r>
    <s v="PE"/>
    <n v="2015"/>
    <x v="0"/>
    <x v="2"/>
    <n v="7391000000"/>
  </r>
  <r>
    <s v="PE"/>
    <n v="2015"/>
    <x v="0"/>
    <x v="3"/>
    <n v="0"/>
  </r>
  <r>
    <s v="AP"/>
    <n v="2016"/>
    <x v="1"/>
    <x v="0"/>
    <n v="2946848.99"/>
  </r>
  <r>
    <s v="AP"/>
    <n v="2016"/>
    <x v="1"/>
    <x v="1"/>
    <n v="215562103.09"/>
  </r>
  <r>
    <s v="AP"/>
    <n v="2016"/>
    <x v="1"/>
    <x v="2"/>
    <n v="2370355.5900000003"/>
  </r>
  <r>
    <s v="AP"/>
    <n v="2016"/>
    <x v="1"/>
    <x v="3"/>
    <n v="3713147.03"/>
  </r>
  <r>
    <s v="AP"/>
    <n v="2017"/>
    <x v="1"/>
    <x v="0"/>
    <n v="917663.08000000007"/>
  </r>
  <r>
    <s v="AP"/>
    <n v="2017"/>
    <x v="1"/>
    <x v="1"/>
    <n v="208328276.69"/>
  </r>
  <r>
    <s v="AP"/>
    <n v="2017"/>
    <x v="1"/>
    <x v="2"/>
    <n v="1568907.4847653937"/>
  </r>
  <r>
    <s v="AP"/>
    <n v="2017"/>
    <x v="1"/>
    <x v="3"/>
    <n v="7036366.8800000008"/>
  </r>
  <r>
    <s v="BA"/>
    <n v="2014"/>
    <x v="1"/>
    <x v="0"/>
    <n v="610784871.70000005"/>
  </r>
  <r>
    <s v="BA"/>
    <n v="2014"/>
    <x v="1"/>
    <x v="1"/>
    <n v="452137104.91999996"/>
  </r>
  <r>
    <s v="BA"/>
    <n v="2014"/>
    <x v="1"/>
    <x v="2"/>
    <n v="305875560.10000002"/>
  </r>
  <r>
    <s v="BA"/>
    <n v="2014"/>
    <x v="1"/>
    <x v="3"/>
    <n v="0"/>
  </r>
  <r>
    <s v="PE"/>
    <n v="2015"/>
    <x v="1"/>
    <x v="0"/>
    <n v="426683755.11000001"/>
  </r>
  <r>
    <s v="PE"/>
    <n v="2015"/>
    <x v="1"/>
    <x v="1"/>
    <n v="821673859.52999997"/>
  </r>
  <r>
    <s v="PE"/>
    <n v="2015"/>
    <x v="1"/>
    <x v="2"/>
    <n v="183799014.84999999"/>
  </r>
  <r>
    <s v="PE"/>
    <n v="2015"/>
    <x v="1"/>
    <x v="3"/>
    <n v="0"/>
  </r>
  <r>
    <s v="BA"/>
    <n v="2016"/>
    <x v="1"/>
    <x v="0"/>
    <n v="323495629.63999999"/>
  </r>
  <r>
    <s v="BA"/>
    <n v="2016"/>
    <x v="1"/>
    <x v="1"/>
    <n v="604510958.25999999"/>
  </r>
  <r>
    <s v="BA"/>
    <n v="2016"/>
    <x v="1"/>
    <x v="2"/>
    <n v="494859190.18000001"/>
  </r>
  <r>
    <s v="BA"/>
    <n v="2016"/>
    <x v="1"/>
    <x v="3"/>
    <n v="0"/>
  </r>
  <r>
    <s v="BA"/>
    <n v="2017"/>
    <x v="1"/>
    <x v="0"/>
    <n v="208508352.77000004"/>
  </r>
  <r>
    <s v="BA"/>
    <n v="2017"/>
    <x v="1"/>
    <x v="1"/>
    <n v="645888836.07999992"/>
  </r>
  <r>
    <s v="BA"/>
    <n v="2017"/>
    <x v="1"/>
    <x v="2"/>
    <n v="510368384.70999992"/>
  </r>
  <r>
    <s v="BA"/>
    <n v="2017"/>
    <x v="1"/>
    <x v="3"/>
    <n v="0"/>
  </r>
  <r>
    <s v="CE"/>
    <n v="2014"/>
    <x v="1"/>
    <x v="0"/>
    <n v="218811971.13000003"/>
  </r>
  <r>
    <s v="CE"/>
    <n v="2014"/>
    <x v="1"/>
    <x v="1"/>
    <n v="416570115.68000001"/>
  </r>
  <r>
    <s v="CE"/>
    <n v="2014"/>
    <x v="1"/>
    <x v="2"/>
    <n v="258100295.24000001"/>
  </r>
  <r>
    <s v="CE"/>
    <n v="2014"/>
    <x v="1"/>
    <x v="3"/>
    <n v="0"/>
  </r>
  <r>
    <s v="PI"/>
    <n v="2015"/>
    <x v="0"/>
    <x v="0"/>
    <n v="443000000"/>
  </r>
  <r>
    <s v="PI"/>
    <n v="2015"/>
    <x v="0"/>
    <x v="1"/>
    <n v="2038000000"/>
  </r>
  <r>
    <s v="PI"/>
    <n v="2015"/>
    <x v="0"/>
    <x v="2"/>
    <n v="1491000000"/>
  </r>
  <r>
    <s v="PI"/>
    <n v="2015"/>
    <x v="0"/>
    <x v="3"/>
    <n v="0"/>
  </r>
  <r>
    <s v="CE"/>
    <n v="2016"/>
    <x v="1"/>
    <x v="0"/>
    <n v="222523045.78"/>
  </r>
  <r>
    <s v="CE"/>
    <n v="2016"/>
    <x v="1"/>
    <x v="1"/>
    <n v="680972687.29999995"/>
  </r>
  <r>
    <s v="CE"/>
    <n v="2016"/>
    <x v="1"/>
    <x v="2"/>
    <n v="418301560.01000005"/>
  </r>
  <r>
    <s v="CE"/>
    <n v="2016"/>
    <x v="1"/>
    <x v="3"/>
    <n v="0"/>
  </r>
  <r>
    <s v="CE"/>
    <n v="2017"/>
    <x v="1"/>
    <x v="0"/>
    <n v="267001366.38"/>
  </r>
  <r>
    <s v="CE"/>
    <n v="2017"/>
    <x v="1"/>
    <x v="1"/>
    <n v="747301383.77999997"/>
  </r>
  <r>
    <s v="CE"/>
    <n v="2017"/>
    <x v="1"/>
    <x v="2"/>
    <n v="426584940.43000001"/>
  </r>
  <r>
    <s v="CE"/>
    <n v="2017"/>
    <x v="1"/>
    <x v="3"/>
    <n v="0"/>
  </r>
  <r>
    <s v="DF"/>
    <n v="2014"/>
    <x v="1"/>
    <x v="0"/>
    <n v="146047559.22999999"/>
  </r>
  <r>
    <s v="DF"/>
    <n v="2014"/>
    <x v="1"/>
    <x v="1"/>
    <n v="146845247.44"/>
  </r>
  <r>
    <s v="DF"/>
    <n v="2014"/>
    <x v="1"/>
    <x v="2"/>
    <n v="77705036.590000004"/>
  </r>
  <r>
    <s v="DF"/>
    <n v="2014"/>
    <x v="1"/>
    <x v="3"/>
    <n v="0"/>
  </r>
  <r>
    <s v="PI"/>
    <n v="2015"/>
    <x v="1"/>
    <x v="0"/>
    <n v="80315391.439999998"/>
  </r>
  <r>
    <s v="PI"/>
    <n v="2015"/>
    <x v="1"/>
    <x v="1"/>
    <n v="285500024.31999999"/>
  </r>
  <r>
    <s v="PI"/>
    <n v="2015"/>
    <x v="1"/>
    <x v="2"/>
    <n v="26679576.84"/>
  </r>
  <r>
    <s v="PI"/>
    <n v="2015"/>
    <x v="1"/>
    <x v="3"/>
    <n v="72030.87"/>
  </r>
  <r>
    <s v="DF"/>
    <n v="2016"/>
    <x v="1"/>
    <x v="0"/>
    <n v="81082489.579999998"/>
  </r>
  <r>
    <s v="DF"/>
    <n v="2016"/>
    <x v="1"/>
    <x v="1"/>
    <n v="242978447.38"/>
  </r>
  <r>
    <s v="DF"/>
    <n v="2016"/>
    <x v="1"/>
    <x v="2"/>
    <n v="97330757.599999994"/>
  </r>
  <r>
    <s v="DF"/>
    <n v="2016"/>
    <x v="1"/>
    <x v="3"/>
    <n v="0"/>
  </r>
  <r>
    <s v="DF"/>
    <n v="2017"/>
    <x v="1"/>
    <x v="0"/>
    <n v="45626340.980000004"/>
  </r>
  <r>
    <s v="DF"/>
    <n v="2017"/>
    <x v="1"/>
    <x v="1"/>
    <n v="314403658.16999996"/>
  </r>
  <r>
    <s v="DF"/>
    <n v="2017"/>
    <x v="1"/>
    <x v="2"/>
    <n v="92412858.5"/>
  </r>
  <r>
    <s v="DF"/>
    <n v="2017"/>
    <x v="1"/>
    <x v="3"/>
    <n v="0"/>
  </r>
  <r>
    <s v="ES"/>
    <n v="2014"/>
    <x v="1"/>
    <x v="0"/>
    <n v="202806659.64000002"/>
  </r>
  <r>
    <s v="ES"/>
    <n v="2014"/>
    <x v="1"/>
    <x v="1"/>
    <n v="190809570.19"/>
  </r>
  <r>
    <s v="ES"/>
    <n v="2014"/>
    <x v="1"/>
    <x v="2"/>
    <n v="33852498.090000004"/>
  </r>
  <r>
    <s v="ES"/>
    <n v="2014"/>
    <x v="1"/>
    <x v="3"/>
    <n v="101800322.71000001"/>
  </r>
  <r>
    <s v="PR"/>
    <n v="2015"/>
    <x v="0"/>
    <x v="0"/>
    <n v="11780000000"/>
  </r>
  <r>
    <s v="PR"/>
    <n v="2015"/>
    <x v="0"/>
    <x v="1"/>
    <n v="1378000000"/>
  </r>
  <r>
    <s v="PR"/>
    <n v="2015"/>
    <x v="0"/>
    <x v="2"/>
    <n v="1331000000"/>
  </r>
  <r>
    <s v="PR"/>
    <n v="2015"/>
    <x v="0"/>
    <x v="3"/>
    <n v="3814000000"/>
  </r>
  <r>
    <s v="ES"/>
    <n v="2016"/>
    <x v="1"/>
    <x v="0"/>
    <n v="162604376.54999998"/>
  </r>
  <r>
    <s v="ES"/>
    <n v="2016"/>
    <x v="1"/>
    <x v="1"/>
    <n v="290570574.65999997"/>
  </r>
  <r>
    <s v="ES"/>
    <n v="2016"/>
    <x v="1"/>
    <x v="2"/>
    <n v="64087300.43"/>
  </r>
  <r>
    <s v="ES"/>
    <n v="2016"/>
    <x v="1"/>
    <x v="3"/>
    <n v="84217596.659999996"/>
  </r>
  <r>
    <s v="ES"/>
    <n v="2017"/>
    <x v="1"/>
    <x v="0"/>
    <n v="81929356.990253419"/>
  </r>
  <r>
    <s v="ES"/>
    <n v="2017"/>
    <x v="1"/>
    <x v="1"/>
    <n v="292005352.75152117"/>
  </r>
  <r>
    <s v="ES"/>
    <n v="2017"/>
    <x v="1"/>
    <x v="2"/>
    <n v="85797323.536611497"/>
  </r>
  <r>
    <s v="ES"/>
    <n v="2017"/>
    <x v="1"/>
    <x v="3"/>
    <n v="62531232.02018401"/>
  </r>
  <r>
    <s v="GO"/>
    <n v="2014"/>
    <x v="1"/>
    <x v="0"/>
    <n v="1959939422.2000003"/>
  </r>
  <r>
    <s v="GO"/>
    <n v="2014"/>
    <x v="1"/>
    <x v="1"/>
    <n v="537227003.74000001"/>
  </r>
  <r>
    <s v="GO"/>
    <n v="2014"/>
    <x v="1"/>
    <x v="2"/>
    <n v="15352234.439999999"/>
  </r>
  <r>
    <s v="GO"/>
    <n v="2014"/>
    <x v="1"/>
    <x v="3"/>
    <n v="0"/>
  </r>
  <r>
    <s v="PR"/>
    <n v="2015"/>
    <x v="1"/>
    <x v="0"/>
    <n v="1124364729.8"/>
  </r>
  <r>
    <s v="PR"/>
    <n v="2015"/>
    <x v="1"/>
    <x v="1"/>
    <n v="137886854.17000002"/>
  </r>
  <r>
    <s v="PR"/>
    <n v="2015"/>
    <x v="1"/>
    <x v="2"/>
    <n v="174010870.13"/>
  </r>
  <r>
    <s v="PR"/>
    <n v="2015"/>
    <x v="1"/>
    <x v="3"/>
    <n v="178588421.63999999"/>
  </r>
  <r>
    <s v="GO"/>
    <n v="2016"/>
    <x v="1"/>
    <x v="0"/>
    <n v="1271628277.53"/>
  </r>
  <r>
    <s v="GO"/>
    <n v="2016"/>
    <x v="1"/>
    <x v="1"/>
    <n v="672643925.65999997"/>
  </r>
  <r>
    <s v="GO"/>
    <n v="2016"/>
    <x v="1"/>
    <x v="2"/>
    <n v="23712215.16"/>
  </r>
  <r>
    <s v="GO"/>
    <n v="2016"/>
    <x v="1"/>
    <x v="3"/>
    <n v="0"/>
  </r>
  <r>
    <s v="GO"/>
    <n v="2017"/>
    <x v="1"/>
    <x v="0"/>
    <n v="1054765474.4229627"/>
  </r>
  <r>
    <s v="GO"/>
    <n v="2017"/>
    <x v="1"/>
    <x v="1"/>
    <n v="552281687.80999994"/>
  </r>
  <r>
    <s v="GO"/>
    <n v="2017"/>
    <x v="1"/>
    <x v="2"/>
    <n v="1230133.25"/>
  </r>
  <r>
    <s v="GO"/>
    <n v="2017"/>
    <x v="1"/>
    <x v="3"/>
    <n v="231090544.32000002"/>
  </r>
  <r>
    <s v="MA"/>
    <n v="2014"/>
    <x v="1"/>
    <x v="0"/>
    <n v="236026968.38000003"/>
  </r>
  <r>
    <s v="MA"/>
    <n v="2014"/>
    <x v="1"/>
    <x v="1"/>
    <n v="161684436.98000002"/>
  </r>
  <r>
    <s v="MA"/>
    <n v="2014"/>
    <x v="1"/>
    <x v="2"/>
    <n v="103827760.58"/>
  </r>
  <r>
    <s v="MA"/>
    <n v="2014"/>
    <x v="1"/>
    <x v="3"/>
    <n v="0"/>
  </r>
  <r>
    <s v="RJ"/>
    <n v="2015"/>
    <x v="0"/>
    <x v="0"/>
    <n v="70664000000"/>
  </r>
  <r>
    <s v="RJ"/>
    <n v="2015"/>
    <x v="0"/>
    <x v="1"/>
    <n v="21035000000"/>
  </r>
  <r>
    <s v="RJ"/>
    <n v="2015"/>
    <x v="0"/>
    <x v="2"/>
    <n v="14382000000"/>
  </r>
  <r>
    <s v="RJ"/>
    <n v="2015"/>
    <x v="0"/>
    <x v="3"/>
    <n v="1205000000"/>
  </r>
  <r>
    <s v="MA"/>
    <n v="2016"/>
    <x v="1"/>
    <x v="0"/>
    <n v="203453540.58999997"/>
  </r>
  <r>
    <s v="MA"/>
    <n v="2016"/>
    <x v="1"/>
    <x v="1"/>
    <n v="380308945.79000002"/>
  </r>
  <r>
    <s v="MA"/>
    <n v="2016"/>
    <x v="1"/>
    <x v="2"/>
    <n v="356643886.37"/>
  </r>
  <r>
    <s v="MA"/>
    <n v="2016"/>
    <x v="1"/>
    <x v="3"/>
    <n v="0"/>
  </r>
  <r>
    <s v="MA"/>
    <n v="2017"/>
    <x v="1"/>
    <x v="0"/>
    <n v="165691180.13999999"/>
  </r>
  <r>
    <s v="MA"/>
    <n v="2017"/>
    <x v="1"/>
    <x v="1"/>
    <n v="472162372.73000002"/>
  </r>
  <r>
    <s v="MA"/>
    <n v="2017"/>
    <x v="1"/>
    <x v="2"/>
    <n v="303707154.80000001"/>
  </r>
  <r>
    <s v="MA"/>
    <n v="2017"/>
    <x v="1"/>
    <x v="3"/>
    <n v="0"/>
  </r>
  <r>
    <s v="MG"/>
    <n v="2014"/>
    <x v="1"/>
    <x v="0"/>
    <n v="4906396045.7299995"/>
  </r>
  <r>
    <s v="MG"/>
    <n v="2014"/>
    <x v="1"/>
    <x v="1"/>
    <n v="423850486.75"/>
  </r>
  <r>
    <s v="MG"/>
    <n v="2014"/>
    <x v="1"/>
    <x v="2"/>
    <n v="361871882.01999998"/>
  </r>
  <r>
    <s v="MG"/>
    <n v="2014"/>
    <x v="1"/>
    <x v="3"/>
    <n v="5090258.82"/>
  </r>
  <r>
    <s v="RJ"/>
    <n v="2015"/>
    <x v="1"/>
    <x v="0"/>
    <n v="5260229794.0499992"/>
  </r>
  <r>
    <s v="RJ"/>
    <n v="2015"/>
    <x v="1"/>
    <x v="1"/>
    <n v="1350737408.6400001"/>
  </r>
  <r>
    <s v="RJ"/>
    <n v="2015"/>
    <x v="1"/>
    <x v="2"/>
    <n v="462304535.13999999"/>
  </r>
  <r>
    <s v="RJ"/>
    <n v="2015"/>
    <x v="1"/>
    <x v="3"/>
    <n v="213216972.37999997"/>
  </r>
  <r>
    <s v="MG"/>
    <n v="2016"/>
    <x v="1"/>
    <x v="0"/>
    <n v="1475878267.96"/>
  </r>
  <r>
    <s v="MG"/>
    <n v="2016"/>
    <x v="1"/>
    <x v="1"/>
    <n v="703223305.84000003"/>
  </r>
  <r>
    <s v="MG"/>
    <n v="2016"/>
    <x v="1"/>
    <x v="2"/>
    <n v="650992448.08999991"/>
  </r>
  <r>
    <s v="MG"/>
    <n v="2016"/>
    <x v="1"/>
    <x v="3"/>
    <n v="0"/>
  </r>
  <r>
    <s v="MG"/>
    <n v="2017"/>
    <x v="1"/>
    <x v="0"/>
    <n v="2588761433.166338"/>
  </r>
  <r>
    <s v="MG"/>
    <n v="2017"/>
    <x v="1"/>
    <x v="1"/>
    <n v="979100571.92057621"/>
  </r>
  <r>
    <s v="MG"/>
    <n v="2017"/>
    <x v="1"/>
    <x v="2"/>
    <n v="726434708.60000002"/>
  </r>
  <r>
    <s v="MG"/>
    <n v="2017"/>
    <x v="1"/>
    <x v="3"/>
    <n v="0"/>
  </r>
  <r>
    <s v="MS"/>
    <n v="2014"/>
    <x v="1"/>
    <x v="0"/>
    <n v="977161388.58999991"/>
  </r>
  <r>
    <s v="MS"/>
    <n v="2014"/>
    <x v="1"/>
    <x v="1"/>
    <n v="60899834.069999993"/>
  </r>
  <r>
    <s v="MS"/>
    <n v="2014"/>
    <x v="1"/>
    <x v="2"/>
    <n v="17880937.23"/>
  </r>
  <r>
    <s v="MS"/>
    <n v="2014"/>
    <x v="1"/>
    <x v="3"/>
    <n v="0"/>
  </r>
  <r>
    <s v="RN"/>
    <n v="2015"/>
    <x v="0"/>
    <x v="0"/>
    <n v="361000000"/>
  </r>
  <r>
    <s v="RN"/>
    <n v="2015"/>
    <x v="0"/>
    <x v="1"/>
    <n v="881000000"/>
  </r>
  <r>
    <s v="RN"/>
    <n v="2015"/>
    <x v="0"/>
    <x v="2"/>
    <n v="276000000"/>
  </r>
  <r>
    <s v="RN"/>
    <n v="2015"/>
    <x v="0"/>
    <x v="3"/>
    <n v="68000000"/>
  </r>
  <r>
    <s v="MS"/>
    <n v="2016"/>
    <x v="1"/>
    <x v="0"/>
    <n v="318987418.86999995"/>
  </r>
  <r>
    <s v="MS"/>
    <n v="2016"/>
    <x v="1"/>
    <x v="1"/>
    <n v="201043665.57999998"/>
  </r>
  <r>
    <s v="MS"/>
    <n v="2016"/>
    <x v="1"/>
    <x v="2"/>
    <n v="31271241.52"/>
  </r>
  <r>
    <s v="MS"/>
    <n v="2016"/>
    <x v="1"/>
    <x v="3"/>
    <n v="0"/>
  </r>
  <r>
    <s v="MS"/>
    <n v="2017"/>
    <x v="1"/>
    <x v="0"/>
    <n v="304731543.77999997"/>
  </r>
  <r>
    <s v="MS"/>
    <n v="2017"/>
    <x v="1"/>
    <x v="1"/>
    <n v="191462195.27000001"/>
  </r>
  <r>
    <s v="MS"/>
    <n v="2017"/>
    <x v="1"/>
    <x v="2"/>
    <n v="32611346.039999999"/>
  </r>
  <r>
    <s v="MS"/>
    <n v="2017"/>
    <x v="1"/>
    <x v="3"/>
    <n v="0"/>
  </r>
  <r>
    <s v="MT"/>
    <n v="2014"/>
    <x v="1"/>
    <x v="0"/>
    <n v="282592294.18999988"/>
  </r>
  <r>
    <s v="MT"/>
    <n v="2014"/>
    <x v="1"/>
    <x v="1"/>
    <n v="356094398.88000005"/>
  </r>
  <r>
    <s v="MT"/>
    <n v="2014"/>
    <x v="1"/>
    <x v="2"/>
    <n v="94495016.310000002"/>
  </r>
  <r>
    <s v="MT"/>
    <n v="2014"/>
    <x v="1"/>
    <x v="3"/>
    <n v="0"/>
  </r>
  <r>
    <s v="RN"/>
    <n v="2015"/>
    <x v="1"/>
    <x v="0"/>
    <n v="74093483.139999986"/>
  </r>
  <r>
    <s v="RN"/>
    <n v="2015"/>
    <x v="1"/>
    <x v="1"/>
    <n v="148083370.23999998"/>
  </r>
  <r>
    <s v="RN"/>
    <n v="2015"/>
    <x v="1"/>
    <x v="2"/>
    <n v="23073590.879999999"/>
  </r>
  <r>
    <s v="RN"/>
    <n v="2015"/>
    <x v="1"/>
    <x v="3"/>
    <n v="4030056.83"/>
  </r>
  <r>
    <s v="MT"/>
    <n v="2016"/>
    <x v="1"/>
    <x v="0"/>
    <n v="135139897.30000001"/>
  </r>
  <r>
    <s v="MT"/>
    <n v="2016"/>
    <x v="1"/>
    <x v="1"/>
    <n v="614488444.62"/>
  </r>
  <r>
    <s v="MT"/>
    <n v="2016"/>
    <x v="1"/>
    <x v="2"/>
    <n v="233857449.30000001"/>
  </r>
  <r>
    <s v="MT"/>
    <n v="2016"/>
    <x v="1"/>
    <x v="3"/>
    <n v="0"/>
  </r>
  <r>
    <s v="MT"/>
    <n v="2017"/>
    <x v="1"/>
    <x v="0"/>
    <n v="142733130.369618"/>
  </r>
  <r>
    <s v="MT"/>
    <n v="2017"/>
    <x v="1"/>
    <x v="1"/>
    <n v="658804437.89672756"/>
  </r>
  <r>
    <s v="MT"/>
    <n v="2017"/>
    <x v="1"/>
    <x v="2"/>
    <n v="224653599.39999998"/>
  </r>
  <r>
    <s v="MT"/>
    <n v="2017"/>
    <x v="1"/>
    <x v="3"/>
    <n v="6849246.159"/>
  </r>
  <r>
    <s v="PA"/>
    <n v="2014"/>
    <x v="1"/>
    <x v="0"/>
    <n v="160756921.43000001"/>
  </r>
  <r>
    <s v="PA"/>
    <n v="2014"/>
    <x v="1"/>
    <x v="1"/>
    <n v="289525151.80000001"/>
  </r>
  <r>
    <s v="PA"/>
    <n v="2014"/>
    <x v="1"/>
    <x v="2"/>
    <n v="81333508.069999993"/>
  </r>
  <r>
    <s v="PA"/>
    <n v="2014"/>
    <x v="1"/>
    <x v="3"/>
    <n v="485478.56"/>
  </r>
  <r>
    <s v="RO"/>
    <n v="2015"/>
    <x v="0"/>
    <x v="0"/>
    <n v="2153000000"/>
  </r>
  <r>
    <s v="RO"/>
    <n v="2015"/>
    <x v="0"/>
    <x v="1"/>
    <n v="471000000"/>
  </r>
  <r>
    <s v="RO"/>
    <n v="2015"/>
    <x v="0"/>
    <x v="2"/>
    <n v="0"/>
  </r>
  <r>
    <s v="RO"/>
    <n v="2015"/>
    <x v="0"/>
    <x v="3"/>
    <n v="9000000"/>
  </r>
  <r>
    <s v="PA"/>
    <n v="2016"/>
    <x v="1"/>
    <x v="0"/>
    <n v="158969658.65000001"/>
  </r>
  <r>
    <s v="PA"/>
    <n v="2016"/>
    <x v="1"/>
    <x v="1"/>
    <n v="270749674.81"/>
  </r>
  <r>
    <s v="PA"/>
    <n v="2016"/>
    <x v="1"/>
    <x v="2"/>
    <n v="129257712.09"/>
  </r>
  <r>
    <s v="PA"/>
    <n v="2016"/>
    <x v="1"/>
    <x v="3"/>
    <n v="827477.26"/>
  </r>
  <r>
    <s v="PA"/>
    <n v="2017"/>
    <x v="1"/>
    <x v="0"/>
    <n v="78236078.890000015"/>
  </r>
  <r>
    <s v="PA"/>
    <n v="2017"/>
    <x v="1"/>
    <x v="1"/>
    <n v="340118644.99000001"/>
  </r>
  <r>
    <s v="PA"/>
    <n v="2017"/>
    <x v="1"/>
    <x v="2"/>
    <n v="112202082.39"/>
  </r>
  <r>
    <s v="PA"/>
    <n v="2017"/>
    <x v="1"/>
    <x v="3"/>
    <n v="111784.20999999999"/>
  </r>
  <r>
    <s v="PB"/>
    <n v="2014"/>
    <x v="1"/>
    <x v="0"/>
    <n v="157528798.70999998"/>
  </r>
  <r>
    <s v="PB"/>
    <n v="2014"/>
    <x v="1"/>
    <x v="1"/>
    <n v="152723783.03999999"/>
  </r>
  <r>
    <s v="PB"/>
    <n v="2014"/>
    <x v="1"/>
    <x v="2"/>
    <n v="17687388.100000001"/>
  </r>
  <r>
    <s v="PB"/>
    <n v="2014"/>
    <x v="1"/>
    <x v="3"/>
    <n v="0"/>
  </r>
  <r>
    <s v="RO"/>
    <n v="2015"/>
    <x v="1"/>
    <x v="0"/>
    <n v="6995576.7500000009"/>
  </r>
  <r>
    <s v="RO"/>
    <n v="2015"/>
    <x v="1"/>
    <x v="1"/>
    <n v="92066103.730000004"/>
  </r>
  <r>
    <s v="RO"/>
    <n v="2015"/>
    <x v="1"/>
    <x v="2"/>
    <n v="0"/>
  </r>
  <r>
    <s v="RO"/>
    <n v="2015"/>
    <x v="1"/>
    <x v="3"/>
    <n v="3086038.37"/>
  </r>
  <r>
    <s v="PB"/>
    <n v="2016"/>
    <x v="1"/>
    <x v="0"/>
    <n v="147759773"/>
  </r>
  <r>
    <s v="PB"/>
    <n v="2016"/>
    <x v="1"/>
    <x v="1"/>
    <n v="333345655.7700001"/>
  </r>
  <r>
    <s v="PB"/>
    <n v="2016"/>
    <x v="1"/>
    <x v="2"/>
    <n v="42034391"/>
  </r>
  <r>
    <s v="PB"/>
    <n v="2016"/>
    <x v="1"/>
    <x v="3"/>
    <n v="0"/>
  </r>
  <r>
    <s v="PB"/>
    <n v="2017"/>
    <x v="1"/>
    <x v="0"/>
    <n v="69911998.920000017"/>
  </r>
  <r>
    <s v="PB"/>
    <n v="2017"/>
    <x v="1"/>
    <x v="1"/>
    <n v="337553766.14000005"/>
  </r>
  <r>
    <s v="PB"/>
    <n v="2017"/>
    <x v="1"/>
    <x v="2"/>
    <n v="42367966.939999998"/>
  </r>
  <r>
    <s v="PB"/>
    <n v="2017"/>
    <x v="1"/>
    <x v="3"/>
    <n v="0"/>
  </r>
  <r>
    <s v="PE"/>
    <n v="2014"/>
    <x v="1"/>
    <x v="0"/>
    <n v="407738153.28999996"/>
  </r>
  <r>
    <s v="PE"/>
    <n v="2014"/>
    <x v="1"/>
    <x v="1"/>
    <n v="623528650.36000001"/>
  </r>
  <r>
    <s v="PE"/>
    <n v="2014"/>
    <x v="1"/>
    <x v="2"/>
    <n v="119777342.52000001"/>
  </r>
  <r>
    <s v="PE"/>
    <n v="2014"/>
    <x v="1"/>
    <x v="3"/>
    <n v="0"/>
  </r>
  <r>
    <s v="RR"/>
    <n v="2015"/>
    <x v="0"/>
    <x v="0"/>
    <n v="492000000"/>
  </r>
  <r>
    <s v="RR"/>
    <n v="2015"/>
    <x v="0"/>
    <x v="1"/>
    <n v="1273000000"/>
  </r>
  <r>
    <s v="RR"/>
    <n v="2015"/>
    <x v="0"/>
    <x v="2"/>
    <n v="0"/>
  </r>
  <r>
    <s v="RR"/>
    <n v="2015"/>
    <x v="0"/>
    <x v="3"/>
    <n v="0"/>
  </r>
  <r>
    <s v="PE"/>
    <n v="2016"/>
    <x v="1"/>
    <x v="0"/>
    <n v="191322308.69999999"/>
  </r>
  <r>
    <s v="PE"/>
    <n v="2016"/>
    <x v="1"/>
    <x v="1"/>
    <n v="895657771.68000019"/>
  </r>
  <r>
    <s v="PE"/>
    <n v="2016"/>
    <x v="1"/>
    <x v="2"/>
    <n v="239753282.80000001"/>
  </r>
  <r>
    <s v="PE"/>
    <n v="2016"/>
    <x v="1"/>
    <x v="3"/>
    <n v="0"/>
  </r>
  <r>
    <s v="PE"/>
    <n v="2017"/>
    <x v="1"/>
    <x v="0"/>
    <n v="166748173.22999999"/>
  </r>
  <r>
    <s v="PE"/>
    <n v="2017"/>
    <x v="1"/>
    <x v="1"/>
    <n v="878827815.36000001"/>
  </r>
  <r>
    <s v="PE"/>
    <n v="2017"/>
    <x v="1"/>
    <x v="2"/>
    <n v="320390812.978405"/>
  </r>
  <r>
    <s v="PE"/>
    <n v="2017"/>
    <x v="1"/>
    <x v="3"/>
    <n v="0"/>
  </r>
  <r>
    <s v="PI"/>
    <n v="2014"/>
    <x v="1"/>
    <x v="0"/>
    <n v="77396734.719999999"/>
  </r>
  <r>
    <s v="PI"/>
    <n v="2014"/>
    <x v="1"/>
    <x v="1"/>
    <n v="252139418.60999998"/>
  </r>
  <r>
    <s v="PI"/>
    <n v="2014"/>
    <x v="1"/>
    <x v="2"/>
    <n v="17251751.48"/>
  </r>
  <r>
    <s v="PI"/>
    <n v="2014"/>
    <x v="1"/>
    <x v="3"/>
    <n v="78687.31"/>
  </r>
  <r>
    <s v="RR"/>
    <n v="2015"/>
    <x v="1"/>
    <x v="0"/>
    <n v="30794073.809999995"/>
  </r>
  <r>
    <s v="RR"/>
    <n v="2015"/>
    <x v="1"/>
    <x v="1"/>
    <n v="136619770.45000002"/>
  </r>
  <r>
    <s v="RR"/>
    <n v="2015"/>
    <x v="1"/>
    <x v="2"/>
    <n v="0"/>
  </r>
  <r>
    <s v="RR"/>
    <n v="2015"/>
    <x v="1"/>
    <x v="3"/>
    <n v="0"/>
  </r>
  <r>
    <s v="PI"/>
    <n v="2016"/>
    <x v="1"/>
    <x v="0"/>
    <n v="54540919.43999999"/>
  </r>
  <r>
    <s v="PI"/>
    <n v="2016"/>
    <x v="1"/>
    <x v="1"/>
    <n v="293638620.39999998"/>
  </r>
  <r>
    <s v="PI"/>
    <n v="2016"/>
    <x v="1"/>
    <x v="2"/>
    <n v="44790874.519999996"/>
  </r>
  <r>
    <s v="PI"/>
    <n v="2016"/>
    <x v="1"/>
    <x v="3"/>
    <n v="25615.08"/>
  </r>
  <r>
    <s v="PI"/>
    <n v="2017"/>
    <x v="1"/>
    <x v="0"/>
    <n v="43354126.170000002"/>
  </r>
  <r>
    <s v="PI"/>
    <n v="2017"/>
    <x v="1"/>
    <x v="1"/>
    <n v="317358862.80999994"/>
  </r>
  <r>
    <s v="PI"/>
    <n v="2017"/>
    <x v="1"/>
    <x v="2"/>
    <n v="91386630.38000001"/>
  </r>
  <r>
    <s v="PI"/>
    <n v="2017"/>
    <x v="1"/>
    <x v="3"/>
    <n v="5891404.370000001"/>
  </r>
  <r>
    <s v="PR"/>
    <n v="2014"/>
    <x v="1"/>
    <x v="0"/>
    <n v="1081265072.3499999"/>
  </r>
  <r>
    <s v="PR"/>
    <n v="2014"/>
    <x v="1"/>
    <x v="1"/>
    <n v="61290028.310000002"/>
  </r>
  <r>
    <s v="PR"/>
    <n v="2014"/>
    <x v="1"/>
    <x v="2"/>
    <n v="138179083.30000001"/>
  </r>
  <r>
    <s v="PR"/>
    <n v="2014"/>
    <x v="1"/>
    <x v="3"/>
    <n v="172077701.03999999"/>
  </r>
  <r>
    <s v="RS"/>
    <n v="2015"/>
    <x v="0"/>
    <x v="0"/>
    <n v="52329000000"/>
  </r>
  <r>
    <s v="RS"/>
    <n v="2015"/>
    <x v="0"/>
    <x v="1"/>
    <n v="1679000000"/>
  </r>
  <r>
    <s v="RS"/>
    <n v="2015"/>
    <x v="0"/>
    <x v="2"/>
    <n v="8043000000"/>
  </r>
  <r>
    <s v="RS"/>
    <n v="2015"/>
    <x v="0"/>
    <x v="3"/>
    <n v="0"/>
  </r>
  <r>
    <s v="PR"/>
    <n v="2016"/>
    <x v="1"/>
    <x v="0"/>
    <n v="456944715.19"/>
  </r>
  <r>
    <s v="PR"/>
    <n v="2016"/>
    <x v="1"/>
    <x v="1"/>
    <n v="207592416.77999997"/>
  </r>
  <r>
    <s v="PR"/>
    <n v="2016"/>
    <x v="1"/>
    <x v="2"/>
    <n v="156003868.65000001"/>
  </r>
  <r>
    <s v="PR"/>
    <n v="2016"/>
    <x v="1"/>
    <x v="3"/>
    <n v="49424836.32"/>
  </r>
  <r>
    <s v="PR"/>
    <n v="2017"/>
    <x v="1"/>
    <x v="0"/>
    <n v="314088794.77000004"/>
  </r>
  <r>
    <s v="PR"/>
    <n v="2017"/>
    <x v="1"/>
    <x v="1"/>
    <n v="195491612.63"/>
  </r>
  <r>
    <s v="PR"/>
    <n v="2017"/>
    <x v="1"/>
    <x v="2"/>
    <n v="116353268.82000001"/>
  </r>
  <r>
    <s v="PR"/>
    <n v="2017"/>
    <x v="1"/>
    <x v="3"/>
    <n v="289790294.03999996"/>
  </r>
  <r>
    <s v="RJ"/>
    <n v="2014"/>
    <x v="1"/>
    <x v="0"/>
    <n v="5343039709.7200012"/>
  </r>
  <r>
    <s v="RJ"/>
    <n v="2014"/>
    <x v="1"/>
    <x v="1"/>
    <n v="917797614.38"/>
  </r>
  <r>
    <s v="RJ"/>
    <n v="2014"/>
    <x v="1"/>
    <x v="2"/>
    <n v="270007643.79000002"/>
  </r>
  <r>
    <s v="RJ"/>
    <n v="2014"/>
    <x v="1"/>
    <x v="3"/>
    <n v="153631112.19"/>
  </r>
  <r>
    <s v="RS"/>
    <n v="2015"/>
    <x v="1"/>
    <x v="0"/>
    <n v="3233314093.6600003"/>
  </r>
  <r>
    <s v="RS"/>
    <n v="2015"/>
    <x v="1"/>
    <x v="1"/>
    <n v="269848958.33999997"/>
  </r>
  <r>
    <s v="RS"/>
    <n v="2015"/>
    <x v="1"/>
    <x v="2"/>
    <n v="203074806.91"/>
  </r>
  <r>
    <s v="RS"/>
    <n v="2015"/>
    <x v="1"/>
    <x v="3"/>
    <n v="0"/>
  </r>
  <r>
    <s v="RJ"/>
    <n v="2016"/>
    <x v="1"/>
    <x v="0"/>
    <n v="2407798722.0499997"/>
  </r>
  <r>
    <s v="RJ"/>
    <n v="2016"/>
    <x v="1"/>
    <x v="1"/>
    <n v="1340069539.1800001"/>
  </r>
  <r>
    <s v="RJ"/>
    <n v="2016"/>
    <x v="1"/>
    <x v="2"/>
    <n v="737690538.77999997"/>
  </r>
  <r>
    <s v="RJ"/>
    <n v="2016"/>
    <x v="1"/>
    <x v="3"/>
    <n v="227062676.25"/>
  </r>
  <r>
    <s v="RJ"/>
    <n v="2017"/>
    <x v="1"/>
    <x v="0"/>
    <n v="1004859171.512416"/>
  </r>
  <r>
    <s v="RJ"/>
    <n v="2017"/>
    <x v="1"/>
    <x v="1"/>
    <n v="495038818.15999997"/>
  </r>
  <r>
    <s v="RJ"/>
    <n v="2017"/>
    <x v="1"/>
    <x v="2"/>
    <n v="224355651.5"/>
  </r>
  <r>
    <s v="RJ"/>
    <n v="2017"/>
    <x v="1"/>
    <x v="3"/>
    <n v="77223657.150000006"/>
  </r>
  <r>
    <s v="RN"/>
    <n v="2014"/>
    <x v="1"/>
    <x v="0"/>
    <n v="96740656.450000003"/>
  </r>
  <r>
    <s v="RN"/>
    <n v="2014"/>
    <x v="1"/>
    <x v="1"/>
    <n v="103676714.53"/>
  </r>
  <r>
    <s v="RN"/>
    <n v="2014"/>
    <x v="1"/>
    <x v="2"/>
    <n v="15589227.050000001"/>
  </r>
  <r>
    <s v="RN"/>
    <n v="2014"/>
    <x v="1"/>
    <x v="3"/>
    <n v="0"/>
  </r>
  <r>
    <s v="SC"/>
    <n v="2015"/>
    <x v="0"/>
    <x v="0"/>
    <n v="9729000000"/>
  </r>
  <r>
    <s v="SC"/>
    <n v="2015"/>
    <x v="0"/>
    <x v="1"/>
    <n v="5141000000"/>
  </r>
  <r>
    <s v="SC"/>
    <n v="2015"/>
    <x v="0"/>
    <x v="2"/>
    <n v="3941000000"/>
  </r>
  <r>
    <s v="SC"/>
    <n v="2015"/>
    <x v="0"/>
    <x v="3"/>
    <n v="28000000"/>
  </r>
  <r>
    <s v="RN"/>
    <n v="2016"/>
    <x v="1"/>
    <x v="0"/>
    <n v="73525080.359999985"/>
  </r>
  <r>
    <s v="RN"/>
    <n v="2016"/>
    <x v="1"/>
    <x v="1"/>
    <n v="150872061.38000003"/>
  </r>
  <r>
    <s v="RN"/>
    <n v="2016"/>
    <x v="1"/>
    <x v="2"/>
    <n v="25530008.469999999"/>
  </r>
  <r>
    <s v="RN"/>
    <n v="2016"/>
    <x v="1"/>
    <x v="3"/>
    <n v="0"/>
  </r>
  <r>
    <s v="RN"/>
    <n v="2017"/>
    <x v="1"/>
    <x v="0"/>
    <n v="75857066.060000002"/>
  </r>
  <r>
    <s v="RN"/>
    <n v="2017"/>
    <x v="1"/>
    <x v="1"/>
    <n v="153695537.65400001"/>
  </r>
  <r>
    <s v="RN"/>
    <n v="2017"/>
    <x v="1"/>
    <x v="2"/>
    <n v="25108693.770000003"/>
  </r>
  <r>
    <s v="RN"/>
    <n v="2017"/>
    <x v="1"/>
    <x v="3"/>
    <n v="0"/>
  </r>
  <r>
    <s v="RO"/>
    <n v="2014"/>
    <x v="1"/>
    <x v="0"/>
    <n v="129524402.68000001"/>
  </r>
  <r>
    <s v="RO"/>
    <n v="2014"/>
    <x v="1"/>
    <x v="1"/>
    <n v="53561554.200000003"/>
  </r>
  <r>
    <s v="RO"/>
    <n v="2014"/>
    <x v="1"/>
    <x v="2"/>
    <n v="0"/>
  </r>
  <r>
    <s v="RO"/>
    <n v="2014"/>
    <x v="1"/>
    <x v="3"/>
    <n v="3701178.95"/>
  </r>
  <r>
    <s v="SC"/>
    <n v="2015"/>
    <x v="1"/>
    <x v="0"/>
    <n v="1033893721.5799999"/>
  </r>
  <r>
    <s v="SC"/>
    <n v="2015"/>
    <x v="1"/>
    <x v="1"/>
    <n v="352875816.5"/>
  </r>
  <r>
    <s v="SC"/>
    <n v="2015"/>
    <x v="1"/>
    <x v="2"/>
    <n v="439617185.85000002"/>
  </r>
  <r>
    <s v="SC"/>
    <n v="2015"/>
    <x v="1"/>
    <x v="3"/>
    <n v="21797336.809999999"/>
  </r>
  <r>
    <s v="RO"/>
    <n v="2016"/>
    <x v="1"/>
    <x v="0"/>
    <n v="8204319.21"/>
  </r>
  <r>
    <s v="RO"/>
    <n v="2016"/>
    <x v="1"/>
    <x v="1"/>
    <n v="97377979.579999998"/>
  </r>
  <r>
    <s v="RO"/>
    <n v="2016"/>
    <x v="1"/>
    <x v="2"/>
    <n v="0"/>
  </r>
  <r>
    <s v="RO"/>
    <n v="2016"/>
    <x v="1"/>
    <x v="3"/>
    <n v="283944.15999999997"/>
  </r>
  <r>
    <s v="RO"/>
    <n v="2017"/>
    <x v="1"/>
    <x v="0"/>
    <n v="18701489.849999998"/>
  </r>
  <r>
    <s v="RO"/>
    <n v="2017"/>
    <x v="1"/>
    <x v="1"/>
    <n v="102844075.38"/>
  </r>
  <r>
    <s v="RO"/>
    <n v="2017"/>
    <x v="1"/>
    <x v="2"/>
    <n v="1628666.49"/>
  </r>
  <r>
    <s v="RO"/>
    <n v="2017"/>
    <x v="1"/>
    <x v="3"/>
    <n v="57606181.099999994"/>
  </r>
  <r>
    <s v="RR"/>
    <n v="2014"/>
    <x v="1"/>
    <x v="0"/>
    <n v="34948363.079999998"/>
  </r>
  <r>
    <s v="RR"/>
    <n v="2014"/>
    <x v="1"/>
    <x v="1"/>
    <n v="116237609.43000001"/>
  </r>
  <r>
    <s v="RR"/>
    <n v="2014"/>
    <x v="1"/>
    <x v="2"/>
    <n v="0"/>
  </r>
  <r>
    <s v="RR"/>
    <n v="2014"/>
    <x v="1"/>
    <x v="3"/>
    <n v="0"/>
  </r>
  <r>
    <s v="SE"/>
    <n v="2015"/>
    <x v="0"/>
    <x v="0"/>
    <n v="1108000000"/>
  </r>
  <r>
    <s v="SE"/>
    <n v="2015"/>
    <x v="0"/>
    <x v="1"/>
    <n v="1302000000"/>
  </r>
  <r>
    <s v="SE"/>
    <n v="2015"/>
    <x v="0"/>
    <x v="2"/>
    <n v="712000000"/>
  </r>
  <r>
    <s v="SE"/>
    <n v="2015"/>
    <x v="0"/>
    <x v="3"/>
    <n v="18000000"/>
  </r>
  <r>
    <s v="RR"/>
    <n v="2016"/>
    <x v="1"/>
    <x v="0"/>
    <n v="38590034.609999999"/>
  </r>
  <r>
    <s v="RR"/>
    <n v="2016"/>
    <x v="1"/>
    <x v="1"/>
    <n v="191294417.13"/>
  </r>
  <r>
    <s v="RR"/>
    <n v="2016"/>
    <x v="1"/>
    <x v="2"/>
    <n v="0"/>
  </r>
  <r>
    <s v="RR"/>
    <n v="2016"/>
    <x v="1"/>
    <x v="3"/>
    <n v="0"/>
  </r>
  <r>
    <s v="RR"/>
    <n v="2017"/>
    <x v="1"/>
    <x v="0"/>
    <n v="46175071.629999995"/>
  </r>
  <r>
    <s v="RR"/>
    <n v="2017"/>
    <x v="1"/>
    <x v="1"/>
    <n v="171487350.99000001"/>
  </r>
  <r>
    <s v="RR"/>
    <n v="2017"/>
    <x v="1"/>
    <x v="2"/>
    <n v="0"/>
  </r>
  <r>
    <s v="RR"/>
    <n v="2017"/>
    <x v="1"/>
    <x v="3"/>
    <n v="19831.48"/>
  </r>
  <r>
    <s v="RS"/>
    <n v="2014"/>
    <x v="1"/>
    <x v="0"/>
    <n v="2960490973.3299994"/>
  </r>
  <r>
    <s v="RS"/>
    <n v="2014"/>
    <x v="1"/>
    <x v="1"/>
    <n v="133517915.15000001"/>
  </r>
  <r>
    <s v="RS"/>
    <n v="2014"/>
    <x v="1"/>
    <x v="2"/>
    <n v="140093356.07999998"/>
  </r>
  <r>
    <s v="RS"/>
    <n v="2014"/>
    <x v="1"/>
    <x v="3"/>
    <n v="0"/>
  </r>
  <r>
    <s v="SE"/>
    <n v="2015"/>
    <x v="1"/>
    <x v="0"/>
    <n v="146929421.58000001"/>
  </r>
  <r>
    <s v="SE"/>
    <n v="2015"/>
    <x v="1"/>
    <x v="1"/>
    <n v="236866334.17999998"/>
  </r>
  <r>
    <s v="SE"/>
    <n v="2015"/>
    <x v="1"/>
    <x v="2"/>
    <n v="32935669.489999998"/>
  </r>
  <r>
    <s v="SE"/>
    <n v="2015"/>
    <x v="1"/>
    <x v="3"/>
    <n v="0"/>
  </r>
  <r>
    <s v="RS"/>
    <n v="2016"/>
    <x v="1"/>
    <x v="0"/>
    <n v="1151003217.7099998"/>
  </r>
  <r>
    <s v="RS"/>
    <n v="2016"/>
    <x v="1"/>
    <x v="1"/>
    <n v="285198252.93000001"/>
  </r>
  <r>
    <s v="RS"/>
    <n v="2016"/>
    <x v="1"/>
    <x v="2"/>
    <n v="264790490.40000001"/>
  </r>
  <r>
    <s v="RS"/>
    <n v="2016"/>
    <x v="1"/>
    <x v="3"/>
    <n v="0"/>
  </r>
  <r>
    <s v="RS"/>
    <n v="2017"/>
    <x v="1"/>
    <x v="0"/>
    <n v="1636868302.3899999"/>
  </r>
  <r>
    <s v="RS"/>
    <n v="2017"/>
    <x v="1"/>
    <x v="1"/>
    <n v="333906290.90000004"/>
  </r>
  <r>
    <s v="RS"/>
    <n v="2017"/>
    <x v="1"/>
    <x v="2"/>
    <n v="278843638.16999996"/>
  </r>
  <r>
    <s v="RS"/>
    <n v="2017"/>
    <x v="1"/>
    <x v="3"/>
    <n v="0"/>
  </r>
  <r>
    <s v="SC"/>
    <n v="2014"/>
    <x v="1"/>
    <x v="0"/>
    <n v="983438922.42000008"/>
  </r>
  <r>
    <s v="SC"/>
    <n v="2014"/>
    <x v="1"/>
    <x v="1"/>
    <n v="223165871.83999997"/>
  </r>
  <r>
    <s v="SC"/>
    <n v="2014"/>
    <x v="1"/>
    <x v="2"/>
    <n v="193166594.81"/>
  </r>
  <r>
    <s v="SC"/>
    <n v="2014"/>
    <x v="1"/>
    <x v="3"/>
    <n v="21840502.310000002"/>
  </r>
  <r>
    <s v="SP"/>
    <n v="2015"/>
    <x v="0"/>
    <x v="0"/>
    <n v="221343000000"/>
  </r>
  <r>
    <s v="SP"/>
    <n v="2015"/>
    <x v="0"/>
    <x v="1"/>
    <n v="14475000000"/>
  </r>
  <r>
    <s v="SP"/>
    <n v="2015"/>
    <x v="0"/>
    <x v="2"/>
    <n v="18143000000"/>
  </r>
  <r>
    <s v="SP"/>
    <n v="2015"/>
    <x v="0"/>
    <x v="3"/>
    <n v="0"/>
  </r>
  <r>
    <s v="SC"/>
    <n v="2016"/>
    <x v="1"/>
    <x v="0"/>
    <n v="356948982.01999998"/>
  </r>
  <r>
    <s v="SC"/>
    <n v="2016"/>
    <x v="1"/>
    <x v="1"/>
    <n v="513033442.64999998"/>
  </r>
  <r>
    <s v="SC"/>
    <n v="2016"/>
    <x v="1"/>
    <x v="2"/>
    <n v="444297614.98000002"/>
  </r>
  <r>
    <s v="SC"/>
    <n v="2016"/>
    <x v="1"/>
    <x v="3"/>
    <n v="20662244.649999999"/>
  </r>
  <r>
    <s v="SC"/>
    <n v="2017"/>
    <x v="1"/>
    <x v="0"/>
    <n v="321313419.63000005"/>
  </r>
  <r>
    <s v="SC"/>
    <n v="2017"/>
    <x v="1"/>
    <x v="1"/>
    <n v="539387402.99000001"/>
  </r>
  <r>
    <s v="SC"/>
    <n v="2017"/>
    <x v="1"/>
    <x v="2"/>
    <n v="443028114.55000001"/>
  </r>
  <r>
    <s v="SC"/>
    <n v="2017"/>
    <x v="1"/>
    <x v="3"/>
    <n v="0"/>
  </r>
  <r>
    <s v="SE"/>
    <n v="2014"/>
    <x v="1"/>
    <x v="0"/>
    <n v="143357818.04000002"/>
  </r>
  <r>
    <s v="SE"/>
    <n v="2014"/>
    <x v="1"/>
    <x v="1"/>
    <n v="204952679.74000001"/>
  </r>
  <r>
    <s v="SE"/>
    <n v="2014"/>
    <x v="1"/>
    <x v="2"/>
    <n v="18667660.609999999"/>
  </r>
  <r>
    <s v="SE"/>
    <n v="2014"/>
    <x v="1"/>
    <x v="3"/>
    <n v="0"/>
  </r>
  <r>
    <s v="SP"/>
    <n v="2015"/>
    <x v="1"/>
    <x v="0"/>
    <n v="14830533459.66"/>
  </r>
  <r>
    <s v="SP"/>
    <n v="2015"/>
    <x v="1"/>
    <x v="1"/>
    <n v="1186547907.54"/>
  </r>
  <r>
    <s v="SP"/>
    <n v="2015"/>
    <x v="1"/>
    <x v="2"/>
    <n v="1157213655.9999998"/>
  </r>
  <r>
    <s v="SP"/>
    <n v="2015"/>
    <x v="1"/>
    <x v="3"/>
    <n v="0"/>
  </r>
  <r>
    <s v="SE"/>
    <n v="2016"/>
    <x v="1"/>
    <x v="0"/>
    <n v="69316626.839999989"/>
  </r>
  <r>
    <s v="SE"/>
    <n v="2016"/>
    <x v="1"/>
    <x v="1"/>
    <n v="270792814.76999998"/>
  </r>
  <r>
    <s v="SE"/>
    <n v="2016"/>
    <x v="1"/>
    <x v="2"/>
    <n v="39767324.479999997"/>
  </r>
  <r>
    <s v="SE"/>
    <n v="2016"/>
    <x v="1"/>
    <x v="3"/>
    <n v="0"/>
  </r>
  <r>
    <s v="SE"/>
    <n v="2017"/>
    <x v="1"/>
    <x v="0"/>
    <n v="64530356.93"/>
  </r>
  <r>
    <s v="SE"/>
    <n v="2017"/>
    <x v="1"/>
    <x v="1"/>
    <n v="323709118.76899999"/>
  </r>
  <r>
    <s v="SE"/>
    <n v="2017"/>
    <x v="1"/>
    <x v="2"/>
    <n v="41275618.159999996"/>
  </r>
  <r>
    <s v="SE"/>
    <n v="2017"/>
    <x v="1"/>
    <x v="3"/>
    <n v="0"/>
  </r>
  <r>
    <s v="SP"/>
    <n v="2014"/>
    <x v="1"/>
    <x v="0"/>
    <n v="14071302071.900002"/>
  </r>
  <r>
    <s v="SP"/>
    <n v="2014"/>
    <x v="1"/>
    <x v="1"/>
    <n v="703457715.59000003"/>
  </r>
  <r>
    <s v="SP"/>
    <n v="2014"/>
    <x v="1"/>
    <x v="2"/>
    <n v="724658528.47000003"/>
  </r>
  <r>
    <s v="SP"/>
    <n v="2014"/>
    <x v="1"/>
    <x v="3"/>
    <n v="0"/>
  </r>
  <r>
    <s v="TO"/>
    <n v="2015"/>
    <x v="0"/>
    <x v="0"/>
    <n v="63000000"/>
  </r>
  <r>
    <s v="TO"/>
    <n v="2015"/>
    <x v="0"/>
    <x v="1"/>
    <n v="1713000000"/>
  </r>
  <r>
    <s v="TO"/>
    <n v="2015"/>
    <x v="0"/>
    <x v="2"/>
    <n v="1125000000"/>
  </r>
  <r>
    <s v="TO"/>
    <n v="2015"/>
    <x v="0"/>
    <x v="3"/>
    <n v="137000000"/>
  </r>
  <r>
    <s v="SP"/>
    <n v="2016"/>
    <x v="1"/>
    <x v="0"/>
    <n v="7792923610.7600002"/>
  </r>
  <r>
    <s v="SP"/>
    <n v="2016"/>
    <x v="1"/>
    <x v="1"/>
    <n v="1475284054.26"/>
  </r>
  <r>
    <s v="SP"/>
    <n v="2016"/>
    <x v="1"/>
    <x v="2"/>
    <n v="1388829283.47"/>
  </r>
  <r>
    <s v="SP"/>
    <n v="2016"/>
    <x v="1"/>
    <x v="3"/>
    <n v="0"/>
  </r>
  <r>
    <s v="SP"/>
    <n v="2017"/>
    <x v="1"/>
    <x v="0"/>
    <n v="8530018546.3499994"/>
  </r>
  <r>
    <s v="SP"/>
    <n v="2017"/>
    <x v="1"/>
    <x v="1"/>
    <n v="1654965089.4900002"/>
  </r>
  <r>
    <s v="SP"/>
    <n v="2017"/>
    <x v="1"/>
    <x v="2"/>
    <n v="1462541533.3999999"/>
  </r>
  <r>
    <s v="SP"/>
    <n v="2017"/>
    <x v="1"/>
    <x v="3"/>
    <n v="0"/>
  </r>
  <r>
    <s v="TO"/>
    <n v="2014"/>
    <x v="1"/>
    <x v="0"/>
    <n v="40583369.350000001"/>
  </r>
  <r>
    <s v="TO"/>
    <n v="2014"/>
    <x v="1"/>
    <x v="1"/>
    <n v="140765149.86000001"/>
  </r>
  <r>
    <s v="TO"/>
    <n v="2014"/>
    <x v="1"/>
    <x v="2"/>
    <n v="134612744.46000001"/>
  </r>
  <r>
    <s v="TO"/>
    <n v="2014"/>
    <x v="1"/>
    <x v="3"/>
    <n v="26905245.18"/>
  </r>
  <r>
    <s v="TO"/>
    <n v="2015"/>
    <x v="1"/>
    <x v="0"/>
    <n v="15502080.500000002"/>
  </r>
  <r>
    <s v="TO"/>
    <n v="2015"/>
    <x v="1"/>
    <x v="1"/>
    <n v="197287397.06"/>
  </r>
  <r>
    <s v="TO"/>
    <n v="2015"/>
    <x v="1"/>
    <x v="2"/>
    <n v="244235248.80000001"/>
  </r>
  <r>
    <s v="TO"/>
    <n v="2015"/>
    <x v="1"/>
    <x v="3"/>
    <n v="29696894.580000002"/>
  </r>
  <r>
    <s v="TO"/>
    <n v="2016"/>
    <x v="1"/>
    <x v="0"/>
    <n v="10681753.080000002"/>
  </r>
  <r>
    <s v="TO"/>
    <n v="2016"/>
    <x v="1"/>
    <x v="1"/>
    <n v="238154100.36000001"/>
  </r>
  <r>
    <s v="TO"/>
    <n v="2016"/>
    <x v="1"/>
    <x v="2"/>
    <n v="185777524.65000001"/>
  </r>
  <r>
    <s v="TO"/>
    <n v="2016"/>
    <x v="1"/>
    <x v="3"/>
    <n v="100444190.94"/>
  </r>
  <r>
    <s v="TO"/>
    <n v="2017"/>
    <x v="1"/>
    <x v="0"/>
    <n v="1063690.05"/>
  </r>
  <r>
    <s v="TO"/>
    <n v="2017"/>
    <x v="1"/>
    <x v="1"/>
    <n v="241295934.32999998"/>
  </r>
  <r>
    <s v="TO"/>
    <n v="2017"/>
    <x v="1"/>
    <x v="2"/>
    <n v="162757090.94999999"/>
  </r>
  <r>
    <s v="TO"/>
    <n v="2017"/>
    <x v="1"/>
    <x v="3"/>
    <n v="13076376.279999999"/>
  </r>
  <r>
    <s v="AC"/>
    <n v="2018"/>
    <x v="1"/>
    <x v="0"/>
    <n v="30832719.419999998"/>
  </r>
  <r>
    <s v="AC"/>
    <n v="2018"/>
    <x v="1"/>
    <x v="1"/>
    <n v="276127928.18000001"/>
  </r>
  <r>
    <s v="AC"/>
    <n v="2018"/>
    <x v="1"/>
    <x v="2"/>
    <n v="94550000.719999999"/>
  </r>
  <r>
    <s v="AC"/>
    <n v="2018"/>
    <x v="1"/>
    <x v="3"/>
    <n v="0"/>
  </r>
  <r>
    <s v="AL"/>
    <n v="2018"/>
    <x v="1"/>
    <x v="0"/>
    <n v="355391928.45999998"/>
  </r>
  <r>
    <s v="AL"/>
    <n v="2018"/>
    <x v="1"/>
    <x v="1"/>
    <n v="180596678.47999999"/>
  </r>
  <r>
    <s v="AL"/>
    <n v="2018"/>
    <x v="1"/>
    <x v="2"/>
    <n v="90918301.00999999"/>
  </r>
  <r>
    <s v="AL"/>
    <n v="2018"/>
    <x v="1"/>
    <x v="3"/>
    <n v="0"/>
  </r>
  <r>
    <s v="AM"/>
    <n v="2018"/>
    <x v="1"/>
    <x v="0"/>
    <n v="144923941.56999999"/>
  </r>
  <r>
    <s v="AM"/>
    <n v="2018"/>
    <x v="1"/>
    <x v="1"/>
    <n v="425460041.17000002"/>
  </r>
  <r>
    <s v="AM"/>
    <n v="2018"/>
    <x v="1"/>
    <x v="2"/>
    <n v="231971728.70999998"/>
  </r>
  <r>
    <s v="AM"/>
    <n v="2018"/>
    <x v="1"/>
    <x v="3"/>
    <n v="0"/>
  </r>
  <r>
    <s v="AP"/>
    <n v="2018"/>
    <x v="1"/>
    <x v="0"/>
    <n v="7873943.9500000002"/>
  </r>
  <r>
    <s v="AP"/>
    <n v="2018"/>
    <x v="1"/>
    <x v="1"/>
    <n v="230942740.15000001"/>
  </r>
  <r>
    <s v="AP"/>
    <n v="2018"/>
    <x v="1"/>
    <x v="2"/>
    <n v="1212635.75"/>
  </r>
  <r>
    <s v="AP"/>
    <n v="2018"/>
    <x v="1"/>
    <x v="3"/>
    <n v="1144230"/>
  </r>
  <r>
    <s v="BA"/>
    <n v="2018"/>
    <x v="1"/>
    <x v="0"/>
    <n v="232719465.69999999"/>
  </r>
  <r>
    <s v="BA"/>
    <n v="2018"/>
    <x v="1"/>
    <x v="1"/>
    <n v="620150252.89999998"/>
  </r>
  <r>
    <s v="BA"/>
    <n v="2018"/>
    <x v="1"/>
    <x v="2"/>
    <n v="689180242.58999991"/>
  </r>
  <r>
    <s v="BA"/>
    <n v="2018"/>
    <x v="1"/>
    <x v="3"/>
    <n v="0"/>
  </r>
  <r>
    <s v="CE"/>
    <n v="2018"/>
    <x v="1"/>
    <x v="0"/>
    <n v="169321940.28000003"/>
  </r>
  <r>
    <s v="CE"/>
    <n v="2018"/>
    <x v="1"/>
    <x v="1"/>
    <n v="677382163.91999996"/>
  </r>
  <r>
    <s v="CE"/>
    <n v="2018"/>
    <x v="1"/>
    <x v="2"/>
    <n v="516508478.88999999"/>
  </r>
  <r>
    <s v="CE"/>
    <n v="2018"/>
    <x v="1"/>
    <x v="3"/>
    <n v="0"/>
  </r>
  <r>
    <s v="DF"/>
    <n v="2018"/>
    <x v="1"/>
    <x v="0"/>
    <n v="61965046.700000003"/>
  </r>
  <r>
    <s v="DF"/>
    <n v="2018"/>
    <x v="1"/>
    <x v="1"/>
    <n v="379472327.13999999"/>
  </r>
  <r>
    <s v="DF"/>
    <n v="2018"/>
    <x v="1"/>
    <x v="2"/>
    <n v="109384897.35000001"/>
  </r>
  <r>
    <s v="DF"/>
    <n v="2018"/>
    <x v="1"/>
    <x v="3"/>
    <n v="0"/>
  </r>
  <r>
    <s v="ES"/>
    <n v="2018"/>
    <x v="1"/>
    <x v="0"/>
    <n v="129110929.74112985"/>
  </r>
  <r>
    <s v="ES"/>
    <n v="2018"/>
    <x v="1"/>
    <x v="1"/>
    <n v="286268612.69198835"/>
  </r>
  <r>
    <s v="ES"/>
    <n v="2018"/>
    <x v="1"/>
    <x v="2"/>
    <n v="107470903.21914448"/>
  </r>
  <r>
    <s v="ES"/>
    <n v="2018"/>
    <x v="1"/>
    <x v="3"/>
    <n v="55234767.214361481"/>
  </r>
  <r>
    <s v="GO"/>
    <n v="2018"/>
    <x v="1"/>
    <x v="0"/>
    <n v="714680055.23999989"/>
  </r>
  <r>
    <s v="GO"/>
    <n v="2018"/>
    <x v="1"/>
    <x v="1"/>
    <n v="1102426707.8708873"/>
  </r>
  <r>
    <s v="GO"/>
    <n v="2018"/>
    <x v="1"/>
    <x v="2"/>
    <n v="2854244.4000000004"/>
  </r>
  <r>
    <s v="GO"/>
    <n v="2018"/>
    <x v="1"/>
    <x v="3"/>
    <n v="0"/>
  </r>
  <r>
    <s v="MA"/>
    <n v="2018"/>
    <x v="1"/>
    <x v="0"/>
    <n v="164226530.87"/>
  </r>
  <r>
    <s v="MA"/>
    <n v="2018"/>
    <x v="1"/>
    <x v="1"/>
    <n v="437918705.10000002"/>
  </r>
  <r>
    <s v="MA"/>
    <n v="2018"/>
    <x v="1"/>
    <x v="2"/>
    <n v="349079097.36000001"/>
  </r>
  <r>
    <s v="MA"/>
    <n v="2018"/>
    <x v="1"/>
    <x v="3"/>
    <n v="0"/>
  </r>
  <r>
    <s v="MG"/>
    <n v="2018"/>
    <x v="1"/>
    <x v="0"/>
    <n v="4766345387.4055176"/>
  </r>
  <r>
    <s v="MG"/>
    <n v="2018"/>
    <x v="1"/>
    <x v="1"/>
    <n v="1337997455.8391714"/>
  </r>
  <r>
    <s v="MG"/>
    <n v="2018"/>
    <x v="1"/>
    <x v="2"/>
    <n v="1149280565.0416751"/>
  </r>
  <r>
    <s v="MG"/>
    <n v="2018"/>
    <x v="1"/>
    <x v="3"/>
    <n v="0"/>
  </r>
  <r>
    <s v="MS"/>
    <n v="2018"/>
    <x v="1"/>
    <x v="0"/>
    <n v="408203754.13"/>
  </r>
  <r>
    <s v="MS"/>
    <n v="2018"/>
    <x v="1"/>
    <x v="1"/>
    <n v="153007511.27000001"/>
  </r>
  <r>
    <s v="MS"/>
    <n v="2018"/>
    <x v="1"/>
    <x v="2"/>
    <n v="41299824.519999996"/>
  </r>
  <r>
    <s v="MS"/>
    <n v="2018"/>
    <x v="1"/>
    <x v="3"/>
    <n v="0"/>
  </r>
  <r>
    <s v="MT"/>
    <n v="2018"/>
    <x v="1"/>
    <x v="0"/>
    <n v="161442203.69106045"/>
  </r>
  <r>
    <s v="MT"/>
    <n v="2018"/>
    <x v="1"/>
    <x v="1"/>
    <n v="468013957.82921571"/>
  </r>
  <r>
    <s v="MT"/>
    <n v="2018"/>
    <x v="1"/>
    <x v="2"/>
    <n v="287406967.80340922"/>
  </r>
  <r>
    <s v="MT"/>
    <n v="2018"/>
    <x v="1"/>
    <x v="3"/>
    <n v="0"/>
  </r>
  <r>
    <s v="PA"/>
    <n v="2018"/>
    <x v="1"/>
    <x v="0"/>
    <n v="73240057.330000013"/>
  </r>
  <r>
    <s v="PA"/>
    <n v="2018"/>
    <x v="1"/>
    <x v="1"/>
    <n v="351119755.79999995"/>
  </r>
  <r>
    <s v="PA"/>
    <n v="2018"/>
    <x v="1"/>
    <x v="2"/>
    <n v="95115811.120000005"/>
  </r>
  <r>
    <s v="PA"/>
    <n v="2018"/>
    <x v="1"/>
    <x v="3"/>
    <n v="704888.35"/>
  </r>
  <r>
    <s v="PB"/>
    <n v="2018"/>
    <x v="1"/>
    <x v="0"/>
    <n v="94162320.310000002"/>
  </r>
  <r>
    <s v="PB"/>
    <n v="2018"/>
    <x v="1"/>
    <x v="1"/>
    <n v="205260115.22999999"/>
  </r>
  <r>
    <s v="PB"/>
    <n v="2018"/>
    <x v="1"/>
    <x v="2"/>
    <n v="51949240.909999996"/>
  </r>
  <r>
    <s v="PB"/>
    <n v="2018"/>
    <x v="1"/>
    <x v="3"/>
    <n v="0"/>
  </r>
  <r>
    <s v="PE"/>
    <n v="2018"/>
    <x v="1"/>
    <x v="0"/>
    <n v="235103255.57000002"/>
  </r>
  <r>
    <s v="PE"/>
    <n v="2018"/>
    <x v="1"/>
    <x v="1"/>
    <n v="740382036.16000009"/>
  </r>
  <r>
    <s v="PE"/>
    <n v="2018"/>
    <x v="1"/>
    <x v="2"/>
    <n v="521827960.65999997"/>
  </r>
  <r>
    <s v="PE"/>
    <n v="2018"/>
    <x v="1"/>
    <x v="3"/>
    <n v="0"/>
  </r>
  <r>
    <s v="PI"/>
    <n v="2018"/>
    <x v="1"/>
    <x v="0"/>
    <n v="21890508.580000021"/>
  </r>
  <r>
    <s v="PI"/>
    <n v="2018"/>
    <x v="1"/>
    <x v="1"/>
    <n v="307248660.28999996"/>
  </r>
  <r>
    <s v="PI"/>
    <n v="2018"/>
    <x v="1"/>
    <x v="2"/>
    <n v="82381507.689999998"/>
  </r>
  <r>
    <s v="PI"/>
    <n v="2018"/>
    <x v="1"/>
    <x v="3"/>
    <n v="0"/>
  </r>
  <r>
    <s v="PR"/>
    <n v="2018"/>
    <x v="1"/>
    <x v="0"/>
    <n v="598571123.70000005"/>
  </r>
  <r>
    <s v="PR"/>
    <n v="2018"/>
    <x v="1"/>
    <x v="1"/>
    <n v="120339137.28999999"/>
  </r>
  <r>
    <s v="PR"/>
    <n v="2018"/>
    <x v="1"/>
    <x v="2"/>
    <n v="144942290.59999999"/>
  </r>
  <r>
    <s v="PR"/>
    <n v="2018"/>
    <x v="1"/>
    <x v="3"/>
    <n v="433121486.47000003"/>
  </r>
  <r>
    <s v="RJ"/>
    <n v="2018"/>
    <x v="1"/>
    <x v="0"/>
    <n v="25809889.109999925"/>
  </r>
  <r>
    <s v="RJ"/>
    <n v="2018"/>
    <x v="1"/>
    <x v="1"/>
    <n v="169223344.01000002"/>
  </r>
  <r>
    <s v="RJ"/>
    <n v="2018"/>
    <x v="1"/>
    <x v="2"/>
    <n v="0"/>
  </r>
  <r>
    <s v="RJ"/>
    <n v="2018"/>
    <x v="1"/>
    <x v="3"/>
    <n v="105899715.03"/>
  </r>
  <r>
    <s v="RN"/>
    <n v="2018"/>
    <x v="1"/>
    <x v="0"/>
    <n v="61830555.399999991"/>
  </r>
  <r>
    <s v="RN"/>
    <n v="2018"/>
    <x v="1"/>
    <x v="1"/>
    <n v="175203417.61000001"/>
  </r>
  <r>
    <s v="RN"/>
    <n v="2018"/>
    <x v="1"/>
    <x v="2"/>
    <n v="46637607.780000001"/>
  </r>
  <r>
    <s v="RN"/>
    <n v="2018"/>
    <x v="1"/>
    <x v="3"/>
    <n v="0"/>
  </r>
  <r>
    <s v="RO"/>
    <n v="2018"/>
    <x v="1"/>
    <x v="0"/>
    <n v="89464190.250000015"/>
  </r>
  <r>
    <s v="RO"/>
    <n v="2018"/>
    <x v="1"/>
    <x v="1"/>
    <n v="104405129.41"/>
  </r>
  <r>
    <s v="RO"/>
    <n v="2018"/>
    <x v="1"/>
    <x v="2"/>
    <n v="2162764.11"/>
  </r>
  <r>
    <s v="RO"/>
    <n v="2018"/>
    <x v="1"/>
    <x v="3"/>
    <n v="0"/>
  </r>
  <r>
    <s v="RR"/>
    <n v="2018"/>
    <x v="1"/>
    <x v="0"/>
    <n v="25911478.359999981"/>
  </r>
  <r>
    <s v="RR"/>
    <n v="2018"/>
    <x v="1"/>
    <x v="1"/>
    <n v="170988227.01999998"/>
  </r>
  <r>
    <s v="RR"/>
    <n v="2018"/>
    <x v="1"/>
    <x v="2"/>
    <n v="0"/>
  </r>
  <r>
    <s v="RR"/>
    <n v="2018"/>
    <x v="1"/>
    <x v="3"/>
    <n v="0"/>
  </r>
  <r>
    <s v="RS"/>
    <n v="2018"/>
    <x v="1"/>
    <x v="0"/>
    <n v="38503149.590000004"/>
  </r>
  <r>
    <s v="RS"/>
    <n v="2018"/>
    <x v="1"/>
    <x v="1"/>
    <n v="203395198.79000002"/>
  </r>
  <r>
    <s v="RS"/>
    <n v="2018"/>
    <x v="1"/>
    <x v="2"/>
    <n v="462281858.39999998"/>
  </r>
  <r>
    <s v="RS"/>
    <n v="2018"/>
    <x v="1"/>
    <x v="3"/>
    <n v="0"/>
  </r>
  <r>
    <s v="SC"/>
    <n v="2018"/>
    <x v="1"/>
    <x v="0"/>
    <n v="581706081.75"/>
  </r>
  <r>
    <s v="SC"/>
    <n v="2018"/>
    <x v="1"/>
    <x v="1"/>
    <n v="614072852.47000003"/>
  </r>
  <r>
    <s v="SC"/>
    <n v="2018"/>
    <x v="1"/>
    <x v="2"/>
    <n v="578619042.98000002"/>
  </r>
  <r>
    <s v="SC"/>
    <n v="2018"/>
    <x v="1"/>
    <x v="3"/>
    <n v="14563298.930000002"/>
  </r>
  <r>
    <s v="SE"/>
    <n v="2018"/>
    <x v="1"/>
    <x v="0"/>
    <n v="103098007.96000001"/>
  </r>
  <r>
    <s v="SE"/>
    <n v="2018"/>
    <x v="1"/>
    <x v="1"/>
    <n v="257245412.35999995"/>
  </r>
  <r>
    <s v="SE"/>
    <n v="2018"/>
    <x v="1"/>
    <x v="2"/>
    <n v="58775129.219999999"/>
  </r>
  <r>
    <s v="SE"/>
    <n v="2018"/>
    <x v="1"/>
    <x v="3"/>
    <n v="639666.6"/>
  </r>
  <r>
    <s v="SP"/>
    <n v="2018"/>
    <x v="1"/>
    <x v="0"/>
    <n v="13492437502.890001"/>
  </r>
  <r>
    <s v="SP"/>
    <n v="2018"/>
    <x v="1"/>
    <x v="1"/>
    <n v="1899423704.46"/>
  </r>
  <r>
    <s v="SP"/>
    <n v="2018"/>
    <x v="1"/>
    <x v="2"/>
    <n v="2074349942.1552401"/>
  </r>
  <r>
    <s v="SP"/>
    <n v="2018"/>
    <x v="1"/>
    <x v="3"/>
    <n v="0"/>
  </r>
  <r>
    <s v="TO"/>
    <n v="2018"/>
    <x v="1"/>
    <x v="0"/>
    <n v="0"/>
  </r>
  <r>
    <s v="TO"/>
    <n v="2018"/>
    <x v="1"/>
    <x v="1"/>
    <n v="257647909.98000002"/>
  </r>
  <r>
    <s v="TO"/>
    <n v="2018"/>
    <x v="1"/>
    <x v="2"/>
    <n v="204490157.06"/>
  </r>
  <r>
    <s v="TO"/>
    <n v="2018"/>
    <x v="1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1F9C7-9497-4785-8368-738DB9C81C41}" name="Tabela dinâmica9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4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2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Valor" fld="4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A307-D9F1-4863-B377-107004CF5788}">
  <sheetPr codeName="Planilha1"/>
  <dimension ref="A2:G972"/>
  <sheetViews>
    <sheetView topLeftCell="A25" workbookViewId="0">
      <selection activeCell="K9" sqref="K9"/>
    </sheetView>
  </sheetViews>
  <sheetFormatPr defaultRowHeight="15" x14ac:dyDescent="0.25"/>
  <cols>
    <col min="2" max="2" width="49.140625" customWidth="1"/>
    <col min="3" max="6" width="12" customWidth="1"/>
    <col min="7" max="7" width="12.42578125" customWidth="1"/>
  </cols>
  <sheetData>
    <row r="2" spans="1:7" ht="31.5" x14ac:dyDescent="0.25">
      <c r="A2" t="s">
        <v>1</v>
      </c>
      <c r="B2" s="1" t="s">
        <v>2</v>
      </c>
      <c r="C2" s="2">
        <v>2015</v>
      </c>
      <c r="D2" s="2">
        <v>2016</v>
      </c>
      <c r="E2" s="2">
        <v>2017</v>
      </c>
      <c r="F2" s="2">
        <v>2018</v>
      </c>
      <c r="G2" s="3" t="s">
        <v>3</v>
      </c>
    </row>
    <row r="3" spans="1:7" x14ac:dyDescent="0.25">
      <c r="A3" t="s">
        <v>1</v>
      </c>
      <c r="B3" s="4" t="s">
        <v>4</v>
      </c>
      <c r="C3" s="5">
        <v>4412558296.7000017</v>
      </c>
      <c r="D3" s="5">
        <v>4926674482.5900002</v>
      </c>
      <c r="E3" s="5">
        <v>5023774267.4099998</v>
      </c>
      <c r="F3" s="5">
        <v>5528329638.9099998</v>
      </c>
      <c r="G3" s="6">
        <v>0.10043352759162144</v>
      </c>
    </row>
    <row r="4" spans="1:7" x14ac:dyDescent="0.25">
      <c r="A4" t="s">
        <v>1</v>
      </c>
      <c r="B4" s="7" t="s">
        <v>5</v>
      </c>
      <c r="C4" s="8">
        <v>1127102130.1899998</v>
      </c>
      <c r="D4" s="8">
        <v>1186468927.6200001</v>
      </c>
      <c r="E4" s="8">
        <v>1370205079.4400001</v>
      </c>
      <c r="F4" s="8">
        <v>1612538763.6200001</v>
      </c>
      <c r="G4" s="9">
        <v>0.17685942623934903</v>
      </c>
    </row>
    <row r="5" spans="1:7" x14ac:dyDescent="0.25">
      <c r="A5" t="s">
        <v>1</v>
      </c>
      <c r="B5" s="10" t="s">
        <v>6</v>
      </c>
      <c r="C5" s="11">
        <v>844792869.91811967</v>
      </c>
      <c r="D5" s="11">
        <v>879351783.50094676</v>
      </c>
      <c r="E5" s="11">
        <v>1017234523.9462291</v>
      </c>
      <c r="F5" s="11">
        <v>1201129953.1099999</v>
      </c>
      <c r="G5" s="12">
        <v>0.18077977578894233</v>
      </c>
    </row>
    <row r="6" spans="1:7" x14ac:dyDescent="0.25">
      <c r="A6" t="s">
        <v>1</v>
      </c>
      <c r="B6" s="7" t="s">
        <v>7</v>
      </c>
      <c r="C6" s="8">
        <v>2907556680.2800007</v>
      </c>
      <c r="D6" s="8">
        <v>3361587640.7400002</v>
      </c>
      <c r="E6" s="8">
        <v>3243103097.9499998</v>
      </c>
      <c r="F6" s="8">
        <v>3462252332.2799997</v>
      </c>
      <c r="G6" s="9">
        <v>6.7573933887123877E-2</v>
      </c>
    </row>
    <row r="7" spans="1:7" x14ac:dyDescent="0.25">
      <c r="A7" t="s">
        <v>1</v>
      </c>
      <c r="B7" s="10" t="s">
        <v>8</v>
      </c>
      <c r="C7" s="11">
        <v>2090425923.3999999</v>
      </c>
      <c r="D7" s="11">
        <v>2433351849.7600002</v>
      </c>
      <c r="E7" s="11">
        <v>2292847835.8499999</v>
      </c>
      <c r="F7" s="11">
        <v>2474099795.3500004</v>
      </c>
      <c r="G7" s="12">
        <v>7.9051019725784433E-2</v>
      </c>
    </row>
    <row r="8" spans="1:7" x14ac:dyDescent="0.25">
      <c r="A8" t="s">
        <v>1</v>
      </c>
      <c r="B8" s="7" t="s">
        <v>9</v>
      </c>
      <c r="C8" s="8">
        <v>292862280.19</v>
      </c>
      <c r="D8" s="8">
        <v>306180776.75</v>
      </c>
      <c r="E8" s="8">
        <v>349456259.73000002</v>
      </c>
      <c r="F8" s="8">
        <v>428940988.39999998</v>
      </c>
      <c r="G8" s="9">
        <v>0.22745258228143389</v>
      </c>
    </row>
    <row r="9" spans="1:7" x14ac:dyDescent="0.25">
      <c r="A9" t="s">
        <v>1</v>
      </c>
      <c r="B9" s="7" t="s">
        <v>10</v>
      </c>
      <c r="C9" s="8">
        <v>85037206.039999992</v>
      </c>
      <c r="D9" s="8">
        <v>72437137.480000004</v>
      </c>
      <c r="E9" s="8">
        <v>61009830.289999999</v>
      </c>
      <c r="F9" s="8">
        <v>24597554.609999999</v>
      </c>
      <c r="G9" s="9">
        <v>-0.59682637219150347</v>
      </c>
    </row>
    <row r="10" spans="1:7" x14ac:dyDescent="0.25">
      <c r="A10" t="s">
        <v>1</v>
      </c>
      <c r="B10" s="13" t="s">
        <v>11</v>
      </c>
      <c r="C10" s="14">
        <v>4327521090.6600018</v>
      </c>
      <c r="D10" s="14">
        <v>4854237345.1100006</v>
      </c>
      <c r="E10" s="14">
        <v>4962764437.1199999</v>
      </c>
      <c r="F10" s="14">
        <v>5503732084.3000002</v>
      </c>
      <c r="G10" s="15">
        <v>0.1090053042078168</v>
      </c>
    </row>
    <row r="11" spans="1:7" x14ac:dyDescent="0.25">
      <c r="A11" t="s">
        <v>1</v>
      </c>
      <c r="B11" s="4" t="s">
        <v>12</v>
      </c>
      <c r="C11" s="5">
        <v>228357998.84</v>
      </c>
      <c r="D11" s="5">
        <v>163511688.63</v>
      </c>
      <c r="E11" s="5">
        <v>220867520.65000001</v>
      </c>
      <c r="F11" s="5">
        <v>328018892.62</v>
      </c>
      <c r="G11" s="6">
        <v>0.4851386553109297</v>
      </c>
    </row>
    <row r="12" spans="1:7" x14ac:dyDescent="0.25">
      <c r="A12" t="s">
        <v>1</v>
      </c>
      <c r="B12" s="7" t="s">
        <v>13</v>
      </c>
      <c r="C12" s="8">
        <v>212921558.97</v>
      </c>
      <c r="D12" s="8">
        <v>115800212.63000001</v>
      </c>
      <c r="E12" s="8">
        <v>167307978.38</v>
      </c>
      <c r="F12" s="8">
        <v>247937668.93000001</v>
      </c>
      <c r="G12" s="9">
        <v>0.48192376317445534</v>
      </c>
    </row>
    <row r="13" spans="1:7" x14ac:dyDescent="0.25">
      <c r="A13" t="s">
        <v>1</v>
      </c>
      <c r="B13" s="7" t="s">
        <v>14</v>
      </c>
      <c r="C13" s="8">
        <v>15436439.869999999</v>
      </c>
      <c r="D13" s="8">
        <v>47711476</v>
      </c>
      <c r="E13" s="8">
        <v>53559542.270000003</v>
      </c>
      <c r="F13" s="8">
        <v>79290504.090000004</v>
      </c>
      <c r="G13" s="9">
        <v>0.48041788128597462</v>
      </c>
    </row>
    <row r="14" spans="1:7" x14ac:dyDescent="0.25">
      <c r="A14" t="s">
        <v>1</v>
      </c>
      <c r="B14" s="7" t="s">
        <v>15</v>
      </c>
      <c r="C14" s="8">
        <v>0</v>
      </c>
      <c r="D14" s="8">
        <v>0</v>
      </c>
      <c r="E14" s="8">
        <v>0</v>
      </c>
      <c r="F14" s="8">
        <v>790719.6</v>
      </c>
      <c r="G14" s="9" t="s">
        <v>16</v>
      </c>
    </row>
    <row r="15" spans="1:7" x14ac:dyDescent="0.25">
      <c r="A15" t="s">
        <v>1</v>
      </c>
      <c r="B15" s="13" t="s">
        <v>17</v>
      </c>
      <c r="C15" s="14">
        <v>15436439.870000008</v>
      </c>
      <c r="D15" s="14">
        <v>47711475.999999985</v>
      </c>
      <c r="E15" s="14">
        <v>53559542.270000003</v>
      </c>
      <c r="F15" s="14">
        <v>80081223.690000013</v>
      </c>
      <c r="G15" s="15">
        <v>0.49518125614855085</v>
      </c>
    </row>
    <row r="16" spans="1:7" x14ac:dyDescent="0.25">
      <c r="A16" t="s">
        <v>1</v>
      </c>
      <c r="B16" s="16" t="s">
        <v>18</v>
      </c>
      <c r="C16" s="17">
        <v>4342957530.5300016</v>
      </c>
      <c r="D16" s="17">
        <v>4901948821.1100006</v>
      </c>
      <c r="E16" s="17">
        <v>5016323979.3900003</v>
      </c>
      <c r="F16" s="17">
        <v>5583813307.9899998</v>
      </c>
      <c r="G16" s="18">
        <v>0.11312852418057093</v>
      </c>
    </row>
    <row r="17" spans="1:7" x14ac:dyDescent="0.25">
      <c r="A17" t="s">
        <v>1</v>
      </c>
      <c r="C17" s="11"/>
      <c r="D17" s="11"/>
      <c r="E17" s="11"/>
      <c r="F17" s="11"/>
      <c r="G17" s="19" t="s">
        <v>16</v>
      </c>
    </row>
    <row r="18" spans="1:7" x14ac:dyDescent="0.25">
      <c r="A18" t="s">
        <v>1</v>
      </c>
      <c r="B18" s="20" t="s">
        <v>19</v>
      </c>
      <c r="C18" s="21">
        <v>4190961942.1299996</v>
      </c>
      <c r="D18" s="21">
        <v>4420804093.0500011</v>
      </c>
      <c r="E18" s="21">
        <v>4811549070.1800003</v>
      </c>
      <c r="F18" s="21">
        <v>5247057237.5699997</v>
      </c>
      <c r="G18" s="22">
        <v>9.0513088620274018E-2</v>
      </c>
    </row>
    <row r="19" spans="1:7" x14ac:dyDescent="0.25">
      <c r="A19" t="s">
        <v>1</v>
      </c>
      <c r="B19" s="7" t="s">
        <v>20</v>
      </c>
      <c r="C19" s="8">
        <v>2701013195.0799994</v>
      </c>
      <c r="D19" s="8">
        <v>2848119655.3800001</v>
      </c>
      <c r="E19" s="8">
        <v>3149977849.6700001</v>
      </c>
      <c r="F19" s="8">
        <v>3446750915.9999995</v>
      </c>
      <c r="G19" s="9">
        <v>9.4214334351935256E-2</v>
      </c>
    </row>
    <row r="20" spans="1:7" x14ac:dyDescent="0.25">
      <c r="A20" t="s">
        <v>1</v>
      </c>
      <c r="B20" s="7" t="s">
        <v>21</v>
      </c>
      <c r="C20" s="8">
        <v>187151372.97</v>
      </c>
      <c r="D20" s="8">
        <v>180307453.55000001</v>
      </c>
      <c r="E20" s="8">
        <v>170313170.30000001</v>
      </c>
      <c r="F20" s="8">
        <v>179469209.02000001</v>
      </c>
      <c r="G20" s="9">
        <v>5.3760015763149691E-2</v>
      </c>
    </row>
    <row r="21" spans="1:7" x14ac:dyDescent="0.25">
      <c r="A21" t="s">
        <v>1</v>
      </c>
      <c r="B21" s="7" t="s">
        <v>22</v>
      </c>
      <c r="C21" s="8">
        <v>1302797374.0800002</v>
      </c>
      <c r="D21" s="8">
        <v>1392376984.1200001</v>
      </c>
      <c r="E21" s="8">
        <v>1491258050.21</v>
      </c>
      <c r="F21" s="8">
        <v>1620837112.55</v>
      </c>
      <c r="G21" s="9">
        <v>8.6892447837416537E-2</v>
      </c>
    </row>
    <row r="22" spans="1:7" x14ac:dyDescent="0.25">
      <c r="A22" t="s">
        <v>1</v>
      </c>
      <c r="B22" s="13" t="s">
        <v>23</v>
      </c>
      <c r="C22" s="14">
        <v>4003810569.1599998</v>
      </c>
      <c r="D22" s="14">
        <v>4240496639.5000005</v>
      </c>
      <c r="E22" s="14">
        <v>4641235899.8800001</v>
      </c>
      <c r="F22" s="14">
        <v>5067588028.5499992</v>
      </c>
      <c r="G22" s="15">
        <v>9.1861766535293432E-2</v>
      </c>
    </row>
    <row r="23" spans="1:7" x14ac:dyDescent="0.25">
      <c r="A23" t="s">
        <v>1</v>
      </c>
      <c r="B23" s="4" t="s">
        <v>24</v>
      </c>
      <c r="C23" s="5">
        <v>624134821.24000001</v>
      </c>
      <c r="D23" s="5">
        <v>544281992.93000007</v>
      </c>
      <c r="E23" s="5">
        <v>624610223.63999999</v>
      </c>
      <c r="F23" s="5">
        <v>675758344.84000003</v>
      </c>
      <c r="G23" s="6">
        <v>8.1888062769654171E-2</v>
      </c>
    </row>
    <row r="24" spans="1:7" x14ac:dyDescent="0.25">
      <c r="A24" t="s">
        <v>1</v>
      </c>
      <c r="B24" s="7" t="s">
        <v>25</v>
      </c>
      <c r="C24" s="8">
        <v>359409021.07000005</v>
      </c>
      <c r="D24" s="8">
        <v>257042873.70999998</v>
      </c>
      <c r="E24" s="8">
        <v>309237793.93000001</v>
      </c>
      <c r="F24" s="8">
        <v>448284794.54000002</v>
      </c>
      <c r="G24" s="9">
        <v>0.44964426515562039</v>
      </c>
    </row>
    <row r="25" spans="1:7" x14ac:dyDescent="0.25">
      <c r="A25" t="s">
        <v>1</v>
      </c>
      <c r="B25" s="7" t="s">
        <v>26</v>
      </c>
      <c r="C25" s="8">
        <v>4189917.73</v>
      </c>
      <c r="D25" s="8">
        <v>3931000</v>
      </c>
      <c r="E25" s="8">
        <v>4855187.03</v>
      </c>
      <c r="F25" s="8">
        <v>5432111</v>
      </c>
      <c r="G25" s="9">
        <v>0.11882631223786239</v>
      </c>
    </row>
    <row r="26" spans="1:7" x14ac:dyDescent="0.25">
      <c r="A26" t="s">
        <v>1</v>
      </c>
      <c r="B26" s="7" t="s">
        <v>27</v>
      </c>
      <c r="C26" s="8">
        <v>260535882.44</v>
      </c>
      <c r="D26" s="8">
        <v>283308119.22000003</v>
      </c>
      <c r="E26" s="8">
        <v>310517242.68000001</v>
      </c>
      <c r="F26" s="8">
        <v>222041439.30000001</v>
      </c>
      <c r="G26" s="9">
        <v>-0.28493040391698221</v>
      </c>
    </row>
    <row r="27" spans="1:7" x14ac:dyDescent="0.25">
      <c r="A27" t="s">
        <v>1</v>
      </c>
      <c r="B27" s="10" t="s">
        <v>28</v>
      </c>
      <c r="C27" s="11">
        <v>260535882.44</v>
      </c>
      <c r="D27" s="11">
        <v>283308119.22000003</v>
      </c>
      <c r="E27" s="11">
        <v>310517242.68000001</v>
      </c>
      <c r="F27" s="11">
        <v>222041439.30000001</v>
      </c>
      <c r="G27" s="12">
        <v>-0.28493040391698221</v>
      </c>
    </row>
    <row r="28" spans="1:7" x14ac:dyDescent="0.25">
      <c r="A28" t="s">
        <v>1</v>
      </c>
      <c r="B28" s="13" t="s">
        <v>29</v>
      </c>
      <c r="C28" s="14">
        <v>363598938.80000007</v>
      </c>
      <c r="D28" s="14">
        <v>260973873.70999998</v>
      </c>
      <c r="E28" s="14">
        <v>314092980.95999998</v>
      </c>
      <c r="F28" s="14">
        <v>453716905.54000002</v>
      </c>
      <c r="G28" s="15">
        <v>0.44453054682486293</v>
      </c>
    </row>
    <row r="29" spans="1:7" x14ac:dyDescent="0.25">
      <c r="A29" t="s">
        <v>1</v>
      </c>
      <c r="B29" s="16" t="s">
        <v>30</v>
      </c>
      <c r="C29" s="17">
        <v>4367409507.96</v>
      </c>
      <c r="D29" s="17">
        <v>4501470513.21</v>
      </c>
      <c r="E29" s="17">
        <v>4955328880.8400002</v>
      </c>
      <c r="F29" s="17">
        <v>5521304934.0899992</v>
      </c>
      <c r="G29" s="18">
        <v>0.11421563873154225</v>
      </c>
    </row>
    <row r="30" spans="1:7" x14ac:dyDescent="0.25">
      <c r="A30" t="s">
        <v>1</v>
      </c>
    </row>
    <row r="31" spans="1:7" x14ac:dyDescent="0.25">
      <c r="A31" t="s">
        <v>1</v>
      </c>
      <c r="B31" s="4" t="s">
        <v>31</v>
      </c>
      <c r="C31" s="5">
        <v>-24451977.429998398</v>
      </c>
      <c r="D31" s="5">
        <v>400478307.90000057</v>
      </c>
      <c r="E31" s="5">
        <v>60995098.550000191</v>
      </c>
      <c r="F31" s="5">
        <v>62508373.900000572</v>
      </c>
      <c r="G31" s="6">
        <v>2.4809786129944316E-2</v>
      </c>
    </row>
    <row r="32" spans="1:7" x14ac:dyDescent="0.25">
      <c r="A32" t="s">
        <v>1</v>
      </c>
    </row>
    <row r="33" spans="1:7" x14ac:dyDescent="0.25">
      <c r="A33" t="s">
        <v>1</v>
      </c>
      <c r="B33" s="16" t="s">
        <v>32</v>
      </c>
      <c r="C33" s="17">
        <v>86356560.599999428</v>
      </c>
      <c r="D33" s="17">
        <v>50306480.329999924</v>
      </c>
      <c r="E33" s="17">
        <v>42648743.5</v>
      </c>
      <c r="F33" s="17">
        <v>-19820686.520000458</v>
      </c>
      <c r="G33" s="18">
        <v>-1.46474256668313</v>
      </c>
    </row>
    <row r="34" spans="1:7" x14ac:dyDescent="0.25">
      <c r="A34" t="s">
        <v>1</v>
      </c>
      <c r="B34" s="23" t="s">
        <v>33</v>
      </c>
      <c r="C34" s="5">
        <v>-110808538.02999783</v>
      </c>
      <c r="D34" s="5">
        <v>350171827.57000065</v>
      </c>
      <c r="E34" s="5">
        <v>18346355.050000191</v>
      </c>
      <c r="F34" s="5">
        <v>82329060.42000103</v>
      </c>
      <c r="G34" s="6">
        <v>3.4874886698543519</v>
      </c>
    </row>
    <row r="35" spans="1:7" x14ac:dyDescent="0.25">
      <c r="A35" t="s">
        <v>1</v>
      </c>
      <c r="B35" s="16" t="s">
        <v>34</v>
      </c>
      <c r="C35" s="17">
        <v>9.5367431640625E-7</v>
      </c>
      <c r="D35" s="17">
        <v>0</v>
      </c>
      <c r="E35" s="17">
        <v>0</v>
      </c>
      <c r="F35" s="17">
        <v>306042.88999938965</v>
      </c>
      <c r="G35" s="18" t="s">
        <v>16</v>
      </c>
    </row>
    <row r="36" spans="1:7" ht="30" x14ac:dyDescent="0.25">
      <c r="A36" t="s">
        <v>1</v>
      </c>
      <c r="B36" s="24" t="s">
        <v>35</v>
      </c>
      <c r="C36" s="25">
        <v>-260537028.42999744</v>
      </c>
      <c r="D36" s="25">
        <v>74793604.909999847</v>
      </c>
      <c r="E36" s="25">
        <v>-234166249.26000023</v>
      </c>
      <c r="F36" s="25">
        <v>-46952407.249999046</v>
      </c>
      <c r="G36" s="26">
        <v>0.79949114187729631</v>
      </c>
    </row>
    <row r="38" spans="1:7" ht="31.5" x14ac:dyDescent="0.25">
      <c r="A38" t="s">
        <v>36</v>
      </c>
      <c r="B38" s="1" t="s">
        <v>2</v>
      </c>
      <c r="C38" s="2">
        <v>2015</v>
      </c>
      <c r="D38" s="2">
        <v>2016</v>
      </c>
      <c r="E38" s="2">
        <v>2017</v>
      </c>
      <c r="F38" s="2">
        <v>2018</v>
      </c>
      <c r="G38" s="3" t="s">
        <v>3</v>
      </c>
    </row>
    <row r="39" spans="1:7" x14ac:dyDescent="0.25">
      <c r="A39" t="s">
        <v>36</v>
      </c>
      <c r="B39" s="4" t="s">
        <v>4</v>
      </c>
      <c r="C39" s="5">
        <v>7781096865.8800001</v>
      </c>
      <c r="D39" s="5">
        <v>9049178728.7700005</v>
      </c>
      <c r="E39" s="5">
        <v>8718357605.3799992</v>
      </c>
      <c r="F39" s="5">
        <v>9454846789.090004</v>
      </c>
      <c r="G39" s="6">
        <v>8.4475679599965672E-2</v>
      </c>
    </row>
    <row r="40" spans="1:7" x14ac:dyDescent="0.25">
      <c r="A40" t="s">
        <v>36</v>
      </c>
      <c r="B40" s="7" t="s">
        <v>5</v>
      </c>
      <c r="C40" s="8">
        <v>3334836616.0099993</v>
      </c>
      <c r="D40" s="8">
        <v>3962669961.2700005</v>
      </c>
      <c r="E40" s="8">
        <v>4156931355.0500002</v>
      </c>
      <c r="F40" s="8">
        <v>4489964247.9300013</v>
      </c>
      <c r="G40" s="9">
        <v>8.0115081158465579E-2</v>
      </c>
    </row>
    <row r="41" spans="1:7" x14ac:dyDescent="0.25">
      <c r="A41" t="s">
        <v>36</v>
      </c>
      <c r="B41" s="10" t="s">
        <v>6</v>
      </c>
      <c r="C41" s="11">
        <v>2740912773.5172009</v>
      </c>
      <c r="D41" s="11">
        <v>3261761249.4166546</v>
      </c>
      <c r="E41" s="11">
        <v>3405559146.5915542</v>
      </c>
      <c r="F41" s="11">
        <v>3667592650.7599998</v>
      </c>
      <c r="G41" s="12">
        <v>7.6942872782198246E-2</v>
      </c>
    </row>
    <row r="42" spans="1:7" x14ac:dyDescent="0.25">
      <c r="A42" t="s">
        <v>36</v>
      </c>
      <c r="B42" s="7" t="s">
        <v>7</v>
      </c>
      <c r="C42" s="8">
        <v>3586537664.9000006</v>
      </c>
      <c r="D42" s="8">
        <v>4115120325.4099998</v>
      </c>
      <c r="E42" s="8">
        <v>3844390841.1599989</v>
      </c>
      <c r="F42" s="8">
        <v>4291229000.7200022</v>
      </c>
      <c r="G42" s="9">
        <v>0.11623119969383114</v>
      </c>
    </row>
    <row r="43" spans="1:7" x14ac:dyDescent="0.25">
      <c r="A43" t="s">
        <v>36</v>
      </c>
      <c r="B43" s="10" t="s">
        <v>8</v>
      </c>
      <c r="C43" s="11">
        <v>2542058136.1199999</v>
      </c>
      <c r="D43" s="11">
        <v>2944569936.9499998</v>
      </c>
      <c r="E43" s="11">
        <v>2796240798.5</v>
      </c>
      <c r="F43" s="11">
        <v>3004925527.3699999</v>
      </c>
      <c r="G43" s="12">
        <v>7.4630457070058331E-2</v>
      </c>
    </row>
    <row r="44" spans="1:7" x14ac:dyDescent="0.25">
      <c r="A44" t="s">
        <v>36</v>
      </c>
      <c r="B44" s="7" t="s">
        <v>9</v>
      </c>
      <c r="C44" s="8">
        <v>695591308.41999996</v>
      </c>
      <c r="D44" s="8">
        <v>807821355.91999984</v>
      </c>
      <c r="E44" s="8">
        <v>525783915.54000002</v>
      </c>
      <c r="F44" s="8">
        <v>566884491.3599999</v>
      </c>
      <c r="G44" s="9">
        <v>7.8170089660860059E-2</v>
      </c>
    </row>
    <row r="45" spans="1:7" x14ac:dyDescent="0.25">
      <c r="A45" t="s">
        <v>36</v>
      </c>
      <c r="B45" s="7" t="s">
        <v>10</v>
      </c>
      <c r="C45" s="8">
        <v>164131276.55000001</v>
      </c>
      <c r="D45" s="8">
        <v>163567086.17000002</v>
      </c>
      <c r="E45" s="8">
        <v>191251493.63</v>
      </c>
      <c r="F45" s="8">
        <v>106769049.08</v>
      </c>
      <c r="G45" s="9">
        <v>-0.44173482228296673</v>
      </c>
    </row>
    <row r="46" spans="1:7" x14ac:dyDescent="0.25">
      <c r="A46" t="s">
        <v>36</v>
      </c>
      <c r="B46" s="13" t="s">
        <v>11</v>
      </c>
      <c r="C46" s="14">
        <v>7616965589.3299999</v>
      </c>
      <c r="D46" s="14">
        <v>8885611642.6000004</v>
      </c>
      <c r="E46" s="14">
        <v>8527106111.749999</v>
      </c>
      <c r="F46" s="14">
        <v>9348077740.010004</v>
      </c>
      <c r="G46" s="15">
        <v>9.6277871707112939E-2</v>
      </c>
    </row>
    <row r="47" spans="1:7" x14ac:dyDescent="0.25">
      <c r="A47" t="s">
        <v>36</v>
      </c>
      <c r="B47" s="4" t="s">
        <v>12</v>
      </c>
      <c r="C47" s="5">
        <v>517448972.94999999</v>
      </c>
      <c r="D47" s="5">
        <v>326591409.98000002</v>
      </c>
      <c r="E47" s="5">
        <v>370687287.81999999</v>
      </c>
      <c r="F47" s="5">
        <v>152473211.80000001</v>
      </c>
      <c r="G47" s="6">
        <v>-0.5886742901363301</v>
      </c>
    </row>
    <row r="48" spans="1:7" x14ac:dyDescent="0.25">
      <c r="A48" t="s">
        <v>36</v>
      </c>
      <c r="B48" s="7" t="s">
        <v>13</v>
      </c>
      <c r="C48" s="8">
        <v>26283242.399999999</v>
      </c>
      <c r="D48" s="8">
        <v>678719.36</v>
      </c>
      <c r="E48" s="8">
        <v>125107067.34999999</v>
      </c>
      <c r="F48" s="8">
        <v>136544043.43000001</v>
      </c>
      <c r="G48" s="9">
        <v>9.1417505999112636E-2</v>
      </c>
    </row>
    <row r="49" spans="1:7" x14ac:dyDescent="0.25">
      <c r="A49" t="s">
        <v>36</v>
      </c>
      <c r="B49" s="7" t="s">
        <v>14</v>
      </c>
      <c r="C49" s="8">
        <v>466229123.73000002</v>
      </c>
      <c r="D49" s="8">
        <v>325912553.88</v>
      </c>
      <c r="E49" s="8">
        <v>245580220.47</v>
      </c>
      <c r="F49" s="8">
        <v>15929168.369999999</v>
      </c>
      <c r="G49" s="9">
        <v>-0.93513659878831368</v>
      </c>
    </row>
    <row r="50" spans="1:7" x14ac:dyDescent="0.25">
      <c r="A50" t="s">
        <v>36</v>
      </c>
      <c r="B50" s="7" t="s">
        <v>15</v>
      </c>
      <c r="C50" s="8">
        <v>24936606.82</v>
      </c>
      <c r="D50" s="8">
        <v>136.74</v>
      </c>
      <c r="E50" s="8">
        <v>0</v>
      </c>
      <c r="F50" s="8">
        <v>0</v>
      </c>
      <c r="G50" s="9" t="s">
        <v>16</v>
      </c>
    </row>
    <row r="51" spans="1:7" x14ac:dyDescent="0.25">
      <c r="A51" t="s">
        <v>36</v>
      </c>
      <c r="B51" s="13" t="s">
        <v>17</v>
      </c>
      <c r="C51" s="14">
        <v>491165730.54999995</v>
      </c>
      <c r="D51" s="14">
        <v>325912690.62000006</v>
      </c>
      <c r="E51" s="14">
        <v>245580220.46999997</v>
      </c>
      <c r="F51" s="14">
        <v>15929168.370000012</v>
      </c>
      <c r="G51" s="15">
        <v>-0.93513659878831357</v>
      </c>
    </row>
    <row r="52" spans="1:7" x14ac:dyDescent="0.25">
      <c r="A52" t="s">
        <v>36</v>
      </c>
      <c r="B52" s="16" t="s">
        <v>18</v>
      </c>
      <c r="C52" s="17">
        <v>8108131319.8800001</v>
      </c>
      <c r="D52" s="17">
        <v>9211524333.2200012</v>
      </c>
      <c r="E52" s="17">
        <v>8772686332.2199993</v>
      </c>
      <c r="F52" s="17">
        <v>9364006908.3800049</v>
      </c>
      <c r="G52" s="18">
        <v>6.7404732571849188E-2</v>
      </c>
    </row>
    <row r="53" spans="1:7" x14ac:dyDescent="0.25">
      <c r="A53" t="s">
        <v>36</v>
      </c>
      <c r="C53" s="11"/>
      <c r="D53" s="11"/>
      <c r="E53" s="11"/>
      <c r="F53" s="11"/>
      <c r="G53" s="19" t="s">
        <v>16</v>
      </c>
    </row>
    <row r="54" spans="1:7" x14ac:dyDescent="0.25">
      <c r="A54" t="s">
        <v>36</v>
      </c>
      <c r="B54" s="20" t="s">
        <v>19</v>
      </c>
      <c r="C54" s="21">
        <v>7194489132.2599993</v>
      </c>
      <c r="D54" s="21">
        <v>7596887185.54</v>
      </c>
      <c r="E54" s="21">
        <v>8052984527.9100018</v>
      </c>
      <c r="F54" s="21">
        <v>8188115498.3199997</v>
      </c>
      <c r="G54" s="22">
        <v>1.6780234699528052E-2</v>
      </c>
    </row>
    <row r="55" spans="1:7" x14ac:dyDescent="0.25">
      <c r="A55" t="s">
        <v>36</v>
      </c>
      <c r="B55" s="7" t="s">
        <v>20</v>
      </c>
      <c r="C55" s="8">
        <v>4606863919.3299999</v>
      </c>
      <c r="D55" s="8">
        <v>4535057605.1899996</v>
      </c>
      <c r="E55" s="8">
        <v>4879934870.2900009</v>
      </c>
      <c r="F55" s="8">
        <v>4689132978.8199997</v>
      </c>
      <c r="G55" s="9">
        <v>-3.909927008076286E-2</v>
      </c>
    </row>
    <row r="56" spans="1:7" x14ac:dyDescent="0.25">
      <c r="A56" t="s">
        <v>36</v>
      </c>
      <c r="B56" s="7" t="s">
        <v>21</v>
      </c>
      <c r="C56" s="8">
        <v>257574120.62</v>
      </c>
      <c r="D56" s="8">
        <v>136739753.50999999</v>
      </c>
      <c r="E56" s="8">
        <v>210710332.75999999</v>
      </c>
      <c r="F56" s="8">
        <v>320791492.69</v>
      </c>
      <c r="G56" s="9">
        <v>0.52242886472673811</v>
      </c>
    </row>
    <row r="57" spans="1:7" x14ac:dyDescent="0.25">
      <c r="A57" t="s">
        <v>36</v>
      </c>
      <c r="B57" s="7" t="s">
        <v>22</v>
      </c>
      <c r="C57" s="8">
        <v>2330051092.3100004</v>
      </c>
      <c r="D57" s="8">
        <v>2925089826.8399997</v>
      </c>
      <c r="E57" s="8">
        <v>2962339324.8600001</v>
      </c>
      <c r="F57" s="8">
        <v>3178191026.8100004</v>
      </c>
      <c r="G57" s="9">
        <v>7.2865285937559296E-2</v>
      </c>
    </row>
    <row r="58" spans="1:7" x14ac:dyDescent="0.25">
      <c r="A58" t="s">
        <v>36</v>
      </c>
      <c r="B58" s="13" t="s">
        <v>23</v>
      </c>
      <c r="C58" s="14">
        <v>6936915011.6399994</v>
      </c>
      <c r="D58" s="14">
        <v>7460147432.0299997</v>
      </c>
      <c r="E58" s="14">
        <v>7842274195.1500015</v>
      </c>
      <c r="F58" s="14">
        <v>7867324005.6300001</v>
      </c>
      <c r="G58" s="15">
        <v>3.1942023266019522E-3</v>
      </c>
    </row>
    <row r="59" spans="1:7" x14ac:dyDescent="0.25">
      <c r="A59" t="s">
        <v>36</v>
      </c>
      <c r="B59" s="4" t="s">
        <v>24</v>
      </c>
      <c r="C59" s="5">
        <v>1176448345.2600002</v>
      </c>
      <c r="D59" s="5">
        <v>874500570.80999994</v>
      </c>
      <c r="E59" s="5">
        <v>920821282.38</v>
      </c>
      <c r="F59" s="5">
        <v>1193171852.2700002</v>
      </c>
      <c r="G59" s="6">
        <v>0.29576919550129155</v>
      </c>
    </row>
    <row r="60" spans="1:7" x14ac:dyDescent="0.25">
      <c r="A60" t="s">
        <v>36</v>
      </c>
      <c r="B60" s="7" t="s">
        <v>25</v>
      </c>
      <c r="C60" s="8">
        <v>603020347.73000002</v>
      </c>
      <c r="D60" s="8">
        <v>568624652.63999999</v>
      </c>
      <c r="E60" s="8">
        <v>648833547.96000004</v>
      </c>
      <c r="F60" s="8">
        <v>883797664.07999992</v>
      </c>
      <c r="G60" s="9">
        <v>0.36213311851514374</v>
      </c>
    </row>
    <row r="61" spans="1:7" x14ac:dyDescent="0.25">
      <c r="A61" t="s">
        <v>36</v>
      </c>
      <c r="B61" s="7" t="s">
        <v>26</v>
      </c>
      <c r="C61" s="8">
        <v>5899624.2999999998</v>
      </c>
      <c r="D61" s="8">
        <v>6760000</v>
      </c>
      <c r="E61" s="8">
        <v>11878000</v>
      </c>
      <c r="F61" s="8">
        <v>2245391.84</v>
      </c>
      <c r="G61" s="9">
        <v>-0.81096212830442838</v>
      </c>
    </row>
    <row r="62" spans="1:7" x14ac:dyDescent="0.25">
      <c r="A62" t="s">
        <v>36</v>
      </c>
      <c r="B62" s="7" t="s">
        <v>27</v>
      </c>
      <c r="C62" s="8">
        <v>567528373.23000002</v>
      </c>
      <c r="D62" s="8">
        <v>299115918.17000002</v>
      </c>
      <c r="E62" s="8">
        <v>260109734.41999999</v>
      </c>
      <c r="F62" s="8">
        <v>307128796.35000002</v>
      </c>
      <c r="G62" s="9">
        <v>0.18076625250048586</v>
      </c>
    </row>
    <row r="63" spans="1:7" x14ac:dyDescent="0.25">
      <c r="A63" t="s">
        <v>36</v>
      </c>
      <c r="B63" s="10" t="s">
        <v>28</v>
      </c>
      <c r="C63" s="11">
        <v>567228373.23000002</v>
      </c>
      <c r="D63" s="11">
        <v>295992817.29000002</v>
      </c>
      <c r="E63" s="11">
        <v>258848784.41999999</v>
      </c>
      <c r="F63" s="11">
        <v>306180222.61000001</v>
      </c>
      <c r="G63" s="12">
        <v>0.18285362357816409</v>
      </c>
    </row>
    <row r="64" spans="1:7" x14ac:dyDescent="0.25">
      <c r="A64" t="s">
        <v>36</v>
      </c>
      <c r="B64" s="13" t="s">
        <v>29</v>
      </c>
      <c r="C64" s="14">
        <v>608919972.02999997</v>
      </c>
      <c r="D64" s="14">
        <v>575384652.63999999</v>
      </c>
      <c r="E64" s="14">
        <v>660711547.96000004</v>
      </c>
      <c r="F64" s="14">
        <v>886043055.92000008</v>
      </c>
      <c r="G64" s="15">
        <v>0.34104369547608054</v>
      </c>
    </row>
    <row r="65" spans="1:7" x14ac:dyDescent="0.25">
      <c r="A65" t="s">
        <v>36</v>
      </c>
      <c r="B65" s="16" t="s">
        <v>30</v>
      </c>
      <c r="C65" s="17">
        <v>7545834983.6699991</v>
      </c>
      <c r="D65" s="17">
        <v>8035532084.6700001</v>
      </c>
      <c r="E65" s="17">
        <v>8502985743.1100016</v>
      </c>
      <c r="F65" s="17">
        <v>8753367061.5499992</v>
      </c>
      <c r="G65" s="18">
        <v>2.9446282283006591E-2</v>
      </c>
    </row>
    <row r="66" spans="1:7" x14ac:dyDescent="0.25">
      <c r="A66" t="s">
        <v>36</v>
      </c>
    </row>
    <row r="67" spans="1:7" x14ac:dyDescent="0.25">
      <c r="A67" t="s">
        <v>36</v>
      </c>
      <c r="B67" s="4" t="s">
        <v>31</v>
      </c>
      <c r="C67" s="5">
        <v>562296336.21000099</v>
      </c>
      <c r="D67" s="5">
        <v>1175992248.5500011</v>
      </c>
      <c r="E67" s="5">
        <v>269700589.10999775</v>
      </c>
      <c r="F67" s="5">
        <v>610639846.83000565</v>
      </c>
      <c r="G67" s="6">
        <v>1.2641398331575588</v>
      </c>
    </row>
    <row r="68" spans="1:7" x14ac:dyDescent="0.25">
      <c r="A68" t="s">
        <v>36</v>
      </c>
    </row>
    <row r="69" spans="1:7" x14ac:dyDescent="0.25">
      <c r="A69" t="s">
        <v>36</v>
      </c>
      <c r="B69" s="16" t="s">
        <v>32</v>
      </c>
      <c r="C69" s="17">
        <v>7551834.2899999619</v>
      </c>
      <c r="D69" s="17">
        <v>67906575.430000305</v>
      </c>
      <c r="E69" s="17">
        <v>-124295173.56000042</v>
      </c>
      <c r="F69" s="17">
        <v>384261261.17000008</v>
      </c>
      <c r="G69" s="18">
        <v>4.0915219808153491</v>
      </c>
    </row>
    <row r="70" spans="1:7" x14ac:dyDescent="0.25">
      <c r="A70" t="s">
        <v>36</v>
      </c>
      <c r="B70" s="23" t="s">
        <v>33</v>
      </c>
      <c r="C70" s="5">
        <v>554744501.92000103</v>
      </c>
      <c r="D70" s="5">
        <v>1108085673.1200008</v>
      </c>
      <c r="E70" s="5">
        <v>393995762.66999817</v>
      </c>
      <c r="F70" s="5">
        <v>226378585.66000557</v>
      </c>
      <c r="G70" s="6">
        <v>-0.42542888246842619</v>
      </c>
    </row>
    <row r="71" spans="1:7" x14ac:dyDescent="0.25">
      <c r="A71" t="s">
        <v>36</v>
      </c>
      <c r="B71" s="16" t="s">
        <v>34</v>
      </c>
      <c r="C71" s="17">
        <v>9.5367431640625E-7</v>
      </c>
      <c r="D71" s="17">
        <v>0</v>
      </c>
      <c r="E71" s="17">
        <v>-9.5367431640625E-7</v>
      </c>
      <c r="F71" s="17">
        <v>-1.9073486328125E-6</v>
      </c>
      <c r="G71" s="18">
        <v>-1</v>
      </c>
    </row>
    <row r="72" spans="1:7" ht="30" x14ac:dyDescent="0.25">
      <c r="A72" t="s">
        <v>36</v>
      </c>
      <c r="B72" s="24" t="s">
        <v>35</v>
      </c>
      <c r="C72" s="25">
        <v>-79943472.979999542</v>
      </c>
      <c r="D72" s="25">
        <v>836475806.96999931</v>
      </c>
      <c r="E72" s="25">
        <v>239534256.46999741</v>
      </c>
      <c r="F72" s="25">
        <v>-158228610.86999512</v>
      </c>
      <c r="G72" s="26">
        <v>-1.6605677751558423</v>
      </c>
    </row>
    <row r="74" spans="1:7" ht="31.5" x14ac:dyDescent="0.25">
      <c r="A74" t="s">
        <v>37</v>
      </c>
      <c r="B74" s="1" t="s">
        <v>2</v>
      </c>
      <c r="C74" s="2">
        <v>2015</v>
      </c>
      <c r="D74" s="2">
        <v>2016</v>
      </c>
      <c r="E74" s="2">
        <v>2017</v>
      </c>
      <c r="F74" s="2">
        <v>2018</v>
      </c>
      <c r="G74" s="3" t="s">
        <v>3</v>
      </c>
    </row>
    <row r="75" spans="1:7" x14ac:dyDescent="0.25">
      <c r="A75" t="s">
        <v>37</v>
      </c>
      <c r="B75" s="4" t="s">
        <v>4</v>
      </c>
      <c r="C75" s="5">
        <v>13361780542.949999</v>
      </c>
      <c r="D75" s="5">
        <v>14237290366.809999</v>
      </c>
      <c r="E75" s="5">
        <v>14685941721.000004</v>
      </c>
      <c r="F75" s="5">
        <v>16566552265.560001</v>
      </c>
      <c r="G75" s="6">
        <v>0.1280551550787403</v>
      </c>
    </row>
    <row r="76" spans="1:7" x14ac:dyDescent="0.25">
      <c r="A76" t="s">
        <v>37</v>
      </c>
      <c r="B76" s="7" t="s">
        <v>5</v>
      </c>
      <c r="C76" s="8">
        <v>7220012641.2800007</v>
      </c>
      <c r="D76" s="8">
        <v>6963321408.5900002</v>
      </c>
      <c r="E76" s="8">
        <v>7937655106.1800022</v>
      </c>
      <c r="F76" s="8">
        <v>8978894702.289999</v>
      </c>
      <c r="G76" s="9">
        <v>0.13117722831007375</v>
      </c>
    </row>
    <row r="77" spans="1:7" x14ac:dyDescent="0.25">
      <c r="A77" t="s">
        <v>37</v>
      </c>
      <c r="B77" s="10" t="s">
        <v>6</v>
      </c>
      <c r="C77" s="11">
        <v>6424676114.481638</v>
      </c>
      <c r="D77" s="11">
        <v>6077016204.9619808</v>
      </c>
      <c r="E77" s="11">
        <v>7003690144.8346443</v>
      </c>
      <c r="F77" s="11">
        <v>7884878254.1900005</v>
      </c>
      <c r="G77" s="12">
        <v>0.12581768912281896</v>
      </c>
    </row>
    <row r="78" spans="1:7" x14ac:dyDescent="0.25">
      <c r="A78" t="s">
        <v>37</v>
      </c>
      <c r="B78" s="7" t="s">
        <v>7</v>
      </c>
      <c r="C78" s="8">
        <v>3989571221.96</v>
      </c>
      <c r="D78" s="8">
        <v>4534135265.1099997</v>
      </c>
      <c r="E78" s="8">
        <v>4705091694.96</v>
      </c>
      <c r="F78" s="8">
        <v>4877099950.6600008</v>
      </c>
      <c r="G78" s="9">
        <v>3.6557896604704335E-2</v>
      </c>
    </row>
    <row r="79" spans="1:7" x14ac:dyDescent="0.25">
      <c r="A79" t="s">
        <v>37</v>
      </c>
      <c r="B79" s="10" t="s">
        <v>8</v>
      </c>
      <c r="C79" s="11">
        <v>1705093392.6600001</v>
      </c>
      <c r="D79" s="11">
        <v>2065048409.03</v>
      </c>
      <c r="E79" s="11">
        <v>1909941050.3299997</v>
      </c>
      <c r="F79" s="11">
        <v>2092695105.3199999</v>
      </c>
      <c r="G79" s="12">
        <v>9.5685704518693918E-2</v>
      </c>
    </row>
    <row r="80" spans="1:7" x14ac:dyDescent="0.25">
      <c r="A80" t="s">
        <v>37</v>
      </c>
      <c r="B80" s="7" t="s">
        <v>9</v>
      </c>
      <c r="C80" s="8">
        <v>1874190230.1300001</v>
      </c>
      <c r="D80" s="8">
        <v>2409630919.71</v>
      </c>
      <c r="E80" s="8">
        <v>1842714377.0699999</v>
      </c>
      <c r="F80" s="8">
        <v>2521281724.9700003</v>
      </c>
      <c r="G80" s="9">
        <v>0.36824336768835192</v>
      </c>
    </row>
    <row r="81" spans="1:7" x14ac:dyDescent="0.25">
      <c r="A81" t="s">
        <v>37</v>
      </c>
      <c r="B81" s="7" t="s">
        <v>10</v>
      </c>
      <c r="C81" s="8">
        <v>278006449.57999998</v>
      </c>
      <c r="D81" s="8">
        <v>330202773.39999998</v>
      </c>
      <c r="E81" s="8">
        <v>200480542.79000002</v>
      </c>
      <c r="F81" s="8">
        <v>189275887.63999999</v>
      </c>
      <c r="G81" s="9">
        <v>-5.5888990492891484E-2</v>
      </c>
    </row>
    <row r="82" spans="1:7" x14ac:dyDescent="0.25">
      <c r="A82" t="s">
        <v>37</v>
      </c>
      <c r="B82" s="13" t="s">
        <v>11</v>
      </c>
      <c r="C82" s="14">
        <v>13083774093.369999</v>
      </c>
      <c r="D82" s="14">
        <v>13907087593.41</v>
      </c>
      <c r="E82" s="14">
        <v>14485461178.210003</v>
      </c>
      <c r="F82" s="14">
        <v>16377276377.920002</v>
      </c>
      <c r="G82" s="15">
        <v>0.13060096440393584</v>
      </c>
    </row>
    <row r="83" spans="1:7" x14ac:dyDescent="0.25">
      <c r="A83" t="s">
        <v>37</v>
      </c>
      <c r="B83" s="4" t="s">
        <v>12</v>
      </c>
      <c r="C83" s="5">
        <v>446322465.21999997</v>
      </c>
      <c r="D83" s="5">
        <v>615770205.53000009</v>
      </c>
      <c r="E83" s="5">
        <v>330687374.98000002</v>
      </c>
      <c r="F83" s="5">
        <v>716741420.86000013</v>
      </c>
      <c r="G83" s="6">
        <v>1.1674290435289483</v>
      </c>
    </row>
    <row r="84" spans="1:7" x14ac:dyDescent="0.25">
      <c r="A84" t="s">
        <v>37</v>
      </c>
      <c r="B84" s="7" t="s">
        <v>13</v>
      </c>
      <c r="C84" s="8">
        <v>206813562.80999997</v>
      </c>
      <c r="D84" s="8">
        <v>434632065.81000006</v>
      </c>
      <c r="E84" s="8">
        <v>204612480.22999999</v>
      </c>
      <c r="F84" s="8">
        <v>631078333.41000009</v>
      </c>
      <c r="G84" s="9">
        <v>2.0842611980492101</v>
      </c>
    </row>
    <row r="85" spans="1:7" x14ac:dyDescent="0.25">
      <c r="A85" t="s">
        <v>37</v>
      </c>
      <c r="B85" s="7" t="s">
        <v>14</v>
      </c>
      <c r="C85" s="8">
        <v>132165858.62</v>
      </c>
      <c r="D85" s="8">
        <v>141975152.55000001</v>
      </c>
      <c r="E85" s="8">
        <v>87965455.870000005</v>
      </c>
      <c r="F85" s="8">
        <v>46053698.109999999</v>
      </c>
      <c r="G85" s="9">
        <v>-0.47645700628141363</v>
      </c>
    </row>
    <row r="86" spans="1:7" x14ac:dyDescent="0.25">
      <c r="A86" t="s">
        <v>37</v>
      </c>
      <c r="B86" s="7" t="s">
        <v>15</v>
      </c>
      <c r="C86" s="8">
        <v>107343043.79000001</v>
      </c>
      <c r="D86" s="8">
        <v>39162987.170000002</v>
      </c>
      <c r="E86" s="8">
        <v>38109438.880000003</v>
      </c>
      <c r="F86" s="8">
        <v>39609389.340000004</v>
      </c>
      <c r="G86" s="9">
        <v>3.9359027686633859E-2</v>
      </c>
    </row>
    <row r="87" spans="1:7" x14ac:dyDescent="0.25">
      <c r="A87" t="s">
        <v>37</v>
      </c>
      <c r="B87" s="13" t="s">
        <v>17</v>
      </c>
      <c r="C87" s="14">
        <v>239508902.41</v>
      </c>
      <c r="D87" s="14">
        <v>181138139.72000009</v>
      </c>
      <c r="E87" s="14">
        <v>126074894.75000003</v>
      </c>
      <c r="F87" s="14">
        <v>85663087.450000048</v>
      </c>
      <c r="G87" s="15">
        <v>-0.32053810062768245</v>
      </c>
    </row>
    <row r="88" spans="1:7" x14ac:dyDescent="0.25">
      <c r="A88" t="s">
        <v>37</v>
      </c>
      <c r="B88" s="16" t="s">
        <v>18</v>
      </c>
      <c r="C88" s="17">
        <v>13323282995.779999</v>
      </c>
      <c r="D88" s="17">
        <v>14088225733.129999</v>
      </c>
      <c r="E88" s="17">
        <v>14611536072.960003</v>
      </c>
      <c r="F88" s="17">
        <v>16462939465.370003</v>
      </c>
      <c r="G88" s="18">
        <v>0.12670833396060205</v>
      </c>
    </row>
    <row r="89" spans="1:7" x14ac:dyDescent="0.25">
      <c r="A89" t="s">
        <v>37</v>
      </c>
      <c r="C89" s="11"/>
      <c r="D89" s="11"/>
      <c r="E89" s="11"/>
      <c r="F89" s="11"/>
      <c r="G89" s="19" t="s">
        <v>16</v>
      </c>
    </row>
    <row r="90" spans="1:7" x14ac:dyDescent="0.25">
      <c r="A90" t="s">
        <v>37</v>
      </c>
      <c r="B90" s="20" t="s">
        <v>19</v>
      </c>
      <c r="C90" s="21">
        <v>12663739533.710001</v>
      </c>
      <c r="D90" s="21">
        <v>12778174906.359999</v>
      </c>
      <c r="E90" s="21">
        <v>13118151277.450001</v>
      </c>
      <c r="F90" s="21">
        <v>14927791993.870001</v>
      </c>
      <c r="G90" s="22">
        <v>0.13794937092475509</v>
      </c>
    </row>
    <row r="91" spans="1:7" x14ac:dyDescent="0.25">
      <c r="A91" t="s">
        <v>37</v>
      </c>
      <c r="B91" s="7" t="s">
        <v>20</v>
      </c>
      <c r="C91" s="8">
        <v>5900701238.5400009</v>
      </c>
      <c r="D91" s="8">
        <v>6013070633.4700012</v>
      </c>
      <c r="E91" s="8">
        <v>6412285056.4399996</v>
      </c>
      <c r="F91" s="8">
        <v>7100955573.3400002</v>
      </c>
      <c r="G91" s="9">
        <v>0.10739861232593731</v>
      </c>
    </row>
    <row r="92" spans="1:7" x14ac:dyDescent="0.25">
      <c r="A92" t="s">
        <v>37</v>
      </c>
      <c r="B92" s="7" t="s">
        <v>21</v>
      </c>
      <c r="C92" s="8">
        <v>326658369.12</v>
      </c>
      <c r="D92" s="8">
        <v>344515419.20999998</v>
      </c>
      <c r="E92" s="8">
        <v>327257676.45999998</v>
      </c>
      <c r="F92" s="8">
        <v>316283949.58999997</v>
      </c>
      <c r="G92" s="9">
        <v>-3.353237420953608E-2</v>
      </c>
    </row>
    <row r="93" spans="1:7" x14ac:dyDescent="0.25">
      <c r="A93" t="s">
        <v>37</v>
      </c>
      <c r="B93" s="7" t="s">
        <v>22</v>
      </c>
      <c r="C93" s="8">
        <v>6436379926.0500002</v>
      </c>
      <c r="D93" s="8">
        <v>6420588853.6799994</v>
      </c>
      <c r="E93" s="8">
        <v>6378608544.5499992</v>
      </c>
      <c r="F93" s="8">
        <v>7510552470.9400005</v>
      </c>
      <c r="G93" s="9">
        <v>0.17745938138140724</v>
      </c>
    </row>
    <row r="94" spans="1:7" x14ac:dyDescent="0.25">
      <c r="A94" t="s">
        <v>37</v>
      </c>
      <c r="B94" s="13" t="s">
        <v>23</v>
      </c>
      <c r="C94" s="14">
        <v>12337081164.59</v>
      </c>
      <c r="D94" s="14">
        <v>12433659487.149998</v>
      </c>
      <c r="E94" s="14">
        <v>12790893600.990002</v>
      </c>
      <c r="F94" s="14">
        <v>14611508044.280001</v>
      </c>
      <c r="G94" s="15">
        <v>0.14233676708475515</v>
      </c>
    </row>
    <row r="95" spans="1:7" x14ac:dyDescent="0.25">
      <c r="A95" t="s">
        <v>37</v>
      </c>
      <c r="B95" s="4" t="s">
        <v>24</v>
      </c>
      <c r="C95" s="5">
        <v>1387485168.6200001</v>
      </c>
      <c r="D95" s="5">
        <v>1267783589.6099999</v>
      </c>
      <c r="E95" s="5">
        <v>1090471624.8099999</v>
      </c>
      <c r="F95" s="5">
        <v>1783968906.0100002</v>
      </c>
      <c r="G95" s="6">
        <v>0.63596086814348141</v>
      </c>
    </row>
    <row r="96" spans="1:7" x14ac:dyDescent="0.25">
      <c r="A96" t="s">
        <v>37</v>
      </c>
      <c r="B96" s="7" t="s">
        <v>25</v>
      </c>
      <c r="C96" s="8">
        <v>946601605.80999994</v>
      </c>
      <c r="D96" s="8">
        <v>766754316.88</v>
      </c>
      <c r="E96" s="8">
        <v>633216624.35000002</v>
      </c>
      <c r="F96" s="8">
        <v>1295692370.3700001</v>
      </c>
      <c r="G96" s="9">
        <v>1.0462071280899088</v>
      </c>
    </row>
    <row r="97" spans="1:7" x14ac:dyDescent="0.25">
      <c r="A97" t="s">
        <v>37</v>
      </c>
      <c r="B97" s="7" t="s">
        <v>26</v>
      </c>
      <c r="C97" s="8">
        <v>51782760.329999998</v>
      </c>
      <c r="D97" s="8">
        <v>98761389.579999998</v>
      </c>
      <c r="E97" s="8">
        <v>26002049.699999999</v>
      </c>
      <c r="F97" s="8">
        <v>2204773.7799999998</v>
      </c>
      <c r="G97" s="9">
        <v>-0.91520769303044591</v>
      </c>
    </row>
    <row r="98" spans="1:7" x14ac:dyDescent="0.25">
      <c r="A98" t="s">
        <v>37</v>
      </c>
      <c r="B98" s="7" t="s">
        <v>27</v>
      </c>
      <c r="C98" s="8">
        <v>389100802.48000002</v>
      </c>
      <c r="D98" s="8">
        <v>402267883.15000004</v>
      </c>
      <c r="E98" s="8">
        <v>431252950.75999999</v>
      </c>
      <c r="F98" s="8">
        <v>486071761.86000001</v>
      </c>
      <c r="G98" s="9">
        <v>0.12711521394437408</v>
      </c>
    </row>
    <row r="99" spans="1:7" x14ac:dyDescent="0.25">
      <c r="A99" t="s">
        <v>37</v>
      </c>
      <c r="B99" s="10" t="s">
        <v>28</v>
      </c>
      <c r="C99" s="11">
        <v>389100802.48000002</v>
      </c>
      <c r="D99" s="11">
        <v>402267883.15000004</v>
      </c>
      <c r="E99" s="11">
        <v>431252950.75999999</v>
      </c>
      <c r="F99" s="11">
        <v>486071761.86000001</v>
      </c>
      <c r="G99" s="12">
        <v>0.12711521394437408</v>
      </c>
    </row>
    <row r="100" spans="1:7" x14ac:dyDescent="0.25">
      <c r="A100" t="s">
        <v>37</v>
      </c>
      <c r="B100" s="13" t="s">
        <v>29</v>
      </c>
      <c r="C100" s="14">
        <v>998384366.13999987</v>
      </c>
      <c r="D100" s="14">
        <v>865515706.45999992</v>
      </c>
      <c r="E100" s="14">
        <v>659218674.04999995</v>
      </c>
      <c r="F100" s="14">
        <v>1297897144.1500001</v>
      </c>
      <c r="G100" s="15">
        <v>0.96884159269365311</v>
      </c>
    </row>
    <row r="101" spans="1:7" x14ac:dyDescent="0.25">
      <c r="A101" t="s">
        <v>37</v>
      </c>
      <c r="B101" s="16" t="s">
        <v>30</v>
      </c>
      <c r="C101" s="17">
        <v>13335465530.73</v>
      </c>
      <c r="D101" s="17">
        <v>13299175193.609997</v>
      </c>
      <c r="E101" s="17">
        <v>13450112275.040001</v>
      </c>
      <c r="F101" s="17">
        <v>15909405188.43</v>
      </c>
      <c r="G101" s="18">
        <v>0.18284553043871787</v>
      </c>
    </row>
    <row r="102" spans="1:7" x14ac:dyDescent="0.25">
      <c r="A102" t="s">
        <v>37</v>
      </c>
    </row>
    <row r="103" spans="1:7" x14ac:dyDescent="0.25">
      <c r="A103" t="s">
        <v>37</v>
      </c>
      <c r="B103" s="4" t="s">
        <v>31</v>
      </c>
      <c r="C103" s="5">
        <v>-12182534.950000763</v>
      </c>
      <c r="D103" s="5">
        <v>789050539.52000237</v>
      </c>
      <c r="E103" s="5">
        <v>1161423797.920002</v>
      </c>
      <c r="F103" s="5">
        <v>553534276.94000244</v>
      </c>
      <c r="G103" s="6">
        <v>-0.52340026273671247</v>
      </c>
    </row>
    <row r="104" spans="1:7" x14ac:dyDescent="0.25">
      <c r="A104" t="s">
        <v>37</v>
      </c>
    </row>
    <row r="105" spans="1:7" x14ac:dyDescent="0.25">
      <c r="A105" t="s">
        <v>37</v>
      </c>
      <c r="B105" s="16" t="s">
        <v>32</v>
      </c>
      <c r="C105" s="17">
        <v>-38901362.079999924</v>
      </c>
      <c r="D105" s="17">
        <v>362734048.6400032</v>
      </c>
      <c r="E105" s="17">
        <v>515792198.13999939</v>
      </c>
      <c r="F105" s="17">
        <v>198285144.59000015</v>
      </c>
      <c r="G105" s="18">
        <v>-0.61557164822376698</v>
      </c>
    </row>
    <row r="106" spans="1:7" x14ac:dyDescent="0.25">
      <c r="A106" t="s">
        <v>37</v>
      </c>
      <c r="B106" s="23" t="s">
        <v>33</v>
      </c>
      <c r="C106" s="5">
        <v>26718827.129999161</v>
      </c>
      <c r="D106" s="5">
        <v>426316490.87999916</v>
      </c>
      <c r="E106" s="5">
        <v>645631599.78000259</v>
      </c>
      <c r="F106" s="5">
        <v>355249132.35000229</v>
      </c>
      <c r="G106" s="6">
        <v>-0.44976495501296315</v>
      </c>
    </row>
    <row r="107" spans="1:7" x14ac:dyDescent="0.25">
      <c r="A107" t="s">
        <v>37</v>
      </c>
      <c r="B107" s="16" t="s">
        <v>34</v>
      </c>
      <c r="C107" s="17">
        <v>179186.60000038147</v>
      </c>
      <c r="D107" s="17">
        <v>-193427.31000328064</v>
      </c>
      <c r="E107" s="17">
        <v>-1.9073486328125E-6</v>
      </c>
      <c r="F107" s="17">
        <v>-1.9073486328125E-6</v>
      </c>
      <c r="G107" s="18">
        <v>0</v>
      </c>
    </row>
    <row r="108" spans="1:7" ht="30" x14ac:dyDescent="0.25">
      <c r="A108" t="s">
        <v>37</v>
      </c>
      <c r="B108" s="24" t="s">
        <v>35</v>
      </c>
      <c r="C108" s="25">
        <v>-204399518.68000221</v>
      </c>
      <c r="D108" s="25">
        <v>444561455.04000092</v>
      </c>
      <c r="E108" s="25">
        <v>292213995.58000374</v>
      </c>
      <c r="F108" s="25">
        <v>373247641.95000076</v>
      </c>
      <c r="G108" s="26">
        <v>0.27730925826860764</v>
      </c>
    </row>
    <row r="110" spans="1:7" ht="31.5" x14ac:dyDescent="0.25">
      <c r="A110" t="s">
        <v>38</v>
      </c>
      <c r="B110" s="1" t="s">
        <v>2</v>
      </c>
      <c r="C110" s="2">
        <v>2015</v>
      </c>
      <c r="D110" s="2">
        <v>2016</v>
      </c>
      <c r="E110" s="2">
        <v>2017</v>
      </c>
      <c r="F110" s="2">
        <v>2018</v>
      </c>
      <c r="G110" s="3" t="s">
        <v>3</v>
      </c>
    </row>
    <row r="111" spans="1:7" x14ac:dyDescent="0.25">
      <c r="A111" t="s">
        <v>38</v>
      </c>
      <c r="B111" s="4" t="s">
        <v>4</v>
      </c>
      <c r="C111" s="5">
        <v>4109402728.3599997</v>
      </c>
      <c r="D111" s="5">
        <v>4782158001.829999</v>
      </c>
      <c r="E111" s="5">
        <v>4609734453.1899996</v>
      </c>
      <c r="F111" s="5">
        <v>5160172157.8400011</v>
      </c>
      <c r="G111" s="6">
        <v>0.11940768177418355</v>
      </c>
    </row>
    <row r="112" spans="1:7" x14ac:dyDescent="0.25">
      <c r="A112" t="s">
        <v>38</v>
      </c>
      <c r="B112" s="7" t="s">
        <v>5</v>
      </c>
      <c r="C112" s="8">
        <v>791490094.43999994</v>
      </c>
      <c r="D112" s="8">
        <v>867464425.58999991</v>
      </c>
      <c r="E112" s="8">
        <v>974352556.74000013</v>
      </c>
      <c r="F112" s="8">
        <v>1186505774.3199999</v>
      </c>
      <c r="G112" s="9">
        <v>0.21773763111970934</v>
      </c>
    </row>
    <row r="113" spans="1:7" x14ac:dyDescent="0.25">
      <c r="A113" t="s">
        <v>38</v>
      </c>
      <c r="B113" s="10" t="s">
        <v>6</v>
      </c>
      <c r="C113" s="11">
        <v>680905862.47263575</v>
      </c>
      <c r="D113" s="11">
        <v>607569699.61182547</v>
      </c>
      <c r="E113" s="11">
        <v>656783247.42128825</v>
      </c>
      <c r="F113" s="11">
        <v>726858089.54000008</v>
      </c>
      <c r="G113" s="12">
        <v>0.10669401571042644</v>
      </c>
    </row>
    <row r="114" spans="1:7" x14ac:dyDescent="0.25">
      <c r="A114" t="s">
        <v>38</v>
      </c>
      <c r="B114" s="7" t="s">
        <v>7</v>
      </c>
      <c r="C114" s="8">
        <v>2839261852.2600002</v>
      </c>
      <c r="D114" s="8">
        <v>3163194593.0999999</v>
      </c>
      <c r="E114" s="8">
        <v>3035610590.1299992</v>
      </c>
      <c r="F114" s="8">
        <v>3260337519.9200001</v>
      </c>
      <c r="G114" s="9">
        <v>7.4030223283803029E-2</v>
      </c>
    </row>
    <row r="115" spans="1:7" x14ac:dyDescent="0.25">
      <c r="A115" t="s">
        <v>38</v>
      </c>
      <c r="B115" s="10" t="s">
        <v>8</v>
      </c>
      <c r="C115" s="11">
        <v>2084926410.5999999</v>
      </c>
      <c r="D115" s="11">
        <v>2401243136.0599999</v>
      </c>
      <c r="E115" s="11">
        <v>2272374028.0699997</v>
      </c>
      <c r="F115" s="11">
        <v>2446071767.7400002</v>
      </c>
      <c r="G115" s="12">
        <v>7.6438886171185313E-2</v>
      </c>
    </row>
    <row r="116" spans="1:7" x14ac:dyDescent="0.25">
      <c r="A116" t="s">
        <v>38</v>
      </c>
      <c r="B116" s="7" t="s">
        <v>9</v>
      </c>
      <c r="C116" s="8">
        <v>114419314.06999999</v>
      </c>
      <c r="D116" s="8">
        <v>103338729.25</v>
      </c>
      <c r="E116" s="8">
        <v>61641063.360000029</v>
      </c>
      <c r="F116" s="8">
        <v>83213950.620000005</v>
      </c>
      <c r="G116" s="9">
        <v>0.34997591027929931</v>
      </c>
    </row>
    <row r="117" spans="1:7" x14ac:dyDescent="0.25">
      <c r="A117" t="s">
        <v>38</v>
      </c>
      <c r="B117" s="7" t="s">
        <v>10</v>
      </c>
      <c r="C117" s="8">
        <v>364231467.58999997</v>
      </c>
      <c r="D117" s="8">
        <v>648160253.88999999</v>
      </c>
      <c r="E117" s="8">
        <v>538130242.96000004</v>
      </c>
      <c r="F117" s="8">
        <v>630114912.98000002</v>
      </c>
      <c r="G117" s="9">
        <v>0.17093384217552204</v>
      </c>
    </row>
    <row r="118" spans="1:7" x14ac:dyDescent="0.25">
      <c r="A118" t="s">
        <v>38</v>
      </c>
      <c r="B118" s="13" t="s">
        <v>11</v>
      </c>
      <c r="C118" s="14">
        <v>3745171260.7699995</v>
      </c>
      <c r="D118" s="14">
        <v>4133997747.9399991</v>
      </c>
      <c r="E118" s="14">
        <v>4071604210.2299995</v>
      </c>
      <c r="F118" s="14">
        <v>4530057244.8600006</v>
      </c>
      <c r="G118" s="15">
        <v>0.11259764234404887</v>
      </c>
    </row>
    <row r="119" spans="1:7" x14ac:dyDescent="0.25">
      <c r="A119" t="s">
        <v>38</v>
      </c>
      <c r="B119" s="4" t="s">
        <v>12</v>
      </c>
      <c r="C119" s="5">
        <v>263160281.50999999</v>
      </c>
      <c r="D119" s="5">
        <v>33808960.350000001</v>
      </c>
      <c r="E119" s="5">
        <v>53706006</v>
      </c>
      <c r="F119" s="5">
        <v>139551.72</v>
      </c>
      <c r="G119" s="6">
        <v>-0.99740156212696218</v>
      </c>
    </row>
    <row r="120" spans="1:7" x14ac:dyDescent="0.25">
      <c r="A120" t="s">
        <v>38</v>
      </c>
      <c r="B120" s="7" t="s">
        <v>13</v>
      </c>
      <c r="C120" s="8">
        <v>261123281.50999999</v>
      </c>
      <c r="D120" s="8">
        <v>33808960.350000001</v>
      </c>
      <c r="E120" s="8">
        <v>52904725</v>
      </c>
      <c r="F120" s="8">
        <v>126600</v>
      </c>
      <c r="G120" s="9">
        <v>-0.99760701903279903</v>
      </c>
    </row>
    <row r="121" spans="1:7" x14ac:dyDescent="0.25">
      <c r="A121" t="s">
        <v>38</v>
      </c>
      <c r="B121" s="7" t="s">
        <v>14</v>
      </c>
      <c r="C121" s="8">
        <v>2037000</v>
      </c>
      <c r="D121" s="8">
        <v>0</v>
      </c>
      <c r="E121" s="8">
        <v>801281</v>
      </c>
      <c r="F121" s="8">
        <v>0</v>
      </c>
      <c r="G121" s="9">
        <v>-1</v>
      </c>
    </row>
    <row r="122" spans="1:7" x14ac:dyDescent="0.25">
      <c r="A122" t="s">
        <v>38</v>
      </c>
      <c r="B122" s="7" t="s">
        <v>15</v>
      </c>
      <c r="C122" s="8">
        <v>0</v>
      </c>
      <c r="D122" s="8">
        <v>0</v>
      </c>
      <c r="E122" s="8">
        <v>0</v>
      </c>
      <c r="F122" s="8">
        <v>12951.72</v>
      </c>
      <c r="G122" s="9" t="s">
        <v>16</v>
      </c>
    </row>
    <row r="123" spans="1:7" x14ac:dyDescent="0.25">
      <c r="A123" t="s">
        <v>38</v>
      </c>
      <c r="B123" s="13" t="s">
        <v>17</v>
      </c>
      <c r="C123" s="14">
        <v>2037000</v>
      </c>
      <c r="D123" s="14">
        <v>0</v>
      </c>
      <c r="E123" s="14">
        <v>801281</v>
      </c>
      <c r="F123" s="14">
        <v>12951.720000000001</v>
      </c>
      <c r="G123" s="15">
        <v>-0.98383623223313676</v>
      </c>
    </row>
    <row r="124" spans="1:7" x14ac:dyDescent="0.25">
      <c r="A124" t="s">
        <v>38</v>
      </c>
      <c r="B124" s="16" t="s">
        <v>18</v>
      </c>
      <c r="C124" s="17">
        <v>3747208260.7699995</v>
      </c>
      <c r="D124" s="17">
        <v>4133997747.9399991</v>
      </c>
      <c r="E124" s="17">
        <v>4072405491.2299995</v>
      </c>
      <c r="F124" s="17">
        <v>4530070196.5800009</v>
      </c>
      <c r="G124" s="18">
        <v>0.11238190949687862</v>
      </c>
    </row>
    <row r="125" spans="1:7" x14ac:dyDescent="0.25">
      <c r="A125" t="s">
        <v>38</v>
      </c>
      <c r="C125" s="11"/>
      <c r="D125" s="11"/>
      <c r="E125" s="11"/>
      <c r="F125" s="11"/>
      <c r="G125" s="19" t="s">
        <v>16</v>
      </c>
    </row>
    <row r="126" spans="1:7" x14ac:dyDescent="0.25">
      <c r="A126" t="s">
        <v>38</v>
      </c>
      <c r="B126" s="20" t="s">
        <v>19</v>
      </c>
      <c r="C126" s="21">
        <v>3043764552.3599997</v>
      </c>
      <c r="D126" s="21">
        <v>3132286712.4999995</v>
      </c>
      <c r="E126" s="21">
        <v>3162710631.9899998</v>
      </c>
      <c r="F126" s="21">
        <v>3129130648.0400004</v>
      </c>
      <c r="G126" s="22">
        <v>-1.0617469587747447E-2</v>
      </c>
    </row>
    <row r="127" spans="1:7" x14ac:dyDescent="0.25">
      <c r="A127" t="s">
        <v>38</v>
      </c>
      <c r="B127" s="7" t="s">
        <v>20</v>
      </c>
      <c r="C127" s="8">
        <v>1799449591.6399996</v>
      </c>
      <c r="D127" s="8">
        <v>1965486491.7299998</v>
      </c>
      <c r="E127" s="8">
        <v>1929829630.0899999</v>
      </c>
      <c r="F127" s="8">
        <v>1849329496.49</v>
      </c>
      <c r="G127" s="9">
        <v>-4.1713596031917946E-2</v>
      </c>
    </row>
    <row r="128" spans="1:7" x14ac:dyDescent="0.25">
      <c r="A128" t="s">
        <v>38</v>
      </c>
      <c r="B128" s="7" t="s">
        <v>21</v>
      </c>
      <c r="C128" s="8">
        <v>150492751.76999998</v>
      </c>
      <c r="D128" s="8">
        <v>120607778.15000001</v>
      </c>
      <c r="E128" s="8">
        <v>112526558.17</v>
      </c>
      <c r="F128" s="8">
        <v>126339221.39</v>
      </c>
      <c r="G128" s="9">
        <v>0.12275025064867315</v>
      </c>
    </row>
    <row r="129" spans="1:7" x14ac:dyDescent="0.25">
      <c r="A129" t="s">
        <v>38</v>
      </c>
      <c r="B129" s="7" t="s">
        <v>22</v>
      </c>
      <c r="C129" s="8">
        <v>1093822208.95</v>
      </c>
      <c r="D129" s="8">
        <v>1046192442.62</v>
      </c>
      <c r="E129" s="8">
        <v>1120354443.7299998</v>
      </c>
      <c r="F129" s="8">
        <v>1153461930.1600001</v>
      </c>
      <c r="G129" s="9">
        <v>2.9550903836981661E-2</v>
      </c>
    </row>
    <row r="130" spans="1:7" x14ac:dyDescent="0.25">
      <c r="A130" t="s">
        <v>38</v>
      </c>
      <c r="B130" s="13" t="s">
        <v>23</v>
      </c>
      <c r="C130" s="14">
        <v>2893271800.5899997</v>
      </c>
      <c r="D130" s="14">
        <v>3011678934.3499994</v>
      </c>
      <c r="E130" s="14">
        <v>3050184073.8199997</v>
      </c>
      <c r="F130" s="14">
        <v>3002791426.6500006</v>
      </c>
      <c r="G130" s="15">
        <v>-1.5537635114147508E-2</v>
      </c>
    </row>
    <row r="131" spans="1:7" x14ac:dyDescent="0.25">
      <c r="A131" t="s">
        <v>38</v>
      </c>
      <c r="B131" s="4" t="s">
        <v>24</v>
      </c>
      <c r="C131" s="5">
        <v>399324560.23000002</v>
      </c>
      <c r="D131" s="5">
        <v>287636622.57999998</v>
      </c>
      <c r="E131" s="5">
        <v>268558556.93000001</v>
      </c>
      <c r="F131" s="5">
        <v>280637049.54999995</v>
      </c>
      <c r="G131" s="6">
        <v>4.4975266318355342E-2</v>
      </c>
    </row>
    <row r="132" spans="1:7" x14ac:dyDescent="0.25">
      <c r="A132" t="s">
        <v>38</v>
      </c>
      <c r="B132" s="7" t="s">
        <v>25</v>
      </c>
      <c r="C132" s="8">
        <v>302383295.82999998</v>
      </c>
      <c r="D132" s="8">
        <v>173679891.38000003</v>
      </c>
      <c r="E132" s="8">
        <v>164945765.84</v>
      </c>
      <c r="F132" s="8">
        <v>149136819.26999998</v>
      </c>
      <c r="G132" s="9">
        <v>-9.5843300308387128E-2</v>
      </c>
    </row>
    <row r="133" spans="1:7" x14ac:dyDescent="0.25">
      <c r="A133" t="s">
        <v>38</v>
      </c>
      <c r="B133" s="7" t="s">
        <v>26</v>
      </c>
      <c r="C133" s="8">
        <v>11389316.289999999</v>
      </c>
      <c r="D133" s="8">
        <v>9252408.6500000004</v>
      </c>
      <c r="E133" s="8">
        <v>1842585.8</v>
      </c>
      <c r="F133" s="8">
        <v>11762814.030000001</v>
      </c>
      <c r="G133" s="9">
        <v>5.3838623037255582</v>
      </c>
    </row>
    <row r="134" spans="1:7" x14ac:dyDescent="0.25">
      <c r="A134" t="s">
        <v>38</v>
      </c>
      <c r="B134" s="7" t="s">
        <v>27</v>
      </c>
      <c r="C134" s="8">
        <v>85551948.109999999</v>
      </c>
      <c r="D134" s="8">
        <v>104704322.55</v>
      </c>
      <c r="E134" s="8">
        <v>101770205.29000001</v>
      </c>
      <c r="F134" s="8">
        <v>119737416.25</v>
      </c>
      <c r="G134" s="9">
        <v>0.17654686761023425</v>
      </c>
    </row>
    <row r="135" spans="1:7" x14ac:dyDescent="0.25">
      <c r="A135" t="s">
        <v>38</v>
      </c>
      <c r="B135" s="10" t="s">
        <v>28</v>
      </c>
      <c r="C135" s="11">
        <v>85551948.109999999</v>
      </c>
      <c r="D135" s="11">
        <v>104704322.55</v>
      </c>
      <c r="E135" s="11">
        <v>101770205.29000001</v>
      </c>
      <c r="F135" s="11">
        <v>119737416.25</v>
      </c>
      <c r="G135" s="12">
        <v>0.17654686761023425</v>
      </c>
    </row>
    <row r="136" spans="1:7" x14ac:dyDescent="0.25">
      <c r="A136" t="s">
        <v>38</v>
      </c>
      <c r="B136" s="13" t="s">
        <v>29</v>
      </c>
      <c r="C136" s="14">
        <v>313772612.12</v>
      </c>
      <c r="D136" s="14">
        <v>182932300.03000003</v>
      </c>
      <c r="E136" s="14">
        <v>166788351.64000002</v>
      </c>
      <c r="F136" s="14">
        <v>160899633.29999995</v>
      </c>
      <c r="G136" s="15">
        <v>-3.5306532393283761E-2</v>
      </c>
    </row>
    <row r="137" spans="1:7" x14ac:dyDescent="0.25">
      <c r="A137" t="s">
        <v>38</v>
      </c>
      <c r="B137" s="16" t="s">
        <v>30</v>
      </c>
      <c r="C137" s="17">
        <v>3207044412.7099996</v>
      </c>
      <c r="D137" s="17">
        <v>3194611234.3799996</v>
      </c>
      <c r="E137" s="17">
        <v>3216972425.4599996</v>
      </c>
      <c r="F137" s="17">
        <v>3163691059.9500008</v>
      </c>
      <c r="G137" s="18">
        <v>-1.6562580732217502E-2</v>
      </c>
    </row>
    <row r="138" spans="1:7" x14ac:dyDescent="0.25">
      <c r="A138" t="s">
        <v>38</v>
      </c>
    </row>
    <row r="139" spans="1:7" x14ac:dyDescent="0.25">
      <c r="A139" t="s">
        <v>38</v>
      </c>
      <c r="B139" s="4" t="s">
        <v>31</v>
      </c>
      <c r="C139" s="5">
        <v>540163848.05999994</v>
      </c>
      <c r="D139" s="5">
        <v>939386513.55999947</v>
      </c>
      <c r="E139" s="5">
        <v>855433065.76999998</v>
      </c>
      <c r="F139" s="5">
        <v>1366379136.6300001</v>
      </c>
      <c r="G139" s="6">
        <v>0.59729520789576074</v>
      </c>
    </row>
    <row r="140" spans="1:7" x14ac:dyDescent="0.25">
      <c r="A140" t="s">
        <v>38</v>
      </c>
    </row>
    <row r="141" spans="1:7" x14ac:dyDescent="0.25">
      <c r="A141" t="s">
        <v>38</v>
      </c>
      <c r="B141" s="16" t="s">
        <v>32</v>
      </c>
      <c r="C141" s="17">
        <v>555001751.26000071</v>
      </c>
      <c r="D141" s="17">
        <v>533737302.8300004</v>
      </c>
      <c r="E141" s="17">
        <v>619557495.34000015</v>
      </c>
      <c r="F141" s="17">
        <v>1083457298.6599994</v>
      </c>
      <c r="G141" s="18">
        <v>0.74875989203458948</v>
      </c>
    </row>
    <row r="142" spans="1:7" x14ac:dyDescent="0.25">
      <c r="A142" t="s">
        <v>38</v>
      </c>
      <c r="B142" s="23" t="s">
        <v>33</v>
      </c>
      <c r="C142" s="5">
        <v>-14837903.200000763</v>
      </c>
      <c r="D142" s="5">
        <v>405649210.72999907</v>
      </c>
      <c r="E142" s="5">
        <v>235875570.42999983</v>
      </c>
      <c r="F142" s="5">
        <v>282921837.97000074</v>
      </c>
      <c r="G142" s="6">
        <v>0.1994537520534061</v>
      </c>
    </row>
    <row r="143" spans="1:7" x14ac:dyDescent="0.25">
      <c r="A143" t="s">
        <v>38</v>
      </c>
      <c r="B143" s="16" t="s">
        <v>34</v>
      </c>
      <c r="C143" s="17">
        <v>-13347489.669999599</v>
      </c>
      <c r="D143" s="17">
        <v>424595</v>
      </c>
      <c r="E143" s="17">
        <v>4903670.6700000763</v>
      </c>
      <c r="F143" s="17">
        <v>-4903087.789999485</v>
      </c>
      <c r="G143" s="18">
        <v>-1.999881133942343</v>
      </c>
    </row>
    <row r="144" spans="1:7" ht="30" x14ac:dyDescent="0.25">
      <c r="A144" t="s">
        <v>38</v>
      </c>
      <c r="B144" s="24" t="s">
        <v>35</v>
      </c>
      <c r="C144" s="25">
        <v>387819635.68999958</v>
      </c>
      <c r="D144" s="25">
        <v>861881729.2699995</v>
      </c>
      <c r="E144" s="25">
        <v>607710104.25999975</v>
      </c>
      <c r="F144" s="25">
        <v>671989801.10000134</v>
      </c>
      <c r="G144" s="26">
        <v>0.10577361868661718</v>
      </c>
    </row>
    <row r="146" spans="1:7" ht="31.5" x14ac:dyDescent="0.25">
      <c r="A146" t="s">
        <v>39</v>
      </c>
      <c r="B146" s="1" t="s">
        <v>2</v>
      </c>
      <c r="C146" s="2">
        <v>2015</v>
      </c>
      <c r="D146" s="2">
        <v>2016</v>
      </c>
      <c r="E146" s="2">
        <v>2017</v>
      </c>
      <c r="F146" s="2">
        <v>2018</v>
      </c>
      <c r="G146" s="3" t="s">
        <v>3</v>
      </c>
    </row>
    <row r="147" spans="1:7" x14ac:dyDescent="0.25">
      <c r="A147" t="s">
        <v>39</v>
      </c>
      <c r="B147" s="4" t="s">
        <v>4</v>
      </c>
      <c r="C147" s="5">
        <v>34786961065.309998</v>
      </c>
      <c r="D147" s="5">
        <v>36921577695.930008</v>
      </c>
      <c r="E147" s="5">
        <v>38572319910.75</v>
      </c>
      <c r="F147" s="5">
        <v>41572794226.740005</v>
      </c>
      <c r="G147" s="6">
        <v>7.7788277265474548E-2</v>
      </c>
    </row>
    <row r="148" spans="1:7" x14ac:dyDescent="0.25">
      <c r="A148" t="s">
        <v>39</v>
      </c>
      <c r="B148" s="7" t="s">
        <v>5</v>
      </c>
      <c r="C148" s="8">
        <v>19973980566.16</v>
      </c>
      <c r="D148" s="8">
        <v>20810119986.470009</v>
      </c>
      <c r="E148" s="8">
        <v>22490628734.130001</v>
      </c>
      <c r="F148" s="8">
        <v>24830110985.060001</v>
      </c>
      <c r="G148" s="9">
        <v>0.10402031346414904</v>
      </c>
    </row>
    <row r="149" spans="1:7" x14ac:dyDescent="0.25">
      <c r="A149" t="s">
        <v>39</v>
      </c>
      <c r="B149" s="10" t="s">
        <v>6</v>
      </c>
      <c r="C149" s="11">
        <v>15942442550.375322</v>
      </c>
      <c r="D149" s="11">
        <v>16695437179.208658</v>
      </c>
      <c r="E149" s="11">
        <v>18202178753.502018</v>
      </c>
      <c r="F149" s="11">
        <v>20104191654.400002</v>
      </c>
      <c r="G149" s="12">
        <v>0.10449369422504132</v>
      </c>
    </row>
    <row r="150" spans="1:7" x14ac:dyDescent="0.25">
      <c r="A150" t="s">
        <v>39</v>
      </c>
      <c r="B150" s="7" t="s">
        <v>7</v>
      </c>
      <c r="C150" s="8">
        <v>10874905557.159998</v>
      </c>
      <c r="D150" s="8">
        <v>11704594697.529999</v>
      </c>
      <c r="E150" s="8">
        <v>11682654478.139999</v>
      </c>
      <c r="F150" s="8">
        <v>12402099149.459999</v>
      </c>
      <c r="G150" s="9">
        <v>6.1582294731577371E-2</v>
      </c>
    </row>
    <row r="151" spans="1:7" x14ac:dyDescent="0.25">
      <c r="A151" t="s">
        <v>39</v>
      </c>
      <c r="B151" s="10" t="s">
        <v>8</v>
      </c>
      <c r="C151" s="11">
        <v>5741613580.46</v>
      </c>
      <c r="D151" s="11">
        <v>6485613401.0200005</v>
      </c>
      <c r="E151" s="11">
        <v>6232922627.2699995</v>
      </c>
      <c r="F151" s="11">
        <v>6663479323.3899994</v>
      </c>
      <c r="G151" s="12">
        <v>6.9077818203012467E-2</v>
      </c>
    </row>
    <row r="152" spans="1:7" x14ac:dyDescent="0.25">
      <c r="A152" t="s">
        <v>39</v>
      </c>
      <c r="B152" s="7" t="s">
        <v>9</v>
      </c>
      <c r="C152" s="8">
        <v>3023765285.7599998</v>
      </c>
      <c r="D152" s="8">
        <v>3654635626.1400003</v>
      </c>
      <c r="E152" s="8">
        <v>3813785204.8899999</v>
      </c>
      <c r="F152" s="8">
        <v>4025054470.8699999</v>
      </c>
      <c r="G152" s="9">
        <v>5.5396215211363384E-2</v>
      </c>
    </row>
    <row r="153" spans="1:7" x14ac:dyDescent="0.25">
      <c r="A153" t="s">
        <v>39</v>
      </c>
      <c r="B153" s="7" t="s">
        <v>10</v>
      </c>
      <c r="C153" s="8">
        <v>914309656.23000002</v>
      </c>
      <c r="D153" s="8">
        <v>752227385.78999996</v>
      </c>
      <c r="E153" s="8">
        <v>585251493.59000003</v>
      </c>
      <c r="F153" s="8">
        <v>315529621.35000002</v>
      </c>
      <c r="G153" s="9">
        <v>-0.46086490200220592</v>
      </c>
    </row>
    <row r="154" spans="1:7" x14ac:dyDescent="0.25">
      <c r="A154" t="s">
        <v>39</v>
      </c>
      <c r="B154" s="13" t="s">
        <v>11</v>
      </c>
      <c r="C154" s="14">
        <v>33872651409.079998</v>
      </c>
      <c r="D154" s="14">
        <v>36169350310.140007</v>
      </c>
      <c r="E154" s="14">
        <v>37987068417.160004</v>
      </c>
      <c r="F154" s="14">
        <v>41257264605.390007</v>
      </c>
      <c r="G154" s="15">
        <v>8.608709027814182E-2</v>
      </c>
    </row>
    <row r="155" spans="1:7" x14ac:dyDescent="0.25">
      <c r="A155" t="s">
        <v>39</v>
      </c>
      <c r="B155" s="4" t="s">
        <v>12</v>
      </c>
      <c r="C155" s="5">
        <v>1555666110.96</v>
      </c>
      <c r="D155" s="5">
        <v>1845556541.8999999</v>
      </c>
      <c r="E155" s="5">
        <v>2086925987.8400002</v>
      </c>
      <c r="F155" s="5">
        <v>1382529115.01</v>
      </c>
      <c r="G155" s="6">
        <v>-0.33752843988447406</v>
      </c>
    </row>
    <row r="156" spans="1:7" x14ac:dyDescent="0.25">
      <c r="A156" t="s">
        <v>39</v>
      </c>
      <c r="B156" s="7" t="s">
        <v>13</v>
      </c>
      <c r="C156" s="8">
        <v>1202433467.25</v>
      </c>
      <c r="D156" s="8">
        <v>1087323821.75</v>
      </c>
      <c r="E156" s="8">
        <v>1371729666.9200001</v>
      </c>
      <c r="F156" s="8">
        <v>836298926.04000008</v>
      </c>
      <c r="G156" s="9">
        <v>-0.39033255151667329</v>
      </c>
    </row>
    <row r="157" spans="1:7" x14ac:dyDescent="0.25">
      <c r="A157" t="s">
        <v>39</v>
      </c>
      <c r="B157" s="7" t="s">
        <v>14</v>
      </c>
      <c r="C157" s="8">
        <v>353232643.70999998</v>
      </c>
      <c r="D157" s="8">
        <v>758232720.14999998</v>
      </c>
      <c r="E157" s="8">
        <v>715196320.91999996</v>
      </c>
      <c r="F157" s="8">
        <v>546230188.97000003</v>
      </c>
      <c r="G157" s="9">
        <v>-0.23625139980117438</v>
      </c>
    </row>
    <row r="158" spans="1:7" x14ac:dyDescent="0.25">
      <c r="A158" t="s">
        <v>39</v>
      </c>
      <c r="B158" s="7" t="s">
        <v>15</v>
      </c>
      <c r="C158" s="8">
        <v>0</v>
      </c>
      <c r="D158" s="8">
        <v>0</v>
      </c>
      <c r="E158" s="8">
        <v>0</v>
      </c>
      <c r="F158" s="8">
        <v>0</v>
      </c>
      <c r="G158" s="9" t="s">
        <v>16</v>
      </c>
    </row>
    <row r="159" spans="1:7" x14ac:dyDescent="0.25">
      <c r="A159" t="s">
        <v>39</v>
      </c>
      <c r="B159" s="13" t="s">
        <v>17</v>
      </c>
      <c r="C159" s="14">
        <v>353232643.71000004</v>
      </c>
      <c r="D159" s="14">
        <v>758232720.14999974</v>
      </c>
      <c r="E159" s="14">
        <v>715196320.9200002</v>
      </c>
      <c r="F159" s="14">
        <v>546230188.96999991</v>
      </c>
      <c r="G159" s="15">
        <v>-0.23625139980117479</v>
      </c>
    </row>
    <row r="160" spans="1:7" x14ac:dyDescent="0.25">
      <c r="A160" t="s">
        <v>39</v>
      </c>
      <c r="B160" s="16" t="s">
        <v>18</v>
      </c>
      <c r="C160" s="17">
        <v>34225884052.789997</v>
      </c>
      <c r="D160" s="17">
        <v>36927583030.290009</v>
      </c>
      <c r="E160" s="17">
        <v>38702264738.080002</v>
      </c>
      <c r="F160" s="17">
        <v>41803494794.360008</v>
      </c>
      <c r="G160" s="18">
        <v>8.0130454309787158E-2</v>
      </c>
    </row>
    <row r="161" spans="1:7" x14ac:dyDescent="0.25">
      <c r="A161" t="s">
        <v>39</v>
      </c>
      <c r="C161" s="11"/>
      <c r="D161" s="11"/>
      <c r="E161" s="11"/>
      <c r="F161" s="11"/>
      <c r="G161" s="19" t="s">
        <v>16</v>
      </c>
    </row>
    <row r="162" spans="1:7" x14ac:dyDescent="0.25">
      <c r="A162" t="s">
        <v>39</v>
      </c>
      <c r="B162" s="20" t="s">
        <v>19</v>
      </c>
      <c r="C162" s="21">
        <v>32881631063.87999</v>
      </c>
      <c r="D162" s="21">
        <v>35371178862.040009</v>
      </c>
      <c r="E162" s="21">
        <v>37012746210.220009</v>
      </c>
      <c r="F162" s="21">
        <v>39769319170.340004</v>
      </c>
      <c r="G162" s="22">
        <v>7.4476315387774342E-2</v>
      </c>
    </row>
    <row r="163" spans="1:7" x14ac:dyDescent="0.25">
      <c r="A163" t="s">
        <v>39</v>
      </c>
      <c r="B163" s="7" t="s">
        <v>20</v>
      </c>
      <c r="C163" s="8">
        <v>18047287587.100002</v>
      </c>
      <c r="D163" s="8">
        <v>19575833413.34</v>
      </c>
      <c r="E163" s="8">
        <v>20158024141.660007</v>
      </c>
      <c r="F163" s="8">
        <v>21206827407.849995</v>
      </c>
      <c r="G163" s="9">
        <v>5.202907084640581E-2</v>
      </c>
    </row>
    <row r="164" spans="1:7" x14ac:dyDescent="0.25">
      <c r="A164" t="s">
        <v>39</v>
      </c>
      <c r="B164" s="7" t="s">
        <v>21</v>
      </c>
      <c r="C164" s="8">
        <v>621546754.38999999</v>
      </c>
      <c r="D164" s="8">
        <v>550349125.91000009</v>
      </c>
      <c r="E164" s="8">
        <v>600383776.22000003</v>
      </c>
      <c r="F164" s="8">
        <v>825064467.79999995</v>
      </c>
      <c r="G164" s="9">
        <v>0.3742284526650328</v>
      </c>
    </row>
    <row r="165" spans="1:7" x14ac:dyDescent="0.25">
      <c r="A165" t="s">
        <v>39</v>
      </c>
      <c r="B165" s="7" t="s">
        <v>22</v>
      </c>
      <c r="C165" s="8">
        <v>14212796722.389999</v>
      </c>
      <c r="D165" s="8">
        <v>15244996322.790001</v>
      </c>
      <c r="E165" s="8">
        <v>16254338292.339998</v>
      </c>
      <c r="F165" s="8">
        <v>17737427294.689999</v>
      </c>
      <c r="G165" s="9">
        <v>9.1242656309726208E-2</v>
      </c>
    </row>
    <row r="166" spans="1:7" x14ac:dyDescent="0.25">
      <c r="A166" t="s">
        <v>39</v>
      </c>
      <c r="B166" s="13" t="s">
        <v>23</v>
      </c>
      <c r="C166" s="14">
        <v>32260084309.48999</v>
      </c>
      <c r="D166" s="14">
        <v>34820829736.130005</v>
      </c>
      <c r="E166" s="14">
        <v>36412362434.000008</v>
      </c>
      <c r="F166" s="14">
        <v>38944254702.540001</v>
      </c>
      <c r="G166" s="15">
        <v>6.9533864305817233E-2</v>
      </c>
    </row>
    <row r="167" spans="1:7" x14ac:dyDescent="0.25">
      <c r="A167" t="s">
        <v>39</v>
      </c>
      <c r="B167" s="4" t="s">
        <v>24</v>
      </c>
      <c r="C167" s="5">
        <v>3520630609.3199997</v>
      </c>
      <c r="D167" s="5">
        <v>4240205431.0699997</v>
      </c>
      <c r="E167" s="5">
        <v>3538671270.3600001</v>
      </c>
      <c r="F167" s="5">
        <v>3934342875.1599998</v>
      </c>
      <c r="G167" s="6">
        <v>0.11181360871640016</v>
      </c>
    </row>
    <row r="168" spans="1:7" x14ac:dyDescent="0.25">
      <c r="A168" t="s">
        <v>39</v>
      </c>
      <c r="B168" s="7" t="s">
        <v>25</v>
      </c>
      <c r="C168" s="8">
        <v>2284672728.9699998</v>
      </c>
      <c r="D168" s="8">
        <v>3201329921.6499996</v>
      </c>
      <c r="E168" s="8">
        <v>2499093826.27</v>
      </c>
      <c r="F168" s="8">
        <v>2545954387.4200001</v>
      </c>
      <c r="G168" s="9">
        <v>1.8751021133104635E-2</v>
      </c>
    </row>
    <row r="169" spans="1:7" x14ac:dyDescent="0.25">
      <c r="A169" t="s">
        <v>39</v>
      </c>
      <c r="B169" s="7" t="s">
        <v>26</v>
      </c>
      <c r="C169" s="8">
        <v>101250622.26999997</v>
      </c>
      <c r="D169" s="8">
        <v>157454396.05000001</v>
      </c>
      <c r="E169" s="8">
        <v>189926823.17000002</v>
      </c>
      <c r="F169" s="8">
        <v>389740450.93000007</v>
      </c>
      <c r="G169" s="9">
        <v>1.0520558624894734</v>
      </c>
    </row>
    <row r="170" spans="1:7" x14ac:dyDescent="0.25">
      <c r="A170" t="s">
        <v>39</v>
      </c>
      <c r="B170" s="7" t="s">
        <v>27</v>
      </c>
      <c r="C170" s="8">
        <v>1134707258.0799999</v>
      </c>
      <c r="D170" s="8">
        <v>881421113.37</v>
      </c>
      <c r="E170" s="8">
        <v>849650620.91999996</v>
      </c>
      <c r="F170" s="8">
        <v>998648036.80999994</v>
      </c>
      <c r="G170" s="9">
        <v>0.17536315777497566</v>
      </c>
    </row>
    <row r="171" spans="1:7" x14ac:dyDescent="0.25">
      <c r="A171" t="s">
        <v>39</v>
      </c>
      <c r="B171" s="10" t="s">
        <v>28</v>
      </c>
      <c r="C171" s="11">
        <v>954914644.79999995</v>
      </c>
      <c r="D171" s="11">
        <v>788437381.58000004</v>
      </c>
      <c r="E171" s="11">
        <v>712392091.28999996</v>
      </c>
      <c r="F171" s="11">
        <v>776975690.02999997</v>
      </c>
      <c r="G171" s="12">
        <v>9.0657377488641111E-2</v>
      </c>
    </row>
    <row r="172" spans="1:7" x14ac:dyDescent="0.25">
      <c r="A172" t="s">
        <v>39</v>
      </c>
      <c r="B172" s="13" t="s">
        <v>29</v>
      </c>
      <c r="C172" s="14">
        <v>2385923351.2399998</v>
      </c>
      <c r="D172" s="14">
        <v>3358784317.6999998</v>
      </c>
      <c r="E172" s="14">
        <v>2689020649.4400001</v>
      </c>
      <c r="F172" s="14">
        <v>2935694838.3499994</v>
      </c>
      <c r="G172" s="15">
        <v>9.1733839590027066E-2</v>
      </c>
    </row>
    <row r="173" spans="1:7" x14ac:dyDescent="0.25">
      <c r="A173" t="s">
        <v>39</v>
      </c>
      <c r="B173" s="16" t="s">
        <v>30</v>
      </c>
      <c r="C173" s="17">
        <v>34646007660.729988</v>
      </c>
      <c r="D173" s="17">
        <v>38179614053.830002</v>
      </c>
      <c r="E173" s="17">
        <v>39101383083.44001</v>
      </c>
      <c r="F173" s="17">
        <v>41879949540.889999</v>
      </c>
      <c r="G173" s="18">
        <v>7.1060567129318547E-2</v>
      </c>
    </row>
    <row r="174" spans="1:7" x14ac:dyDescent="0.25">
      <c r="A174" t="s">
        <v>39</v>
      </c>
    </row>
    <row r="175" spans="1:7" x14ac:dyDescent="0.25">
      <c r="A175" t="s">
        <v>39</v>
      </c>
      <c r="B175" s="4" t="s">
        <v>31</v>
      </c>
      <c r="C175" s="5">
        <v>-420123607.939991</v>
      </c>
      <c r="D175" s="5">
        <v>-1252031023.5399933</v>
      </c>
      <c r="E175" s="5">
        <v>-399118345.36000824</v>
      </c>
      <c r="F175" s="5">
        <v>-76454746.52999115</v>
      </c>
      <c r="G175" s="6">
        <v>0.80844091127650797</v>
      </c>
    </row>
    <row r="176" spans="1:7" x14ac:dyDescent="0.25">
      <c r="A176" t="s">
        <v>39</v>
      </c>
    </row>
    <row r="177" spans="1:7" x14ac:dyDescent="0.25">
      <c r="A177" t="s">
        <v>39</v>
      </c>
      <c r="B177" s="16" t="s">
        <v>32</v>
      </c>
      <c r="C177" s="17">
        <v>139166182.0100174</v>
      </c>
      <c r="D177" s="17">
        <v>-124540238.0900116</v>
      </c>
      <c r="E177" s="17">
        <v>419833217.7299881</v>
      </c>
      <c r="F177" s="17">
        <v>111915503.80999756</v>
      </c>
      <c r="G177" s="18">
        <v>-0.73342865908724975</v>
      </c>
    </row>
    <row r="178" spans="1:7" x14ac:dyDescent="0.25">
      <c r="A178" t="s">
        <v>39</v>
      </c>
      <c r="B178" s="23" t="s">
        <v>33</v>
      </c>
      <c r="C178" s="5">
        <v>-559289789.95000839</v>
      </c>
      <c r="D178" s="5">
        <v>-1127490785.4499817</v>
      </c>
      <c r="E178" s="5">
        <v>-818951563.08999634</v>
      </c>
      <c r="F178" s="5">
        <v>-188370250.33998871</v>
      </c>
      <c r="G178" s="6">
        <v>0.76998609096092741</v>
      </c>
    </row>
    <row r="179" spans="1:7" x14ac:dyDescent="0.25">
      <c r="A179" t="s">
        <v>39</v>
      </c>
      <c r="B179" s="16" t="s">
        <v>34</v>
      </c>
      <c r="C179" s="17">
        <v>12310224.159996033</v>
      </c>
      <c r="D179" s="17">
        <v>6252768.5300064087</v>
      </c>
      <c r="E179" s="17">
        <v>8022720.2300033569</v>
      </c>
      <c r="F179" s="17">
        <v>53985436.049987793</v>
      </c>
      <c r="G179" s="18">
        <v>5.729068757513585</v>
      </c>
    </row>
    <row r="180" spans="1:7" ht="30" x14ac:dyDescent="0.25">
      <c r="A180" t="s">
        <v>39</v>
      </c>
      <c r="B180" s="24" t="s">
        <v>35</v>
      </c>
      <c r="C180" s="25">
        <v>-211110903.1000061</v>
      </c>
      <c r="D180" s="25">
        <v>-725962585.71998596</v>
      </c>
      <c r="E180" s="25">
        <v>-320027519.95000458</v>
      </c>
      <c r="F180" s="25">
        <v>-914239643.60998535</v>
      </c>
      <c r="G180" s="26">
        <v>-1.8567532059518193</v>
      </c>
    </row>
    <row r="182" spans="1:7" ht="31.5" x14ac:dyDescent="0.25">
      <c r="A182" t="s">
        <v>40</v>
      </c>
      <c r="B182" s="1" t="s">
        <v>2</v>
      </c>
      <c r="C182" s="2">
        <v>2015</v>
      </c>
      <c r="D182" s="2">
        <v>2016</v>
      </c>
      <c r="E182" s="2">
        <v>2017</v>
      </c>
      <c r="F182" s="2">
        <v>2018</v>
      </c>
      <c r="G182" s="3" t="s">
        <v>3</v>
      </c>
    </row>
    <row r="183" spans="1:7" x14ac:dyDescent="0.25">
      <c r="A183" t="s">
        <v>40</v>
      </c>
      <c r="B183" s="4" t="s">
        <v>4</v>
      </c>
      <c r="C183" s="5">
        <v>18284769836.540001</v>
      </c>
      <c r="D183" s="5">
        <v>20790043361.299995</v>
      </c>
      <c r="E183" s="5">
        <v>21585490692.230003</v>
      </c>
      <c r="F183" s="5">
        <v>23310370337.150002</v>
      </c>
      <c r="G183" s="6">
        <v>7.9909216311718712E-2</v>
      </c>
    </row>
    <row r="184" spans="1:7" x14ac:dyDescent="0.25">
      <c r="A184" t="s">
        <v>40</v>
      </c>
      <c r="B184" s="7" t="s">
        <v>5</v>
      </c>
      <c r="C184" s="8">
        <v>10473624430.4</v>
      </c>
      <c r="D184" s="8">
        <v>11897574855.029999</v>
      </c>
      <c r="E184" s="8">
        <v>12585863776.910002</v>
      </c>
      <c r="F184" s="8">
        <v>13115300175.910002</v>
      </c>
      <c r="G184" s="9">
        <v>4.2065956567184752E-2</v>
      </c>
    </row>
    <row r="185" spans="1:7" x14ac:dyDescent="0.25">
      <c r="A185" t="s">
        <v>40</v>
      </c>
      <c r="B185" s="10" t="s">
        <v>6</v>
      </c>
      <c r="C185" s="11">
        <v>8546133459.3482656</v>
      </c>
      <c r="D185" s="11">
        <v>9088977160.3856812</v>
      </c>
      <c r="E185" s="11">
        <v>9935006600.1557751</v>
      </c>
      <c r="F185" s="11">
        <v>10247346094.230003</v>
      </c>
      <c r="G185" s="12">
        <v>3.1438277461167563E-2</v>
      </c>
    </row>
    <row r="186" spans="1:7" x14ac:dyDescent="0.25">
      <c r="A186" t="s">
        <v>40</v>
      </c>
      <c r="B186" s="7" t="s">
        <v>7</v>
      </c>
      <c r="C186" s="8">
        <v>6677266458.0000019</v>
      </c>
      <c r="D186" s="8">
        <v>7570666558.2600002</v>
      </c>
      <c r="E186" s="8">
        <v>7481742695.6799994</v>
      </c>
      <c r="F186" s="8">
        <v>7930162233.4099989</v>
      </c>
      <c r="G186" s="9">
        <v>5.9935172321405751E-2</v>
      </c>
    </row>
    <row r="187" spans="1:7" x14ac:dyDescent="0.25">
      <c r="A187" t="s">
        <v>40</v>
      </c>
      <c r="B187" s="10" t="s">
        <v>8</v>
      </c>
      <c r="C187" s="11">
        <v>4483263944.9699993</v>
      </c>
      <c r="D187" s="11">
        <v>5076173092.4200001</v>
      </c>
      <c r="E187" s="11">
        <v>4867287437.2299995</v>
      </c>
      <c r="F187" s="11">
        <v>5196425631.6499996</v>
      </c>
      <c r="G187" s="12">
        <v>6.7622510210186906E-2</v>
      </c>
    </row>
    <row r="188" spans="1:7" x14ac:dyDescent="0.25">
      <c r="A188" t="s">
        <v>40</v>
      </c>
      <c r="B188" s="7" t="s">
        <v>9</v>
      </c>
      <c r="C188" s="8">
        <v>781503613.62000012</v>
      </c>
      <c r="D188" s="8">
        <v>945442711.80999994</v>
      </c>
      <c r="E188" s="8">
        <v>1163781538.8599999</v>
      </c>
      <c r="F188" s="8">
        <v>1977804919.1900005</v>
      </c>
      <c r="G188" s="9">
        <v>0.69946407736231131</v>
      </c>
    </row>
    <row r="189" spans="1:7" x14ac:dyDescent="0.25">
      <c r="A189" t="s">
        <v>40</v>
      </c>
      <c r="B189" s="7" t="s">
        <v>10</v>
      </c>
      <c r="C189" s="8">
        <v>352375334.51999998</v>
      </c>
      <c r="D189" s="8">
        <v>376359236.19999999</v>
      </c>
      <c r="E189" s="8">
        <v>354102680.78000003</v>
      </c>
      <c r="F189" s="8">
        <v>287103008.64000005</v>
      </c>
      <c r="G189" s="9">
        <v>-0.18920972863694902</v>
      </c>
    </row>
    <row r="190" spans="1:7" x14ac:dyDescent="0.25">
      <c r="A190" t="s">
        <v>40</v>
      </c>
      <c r="B190" s="13" t="s">
        <v>11</v>
      </c>
      <c r="C190" s="14">
        <v>17932394502.02</v>
      </c>
      <c r="D190" s="14">
        <v>20413684125.099995</v>
      </c>
      <c r="E190" s="14">
        <v>21231388011.450005</v>
      </c>
      <c r="F190" s="14">
        <v>23023267328.509998</v>
      </c>
      <c r="G190" s="15">
        <v>8.4397652951076027E-2</v>
      </c>
    </row>
    <row r="191" spans="1:7" x14ac:dyDescent="0.25">
      <c r="A191" t="s">
        <v>40</v>
      </c>
      <c r="B191" s="4" t="s">
        <v>12</v>
      </c>
      <c r="C191" s="5">
        <v>2082691111.2999997</v>
      </c>
      <c r="D191" s="5">
        <v>2278528002.98</v>
      </c>
      <c r="E191" s="5">
        <v>2548708505.8300004</v>
      </c>
      <c r="F191" s="5">
        <v>1484162527.8599999</v>
      </c>
      <c r="G191" s="6">
        <v>-0.41768055292903161</v>
      </c>
    </row>
    <row r="192" spans="1:7" x14ac:dyDescent="0.25">
      <c r="A192" t="s">
        <v>40</v>
      </c>
      <c r="B192" s="7" t="s">
        <v>13</v>
      </c>
      <c r="C192" s="8">
        <v>1544093845.5899999</v>
      </c>
      <c r="D192" s="8">
        <v>1113698208.9200001</v>
      </c>
      <c r="E192" s="8">
        <v>2067507809.4299998</v>
      </c>
      <c r="F192" s="8">
        <v>1058461013.63</v>
      </c>
      <c r="G192" s="9">
        <v>-0.48804981108061124</v>
      </c>
    </row>
    <row r="193" spans="1:7" x14ac:dyDescent="0.25">
      <c r="A193" t="s">
        <v>40</v>
      </c>
      <c r="B193" s="7" t="s">
        <v>14</v>
      </c>
      <c r="C193" s="8">
        <v>373861628.36000001</v>
      </c>
      <c r="D193" s="8">
        <v>638501005.87</v>
      </c>
      <c r="E193" s="8">
        <v>471260625.09999996</v>
      </c>
      <c r="F193" s="8">
        <v>410908696.13000005</v>
      </c>
      <c r="G193" s="9">
        <v>-0.12806486635116912</v>
      </c>
    </row>
    <row r="194" spans="1:7" x14ac:dyDescent="0.25">
      <c r="A194" t="s">
        <v>40</v>
      </c>
      <c r="B194" s="7" t="s">
        <v>15</v>
      </c>
      <c r="C194" s="8">
        <v>164735637.34999999</v>
      </c>
      <c r="D194" s="8">
        <v>526328788.19</v>
      </c>
      <c r="E194" s="8">
        <v>9940071.3000000007</v>
      </c>
      <c r="F194" s="8">
        <v>14792818.100000009</v>
      </c>
      <c r="G194" s="9">
        <v>0.48820040154038008</v>
      </c>
    </row>
    <row r="195" spans="1:7" x14ac:dyDescent="0.25">
      <c r="A195" t="s">
        <v>40</v>
      </c>
      <c r="B195" s="13" t="s">
        <v>17</v>
      </c>
      <c r="C195" s="14">
        <v>538597265.70999968</v>
      </c>
      <c r="D195" s="14">
        <v>1164829794.0599999</v>
      </c>
      <c r="E195" s="14">
        <v>481200696.40000063</v>
      </c>
      <c r="F195" s="14">
        <v>425701514.2299999</v>
      </c>
      <c r="G195" s="15">
        <v>-0.1153347918762502</v>
      </c>
    </row>
    <row r="196" spans="1:7" x14ac:dyDescent="0.25">
      <c r="A196" t="s">
        <v>40</v>
      </c>
      <c r="B196" s="16" t="s">
        <v>18</v>
      </c>
      <c r="C196" s="17">
        <v>18470991767.73</v>
      </c>
      <c r="D196" s="17">
        <v>21578513919.159996</v>
      </c>
      <c r="E196" s="17">
        <v>21712588707.850006</v>
      </c>
      <c r="F196" s="17">
        <v>23448968842.739998</v>
      </c>
      <c r="G196" s="18">
        <v>7.9971124505398936E-2</v>
      </c>
    </row>
    <row r="197" spans="1:7" x14ac:dyDescent="0.25">
      <c r="A197" t="s">
        <v>40</v>
      </c>
      <c r="C197" s="11"/>
      <c r="D197" s="11"/>
      <c r="E197" s="11"/>
      <c r="F197" s="11"/>
      <c r="G197" s="19" t="s">
        <v>16</v>
      </c>
    </row>
    <row r="198" spans="1:7" x14ac:dyDescent="0.25">
      <c r="A198" t="s">
        <v>40</v>
      </c>
      <c r="B198" s="20" t="s">
        <v>19</v>
      </c>
      <c r="C198" s="21">
        <v>17216810203.170002</v>
      </c>
      <c r="D198" s="21">
        <v>18785993143.070007</v>
      </c>
      <c r="E198" s="21">
        <v>19515296432.639999</v>
      </c>
      <c r="F198" s="21">
        <v>21376849089.800003</v>
      </c>
      <c r="G198" s="22">
        <v>9.5389412279000454E-2</v>
      </c>
    </row>
    <row r="199" spans="1:7" x14ac:dyDescent="0.25">
      <c r="A199" t="s">
        <v>40</v>
      </c>
      <c r="B199" s="7" t="s">
        <v>20</v>
      </c>
      <c r="C199" s="8">
        <v>9088514507.8400002</v>
      </c>
      <c r="D199" s="8">
        <v>9501155592.4699993</v>
      </c>
      <c r="E199" s="8">
        <v>10026744893.279997</v>
      </c>
      <c r="F199" s="8">
        <v>11045875165.620001</v>
      </c>
      <c r="G199" s="9">
        <v>0.10164118895884476</v>
      </c>
    </row>
    <row r="200" spans="1:7" x14ac:dyDescent="0.25">
      <c r="A200" t="s">
        <v>40</v>
      </c>
      <c r="B200" s="7" t="s">
        <v>21</v>
      </c>
      <c r="C200" s="8">
        <v>414556094.18000001</v>
      </c>
      <c r="D200" s="8">
        <v>446076327.01999998</v>
      </c>
      <c r="E200" s="8">
        <v>452097969.17000002</v>
      </c>
      <c r="F200" s="8">
        <v>562907752.5</v>
      </c>
      <c r="G200" s="9">
        <v>0.24510126319176798</v>
      </c>
    </row>
    <row r="201" spans="1:7" x14ac:dyDescent="0.25">
      <c r="A201" t="s">
        <v>40</v>
      </c>
      <c r="B201" s="7" t="s">
        <v>22</v>
      </c>
      <c r="C201" s="8">
        <v>7713739601.1499987</v>
      </c>
      <c r="D201" s="8">
        <v>8838761223.5799999</v>
      </c>
      <c r="E201" s="8">
        <v>9036453570.1899986</v>
      </c>
      <c r="F201" s="8">
        <v>9768066171.6800003</v>
      </c>
      <c r="G201" s="9">
        <v>8.0962359382168433E-2</v>
      </c>
    </row>
    <row r="202" spans="1:7" x14ac:dyDescent="0.25">
      <c r="A202" t="s">
        <v>40</v>
      </c>
      <c r="B202" s="13" t="s">
        <v>23</v>
      </c>
      <c r="C202" s="14">
        <v>16802254108.99</v>
      </c>
      <c r="D202" s="14">
        <v>18339916816.050007</v>
      </c>
      <c r="E202" s="14">
        <v>19063198463.470001</v>
      </c>
      <c r="F202" s="14">
        <v>20813941337.300003</v>
      </c>
      <c r="G202" s="15">
        <v>9.183888407734285E-2</v>
      </c>
    </row>
    <row r="203" spans="1:7" x14ac:dyDescent="0.25">
      <c r="A203" t="s">
        <v>40</v>
      </c>
      <c r="B203" s="4" t="s">
        <v>24</v>
      </c>
      <c r="C203" s="5">
        <v>3220619138.6299996</v>
      </c>
      <c r="D203" s="5">
        <v>3241155715.0300002</v>
      </c>
      <c r="E203" s="5">
        <v>3484266638.8999996</v>
      </c>
      <c r="F203" s="5">
        <v>3952452756.71</v>
      </c>
      <c r="G203" s="6">
        <v>0.13437149516140623</v>
      </c>
    </row>
    <row r="204" spans="1:7" x14ac:dyDescent="0.25">
      <c r="A204" t="s">
        <v>40</v>
      </c>
      <c r="B204" s="7" t="s">
        <v>25</v>
      </c>
      <c r="C204" s="8">
        <v>2406909204.1199999</v>
      </c>
      <c r="D204" s="8">
        <v>2163518191.9000001</v>
      </c>
      <c r="E204" s="8">
        <v>2295108334.2600002</v>
      </c>
      <c r="F204" s="8">
        <v>2983313055.5699997</v>
      </c>
      <c r="G204" s="9">
        <v>0.29985718366183078</v>
      </c>
    </row>
    <row r="205" spans="1:7" x14ac:dyDescent="0.25">
      <c r="A205" t="s">
        <v>40</v>
      </c>
      <c r="B205" s="7" t="s">
        <v>26</v>
      </c>
      <c r="C205" s="8">
        <v>124357816.43000001</v>
      </c>
      <c r="D205" s="8">
        <v>159073223.43000001</v>
      </c>
      <c r="E205" s="8">
        <v>150684292.31</v>
      </c>
      <c r="F205" s="8">
        <v>142978527.31</v>
      </c>
      <c r="G205" s="9">
        <v>-5.1138475562848132E-2</v>
      </c>
    </row>
    <row r="206" spans="1:7" x14ac:dyDescent="0.25">
      <c r="A206" t="s">
        <v>40</v>
      </c>
      <c r="B206" s="7" t="s">
        <v>27</v>
      </c>
      <c r="C206" s="8">
        <v>689352118.08000004</v>
      </c>
      <c r="D206" s="8">
        <v>918564299.69999993</v>
      </c>
      <c r="E206" s="8">
        <v>1038474012.3299999</v>
      </c>
      <c r="F206" s="8">
        <v>826161173.83000004</v>
      </c>
      <c r="G206" s="9">
        <v>-0.20444694424623927</v>
      </c>
    </row>
    <row r="207" spans="1:7" x14ac:dyDescent="0.25">
      <c r="A207" t="s">
        <v>40</v>
      </c>
      <c r="B207" s="10" t="s">
        <v>28</v>
      </c>
      <c r="C207" s="11">
        <v>689352118.08000004</v>
      </c>
      <c r="D207" s="11">
        <v>846777051.89999998</v>
      </c>
      <c r="E207" s="11">
        <v>989275445.28999996</v>
      </c>
      <c r="F207" s="11">
        <v>800304830.59000003</v>
      </c>
      <c r="G207" s="12">
        <v>-0.19101921067555089</v>
      </c>
    </row>
    <row r="208" spans="1:7" x14ac:dyDescent="0.25">
      <c r="A208" t="s">
        <v>40</v>
      </c>
      <c r="B208" s="13" t="s">
        <v>29</v>
      </c>
      <c r="C208" s="14">
        <v>2531267020.5499997</v>
      </c>
      <c r="D208" s="14">
        <v>2322591415.3299999</v>
      </c>
      <c r="E208" s="14">
        <v>2445792626.5699997</v>
      </c>
      <c r="F208" s="14">
        <v>3126291582.8800001</v>
      </c>
      <c r="G208" s="15">
        <v>0.27823248337465878</v>
      </c>
    </row>
    <row r="209" spans="1:7" x14ac:dyDescent="0.25">
      <c r="A209" t="s">
        <v>40</v>
      </c>
      <c r="B209" s="16" t="s">
        <v>30</v>
      </c>
      <c r="C209" s="17">
        <v>19333521129.540001</v>
      </c>
      <c r="D209" s="17">
        <v>20662508231.380005</v>
      </c>
      <c r="E209" s="17">
        <v>21508991090.040001</v>
      </c>
      <c r="F209" s="17">
        <v>23940232920.180004</v>
      </c>
      <c r="G209" s="18">
        <v>0.11303374574671794</v>
      </c>
    </row>
    <row r="210" spans="1:7" x14ac:dyDescent="0.25">
      <c r="A210" t="s">
        <v>40</v>
      </c>
    </row>
    <row r="211" spans="1:7" x14ac:dyDescent="0.25">
      <c r="A211" t="s">
        <v>40</v>
      </c>
      <c r="B211" s="4" t="s">
        <v>31</v>
      </c>
      <c r="C211" s="5">
        <v>-862529361.81000137</v>
      </c>
      <c r="D211" s="5">
        <v>916005687.77999115</v>
      </c>
      <c r="E211" s="5">
        <v>203597617.81000519</v>
      </c>
      <c r="F211" s="5">
        <v>-491264077.44000626</v>
      </c>
      <c r="G211" s="6">
        <v>-3.4129166280248322</v>
      </c>
    </row>
    <row r="212" spans="1:7" x14ac:dyDescent="0.25">
      <c r="A212" t="s">
        <v>40</v>
      </c>
    </row>
    <row r="213" spans="1:7" x14ac:dyDescent="0.25">
      <c r="A213" t="s">
        <v>40</v>
      </c>
      <c r="B213" s="16" t="s">
        <v>32</v>
      </c>
      <c r="C213" s="17">
        <v>85935486.470001221</v>
      </c>
      <c r="D213" s="17">
        <v>57662069.409992218</v>
      </c>
      <c r="E213" s="17">
        <v>293270618.63999939</v>
      </c>
      <c r="F213" s="17">
        <v>42102699.880001068</v>
      </c>
      <c r="G213" s="18">
        <v>-0.85643737488860516</v>
      </c>
    </row>
    <row r="214" spans="1:7" x14ac:dyDescent="0.25">
      <c r="A214" t="s">
        <v>40</v>
      </c>
      <c r="B214" s="23" t="s">
        <v>33</v>
      </c>
      <c r="C214" s="5">
        <v>-948464848.28000259</v>
      </c>
      <c r="D214" s="5">
        <v>858343618.36999893</v>
      </c>
      <c r="E214" s="5">
        <v>-89673000.829994202</v>
      </c>
      <c r="F214" s="5">
        <v>-533366777.32000732</v>
      </c>
      <c r="G214" s="6">
        <v>-4.9479082040667537</v>
      </c>
    </row>
    <row r="215" spans="1:7" x14ac:dyDescent="0.25">
      <c r="A215" t="s">
        <v>40</v>
      </c>
      <c r="B215" s="16" t="s">
        <v>34</v>
      </c>
      <c r="C215" s="17">
        <v>3.814697265625E-6</v>
      </c>
      <c r="D215" s="17">
        <v>0</v>
      </c>
      <c r="E215" s="17">
        <v>0</v>
      </c>
      <c r="F215" s="17">
        <v>0</v>
      </c>
      <c r="G215" s="18" t="s">
        <v>16</v>
      </c>
    </row>
    <row r="216" spans="1:7" ht="30" x14ac:dyDescent="0.25">
      <c r="A216" t="s">
        <v>40</v>
      </c>
      <c r="B216" s="24" t="s">
        <v>35</v>
      </c>
      <c r="C216" s="25">
        <v>-155903880.43000412</v>
      </c>
      <c r="D216" s="25">
        <v>983760436.76999664</v>
      </c>
      <c r="E216" s="25">
        <v>841365507.88000488</v>
      </c>
      <c r="F216" s="25">
        <v>-576871681.38000107</v>
      </c>
      <c r="G216" s="26">
        <v>-1.6856374262757088</v>
      </c>
    </row>
    <row r="218" spans="1:7" ht="31.5" x14ac:dyDescent="0.25">
      <c r="A218" t="s">
        <v>41</v>
      </c>
      <c r="B218" s="1" t="s">
        <v>2</v>
      </c>
      <c r="C218" s="2">
        <v>2015</v>
      </c>
      <c r="D218" s="2">
        <v>2016</v>
      </c>
      <c r="E218" s="2">
        <v>2017</v>
      </c>
      <c r="F218" s="2">
        <v>2018</v>
      </c>
      <c r="G218" s="3" t="s">
        <v>3</v>
      </c>
    </row>
    <row r="219" spans="1:7" x14ac:dyDescent="0.25">
      <c r="A219" t="s">
        <v>41</v>
      </c>
      <c r="B219" s="4" t="s">
        <v>4</v>
      </c>
      <c r="C219" s="5">
        <v>19082820790.889999</v>
      </c>
      <c r="D219" s="5">
        <v>20577768114.16</v>
      </c>
      <c r="E219" s="5">
        <v>21014150611.16</v>
      </c>
      <c r="F219" s="5">
        <v>22107612445.520004</v>
      </c>
      <c r="G219" s="6">
        <v>5.2034548271453755E-2</v>
      </c>
    </row>
    <row r="220" spans="1:7" x14ac:dyDescent="0.25">
      <c r="A220" t="s">
        <v>41</v>
      </c>
      <c r="B220" s="7" t="s">
        <v>5</v>
      </c>
      <c r="C220" s="8">
        <v>12168849416.130003</v>
      </c>
      <c r="D220" s="8">
        <v>13311798596.689999</v>
      </c>
      <c r="E220" s="8">
        <v>13705542932.069998</v>
      </c>
      <c r="F220" s="8">
        <v>14046165919.410002</v>
      </c>
      <c r="G220" s="9">
        <v>2.4852936438072099E-2</v>
      </c>
    </row>
    <row r="221" spans="1:7" x14ac:dyDescent="0.25">
      <c r="A221" t="s">
        <v>41</v>
      </c>
      <c r="B221" s="10" t="s">
        <v>6</v>
      </c>
      <c r="C221" s="11">
        <v>5683242598.4275818</v>
      </c>
      <c r="D221" s="11">
        <v>6659016074.3512726</v>
      </c>
      <c r="E221" s="11">
        <v>6833298958.5885687</v>
      </c>
      <c r="F221" s="11">
        <v>6671242558.960001</v>
      </c>
      <c r="G221" s="12">
        <v>-2.3715689977954771E-2</v>
      </c>
    </row>
    <row r="222" spans="1:7" x14ac:dyDescent="0.25">
      <c r="A222" t="s">
        <v>41</v>
      </c>
      <c r="B222" s="7" t="s">
        <v>7</v>
      </c>
      <c r="C222" s="8">
        <v>3462129802.7799988</v>
      </c>
      <c r="D222" s="8">
        <v>3774742997.4200015</v>
      </c>
      <c r="E222" s="8">
        <v>3829979450.1600003</v>
      </c>
      <c r="F222" s="8">
        <v>4394834059.7800007</v>
      </c>
      <c r="G222" s="9">
        <v>0.14748241262662731</v>
      </c>
    </row>
    <row r="223" spans="1:7" x14ac:dyDescent="0.25">
      <c r="A223" t="s">
        <v>41</v>
      </c>
      <c r="B223" s="10" t="s">
        <v>8</v>
      </c>
      <c r="C223" s="11">
        <v>537290343.00999999</v>
      </c>
      <c r="D223" s="11">
        <v>615141035.88999999</v>
      </c>
      <c r="E223" s="11">
        <v>591761873.25</v>
      </c>
      <c r="F223" s="11">
        <v>635157523.87</v>
      </c>
      <c r="G223" s="12">
        <v>7.3332961418531212E-2</v>
      </c>
    </row>
    <row r="224" spans="1:7" x14ac:dyDescent="0.25">
      <c r="A224" t="s">
        <v>41</v>
      </c>
      <c r="B224" s="7" t="s">
        <v>9</v>
      </c>
      <c r="C224" s="8">
        <v>2881176620.0400004</v>
      </c>
      <c r="D224" s="8">
        <v>2749157792.8499999</v>
      </c>
      <c r="E224" s="8">
        <v>2824707882.6800003</v>
      </c>
      <c r="F224" s="8">
        <v>3234650614.0700002</v>
      </c>
      <c r="G224" s="9">
        <v>0.14512747810264126</v>
      </c>
    </row>
    <row r="225" spans="1:7" x14ac:dyDescent="0.25">
      <c r="A225" t="s">
        <v>41</v>
      </c>
      <c r="B225" s="7" t="s">
        <v>10</v>
      </c>
      <c r="C225" s="8">
        <v>570664951.94000006</v>
      </c>
      <c r="D225" s="8">
        <v>742068727.20000005</v>
      </c>
      <c r="E225" s="8">
        <v>653920346.25</v>
      </c>
      <c r="F225" s="8">
        <v>431961852.25999993</v>
      </c>
      <c r="G225" s="9">
        <v>-0.33942741690613065</v>
      </c>
    </row>
    <row r="226" spans="1:7" x14ac:dyDescent="0.25">
      <c r="A226" t="s">
        <v>41</v>
      </c>
      <c r="B226" s="13" t="s">
        <v>11</v>
      </c>
      <c r="C226" s="14">
        <v>18512155838.950001</v>
      </c>
      <c r="D226" s="14">
        <v>19835699386.959999</v>
      </c>
      <c r="E226" s="14">
        <v>20360230264.91</v>
      </c>
      <c r="F226" s="14">
        <v>21675650593.260006</v>
      </c>
      <c r="G226" s="15">
        <v>6.4607340449242254E-2</v>
      </c>
    </row>
    <row r="227" spans="1:7" x14ac:dyDescent="0.25">
      <c r="A227" t="s">
        <v>41</v>
      </c>
      <c r="B227" s="4" t="s">
        <v>12</v>
      </c>
      <c r="C227" s="5">
        <v>690829957.74999988</v>
      </c>
      <c r="D227" s="5">
        <v>404543723.20999998</v>
      </c>
      <c r="E227" s="5">
        <v>642224328.64999986</v>
      </c>
      <c r="F227" s="5">
        <v>701073659.23000014</v>
      </c>
      <c r="G227" s="6">
        <v>9.1633605197899717E-2</v>
      </c>
    </row>
    <row r="228" spans="1:7" x14ac:dyDescent="0.25">
      <c r="A228" t="s">
        <v>41</v>
      </c>
      <c r="B228" s="7" t="s">
        <v>13</v>
      </c>
      <c r="C228" s="8">
        <v>632480811.01999986</v>
      </c>
      <c r="D228" s="8">
        <v>255191237.28999996</v>
      </c>
      <c r="E228" s="8">
        <v>561027373.24000001</v>
      </c>
      <c r="F228" s="8">
        <v>642226751.53000009</v>
      </c>
      <c r="G228" s="9">
        <v>0.14473336268970974</v>
      </c>
    </row>
    <row r="229" spans="1:7" x14ac:dyDescent="0.25">
      <c r="A229" t="s">
        <v>41</v>
      </c>
      <c r="B229" s="7" t="s">
        <v>14</v>
      </c>
      <c r="C229" s="8">
        <v>58349146.729999997</v>
      </c>
      <c r="D229" s="8">
        <v>149352485.91999999</v>
      </c>
      <c r="E229" s="8">
        <v>73905319.409999996</v>
      </c>
      <c r="F229" s="8">
        <v>43981608.609999999</v>
      </c>
      <c r="G229" s="9">
        <v>-0.40489251705948343</v>
      </c>
    </row>
    <row r="230" spans="1:7" x14ac:dyDescent="0.25">
      <c r="A230" t="s">
        <v>41</v>
      </c>
      <c r="B230" s="7" t="s">
        <v>15</v>
      </c>
      <c r="C230" s="8">
        <v>0</v>
      </c>
      <c r="D230" s="8">
        <v>0</v>
      </c>
      <c r="E230" s="8">
        <v>7291636</v>
      </c>
      <c r="F230" s="8">
        <v>14865299.090000004</v>
      </c>
      <c r="G230" s="9">
        <v>1.0386781635835913</v>
      </c>
    </row>
    <row r="231" spans="1:7" x14ac:dyDescent="0.25">
      <c r="A231" t="s">
        <v>41</v>
      </c>
      <c r="B231" s="13" t="s">
        <v>17</v>
      </c>
      <c r="C231" s="14">
        <v>58349146.729999937</v>
      </c>
      <c r="D231" s="14">
        <v>149352485.92000002</v>
      </c>
      <c r="E231" s="14">
        <v>81196955.409999847</v>
      </c>
      <c r="F231" s="14">
        <v>58846907.700000137</v>
      </c>
      <c r="G231" s="15">
        <v>-0.27525721373596207</v>
      </c>
    </row>
    <row r="232" spans="1:7" x14ac:dyDescent="0.25">
      <c r="A232" t="s">
        <v>41</v>
      </c>
      <c r="B232" s="16" t="s">
        <v>18</v>
      </c>
      <c r="C232" s="17">
        <v>18570504985.68</v>
      </c>
      <c r="D232" s="17">
        <v>19985051872.879997</v>
      </c>
      <c r="E232" s="17">
        <v>20441427220.32</v>
      </c>
      <c r="F232" s="17">
        <v>21734497500.960007</v>
      </c>
      <c r="G232" s="18">
        <v>6.3257338477551009E-2</v>
      </c>
    </row>
    <row r="233" spans="1:7" x14ac:dyDescent="0.25">
      <c r="A233" t="s">
        <v>41</v>
      </c>
      <c r="C233" s="11"/>
      <c r="D233" s="11"/>
      <c r="E233" s="11"/>
      <c r="F233" s="11"/>
      <c r="G233" s="19" t="s">
        <v>16</v>
      </c>
    </row>
    <row r="234" spans="1:7" x14ac:dyDescent="0.25">
      <c r="A234" t="s">
        <v>41</v>
      </c>
      <c r="B234" s="20" t="s">
        <v>19</v>
      </c>
      <c r="C234" s="21">
        <v>18643332934.659996</v>
      </c>
      <c r="D234" s="21">
        <v>19788817549.779999</v>
      </c>
      <c r="E234" s="21">
        <v>19993055933.360001</v>
      </c>
      <c r="F234" s="21">
        <v>21364531560.419998</v>
      </c>
      <c r="G234" s="22">
        <v>6.8597598667824541E-2</v>
      </c>
    </row>
    <row r="235" spans="1:7" x14ac:dyDescent="0.25">
      <c r="A235" t="s">
        <v>41</v>
      </c>
      <c r="B235" s="7" t="s">
        <v>20</v>
      </c>
      <c r="C235" s="8">
        <v>12381076754.619997</v>
      </c>
      <c r="D235" s="8">
        <v>12980308142.119999</v>
      </c>
      <c r="E235" s="8">
        <v>12634869094.080002</v>
      </c>
      <c r="F235" s="8">
        <v>13179994623.1</v>
      </c>
      <c r="G235" s="9">
        <v>4.3144533193099258E-2</v>
      </c>
    </row>
    <row r="236" spans="1:7" x14ac:dyDescent="0.25">
      <c r="A236" t="s">
        <v>41</v>
      </c>
      <c r="B236" s="7" t="s">
        <v>21</v>
      </c>
      <c r="C236" s="8">
        <v>229962989.22999999</v>
      </c>
      <c r="D236" s="8">
        <v>197322474.84999999</v>
      </c>
      <c r="E236" s="8">
        <v>204998129.21000001</v>
      </c>
      <c r="F236" s="8">
        <v>264667227.75</v>
      </c>
      <c r="G236" s="9">
        <v>0.29107142962692595</v>
      </c>
    </row>
    <row r="237" spans="1:7" x14ac:dyDescent="0.25">
      <c r="A237" t="s">
        <v>41</v>
      </c>
      <c r="B237" s="7" t="s">
        <v>22</v>
      </c>
      <c r="C237" s="8">
        <v>6032293190.8100004</v>
      </c>
      <c r="D237" s="8">
        <v>6611186932.8099995</v>
      </c>
      <c r="E237" s="8">
        <v>7153188710.0699997</v>
      </c>
      <c r="F237" s="8">
        <v>7919869709.5699987</v>
      </c>
      <c r="G237" s="9">
        <v>0.1071803122460188</v>
      </c>
    </row>
    <row r="238" spans="1:7" x14ac:dyDescent="0.25">
      <c r="A238" t="s">
        <v>41</v>
      </c>
      <c r="B238" s="13" t="s">
        <v>23</v>
      </c>
      <c r="C238" s="14">
        <v>18413369945.429993</v>
      </c>
      <c r="D238" s="14">
        <v>19591495074.929996</v>
      </c>
      <c r="E238" s="14">
        <v>19788057804.150002</v>
      </c>
      <c r="F238" s="14">
        <v>21099864332.669998</v>
      </c>
      <c r="G238" s="15">
        <v>6.6292838918475427E-2</v>
      </c>
    </row>
    <row r="239" spans="1:7" x14ac:dyDescent="0.25">
      <c r="A239" t="s">
        <v>41</v>
      </c>
      <c r="B239" s="4" t="s">
        <v>24</v>
      </c>
      <c r="C239" s="5">
        <v>948429548.93999994</v>
      </c>
      <c r="D239" s="5">
        <v>906953381.56000006</v>
      </c>
      <c r="E239" s="5">
        <v>1124477251.27</v>
      </c>
      <c r="F239" s="5">
        <v>1490712928.8800001</v>
      </c>
      <c r="G239" s="6">
        <v>0.32569416339580776</v>
      </c>
    </row>
    <row r="240" spans="1:7" x14ac:dyDescent="0.25">
      <c r="A240" t="s">
        <v>41</v>
      </c>
      <c r="B240" s="7" t="s">
        <v>25</v>
      </c>
      <c r="C240" s="8">
        <v>630871346.04999995</v>
      </c>
      <c r="D240" s="8">
        <v>600784109.42999995</v>
      </c>
      <c r="E240" s="8">
        <v>749252170.67000008</v>
      </c>
      <c r="F240" s="8">
        <v>976156355.58000004</v>
      </c>
      <c r="G240" s="9">
        <v>0.30284087760079031</v>
      </c>
    </row>
    <row r="241" spans="1:7" x14ac:dyDescent="0.25">
      <c r="A241" t="s">
        <v>41</v>
      </c>
      <c r="B241" s="7" t="s">
        <v>26</v>
      </c>
      <c r="C241" s="8">
        <v>72866505.290000007</v>
      </c>
      <c r="D241" s="8">
        <v>69448387.36999999</v>
      </c>
      <c r="E241" s="8">
        <v>126908530.3</v>
      </c>
      <c r="F241" s="8">
        <v>102887047.21000001</v>
      </c>
      <c r="G241" s="9">
        <v>-0.18928186334847177</v>
      </c>
    </row>
    <row r="242" spans="1:7" x14ac:dyDescent="0.25">
      <c r="A242" t="s">
        <v>41</v>
      </c>
      <c r="B242" s="7" t="s">
        <v>27</v>
      </c>
      <c r="C242" s="8">
        <v>244691697.60000002</v>
      </c>
      <c r="D242" s="8">
        <v>236720884.76000002</v>
      </c>
      <c r="E242" s="8">
        <v>248316550.30000001</v>
      </c>
      <c r="F242" s="8">
        <v>411669526.08999997</v>
      </c>
      <c r="G242" s="9">
        <v>0.65784167665283466</v>
      </c>
    </row>
    <row r="243" spans="1:7" x14ac:dyDescent="0.25">
      <c r="A243" t="s">
        <v>41</v>
      </c>
      <c r="B243" s="10" t="s">
        <v>28</v>
      </c>
      <c r="C243" s="11">
        <v>238051149.36000001</v>
      </c>
      <c r="D243" s="11">
        <v>225022108.93000001</v>
      </c>
      <c r="E243" s="11">
        <v>213152903.49000001</v>
      </c>
      <c r="F243" s="11">
        <v>320757653.45999998</v>
      </c>
      <c r="G243" s="12">
        <v>0.50482422809243233</v>
      </c>
    </row>
    <row r="244" spans="1:7" x14ac:dyDescent="0.25">
      <c r="A244" t="s">
        <v>41</v>
      </c>
      <c r="B244" s="13" t="s">
        <v>29</v>
      </c>
      <c r="C244" s="14">
        <v>703737851.33999991</v>
      </c>
      <c r="D244" s="14">
        <v>670232496.80000007</v>
      </c>
      <c r="E244" s="14">
        <v>876160700.97000003</v>
      </c>
      <c r="F244" s="14">
        <v>1079043402.7900002</v>
      </c>
      <c r="G244" s="15">
        <v>0.2315587786525784</v>
      </c>
    </row>
    <row r="245" spans="1:7" x14ac:dyDescent="0.25">
      <c r="A245" t="s">
        <v>41</v>
      </c>
      <c r="B245" s="16" t="s">
        <v>30</v>
      </c>
      <c r="C245" s="17">
        <v>19117107796.769993</v>
      </c>
      <c r="D245" s="17">
        <v>20261727571.729996</v>
      </c>
      <c r="E245" s="17">
        <v>20664218505.120003</v>
      </c>
      <c r="F245" s="17">
        <v>22178907735.459999</v>
      </c>
      <c r="G245" s="18">
        <v>7.3300097459030433E-2</v>
      </c>
    </row>
    <row r="246" spans="1:7" x14ac:dyDescent="0.25">
      <c r="A246" t="s">
        <v>41</v>
      </c>
    </row>
    <row r="247" spans="1:7" x14ac:dyDescent="0.25">
      <c r="A247" t="s">
        <v>41</v>
      </c>
      <c r="B247" s="4" t="s">
        <v>31</v>
      </c>
      <c r="C247" s="5">
        <v>-546602811.08999252</v>
      </c>
      <c r="D247" s="5">
        <v>-276675698.84999847</v>
      </c>
      <c r="E247" s="5">
        <v>-222791284.80000305</v>
      </c>
      <c r="F247" s="5">
        <v>-444410234.49999237</v>
      </c>
      <c r="G247" s="6">
        <v>-0.99473796696730699</v>
      </c>
    </row>
    <row r="248" spans="1:7" x14ac:dyDescent="0.25">
      <c r="A248" t="s">
        <v>41</v>
      </c>
    </row>
    <row r="249" spans="1:7" x14ac:dyDescent="0.25">
      <c r="A249" t="s">
        <v>41</v>
      </c>
      <c r="B249" s="16" t="s">
        <v>32</v>
      </c>
      <c r="C249" s="17">
        <v>2168921715.7500038</v>
      </c>
      <c r="D249" s="17">
        <v>461166485.4200058</v>
      </c>
      <c r="E249" s="17">
        <v>479380282.77999878</v>
      </c>
      <c r="F249" s="17">
        <v>83550091.38999939</v>
      </c>
      <c r="G249" s="18">
        <v>-0.82571229065684604</v>
      </c>
    </row>
    <row r="250" spans="1:7" x14ac:dyDescent="0.25">
      <c r="A250" t="s">
        <v>41</v>
      </c>
      <c r="B250" s="23" t="s">
        <v>33</v>
      </c>
      <c r="C250" s="5">
        <v>-2715524526.8399963</v>
      </c>
      <c r="D250" s="5">
        <v>-737842184.27000427</v>
      </c>
      <c r="E250" s="5">
        <v>-702171567.58000183</v>
      </c>
      <c r="F250" s="5">
        <v>-527960325.88999176</v>
      </c>
      <c r="G250" s="6">
        <v>0.24810352588103241</v>
      </c>
    </row>
    <row r="251" spans="1:7" x14ac:dyDescent="0.25">
      <c r="A251" t="s">
        <v>41</v>
      </c>
      <c r="B251" s="16" t="s">
        <v>34</v>
      </c>
      <c r="C251" s="17">
        <v>1534898.969997406</v>
      </c>
      <c r="D251" s="17">
        <v>-1396572.0500068665</v>
      </c>
      <c r="E251" s="17">
        <v>39565171.499996185</v>
      </c>
      <c r="F251" s="17">
        <v>-38222854.20999527</v>
      </c>
      <c r="G251" s="18">
        <v>-1.9660732599124195</v>
      </c>
    </row>
    <row r="252" spans="1:7" ht="30" x14ac:dyDescent="0.25">
      <c r="A252" t="s">
        <v>41</v>
      </c>
      <c r="B252" s="24" t="s">
        <v>35</v>
      </c>
      <c r="C252" s="25">
        <v>-1988568349.6799965</v>
      </c>
      <c r="D252" s="25">
        <v>-173229007.34000015</v>
      </c>
      <c r="E252" s="25">
        <v>19896300.900001526</v>
      </c>
      <c r="F252" s="25">
        <v>-91885621.729995728</v>
      </c>
      <c r="G252" s="26">
        <v>-5.6182263824723657</v>
      </c>
    </row>
    <row r="254" spans="1:7" ht="31.5" x14ac:dyDescent="0.25">
      <c r="A254" t="s">
        <v>42</v>
      </c>
      <c r="B254" s="1" t="s">
        <v>2</v>
      </c>
      <c r="C254" s="2">
        <v>2015</v>
      </c>
      <c r="D254" s="2">
        <v>2016</v>
      </c>
      <c r="E254" s="2">
        <v>2017</v>
      </c>
      <c r="F254" s="2">
        <v>2018</v>
      </c>
      <c r="G254" s="3" t="s">
        <v>3</v>
      </c>
    </row>
    <row r="255" spans="1:7" x14ac:dyDescent="0.25">
      <c r="A255" t="s">
        <v>42</v>
      </c>
      <c r="B255" s="4" t="s">
        <v>4</v>
      </c>
      <c r="C255" s="5">
        <v>15104272608.25</v>
      </c>
      <c r="D255" s="5">
        <v>14863713151.200005</v>
      </c>
      <c r="E255" s="5">
        <v>15305344746.49</v>
      </c>
      <c r="F255" s="5">
        <v>16959238256.669998</v>
      </c>
      <c r="G255" s="6">
        <v>0.10805986650900422</v>
      </c>
    </row>
    <row r="256" spans="1:7" x14ac:dyDescent="0.25">
      <c r="A256" t="s">
        <v>42</v>
      </c>
      <c r="B256" s="7" t="s">
        <v>5</v>
      </c>
      <c r="C256" s="8">
        <v>9747508367.3099976</v>
      </c>
      <c r="D256" s="8">
        <v>9174032319.4000015</v>
      </c>
      <c r="E256" s="8">
        <v>9668947838.25</v>
      </c>
      <c r="F256" s="8">
        <v>10559150282.6</v>
      </c>
      <c r="G256" s="9">
        <v>9.2068181485930919E-2</v>
      </c>
    </row>
    <row r="257" spans="1:7" x14ac:dyDescent="0.25">
      <c r="A257" t="s">
        <v>42</v>
      </c>
      <c r="B257" s="10" t="s">
        <v>6</v>
      </c>
      <c r="C257" s="11">
        <v>8066342769.9557047</v>
      </c>
      <c r="D257" s="11">
        <v>7515657736.1577406</v>
      </c>
      <c r="E257" s="11">
        <v>7907553429.6878691</v>
      </c>
      <c r="F257" s="11">
        <v>8666460698.1999989</v>
      </c>
      <c r="G257" s="12">
        <v>9.5972449033719112E-2</v>
      </c>
    </row>
    <row r="258" spans="1:7" x14ac:dyDescent="0.25">
      <c r="A258" t="s">
        <v>42</v>
      </c>
      <c r="B258" s="7" t="s">
        <v>7</v>
      </c>
      <c r="C258" s="8">
        <v>4226511094.2400007</v>
      </c>
      <c r="D258" s="8">
        <v>4200275974.5199995</v>
      </c>
      <c r="E258" s="8">
        <v>4342386101.0100002</v>
      </c>
      <c r="F258" s="8">
        <v>5111988623.4499998</v>
      </c>
      <c r="G258" s="9">
        <v>0.17723033017745632</v>
      </c>
    </row>
    <row r="259" spans="1:7" x14ac:dyDescent="0.25">
      <c r="A259" t="s">
        <v>42</v>
      </c>
      <c r="B259" s="10" t="s">
        <v>8</v>
      </c>
      <c r="C259" s="11">
        <v>916585467.91999996</v>
      </c>
      <c r="D259" s="11">
        <v>1095461757.5599999</v>
      </c>
      <c r="E259" s="11">
        <v>1025659770.0600001</v>
      </c>
      <c r="F259" s="11">
        <v>1120537703.3199999</v>
      </c>
      <c r="G259" s="12">
        <v>9.2504294337731122E-2</v>
      </c>
    </row>
    <row r="260" spans="1:7" x14ac:dyDescent="0.25">
      <c r="A260" t="s">
        <v>42</v>
      </c>
      <c r="B260" s="7" t="s">
        <v>9</v>
      </c>
      <c r="C260" s="8">
        <v>554243873.88999999</v>
      </c>
      <c r="D260" s="8">
        <v>746315839.34000397</v>
      </c>
      <c r="E260" s="8">
        <v>633371389.80999994</v>
      </c>
      <c r="F260" s="8">
        <v>811135114.46000004</v>
      </c>
      <c r="G260" s="9">
        <v>0.28066270044708841</v>
      </c>
    </row>
    <row r="261" spans="1:7" x14ac:dyDescent="0.25">
      <c r="A261" t="s">
        <v>42</v>
      </c>
      <c r="B261" s="7" t="s">
        <v>10</v>
      </c>
      <c r="C261" s="8">
        <v>576009272.81000006</v>
      </c>
      <c r="D261" s="8">
        <v>743089017.94000006</v>
      </c>
      <c r="E261" s="8">
        <v>660639417.41999996</v>
      </c>
      <c r="F261" s="8">
        <v>476964236.16000003</v>
      </c>
      <c r="G261" s="9">
        <v>-0.27802637326320612</v>
      </c>
    </row>
    <row r="262" spans="1:7" x14ac:dyDescent="0.25">
      <c r="A262" t="s">
        <v>42</v>
      </c>
      <c r="B262" s="13" t="s">
        <v>11</v>
      </c>
      <c r="C262" s="14">
        <v>14528263335.440001</v>
      </c>
      <c r="D262" s="14">
        <v>14120624133.260004</v>
      </c>
      <c r="E262" s="14">
        <v>14644705329.07</v>
      </c>
      <c r="F262" s="14">
        <v>16482274020.509998</v>
      </c>
      <c r="G262" s="15">
        <v>0.12547665863869534</v>
      </c>
    </row>
    <row r="263" spans="1:7" x14ac:dyDescent="0.25">
      <c r="A263" t="s">
        <v>42</v>
      </c>
      <c r="B263" s="4" t="s">
        <v>12</v>
      </c>
      <c r="C263" s="5">
        <v>469399825.6699999</v>
      </c>
      <c r="D263" s="5">
        <v>361010617.98000008</v>
      </c>
      <c r="E263" s="5">
        <v>194026080.10000002</v>
      </c>
      <c r="F263" s="5">
        <v>124199702.30000001</v>
      </c>
      <c r="G263" s="6">
        <v>-0.35988140235586813</v>
      </c>
    </row>
    <row r="264" spans="1:7" x14ac:dyDescent="0.25">
      <c r="A264" t="s">
        <v>42</v>
      </c>
      <c r="B264" s="7" t="s">
        <v>13</v>
      </c>
      <c r="C264" s="8">
        <v>391476042.36999995</v>
      </c>
      <c r="D264" s="8">
        <v>301377778.54000002</v>
      </c>
      <c r="E264" s="8">
        <v>95043586.909999996</v>
      </c>
      <c r="F264" s="8">
        <v>66856013.469999999</v>
      </c>
      <c r="G264" s="9">
        <v>-0.29657522781302192</v>
      </c>
    </row>
    <row r="265" spans="1:7" x14ac:dyDescent="0.25">
      <c r="A265" t="s">
        <v>42</v>
      </c>
      <c r="B265" s="7" t="s">
        <v>14</v>
      </c>
      <c r="C265" s="8">
        <v>26782821.789999999</v>
      </c>
      <c r="D265" s="8">
        <v>17264325.719999999</v>
      </c>
      <c r="E265" s="8">
        <v>63520506.490000002</v>
      </c>
      <c r="F265" s="8">
        <v>18312282.109999999</v>
      </c>
      <c r="G265" s="9">
        <v>-0.71171070380424484</v>
      </c>
    </row>
    <row r="266" spans="1:7" x14ac:dyDescent="0.25">
      <c r="A266" t="s">
        <v>42</v>
      </c>
      <c r="B266" s="7" t="s">
        <v>15</v>
      </c>
      <c r="C266" s="8">
        <v>51140961.509999998</v>
      </c>
      <c r="D266" s="8">
        <v>42368513.719999999</v>
      </c>
      <c r="E266" s="8">
        <v>35461986.700000003</v>
      </c>
      <c r="F266" s="8">
        <v>39031406.720000006</v>
      </c>
      <c r="G266" s="9">
        <v>0.10065482371860467</v>
      </c>
    </row>
    <row r="267" spans="1:7" x14ac:dyDescent="0.25">
      <c r="A267" t="s">
        <v>42</v>
      </c>
      <c r="B267" s="13" t="s">
        <v>17</v>
      </c>
      <c r="C267" s="14">
        <v>77923783.299999937</v>
      </c>
      <c r="D267" s="14">
        <v>59632839.440000065</v>
      </c>
      <c r="E267" s="14">
        <v>98982493.190000027</v>
      </c>
      <c r="F267" s="14">
        <v>57343688.830000013</v>
      </c>
      <c r="G267" s="15">
        <v>-0.42066837294220316</v>
      </c>
    </row>
    <row r="268" spans="1:7" x14ac:dyDescent="0.25">
      <c r="A268" t="s">
        <v>42</v>
      </c>
      <c r="B268" s="16" t="s">
        <v>18</v>
      </c>
      <c r="C268" s="17">
        <v>14606187118.74</v>
      </c>
      <c r="D268" s="17">
        <v>14180256972.700005</v>
      </c>
      <c r="E268" s="17">
        <v>14743687822.26</v>
      </c>
      <c r="F268" s="17">
        <v>16539617709.339998</v>
      </c>
      <c r="G268" s="18">
        <v>0.12181008637259028</v>
      </c>
    </row>
    <row r="269" spans="1:7" x14ac:dyDescent="0.25">
      <c r="A269" t="s">
        <v>42</v>
      </c>
      <c r="C269" s="11"/>
      <c r="D269" s="11"/>
      <c r="E269" s="11"/>
      <c r="F269" s="11"/>
      <c r="G269" s="19" t="s">
        <v>16</v>
      </c>
    </row>
    <row r="270" spans="1:7" x14ac:dyDescent="0.25">
      <c r="A270" t="s">
        <v>42</v>
      </c>
      <c r="B270" s="20" t="s">
        <v>19</v>
      </c>
      <c r="C270" s="21">
        <v>13387851662.889999</v>
      </c>
      <c r="D270" s="21">
        <v>13120325173.959999</v>
      </c>
      <c r="E270" s="21">
        <v>13419797607.940002</v>
      </c>
      <c r="F270" s="21">
        <v>14715888181.037003</v>
      </c>
      <c r="G270" s="22">
        <v>9.6580485858456674E-2</v>
      </c>
    </row>
    <row r="271" spans="1:7" x14ac:dyDescent="0.25">
      <c r="A271" t="s">
        <v>42</v>
      </c>
      <c r="B271" s="7" t="s">
        <v>20</v>
      </c>
      <c r="C271" s="8">
        <v>6752738109.6799994</v>
      </c>
      <c r="D271" s="8">
        <v>6725909436.3199987</v>
      </c>
      <c r="E271" s="8">
        <v>6696622078.0500011</v>
      </c>
      <c r="F271" s="8">
        <v>7264366100.0900011</v>
      </c>
      <c r="G271" s="9">
        <v>8.4780657385599714E-2</v>
      </c>
    </row>
    <row r="272" spans="1:7" x14ac:dyDescent="0.25">
      <c r="A272" t="s">
        <v>42</v>
      </c>
      <c r="B272" s="7" t="s">
        <v>21</v>
      </c>
      <c r="C272" s="8">
        <v>303467446.68000001</v>
      </c>
      <c r="D272" s="8">
        <v>314595539.45999998</v>
      </c>
      <c r="E272" s="8">
        <v>288837356.36000001</v>
      </c>
      <c r="F272" s="8">
        <v>314089722.89700001</v>
      </c>
      <c r="G272" s="9">
        <v>8.742763351401836E-2</v>
      </c>
    </row>
    <row r="273" spans="1:7" x14ac:dyDescent="0.25">
      <c r="A273" t="s">
        <v>42</v>
      </c>
      <c r="B273" s="7" t="s">
        <v>22</v>
      </c>
      <c r="C273" s="8">
        <v>6331646106.5299997</v>
      </c>
      <c r="D273" s="8">
        <v>6079820198.1800013</v>
      </c>
      <c r="E273" s="8">
        <v>6434338173.5299997</v>
      </c>
      <c r="F273" s="8">
        <v>7137432358.0499992</v>
      </c>
      <c r="G273" s="9">
        <v>0.10927218395396658</v>
      </c>
    </row>
    <row r="274" spans="1:7" x14ac:dyDescent="0.25">
      <c r="A274" t="s">
        <v>42</v>
      </c>
      <c r="B274" s="13" t="s">
        <v>23</v>
      </c>
      <c r="C274" s="14">
        <v>13084384216.209999</v>
      </c>
      <c r="D274" s="14">
        <v>12805729634.5</v>
      </c>
      <c r="E274" s="14">
        <v>13130960251.580002</v>
      </c>
      <c r="F274" s="14">
        <v>14401798458.140003</v>
      </c>
      <c r="G274" s="15">
        <v>9.678181810100947E-2</v>
      </c>
    </row>
    <row r="275" spans="1:7" x14ac:dyDescent="0.25">
      <c r="A275" t="s">
        <v>42</v>
      </c>
      <c r="B275" s="4" t="s">
        <v>24</v>
      </c>
      <c r="C275" s="5">
        <v>1426167909.3099999</v>
      </c>
      <c r="D275" s="5">
        <v>1211194375.22</v>
      </c>
      <c r="E275" s="5">
        <v>1131439984.8399999</v>
      </c>
      <c r="F275" s="5">
        <v>1593795836.8900001</v>
      </c>
      <c r="G275" s="6">
        <v>0.4086437267950922</v>
      </c>
    </row>
    <row r="276" spans="1:7" x14ac:dyDescent="0.25">
      <c r="A276" t="s">
        <v>42</v>
      </c>
      <c r="B276" s="7" t="s">
        <v>25</v>
      </c>
      <c r="C276" s="8">
        <v>626605757.50999999</v>
      </c>
      <c r="D276" s="8">
        <v>518506423.21999997</v>
      </c>
      <c r="E276" s="8">
        <v>518610487.53999996</v>
      </c>
      <c r="F276" s="8">
        <v>900619261.36000001</v>
      </c>
      <c r="G276" s="9">
        <v>0.73660055667604685</v>
      </c>
    </row>
    <row r="277" spans="1:7" x14ac:dyDescent="0.25">
      <c r="A277" t="s">
        <v>42</v>
      </c>
      <c r="B277" s="7" t="s">
        <v>26</v>
      </c>
      <c r="C277" s="8">
        <v>546301527.44999993</v>
      </c>
      <c r="D277" s="8">
        <v>428793102.63999999</v>
      </c>
      <c r="E277" s="8">
        <v>378383051.13999999</v>
      </c>
      <c r="F277" s="8">
        <v>428701102.50999999</v>
      </c>
      <c r="G277" s="9">
        <v>0.13298177922716353</v>
      </c>
    </row>
    <row r="278" spans="1:7" x14ac:dyDescent="0.25">
      <c r="A278" t="s">
        <v>42</v>
      </c>
      <c r="B278" s="7" t="s">
        <v>27</v>
      </c>
      <c r="C278" s="8">
        <v>253260624.35000002</v>
      </c>
      <c r="D278" s="8">
        <v>263894849.36000001</v>
      </c>
      <c r="E278" s="8">
        <v>234446446.16000003</v>
      </c>
      <c r="F278" s="8">
        <v>264475473.01999998</v>
      </c>
      <c r="G278" s="9">
        <v>0.12808480295541091</v>
      </c>
    </row>
    <row r="279" spans="1:7" x14ac:dyDescent="0.25">
      <c r="A279" t="s">
        <v>42</v>
      </c>
      <c r="B279" s="10" t="s">
        <v>28</v>
      </c>
      <c r="C279" s="11">
        <v>253135930.49000001</v>
      </c>
      <c r="D279" s="11">
        <v>263894849.36000001</v>
      </c>
      <c r="E279" s="11">
        <v>233425908.91999999</v>
      </c>
      <c r="F279" s="11">
        <v>263995490.00999999</v>
      </c>
      <c r="G279" s="12">
        <v>0.13096053146558315</v>
      </c>
    </row>
    <row r="280" spans="1:7" x14ac:dyDescent="0.25">
      <c r="A280" t="s">
        <v>42</v>
      </c>
      <c r="B280" s="13" t="s">
        <v>29</v>
      </c>
      <c r="C280" s="14">
        <v>1172907284.9599998</v>
      </c>
      <c r="D280" s="14">
        <v>947299525.86000001</v>
      </c>
      <c r="E280" s="14">
        <v>896993538.68000007</v>
      </c>
      <c r="F280" s="14">
        <v>1329320363.8699999</v>
      </c>
      <c r="G280" s="15">
        <v>0.48197317655844474</v>
      </c>
    </row>
    <row r="281" spans="1:7" x14ac:dyDescent="0.25">
      <c r="A281" t="s">
        <v>42</v>
      </c>
      <c r="B281" s="16" t="s">
        <v>30</v>
      </c>
      <c r="C281" s="17">
        <v>14257291501.169998</v>
      </c>
      <c r="D281" s="17">
        <v>13753029160.360001</v>
      </c>
      <c r="E281" s="17">
        <v>14027953790.260002</v>
      </c>
      <c r="F281" s="17">
        <v>15731118822.010002</v>
      </c>
      <c r="G281" s="18">
        <v>0.12141222142694502</v>
      </c>
    </row>
    <row r="282" spans="1:7" x14ac:dyDescent="0.25">
      <c r="A282" t="s">
        <v>42</v>
      </c>
    </row>
    <row r="283" spans="1:7" x14ac:dyDescent="0.25">
      <c r="A283" t="s">
        <v>42</v>
      </c>
      <c r="B283" s="4" t="s">
        <v>31</v>
      </c>
      <c r="C283" s="5">
        <v>348895617.5700016</v>
      </c>
      <c r="D283" s="5">
        <v>427227812.34000397</v>
      </c>
      <c r="E283" s="5">
        <v>715734031.99999809</v>
      </c>
      <c r="F283" s="5">
        <v>808498887.32999611</v>
      </c>
      <c r="G283" s="6">
        <v>0.12960799847784557</v>
      </c>
    </row>
    <row r="284" spans="1:7" x14ac:dyDescent="0.25">
      <c r="A284" t="s">
        <v>42</v>
      </c>
    </row>
    <row r="285" spans="1:7" x14ac:dyDescent="0.25">
      <c r="A285" t="s">
        <v>42</v>
      </c>
      <c r="B285" s="16" t="s">
        <v>32</v>
      </c>
      <c r="C285" s="17">
        <v>140311939.5300045</v>
      </c>
      <c r="D285" s="17">
        <v>109723210.90000153</v>
      </c>
      <c r="E285" s="17">
        <v>201762630.62999535</v>
      </c>
      <c r="F285" s="17">
        <v>287293014.01000023</v>
      </c>
      <c r="G285" s="18">
        <v>0.42391588131528546</v>
      </c>
    </row>
    <row r="286" spans="1:7" x14ac:dyDescent="0.25">
      <c r="A286" t="s">
        <v>42</v>
      </c>
      <c r="B286" s="23" t="s">
        <v>33</v>
      </c>
      <c r="C286" s="5">
        <v>208583678.0399971</v>
      </c>
      <c r="D286" s="5">
        <v>317504601.44000244</v>
      </c>
      <c r="E286" s="5">
        <v>513971401.37000275</v>
      </c>
      <c r="F286" s="5">
        <v>521205873.31999588</v>
      </c>
      <c r="G286" s="6">
        <v>1.407563131082679E-2</v>
      </c>
    </row>
    <row r="287" spans="1:7" x14ac:dyDescent="0.25">
      <c r="A287" t="s">
        <v>42</v>
      </c>
      <c r="B287" s="16" t="s">
        <v>34</v>
      </c>
      <c r="C287" s="17">
        <v>-124693.86000061035</v>
      </c>
      <c r="D287" s="17">
        <v>1.9073486328125E-6</v>
      </c>
      <c r="E287" s="17">
        <v>-450015.84999847412</v>
      </c>
      <c r="F287" s="17">
        <v>-479983.01000022888</v>
      </c>
      <c r="G287" s="18">
        <v>-6.6591343397918917E-2</v>
      </c>
    </row>
    <row r="288" spans="1:7" ht="30" x14ac:dyDescent="0.25">
      <c r="A288" t="s">
        <v>42</v>
      </c>
      <c r="B288" s="24" t="s">
        <v>35</v>
      </c>
      <c r="C288" s="25">
        <v>619465616.04999733</v>
      </c>
      <c r="D288" s="25">
        <v>783481009.10000229</v>
      </c>
      <c r="E288" s="25">
        <v>746820619.03000259</v>
      </c>
      <c r="F288" s="25">
        <v>486940910.04299545</v>
      </c>
      <c r="G288" s="26">
        <v>-0.3479814327094346</v>
      </c>
    </row>
    <row r="290" spans="1:7" ht="31.5" x14ac:dyDescent="0.25">
      <c r="A290" t="s">
        <v>43</v>
      </c>
      <c r="B290" s="1" t="s">
        <v>2</v>
      </c>
      <c r="C290" s="2">
        <v>2015</v>
      </c>
      <c r="D290" s="2">
        <v>2016</v>
      </c>
      <c r="E290" s="2">
        <v>2017</v>
      </c>
      <c r="F290" s="2">
        <v>2018</v>
      </c>
      <c r="G290" s="3" t="s">
        <v>3</v>
      </c>
    </row>
    <row r="291" spans="1:7" x14ac:dyDescent="0.25">
      <c r="A291" t="s">
        <v>43</v>
      </c>
      <c r="B291" s="4" t="s">
        <v>4</v>
      </c>
      <c r="C291" s="5">
        <v>22092968339.299995</v>
      </c>
      <c r="D291" s="5">
        <v>24111016614.870003</v>
      </c>
      <c r="E291" s="5">
        <v>26150994155.379997</v>
      </c>
      <c r="F291" s="5">
        <v>26846644532.259995</v>
      </c>
      <c r="G291" s="6">
        <v>2.6601297554757871E-2</v>
      </c>
    </row>
    <row r="292" spans="1:7" x14ac:dyDescent="0.25">
      <c r="A292" t="s">
        <v>43</v>
      </c>
      <c r="B292" s="7" t="s">
        <v>5</v>
      </c>
      <c r="C292" s="8">
        <v>15343275187.769999</v>
      </c>
      <c r="D292" s="8">
        <v>16450066354.070002</v>
      </c>
      <c r="E292" s="8">
        <v>17509691754.729996</v>
      </c>
      <c r="F292" s="8">
        <v>17931277839.379997</v>
      </c>
      <c r="G292" s="9">
        <v>2.4077299049888527E-2</v>
      </c>
    </row>
    <row r="293" spans="1:7" x14ac:dyDescent="0.25">
      <c r="A293" t="s">
        <v>43</v>
      </c>
      <c r="B293" s="10" t="s">
        <v>6</v>
      </c>
      <c r="C293" s="11">
        <v>11809214676.888172</v>
      </c>
      <c r="D293" s="11">
        <v>12356135790.463705</v>
      </c>
      <c r="E293" s="11">
        <v>13034177625.812988</v>
      </c>
      <c r="F293" s="11">
        <v>13470276792.050001</v>
      </c>
      <c r="G293" s="12">
        <v>3.3458126684828865E-2</v>
      </c>
    </row>
    <row r="294" spans="1:7" x14ac:dyDescent="0.25">
      <c r="A294" t="s">
        <v>43</v>
      </c>
      <c r="B294" s="7" t="s">
        <v>7</v>
      </c>
      <c r="C294" s="8">
        <v>4232180235.3600001</v>
      </c>
      <c r="D294" s="8">
        <v>4775416262.5900002</v>
      </c>
      <c r="E294" s="8">
        <v>4697271884.750001</v>
      </c>
      <c r="F294" s="8">
        <v>4703362020.1800003</v>
      </c>
      <c r="G294" s="9">
        <v>1.2965260643675689E-3</v>
      </c>
    </row>
    <row r="295" spans="1:7" x14ac:dyDescent="0.25">
      <c r="A295" t="s">
        <v>43</v>
      </c>
      <c r="B295" s="10" t="s">
        <v>8</v>
      </c>
      <c r="C295" s="11">
        <v>1737296095.5500002</v>
      </c>
      <c r="D295" s="11">
        <v>1988402836.5</v>
      </c>
      <c r="E295" s="11">
        <v>1899243593.8800001</v>
      </c>
      <c r="F295" s="11">
        <v>2052249786.48</v>
      </c>
      <c r="G295" s="12">
        <v>8.0561647327934749E-2</v>
      </c>
    </row>
    <row r="296" spans="1:7" x14ac:dyDescent="0.25">
      <c r="A296" t="s">
        <v>43</v>
      </c>
      <c r="B296" s="7" t="s">
        <v>9</v>
      </c>
      <c r="C296" s="8">
        <v>2312909233.1399999</v>
      </c>
      <c r="D296" s="8">
        <v>2642951063.4499998</v>
      </c>
      <c r="E296" s="8">
        <v>3763592085.1900005</v>
      </c>
      <c r="F296" s="8">
        <v>4017480108.8699999</v>
      </c>
      <c r="G296" s="9">
        <v>6.7458964184526418E-2</v>
      </c>
    </row>
    <row r="297" spans="1:7" x14ac:dyDescent="0.25">
      <c r="A297" t="s">
        <v>43</v>
      </c>
      <c r="B297" s="7" t="s">
        <v>10</v>
      </c>
      <c r="C297" s="8">
        <v>204603683.03</v>
      </c>
      <c r="D297" s="8">
        <v>242582934.75999999</v>
      </c>
      <c r="E297" s="8">
        <v>180438430.71000001</v>
      </c>
      <c r="F297" s="8">
        <v>194524563.83000001</v>
      </c>
      <c r="G297" s="9">
        <v>7.8066147353271914E-2</v>
      </c>
    </row>
    <row r="298" spans="1:7" x14ac:dyDescent="0.25">
      <c r="A298" t="s">
        <v>43</v>
      </c>
      <c r="B298" s="13" t="s">
        <v>11</v>
      </c>
      <c r="C298" s="14">
        <v>21888364656.269997</v>
      </c>
      <c r="D298" s="14">
        <v>23868433680.110004</v>
      </c>
      <c r="E298" s="14">
        <v>25970555724.669998</v>
      </c>
      <c r="F298" s="14">
        <v>26652119968.429993</v>
      </c>
      <c r="G298" s="15">
        <v>2.624372966776994E-2</v>
      </c>
    </row>
    <row r="299" spans="1:7" x14ac:dyDescent="0.25">
      <c r="A299" t="s">
        <v>43</v>
      </c>
      <c r="B299" s="4" t="s">
        <v>12</v>
      </c>
      <c r="C299" s="5">
        <v>618941260.95000005</v>
      </c>
      <c r="D299" s="5">
        <v>151105944.34999999</v>
      </c>
      <c r="E299" s="5">
        <v>645252410.37</v>
      </c>
      <c r="F299" s="5">
        <v>388082536.72999996</v>
      </c>
      <c r="G299" s="6">
        <v>-0.39855701351434542</v>
      </c>
    </row>
    <row r="300" spans="1:7" x14ac:dyDescent="0.25">
      <c r="A300" t="s">
        <v>43</v>
      </c>
      <c r="B300" s="7" t="s">
        <v>13</v>
      </c>
      <c r="C300" s="8">
        <v>564051590.37000012</v>
      </c>
      <c r="D300" s="8">
        <v>42434871.380000003</v>
      </c>
      <c r="E300" s="8">
        <v>416136633.21999997</v>
      </c>
      <c r="F300" s="8">
        <v>198093680.90000004</v>
      </c>
      <c r="G300" s="9">
        <v>-0.52396961698088862</v>
      </c>
    </row>
    <row r="301" spans="1:7" x14ac:dyDescent="0.25">
      <c r="A301" t="s">
        <v>43</v>
      </c>
      <c r="B301" s="7" t="s">
        <v>14</v>
      </c>
      <c r="C301" s="8">
        <v>54288670.579999998</v>
      </c>
      <c r="D301" s="8">
        <v>107922271.00999999</v>
      </c>
      <c r="E301" s="8">
        <v>69178203.689999998</v>
      </c>
      <c r="F301" s="8">
        <v>145580553.91999999</v>
      </c>
      <c r="G301" s="9">
        <v>1.1044280735066885</v>
      </c>
    </row>
    <row r="302" spans="1:7" x14ac:dyDescent="0.25">
      <c r="A302" t="s">
        <v>43</v>
      </c>
      <c r="B302" s="7" t="s">
        <v>15</v>
      </c>
      <c r="C302" s="8">
        <v>601000</v>
      </c>
      <c r="D302" s="8">
        <v>748801.96000000089</v>
      </c>
      <c r="E302" s="8">
        <v>159937573.46000001</v>
      </c>
      <c r="F302" s="8">
        <v>44408301.909999996</v>
      </c>
      <c r="G302" s="9">
        <v>-0.72233977951962358</v>
      </c>
    </row>
    <row r="303" spans="1:7" x14ac:dyDescent="0.25">
      <c r="A303" t="s">
        <v>43</v>
      </c>
      <c r="B303" s="13" t="s">
        <v>17</v>
      </c>
      <c r="C303" s="14">
        <v>54889670.580000028</v>
      </c>
      <c r="D303" s="14">
        <v>108671072.97</v>
      </c>
      <c r="E303" s="14">
        <v>229115777.15000001</v>
      </c>
      <c r="F303" s="14">
        <v>189988855.82999992</v>
      </c>
      <c r="G303" s="15">
        <v>-0.17077357922140843</v>
      </c>
    </row>
    <row r="304" spans="1:7" x14ac:dyDescent="0.25">
      <c r="A304" t="s">
        <v>43</v>
      </c>
      <c r="B304" s="16" t="s">
        <v>18</v>
      </c>
      <c r="C304" s="17">
        <v>21943254326.849998</v>
      </c>
      <c r="D304" s="17">
        <v>23977104753.080006</v>
      </c>
      <c r="E304" s="17">
        <v>26199671501.82</v>
      </c>
      <c r="F304" s="17">
        <v>26842108824.259995</v>
      </c>
      <c r="G304" s="18">
        <v>2.452081593448097E-2</v>
      </c>
    </row>
    <row r="305" spans="1:7" x14ac:dyDescent="0.25">
      <c r="A305" t="s">
        <v>43</v>
      </c>
      <c r="C305" s="11"/>
      <c r="D305" s="11"/>
      <c r="E305" s="11"/>
      <c r="F305" s="11"/>
      <c r="G305" s="19" t="s">
        <v>16</v>
      </c>
    </row>
    <row r="306" spans="1:7" x14ac:dyDescent="0.25">
      <c r="A306" t="s">
        <v>43</v>
      </c>
      <c r="B306" s="20" t="s">
        <v>19</v>
      </c>
      <c r="C306" s="21">
        <v>19940686091.09</v>
      </c>
      <c r="D306" s="21">
        <v>22372191101.739994</v>
      </c>
      <c r="E306" s="21">
        <v>24185055536.419994</v>
      </c>
      <c r="F306" s="21">
        <v>25798678141.159996</v>
      </c>
      <c r="G306" s="22">
        <v>6.6719822177379998E-2</v>
      </c>
    </row>
    <row r="307" spans="1:7" x14ac:dyDescent="0.25">
      <c r="A307" t="s">
        <v>43</v>
      </c>
      <c r="B307" s="7" t="s">
        <v>20</v>
      </c>
      <c r="C307" s="8">
        <v>10823429865.949999</v>
      </c>
      <c r="D307" s="8">
        <v>11824973246.309998</v>
      </c>
      <c r="E307" s="8">
        <v>12890559053.75</v>
      </c>
      <c r="F307" s="8">
        <v>14374742674.339998</v>
      </c>
      <c r="G307" s="9">
        <v>0.11513725777147218</v>
      </c>
    </row>
    <row r="308" spans="1:7" x14ac:dyDescent="0.25">
      <c r="A308" t="s">
        <v>43</v>
      </c>
      <c r="B308" s="7" t="s">
        <v>21</v>
      </c>
      <c r="C308" s="8">
        <v>1009262925.22</v>
      </c>
      <c r="D308" s="8">
        <v>927020080.42999995</v>
      </c>
      <c r="E308" s="8">
        <v>969958296.87</v>
      </c>
      <c r="F308" s="8">
        <v>1148304159.1600001</v>
      </c>
      <c r="G308" s="9">
        <v>0.18386961879238725</v>
      </c>
    </row>
    <row r="309" spans="1:7" x14ac:dyDescent="0.25">
      <c r="A309" t="s">
        <v>43</v>
      </c>
      <c r="B309" s="7" t="s">
        <v>22</v>
      </c>
      <c r="C309" s="8">
        <v>8107993299.9200001</v>
      </c>
      <c r="D309" s="8">
        <v>9620197774.9999981</v>
      </c>
      <c r="E309" s="8">
        <v>10324538185.799999</v>
      </c>
      <c r="F309" s="8">
        <v>10275631307.66</v>
      </c>
      <c r="G309" s="9">
        <v>-4.7369555189658904E-3</v>
      </c>
    </row>
    <row r="310" spans="1:7" x14ac:dyDescent="0.25">
      <c r="A310" t="s">
        <v>43</v>
      </c>
      <c r="B310" s="13" t="s">
        <v>23</v>
      </c>
      <c r="C310" s="14">
        <v>18931423165.869999</v>
      </c>
      <c r="D310" s="14">
        <v>21445171021.309994</v>
      </c>
      <c r="E310" s="14">
        <v>23215097239.549995</v>
      </c>
      <c r="F310" s="14">
        <v>24650373981.999996</v>
      </c>
      <c r="G310" s="15">
        <v>6.182514454450859E-2</v>
      </c>
    </row>
    <row r="311" spans="1:7" x14ac:dyDescent="0.25">
      <c r="A311" t="s">
        <v>43</v>
      </c>
      <c r="B311" s="4" t="s">
        <v>24</v>
      </c>
      <c r="C311" s="5">
        <v>2906294007.75</v>
      </c>
      <c r="D311" s="5">
        <v>1844363852.74</v>
      </c>
      <c r="E311" s="5">
        <v>2349309365.4299998</v>
      </c>
      <c r="F311" s="5">
        <v>1947477962</v>
      </c>
      <c r="G311" s="6">
        <v>-0.17104235369889298</v>
      </c>
    </row>
    <row r="312" spans="1:7" x14ac:dyDescent="0.25">
      <c r="A312" t="s">
        <v>43</v>
      </c>
      <c r="B312" s="7" t="s">
        <v>25</v>
      </c>
      <c r="C312" s="8">
        <v>1173642637.47</v>
      </c>
      <c r="D312" s="8">
        <v>781517965.99000001</v>
      </c>
      <c r="E312" s="8">
        <v>1309961111.3399999</v>
      </c>
      <c r="F312" s="8">
        <v>1195381805.5999999</v>
      </c>
      <c r="G312" s="9">
        <v>-8.7467715452097111E-2</v>
      </c>
    </row>
    <row r="313" spans="1:7" x14ac:dyDescent="0.25">
      <c r="A313" t="s">
        <v>43</v>
      </c>
      <c r="B313" s="7" t="s">
        <v>26</v>
      </c>
      <c r="C313" s="8">
        <v>81211030.709999993</v>
      </c>
      <c r="D313" s="8">
        <v>48566934.159999996</v>
      </c>
      <c r="E313" s="8">
        <v>170871909.75</v>
      </c>
      <c r="F313" s="8">
        <v>80439308.049999997</v>
      </c>
      <c r="G313" s="9">
        <v>-0.52924206109892791</v>
      </c>
    </row>
    <row r="314" spans="1:7" x14ac:dyDescent="0.25">
      <c r="A314" t="s">
        <v>43</v>
      </c>
      <c r="B314" s="7" t="s">
        <v>27</v>
      </c>
      <c r="C314" s="8">
        <v>1651440339.5699999</v>
      </c>
      <c r="D314" s="8">
        <v>1014278952.59</v>
      </c>
      <c r="E314" s="8">
        <v>868476344.34000003</v>
      </c>
      <c r="F314" s="8">
        <v>671656848.3499999</v>
      </c>
      <c r="G314" s="9">
        <v>-0.22662620262797534</v>
      </c>
    </row>
    <row r="315" spans="1:7" x14ac:dyDescent="0.25">
      <c r="A315" t="s">
        <v>43</v>
      </c>
      <c r="B315" s="10" t="s">
        <v>28</v>
      </c>
      <c r="C315" s="11">
        <v>1644100339.5699999</v>
      </c>
      <c r="D315" s="11">
        <v>1014211050.34</v>
      </c>
      <c r="E315" s="11">
        <v>868476344.34000003</v>
      </c>
      <c r="F315" s="11">
        <v>671656848.3499999</v>
      </c>
      <c r="G315" s="12">
        <v>-0.22662620262797534</v>
      </c>
    </row>
    <row r="316" spans="1:7" x14ac:dyDescent="0.25">
      <c r="A316" t="s">
        <v>43</v>
      </c>
      <c r="B316" s="13" t="s">
        <v>29</v>
      </c>
      <c r="C316" s="14">
        <v>1254853668.1800001</v>
      </c>
      <c r="D316" s="14">
        <v>830152802.39999998</v>
      </c>
      <c r="E316" s="14">
        <v>1480833021.0899997</v>
      </c>
      <c r="F316" s="14">
        <v>1275821113.6499999</v>
      </c>
      <c r="G316" s="15">
        <v>-0.1384436357916278</v>
      </c>
    </row>
    <row r="317" spans="1:7" x14ac:dyDescent="0.25">
      <c r="A317" t="s">
        <v>43</v>
      </c>
      <c r="B317" s="16" t="s">
        <v>30</v>
      </c>
      <c r="C317" s="17">
        <v>20186276834.049999</v>
      </c>
      <c r="D317" s="17">
        <v>22275323823.709995</v>
      </c>
      <c r="E317" s="17">
        <v>24695930260.639996</v>
      </c>
      <c r="F317" s="17">
        <v>25926195095.649998</v>
      </c>
      <c r="G317" s="18">
        <v>4.9816501019634793E-2</v>
      </c>
    </row>
    <row r="318" spans="1:7" x14ac:dyDescent="0.25">
      <c r="A318" t="s">
        <v>43</v>
      </c>
    </row>
    <row r="319" spans="1:7" x14ac:dyDescent="0.25">
      <c r="A319" t="s">
        <v>43</v>
      </c>
      <c r="B319" s="4" t="s">
        <v>31</v>
      </c>
      <c r="C319" s="5">
        <v>1756977492.7999992</v>
      </c>
      <c r="D319" s="5">
        <v>1701780929.3700104</v>
      </c>
      <c r="E319" s="5">
        <v>1503741241.1800041</v>
      </c>
      <c r="F319" s="5">
        <v>915913728.6099968</v>
      </c>
      <c r="G319" s="6">
        <v>-0.39091001594711328</v>
      </c>
    </row>
    <row r="320" spans="1:7" x14ac:dyDescent="0.25">
      <c r="A320" t="s">
        <v>43</v>
      </c>
    </row>
    <row r="321" spans="1:7" x14ac:dyDescent="0.25">
      <c r="A321" t="s">
        <v>43</v>
      </c>
      <c r="B321" s="16" t="s">
        <v>32</v>
      </c>
      <c r="C321" s="17">
        <v>1721072569.0099945</v>
      </c>
      <c r="D321" s="17">
        <v>558385959.26000214</v>
      </c>
      <c r="E321" s="17">
        <v>674159130.65000153</v>
      </c>
      <c r="F321" s="17">
        <v>854662267.55000305</v>
      </c>
      <c r="G321" s="18">
        <v>0.26774559402016329</v>
      </c>
    </row>
    <row r="322" spans="1:7" x14ac:dyDescent="0.25">
      <c r="A322" t="s">
        <v>43</v>
      </c>
      <c r="B322" s="23" t="s">
        <v>33</v>
      </c>
      <c r="C322" s="5">
        <v>35904923.79000473</v>
      </c>
      <c r="D322" s="5">
        <v>1143394970.1100082</v>
      </c>
      <c r="E322" s="5">
        <v>829582110.53000259</v>
      </c>
      <c r="F322" s="5">
        <v>61251461.059993744</v>
      </c>
      <c r="G322" s="6">
        <v>-0.92616588486839302</v>
      </c>
    </row>
    <row r="323" spans="1:7" x14ac:dyDescent="0.25">
      <c r="A323" t="s">
        <v>43</v>
      </c>
      <c r="B323" s="16" t="s">
        <v>34</v>
      </c>
      <c r="C323" s="17">
        <v>7231.1499977111816</v>
      </c>
      <c r="D323" s="17">
        <v>197813.35999679565</v>
      </c>
      <c r="E323" s="17">
        <v>1102885.1500053406</v>
      </c>
      <c r="F323" s="17">
        <v>17381741.239997864</v>
      </c>
      <c r="G323" s="18">
        <v>14.760245969323002</v>
      </c>
    </row>
    <row r="324" spans="1:7" ht="30" x14ac:dyDescent="0.25">
      <c r="A324" t="s">
        <v>43</v>
      </c>
      <c r="B324" s="24" t="s">
        <v>35</v>
      </c>
      <c r="C324" s="25">
        <v>-1856150298.75</v>
      </c>
      <c r="D324" s="25">
        <v>-513016167.87999725</v>
      </c>
      <c r="E324" s="25">
        <v>-413380351.90000153</v>
      </c>
      <c r="F324" s="25">
        <v>-1383473042.9600067</v>
      </c>
      <c r="G324" s="26">
        <v>-2.3467314946179996</v>
      </c>
    </row>
    <row r="326" spans="1:7" ht="31.5" x14ac:dyDescent="0.25">
      <c r="A326" t="s">
        <v>44</v>
      </c>
      <c r="B326" s="1" t="s">
        <v>2</v>
      </c>
      <c r="C326" s="2">
        <v>2015</v>
      </c>
      <c r="D326" s="2">
        <v>2016</v>
      </c>
      <c r="E326" s="2">
        <v>2017</v>
      </c>
      <c r="F326" s="2">
        <v>2018</v>
      </c>
      <c r="G326" s="3" t="s">
        <v>3</v>
      </c>
    </row>
    <row r="327" spans="1:7" x14ac:dyDescent="0.25">
      <c r="A327" t="s">
        <v>44</v>
      </c>
      <c r="B327" s="4" t="s">
        <v>4</v>
      </c>
      <c r="C327" s="5">
        <v>12876236249</v>
      </c>
      <c r="D327" s="5">
        <v>14954470393.949999</v>
      </c>
      <c r="E327" s="5">
        <v>15085555145.280001</v>
      </c>
      <c r="F327" s="5">
        <v>16137063731.77</v>
      </c>
      <c r="G327" s="6">
        <v>6.9703009028408078E-2</v>
      </c>
    </row>
    <row r="328" spans="1:7" x14ac:dyDescent="0.25">
      <c r="A328" t="s">
        <v>44</v>
      </c>
      <c r="B328" s="7" t="s">
        <v>5</v>
      </c>
      <c r="C328" s="8">
        <v>5407381575.000001</v>
      </c>
      <c r="D328" s="8">
        <v>6370775559.0200005</v>
      </c>
      <c r="E328" s="8">
        <v>6870823862.6800003</v>
      </c>
      <c r="F328" s="8">
        <v>7357374308.4899998</v>
      </c>
      <c r="G328" s="9">
        <v>7.0813989054904686E-2</v>
      </c>
    </row>
    <row r="329" spans="1:7" x14ac:dyDescent="0.25">
      <c r="A329" t="s">
        <v>44</v>
      </c>
      <c r="B329" s="10" t="s">
        <v>6</v>
      </c>
      <c r="C329" s="11">
        <v>4333974970.8424988</v>
      </c>
      <c r="D329" s="11">
        <v>5223906194.2653208</v>
      </c>
      <c r="E329" s="11">
        <v>5528494739.9820232</v>
      </c>
      <c r="F329" s="11">
        <v>5956247027.289999</v>
      </c>
      <c r="G329" s="12">
        <v>7.737228801439841E-2</v>
      </c>
    </row>
    <row r="330" spans="1:7" x14ac:dyDescent="0.25">
      <c r="A330" t="s">
        <v>44</v>
      </c>
      <c r="B330" s="7" t="s">
        <v>7</v>
      </c>
      <c r="C330" s="8">
        <v>6246698233</v>
      </c>
      <c r="D330" s="8">
        <v>7243716809.8199997</v>
      </c>
      <c r="E330" s="8">
        <v>6910839889.5899992</v>
      </c>
      <c r="F330" s="8">
        <v>7310509540.0200005</v>
      </c>
      <c r="G330" s="9">
        <v>5.7832283313644033E-2</v>
      </c>
    </row>
    <row r="331" spans="1:7" x14ac:dyDescent="0.25">
      <c r="A331" t="s">
        <v>44</v>
      </c>
      <c r="B331" s="10" t="s">
        <v>8</v>
      </c>
      <c r="C331" s="11">
        <v>4410731482</v>
      </c>
      <c r="D331" s="11">
        <v>5029231886.6199999</v>
      </c>
      <c r="E331" s="11">
        <v>4801528741.6100006</v>
      </c>
      <c r="F331" s="11">
        <v>5127747425.1599998</v>
      </c>
      <c r="G331" s="12">
        <v>6.7940587488936874E-2</v>
      </c>
    </row>
    <row r="332" spans="1:7" x14ac:dyDescent="0.25">
      <c r="A332" t="s">
        <v>44</v>
      </c>
      <c r="B332" s="7" t="s">
        <v>9</v>
      </c>
      <c r="C332" s="8">
        <v>883428766</v>
      </c>
      <c r="D332" s="8">
        <v>993086471.39999998</v>
      </c>
      <c r="E332" s="8">
        <v>983384476.93999994</v>
      </c>
      <c r="F332" s="8">
        <v>1249191485.3400002</v>
      </c>
      <c r="G332" s="9">
        <v>0.27029815360428772</v>
      </c>
    </row>
    <row r="333" spans="1:7" x14ac:dyDescent="0.25">
      <c r="A333" t="s">
        <v>44</v>
      </c>
      <c r="B333" s="7" t="s">
        <v>10</v>
      </c>
      <c r="C333" s="8">
        <v>338727675</v>
      </c>
      <c r="D333" s="8">
        <v>346891553.71000004</v>
      </c>
      <c r="E333" s="8">
        <v>320506916.07000005</v>
      </c>
      <c r="F333" s="8">
        <v>219988397.92000002</v>
      </c>
      <c r="G333" s="9">
        <v>-0.31362355415770926</v>
      </c>
    </row>
    <row r="334" spans="1:7" x14ac:dyDescent="0.25">
      <c r="A334" t="s">
        <v>44</v>
      </c>
      <c r="B334" s="13" t="s">
        <v>11</v>
      </c>
      <c r="C334" s="14">
        <v>12537508574</v>
      </c>
      <c r="D334" s="14">
        <v>14607578840.239998</v>
      </c>
      <c r="E334" s="14">
        <v>14765048229.210001</v>
      </c>
      <c r="F334" s="14">
        <v>15917075333.85</v>
      </c>
      <c r="G334" s="15">
        <v>7.8023931026579396E-2</v>
      </c>
    </row>
    <row r="335" spans="1:7" x14ac:dyDescent="0.25">
      <c r="A335" t="s">
        <v>44</v>
      </c>
      <c r="B335" s="4" t="s">
        <v>12</v>
      </c>
      <c r="C335" s="5">
        <v>566240458</v>
      </c>
      <c r="D335" s="5">
        <v>764426958.0999999</v>
      </c>
      <c r="E335" s="5">
        <v>630931183.68000007</v>
      </c>
      <c r="F335" s="5">
        <v>830896120.42999995</v>
      </c>
      <c r="G335" s="6">
        <v>0.31693620781853676</v>
      </c>
    </row>
    <row r="336" spans="1:7" x14ac:dyDescent="0.25">
      <c r="A336" t="s">
        <v>44</v>
      </c>
      <c r="B336" s="7" t="s">
        <v>13</v>
      </c>
      <c r="C336" s="8">
        <v>543089189</v>
      </c>
      <c r="D336" s="8">
        <v>562664069.62</v>
      </c>
      <c r="E336" s="8">
        <v>452932021.29000002</v>
      </c>
      <c r="F336" s="8">
        <v>713302527.98000002</v>
      </c>
      <c r="G336" s="9">
        <v>0.57485559521368412</v>
      </c>
    </row>
    <row r="337" spans="1:7" x14ac:dyDescent="0.25">
      <c r="A337" t="s">
        <v>44</v>
      </c>
      <c r="B337" s="7" t="s">
        <v>14</v>
      </c>
      <c r="C337" s="8">
        <v>23151269</v>
      </c>
      <c r="D337" s="8">
        <v>94492363.409999996</v>
      </c>
      <c r="E337" s="8">
        <v>20022423.059999999</v>
      </c>
      <c r="F337" s="8">
        <v>14594641.52</v>
      </c>
      <c r="G337" s="9">
        <v>-0.2710851490718626</v>
      </c>
    </row>
    <row r="338" spans="1:7" x14ac:dyDescent="0.25">
      <c r="A338" t="s">
        <v>44</v>
      </c>
      <c r="B338" s="7" t="s">
        <v>15</v>
      </c>
      <c r="C338" s="8">
        <v>0</v>
      </c>
      <c r="D338" s="8">
        <v>107270525.06999999</v>
      </c>
      <c r="E338" s="8">
        <v>157976739.33000001</v>
      </c>
      <c r="F338" s="8">
        <v>102998950.92999999</v>
      </c>
      <c r="G338" s="9">
        <v>-0.34801192019260557</v>
      </c>
    </row>
    <row r="339" spans="1:7" x14ac:dyDescent="0.25">
      <c r="A339" t="s">
        <v>44</v>
      </c>
      <c r="B339" s="13" t="s">
        <v>17</v>
      </c>
      <c r="C339" s="14">
        <v>23151269</v>
      </c>
      <c r="D339" s="14">
        <v>201762888.47999987</v>
      </c>
      <c r="E339" s="14">
        <v>177999162.39000005</v>
      </c>
      <c r="F339" s="14">
        <v>117593592.44999996</v>
      </c>
      <c r="G339" s="15">
        <v>-0.33935873140599487</v>
      </c>
    </row>
    <row r="340" spans="1:7" x14ac:dyDescent="0.25">
      <c r="A340" t="s">
        <v>44</v>
      </c>
      <c r="B340" s="16" t="s">
        <v>18</v>
      </c>
      <c r="C340" s="17">
        <v>12560659843</v>
      </c>
      <c r="D340" s="17">
        <v>14809341728.719997</v>
      </c>
      <c r="E340" s="17">
        <v>14943047391.6</v>
      </c>
      <c r="F340" s="17">
        <v>16034668926.300001</v>
      </c>
      <c r="G340" s="18">
        <v>7.3052136294076045E-2</v>
      </c>
    </row>
    <row r="341" spans="1:7" x14ac:dyDescent="0.25">
      <c r="A341" t="s">
        <v>44</v>
      </c>
      <c r="C341" s="11"/>
      <c r="D341" s="11"/>
      <c r="E341" s="11"/>
      <c r="F341" s="11"/>
      <c r="G341" s="19" t="s">
        <v>16</v>
      </c>
    </row>
    <row r="342" spans="1:7" x14ac:dyDescent="0.25">
      <c r="A342" t="s">
        <v>44</v>
      </c>
      <c r="B342" s="20" t="s">
        <v>19</v>
      </c>
      <c r="C342" s="21">
        <v>11841983079.990002</v>
      </c>
      <c r="D342" s="21">
        <v>13325275467.920002</v>
      </c>
      <c r="E342" s="21">
        <v>14595218392.350002</v>
      </c>
      <c r="F342" s="21">
        <v>15783591330.780001</v>
      </c>
      <c r="G342" s="22">
        <v>8.1422073071059836E-2</v>
      </c>
    </row>
    <row r="343" spans="1:7" x14ac:dyDescent="0.25">
      <c r="A343" t="s">
        <v>44</v>
      </c>
      <c r="B343" s="7" t="s">
        <v>20</v>
      </c>
      <c r="C343" s="8">
        <v>6697575385.5300007</v>
      </c>
      <c r="D343" s="8">
        <v>7270381208.6000004</v>
      </c>
      <c r="E343" s="8">
        <v>7915095978.4100018</v>
      </c>
      <c r="F343" s="8">
        <v>8720220346.1100006</v>
      </c>
      <c r="G343" s="9">
        <v>0.10172010167610547</v>
      </c>
    </row>
    <row r="344" spans="1:7" x14ac:dyDescent="0.25">
      <c r="A344" t="s">
        <v>44</v>
      </c>
      <c r="B344" s="7" t="s">
        <v>21</v>
      </c>
      <c r="C344" s="8">
        <v>346355827.63</v>
      </c>
      <c r="D344" s="8">
        <v>390918647.25999999</v>
      </c>
      <c r="E344" s="8">
        <v>377837641.50999999</v>
      </c>
      <c r="F344" s="8">
        <v>378427941.57999998</v>
      </c>
      <c r="G344" s="9">
        <v>1.5623114405460042E-3</v>
      </c>
    </row>
    <row r="345" spans="1:7" x14ac:dyDescent="0.25">
      <c r="A345" t="s">
        <v>44</v>
      </c>
      <c r="B345" s="7" t="s">
        <v>22</v>
      </c>
      <c r="C345" s="8">
        <v>4798051866.8299999</v>
      </c>
      <c r="D345" s="8">
        <v>5663975612.0600004</v>
      </c>
      <c r="E345" s="8">
        <v>6302284772.4299994</v>
      </c>
      <c r="F345" s="8">
        <v>6684943043.0900002</v>
      </c>
      <c r="G345" s="9">
        <v>6.0717388134217488E-2</v>
      </c>
    </row>
    <row r="346" spans="1:7" x14ac:dyDescent="0.25">
      <c r="A346" t="s">
        <v>44</v>
      </c>
      <c r="B346" s="13" t="s">
        <v>23</v>
      </c>
      <c r="C346" s="14">
        <v>11495627252.360003</v>
      </c>
      <c r="D346" s="14">
        <v>12934356820.660002</v>
      </c>
      <c r="E346" s="14">
        <v>14217380750.840002</v>
      </c>
      <c r="F346" s="14">
        <v>15405163389.200001</v>
      </c>
      <c r="G346" s="15">
        <v>8.3544406608778571E-2</v>
      </c>
    </row>
    <row r="347" spans="1:7" x14ac:dyDescent="0.25">
      <c r="A347" t="s">
        <v>44</v>
      </c>
      <c r="B347" s="4" t="s">
        <v>24</v>
      </c>
      <c r="C347" s="5">
        <v>1184620301.6799998</v>
      </c>
      <c r="D347" s="5">
        <v>1677784486.5799999</v>
      </c>
      <c r="E347" s="5">
        <v>1889969566.52</v>
      </c>
      <c r="F347" s="5">
        <v>2011213756.5100002</v>
      </c>
      <c r="G347" s="6">
        <v>6.4151398063645601E-2</v>
      </c>
    </row>
    <row r="348" spans="1:7" x14ac:dyDescent="0.25">
      <c r="A348" t="s">
        <v>44</v>
      </c>
      <c r="B348" s="7" t="s">
        <v>25</v>
      </c>
      <c r="C348" s="8">
        <v>761060553.25999999</v>
      </c>
      <c r="D348" s="8">
        <v>1127113710.1799998</v>
      </c>
      <c r="E348" s="8">
        <v>1323046500.3599999</v>
      </c>
      <c r="F348" s="8">
        <v>1438417364.76</v>
      </c>
      <c r="G348" s="9">
        <v>8.7200914229853432E-2</v>
      </c>
    </row>
    <row r="349" spans="1:7" x14ac:dyDescent="0.25">
      <c r="A349" t="s">
        <v>44</v>
      </c>
      <c r="B349" s="7" t="s">
        <v>26</v>
      </c>
      <c r="C349" s="8">
        <v>1000000</v>
      </c>
      <c r="D349" s="8">
        <v>0</v>
      </c>
      <c r="E349" s="8">
        <v>3200000</v>
      </c>
      <c r="F349" s="8">
        <v>0</v>
      </c>
      <c r="G349" s="9">
        <v>-1</v>
      </c>
    </row>
    <row r="350" spans="1:7" x14ac:dyDescent="0.25">
      <c r="A350" t="s">
        <v>44</v>
      </c>
      <c r="B350" s="7" t="s">
        <v>27</v>
      </c>
      <c r="C350" s="8">
        <v>422559748.41999996</v>
      </c>
      <c r="D350" s="8">
        <v>550670776.39999998</v>
      </c>
      <c r="E350" s="8">
        <v>563723066.15999997</v>
      </c>
      <c r="F350" s="8">
        <v>572796391.75</v>
      </c>
      <c r="G350" s="9">
        <v>1.6095359822343648E-2</v>
      </c>
    </row>
    <row r="351" spans="1:7" x14ac:dyDescent="0.25">
      <c r="A351" t="s">
        <v>44</v>
      </c>
      <c r="B351" s="10" t="s">
        <v>28</v>
      </c>
      <c r="C351" s="11">
        <v>422559748.41999996</v>
      </c>
      <c r="D351" s="11">
        <v>550670776.39999998</v>
      </c>
      <c r="E351" s="11">
        <v>563723066.15999997</v>
      </c>
      <c r="F351" s="11">
        <v>572796391.75</v>
      </c>
      <c r="G351" s="12">
        <v>1.6095359822343648E-2</v>
      </c>
    </row>
    <row r="352" spans="1:7" x14ac:dyDescent="0.25">
      <c r="A352" t="s">
        <v>44</v>
      </c>
      <c r="B352" s="13" t="s">
        <v>29</v>
      </c>
      <c r="C352" s="14">
        <v>762060553.25999999</v>
      </c>
      <c r="D352" s="14">
        <v>1127113710.1799998</v>
      </c>
      <c r="E352" s="14">
        <v>1326246500.3599999</v>
      </c>
      <c r="F352" s="14">
        <v>1438417364.7600002</v>
      </c>
      <c r="G352" s="15">
        <v>8.4577689267833975E-2</v>
      </c>
    </row>
    <row r="353" spans="1:7" x14ac:dyDescent="0.25">
      <c r="A353" t="s">
        <v>44</v>
      </c>
      <c r="B353" s="16" t="s">
        <v>30</v>
      </c>
      <c r="C353" s="17">
        <v>12257687805.620003</v>
      </c>
      <c r="D353" s="17">
        <v>14061470530.840002</v>
      </c>
      <c r="E353" s="17">
        <v>15543627251.200003</v>
      </c>
      <c r="F353" s="17">
        <v>16843580753.960001</v>
      </c>
      <c r="G353" s="18">
        <v>8.3632570554574959E-2</v>
      </c>
    </row>
    <row r="354" spans="1:7" x14ac:dyDescent="0.25">
      <c r="A354" t="s">
        <v>44</v>
      </c>
    </row>
    <row r="355" spans="1:7" x14ac:dyDescent="0.25">
      <c r="A355" t="s">
        <v>44</v>
      </c>
      <c r="B355" s="4" t="s">
        <v>31</v>
      </c>
      <c r="C355" s="5">
        <v>302972037.37999725</v>
      </c>
      <c r="D355" s="5">
        <v>747871197.87999535</v>
      </c>
      <c r="E355" s="5">
        <v>-600579859.60000229</v>
      </c>
      <c r="F355" s="5">
        <v>-808911827.65999985</v>
      </c>
      <c r="G355" s="6">
        <v>-0.34688470605516253</v>
      </c>
    </row>
    <row r="356" spans="1:7" x14ac:dyDescent="0.25">
      <c r="A356" t="s">
        <v>44</v>
      </c>
    </row>
    <row r="357" spans="1:7" x14ac:dyDescent="0.25">
      <c r="A357" t="s">
        <v>44</v>
      </c>
      <c r="B357" s="16" t="s">
        <v>32</v>
      </c>
      <c r="C357" s="17">
        <v>545032371.50999832</v>
      </c>
      <c r="D357" s="17">
        <v>235162360.86999702</v>
      </c>
      <c r="E357" s="17">
        <v>426854162.02999878</v>
      </c>
      <c r="F357" s="17">
        <v>279242080.6499958</v>
      </c>
      <c r="G357" s="18">
        <v>-0.34581385051512975</v>
      </c>
    </row>
    <row r="358" spans="1:7" x14ac:dyDescent="0.25">
      <c r="A358" t="s">
        <v>44</v>
      </c>
      <c r="B358" s="23" t="s">
        <v>33</v>
      </c>
      <c r="C358" s="5">
        <v>-242060334.13000107</v>
      </c>
      <c r="D358" s="5">
        <v>512708837.00999832</v>
      </c>
      <c r="E358" s="5">
        <v>-1027434021.6300011</v>
      </c>
      <c r="F358" s="5">
        <v>-1088153908.3099957</v>
      </c>
      <c r="G358" s="6">
        <v>-5.9098575092601899E-2</v>
      </c>
    </row>
    <row r="359" spans="1:7" x14ac:dyDescent="0.25">
      <c r="A359" t="s">
        <v>44</v>
      </c>
      <c r="B359" s="16" t="s">
        <v>34</v>
      </c>
      <c r="C359" s="17">
        <v>-230248.390001297</v>
      </c>
      <c r="D359" s="17">
        <v>0</v>
      </c>
      <c r="E359" s="17">
        <v>0</v>
      </c>
      <c r="F359" s="17">
        <v>1.9073486328125E-6</v>
      </c>
      <c r="G359" s="18" t="s">
        <v>16</v>
      </c>
    </row>
    <row r="360" spans="1:7" ht="30" x14ac:dyDescent="0.25">
      <c r="A360" t="s">
        <v>44</v>
      </c>
      <c r="B360" s="24" t="s">
        <v>35</v>
      </c>
      <c r="C360" s="25">
        <v>-128928797.79000092</v>
      </c>
      <c r="D360" s="25">
        <v>480675036.68000031</v>
      </c>
      <c r="E360" s="25">
        <v>-1195555791.9400005</v>
      </c>
      <c r="F360" s="25">
        <v>-1106087315.7399979</v>
      </c>
      <c r="G360" s="26">
        <v>7.4834212508664497E-2</v>
      </c>
    </row>
    <row r="362" spans="1:7" ht="31.5" x14ac:dyDescent="0.25">
      <c r="A362" t="s">
        <v>45</v>
      </c>
      <c r="B362" s="1" t="s">
        <v>2</v>
      </c>
      <c r="C362" s="2">
        <v>2015</v>
      </c>
      <c r="D362" s="2">
        <v>2016</v>
      </c>
      <c r="E362" s="2">
        <v>2017</v>
      </c>
      <c r="F362" s="2">
        <v>2018</v>
      </c>
      <c r="G362" s="3" t="s">
        <v>3</v>
      </c>
    </row>
    <row r="363" spans="1:7" x14ac:dyDescent="0.25">
      <c r="A363" t="s">
        <v>45</v>
      </c>
      <c r="B363" s="4" t="s">
        <v>4</v>
      </c>
      <c r="C363" s="5">
        <v>60667749781.970001</v>
      </c>
      <c r="D363" s="5">
        <v>68762183783.179993</v>
      </c>
      <c r="E363" s="5">
        <v>71635602764.110001</v>
      </c>
      <c r="F363" s="5">
        <v>73790922390.680008</v>
      </c>
      <c r="G363" s="6">
        <v>3.0087268668169E-2</v>
      </c>
    </row>
    <row r="364" spans="1:7" x14ac:dyDescent="0.25">
      <c r="A364" t="s">
        <v>45</v>
      </c>
      <c r="B364" s="7" t="s">
        <v>5</v>
      </c>
      <c r="C364" s="8">
        <v>43073674750.340004</v>
      </c>
      <c r="D364" s="8">
        <v>47722326586.169998</v>
      </c>
      <c r="E364" s="8">
        <v>52748105025.280006</v>
      </c>
      <c r="F364" s="8">
        <v>55367606816.849991</v>
      </c>
      <c r="G364" s="9">
        <v>4.9660585727479015E-2</v>
      </c>
    </row>
    <row r="365" spans="1:7" x14ac:dyDescent="0.25">
      <c r="A365" t="s">
        <v>45</v>
      </c>
      <c r="B365" s="10" t="s">
        <v>6</v>
      </c>
      <c r="C365" s="11">
        <v>32561413893.597198</v>
      </c>
      <c r="D365" s="11">
        <v>36153605674.498589</v>
      </c>
      <c r="E365" s="11">
        <v>40232312486.620483</v>
      </c>
      <c r="F365" s="11">
        <v>41902153933.089996</v>
      </c>
      <c r="G365" s="12">
        <v>4.1504983016445542E-2</v>
      </c>
    </row>
    <row r="366" spans="1:7" x14ac:dyDescent="0.25">
      <c r="A366" t="s">
        <v>45</v>
      </c>
      <c r="B366" s="7" t="s">
        <v>7</v>
      </c>
      <c r="C366" s="8">
        <v>12291195514.02</v>
      </c>
      <c r="D366" s="8">
        <v>13556973186.509998</v>
      </c>
      <c r="E366" s="8">
        <v>13384550706.350002</v>
      </c>
      <c r="F366" s="8">
        <v>11561481870.709999</v>
      </c>
      <c r="G366" s="9">
        <v>-0.1362069505086255</v>
      </c>
    </row>
    <row r="367" spans="1:7" x14ac:dyDescent="0.25">
      <c r="A367" t="s">
        <v>45</v>
      </c>
      <c r="B367" s="10" t="s">
        <v>8</v>
      </c>
      <c r="C367" s="11">
        <v>2721953310.52</v>
      </c>
      <c r="D367" s="11">
        <v>3121337630.2299995</v>
      </c>
      <c r="E367" s="11">
        <v>2967119095.4499998</v>
      </c>
      <c r="F367" s="11">
        <v>3213690391.8800001</v>
      </c>
      <c r="G367" s="12">
        <v>8.3101246865389056E-2</v>
      </c>
    </row>
    <row r="368" spans="1:7" x14ac:dyDescent="0.25">
      <c r="A368" t="s">
        <v>45</v>
      </c>
      <c r="B368" s="7" t="s">
        <v>9</v>
      </c>
      <c r="C368" s="8">
        <v>4491392500.4499998</v>
      </c>
      <c r="D368" s="8">
        <v>6851176322.3900003</v>
      </c>
      <c r="E368" s="8">
        <v>5095768193.1100006</v>
      </c>
      <c r="F368" s="8">
        <v>6619985937.8499994</v>
      </c>
      <c r="G368" s="9">
        <v>0.2991144194512021</v>
      </c>
    </row>
    <row r="369" spans="1:7" x14ac:dyDescent="0.25">
      <c r="A369" t="s">
        <v>45</v>
      </c>
      <c r="B369" s="7" t="s">
        <v>10</v>
      </c>
      <c r="C369" s="8">
        <v>811487017.15999997</v>
      </c>
      <c r="D369" s="8">
        <v>631707688.11000001</v>
      </c>
      <c r="E369" s="8">
        <v>407178839.36999995</v>
      </c>
      <c r="F369" s="8">
        <v>241847765.27000004</v>
      </c>
      <c r="G369" s="9">
        <v>-0.40604043755271124</v>
      </c>
    </row>
    <row r="370" spans="1:7" x14ac:dyDescent="0.25">
      <c r="A370" t="s">
        <v>45</v>
      </c>
      <c r="B370" s="13" t="s">
        <v>11</v>
      </c>
      <c r="C370" s="14">
        <v>59856262764.809998</v>
      </c>
      <c r="D370" s="14">
        <v>68130476095.069992</v>
      </c>
      <c r="E370" s="14">
        <v>71228423924.73999</v>
      </c>
      <c r="F370" s="14">
        <v>73549074625.410004</v>
      </c>
      <c r="G370" s="15">
        <v>3.2580402215862794E-2</v>
      </c>
    </row>
    <row r="371" spans="1:7" x14ac:dyDescent="0.25">
      <c r="A371" t="s">
        <v>45</v>
      </c>
      <c r="B371" s="4" t="s">
        <v>12</v>
      </c>
      <c r="C371" s="5">
        <v>5515982751.6800003</v>
      </c>
      <c r="D371" s="5">
        <v>1898051524.1800001</v>
      </c>
      <c r="E371" s="5">
        <v>600550725.01999998</v>
      </c>
      <c r="F371" s="5">
        <v>577088587.91000009</v>
      </c>
      <c r="G371" s="6">
        <v>-3.9067702581190862E-2</v>
      </c>
    </row>
    <row r="372" spans="1:7" x14ac:dyDescent="0.25">
      <c r="A372" t="s">
        <v>45</v>
      </c>
      <c r="B372" s="7" t="s">
        <v>13</v>
      </c>
      <c r="C372" s="8">
        <v>395068977.10999995</v>
      </c>
      <c r="D372" s="8">
        <v>1442247942.5799999</v>
      </c>
      <c r="E372" s="8">
        <v>345120636.14999998</v>
      </c>
      <c r="F372" s="8">
        <v>321112738.91000003</v>
      </c>
      <c r="G372" s="9">
        <v>-6.9563783573826588E-2</v>
      </c>
    </row>
    <row r="373" spans="1:7" x14ac:dyDescent="0.25">
      <c r="A373" t="s">
        <v>45</v>
      </c>
      <c r="B373" s="7" t="s">
        <v>14</v>
      </c>
      <c r="C373" s="8">
        <v>244917691.22999999</v>
      </c>
      <c r="D373" s="8">
        <v>394129781.36000001</v>
      </c>
      <c r="E373" s="8">
        <v>255430088.87</v>
      </c>
      <c r="F373" s="8">
        <v>255974607.80999997</v>
      </c>
      <c r="G373" s="9">
        <v>2.131772894919589E-3</v>
      </c>
    </row>
    <row r="374" spans="1:7" x14ac:dyDescent="0.25">
      <c r="A374" t="s">
        <v>45</v>
      </c>
      <c r="B374" s="7" t="s">
        <v>15</v>
      </c>
      <c r="C374" s="8">
        <v>4875996083.3400002</v>
      </c>
      <c r="D374" s="8">
        <v>61673800.240000002</v>
      </c>
      <c r="E374" s="8">
        <v>0</v>
      </c>
      <c r="F374" s="8">
        <v>1241.19</v>
      </c>
      <c r="G374" s="9" t="s">
        <v>16</v>
      </c>
    </row>
    <row r="375" spans="1:7" x14ac:dyDescent="0.25">
      <c r="A375" t="s">
        <v>45</v>
      </c>
      <c r="B375" s="13" t="s">
        <v>17</v>
      </c>
      <c r="C375" s="14">
        <v>5120913774.5699997</v>
      </c>
      <c r="D375" s="14">
        <v>455803581.6000002</v>
      </c>
      <c r="E375" s="14">
        <v>255430088.86999995</v>
      </c>
      <c r="F375" s="14">
        <v>255975849.00000006</v>
      </c>
      <c r="G375" s="15">
        <v>2.1366321110191395E-3</v>
      </c>
    </row>
    <row r="376" spans="1:7" x14ac:dyDescent="0.25">
      <c r="A376" t="s">
        <v>45</v>
      </c>
      <c r="B376" s="16" t="s">
        <v>18</v>
      </c>
      <c r="C376" s="17">
        <v>64977176539.379997</v>
      </c>
      <c r="D376" s="17">
        <v>68586279676.669991</v>
      </c>
      <c r="E376" s="17">
        <v>71483854013.609985</v>
      </c>
      <c r="F376" s="17">
        <v>73805050474.410004</v>
      </c>
      <c r="G376" s="18">
        <v>3.2471618840781584E-2</v>
      </c>
    </row>
    <row r="377" spans="1:7" x14ac:dyDescent="0.25">
      <c r="A377" t="s">
        <v>45</v>
      </c>
      <c r="C377" s="11"/>
      <c r="D377" s="11"/>
      <c r="E377" s="11"/>
      <c r="F377" s="11"/>
      <c r="G377" s="19" t="s">
        <v>16</v>
      </c>
    </row>
    <row r="378" spans="1:7" x14ac:dyDescent="0.25">
      <c r="A378" t="s">
        <v>45</v>
      </c>
      <c r="B378" s="20" t="s">
        <v>19</v>
      </c>
      <c r="C378" s="21">
        <v>63449156259.979996</v>
      </c>
      <c r="D378" s="21">
        <v>66635207710.419991</v>
      </c>
      <c r="E378" s="21">
        <v>70680723694.740005</v>
      </c>
      <c r="F378" s="21">
        <v>73258873970.969986</v>
      </c>
      <c r="G378" s="22">
        <v>3.6476002811808281E-2</v>
      </c>
    </row>
    <row r="379" spans="1:7" x14ac:dyDescent="0.25">
      <c r="A379" t="s">
        <v>45</v>
      </c>
      <c r="B379" s="7" t="s">
        <v>20</v>
      </c>
      <c r="C379" s="8">
        <v>38357350831.979996</v>
      </c>
      <c r="D379" s="8">
        <v>41890188424.480003</v>
      </c>
      <c r="E379" s="8">
        <v>44151947032.82</v>
      </c>
      <c r="F379" s="8">
        <v>45596561355.720001</v>
      </c>
      <c r="G379" s="9">
        <v>3.2719153287309365E-2</v>
      </c>
    </row>
    <row r="380" spans="1:7" x14ac:dyDescent="0.25">
      <c r="A380" t="s">
        <v>45</v>
      </c>
      <c r="B380" s="7" t="s">
        <v>21</v>
      </c>
      <c r="C380" s="8">
        <v>2683881752.9899998</v>
      </c>
      <c r="D380" s="8">
        <v>1718686628.45</v>
      </c>
      <c r="E380" s="8">
        <v>2107080016.1599998</v>
      </c>
      <c r="F380" s="8">
        <v>2658452615.9700003</v>
      </c>
      <c r="G380" s="9">
        <v>0.26167615637816966</v>
      </c>
    </row>
    <row r="381" spans="1:7" x14ac:dyDescent="0.25">
      <c r="A381" t="s">
        <v>45</v>
      </c>
      <c r="B381" s="7" t="s">
        <v>22</v>
      </c>
      <c r="C381" s="8">
        <v>22407923675.009998</v>
      </c>
      <c r="D381" s="8">
        <v>23026332657.489998</v>
      </c>
      <c r="E381" s="8">
        <v>24421696645.759998</v>
      </c>
      <c r="F381" s="8">
        <v>25003859999.279999</v>
      </c>
      <c r="G381" s="9">
        <v>2.383795695951671E-2</v>
      </c>
    </row>
    <row r="382" spans="1:7" x14ac:dyDescent="0.25">
      <c r="A382" t="s">
        <v>45</v>
      </c>
      <c r="B382" s="13" t="s">
        <v>23</v>
      </c>
      <c r="C382" s="14">
        <v>60765274506.989998</v>
      </c>
      <c r="D382" s="14">
        <v>64916521081.969994</v>
      </c>
      <c r="E382" s="14">
        <v>68573643678.580002</v>
      </c>
      <c r="F382" s="14">
        <v>70600421355</v>
      </c>
      <c r="G382" s="15">
        <v>2.9556219674135419E-2</v>
      </c>
    </row>
    <row r="383" spans="1:7" x14ac:dyDescent="0.25">
      <c r="A383" t="s">
        <v>45</v>
      </c>
      <c r="B383" s="4" t="s">
        <v>24</v>
      </c>
      <c r="C383" s="5">
        <v>5533701791.4400005</v>
      </c>
      <c r="D383" s="5">
        <v>3733092975.71</v>
      </c>
      <c r="E383" s="5">
        <v>3570351119.3800001</v>
      </c>
      <c r="F383" s="5">
        <v>3732219718.9300003</v>
      </c>
      <c r="G383" s="6">
        <v>4.5336885403615163E-2</v>
      </c>
    </row>
    <row r="384" spans="1:7" x14ac:dyDescent="0.25">
      <c r="A384" t="s">
        <v>45</v>
      </c>
      <c r="B384" s="7" t="s">
        <v>25</v>
      </c>
      <c r="C384" s="8">
        <v>2138525159.2700002</v>
      </c>
      <c r="D384" s="8">
        <v>1704727668.6500001</v>
      </c>
      <c r="E384" s="8">
        <v>1910293942.23</v>
      </c>
      <c r="F384" s="8">
        <v>1793585981.1299999</v>
      </c>
      <c r="G384" s="9">
        <v>-6.1094242367622224E-2</v>
      </c>
    </row>
    <row r="385" spans="1:7" x14ac:dyDescent="0.25">
      <c r="A385" t="s">
        <v>45</v>
      </c>
      <c r="B385" s="7" t="s">
        <v>26</v>
      </c>
      <c r="C385" s="8">
        <v>344026172.60000002</v>
      </c>
      <c r="D385" s="8">
        <v>210242975.27000001</v>
      </c>
      <c r="E385" s="8">
        <v>414553107.86000001</v>
      </c>
      <c r="F385" s="8">
        <v>288286222.41000003</v>
      </c>
      <c r="G385" s="9">
        <v>-0.30458554780064984</v>
      </c>
    </row>
    <row r="386" spans="1:7" x14ac:dyDescent="0.25">
      <c r="A386" t="s">
        <v>45</v>
      </c>
      <c r="B386" s="7" t="s">
        <v>27</v>
      </c>
      <c r="C386" s="8">
        <v>3051150459.5700002</v>
      </c>
      <c r="D386" s="8">
        <v>1818122331.79</v>
      </c>
      <c r="E386" s="8">
        <v>1245504069.2899997</v>
      </c>
      <c r="F386" s="8">
        <v>1650347515.3899999</v>
      </c>
      <c r="G386" s="9">
        <v>0.32504385660560819</v>
      </c>
    </row>
    <row r="387" spans="1:7" x14ac:dyDescent="0.25">
      <c r="A387" t="s">
        <v>45</v>
      </c>
      <c r="B387" s="10" t="s">
        <v>28</v>
      </c>
      <c r="C387" s="11">
        <v>3011076748.5500002</v>
      </c>
      <c r="D387" s="11">
        <v>1804553433.9099998</v>
      </c>
      <c r="E387" s="11">
        <v>1234357239.6699998</v>
      </c>
      <c r="F387" s="11">
        <v>1574368052.27</v>
      </c>
      <c r="G387" s="12">
        <v>0.27545576083865364</v>
      </c>
    </row>
    <row r="388" spans="1:7" x14ac:dyDescent="0.25">
      <c r="A388" t="s">
        <v>45</v>
      </c>
      <c r="B388" s="13" t="s">
        <v>29</v>
      </c>
      <c r="C388" s="14">
        <v>2482551331.8699999</v>
      </c>
      <c r="D388" s="14">
        <v>1914970643.9200001</v>
      </c>
      <c r="E388" s="14">
        <v>2324847050.0899997</v>
      </c>
      <c r="F388" s="14">
        <v>2081872203.5400004</v>
      </c>
      <c r="G388" s="15">
        <v>-0.10451218566855534</v>
      </c>
    </row>
    <row r="389" spans="1:7" x14ac:dyDescent="0.25">
      <c r="A389" t="s">
        <v>45</v>
      </c>
      <c r="B389" s="16" t="s">
        <v>30</v>
      </c>
      <c r="C389" s="17">
        <v>63247825838.860001</v>
      </c>
      <c r="D389" s="17">
        <v>66831491725.889992</v>
      </c>
      <c r="E389" s="17">
        <v>70898490728.669998</v>
      </c>
      <c r="F389" s="17">
        <v>72682293558.539993</v>
      </c>
      <c r="G389" s="18">
        <v>2.5159954909289194E-2</v>
      </c>
    </row>
    <row r="390" spans="1:7" x14ac:dyDescent="0.25">
      <c r="A390" t="s">
        <v>45</v>
      </c>
    </row>
    <row r="391" spans="1:7" x14ac:dyDescent="0.25">
      <c r="A391" t="s">
        <v>45</v>
      </c>
      <c r="B391" s="4" t="s">
        <v>31</v>
      </c>
      <c r="C391" s="5">
        <v>1729350700.5199966</v>
      </c>
      <c r="D391" s="5">
        <v>1754787950.7799988</v>
      </c>
      <c r="E391" s="5">
        <v>585363284.93998718</v>
      </c>
      <c r="F391" s="5">
        <v>1122756915.8700104</v>
      </c>
      <c r="G391" s="6">
        <v>0.9180514814575671</v>
      </c>
    </row>
    <row r="392" spans="1:7" x14ac:dyDescent="0.25">
      <c r="A392" t="s">
        <v>45</v>
      </c>
    </row>
    <row r="393" spans="1:7" x14ac:dyDescent="0.25">
      <c r="A393" t="s">
        <v>45</v>
      </c>
      <c r="B393" s="16" t="s">
        <v>32</v>
      </c>
      <c r="C393" s="17">
        <v>3569160178.9199982</v>
      </c>
      <c r="D393" s="17">
        <v>4736037223.8300247</v>
      </c>
      <c r="E393" s="17">
        <v>5975499477.1899872</v>
      </c>
      <c r="F393" s="17">
        <v>4528860607.1600037</v>
      </c>
      <c r="G393" s="18">
        <v>-0.24209505423808919</v>
      </c>
    </row>
    <row r="394" spans="1:7" x14ac:dyDescent="0.25">
      <c r="A394" t="s">
        <v>45</v>
      </c>
      <c r="B394" s="23" t="s">
        <v>33</v>
      </c>
      <c r="C394" s="5">
        <v>-1839809478.4000015</v>
      </c>
      <c r="D394" s="5">
        <v>-2981249273.0500259</v>
      </c>
      <c r="E394" s="5">
        <v>-5390136192.25</v>
      </c>
      <c r="F394" s="5">
        <v>-3406103691.2899933</v>
      </c>
      <c r="G394" s="6">
        <v>0.36808578302950334</v>
      </c>
    </row>
    <row r="395" spans="1:7" x14ac:dyDescent="0.25">
      <c r="A395" t="s">
        <v>45</v>
      </c>
      <c r="B395" s="16" t="s">
        <v>34</v>
      </c>
      <c r="C395" s="17">
        <v>1058000996.3000031</v>
      </c>
      <c r="D395" s="17">
        <v>-644304658.01999664</v>
      </c>
      <c r="E395" s="17">
        <v>951712628.02999878</v>
      </c>
      <c r="F395" s="17">
        <v>3029155142.0700073</v>
      </c>
      <c r="G395" s="18">
        <v>2.1828464316378975</v>
      </c>
    </row>
    <row r="396" spans="1:7" ht="30" x14ac:dyDescent="0.25">
      <c r="A396" t="s">
        <v>45</v>
      </c>
      <c r="B396" s="24" t="s">
        <v>35</v>
      </c>
      <c r="C396" s="25">
        <v>-7426286692.9899979</v>
      </c>
      <c r="D396" s="25">
        <v>-3799797944.5800323</v>
      </c>
      <c r="E396" s="25">
        <v>-8942133430.2099915</v>
      </c>
      <c r="F396" s="25">
        <v>-10181098460.539993</v>
      </c>
      <c r="G396" s="26">
        <v>-0.13855362816934691</v>
      </c>
    </row>
    <row r="398" spans="1:7" ht="31.5" x14ac:dyDescent="0.25">
      <c r="A398" t="s">
        <v>46</v>
      </c>
      <c r="B398" s="1" t="s">
        <v>2</v>
      </c>
      <c r="C398" s="2">
        <v>2015</v>
      </c>
      <c r="D398" s="2">
        <v>2016</v>
      </c>
      <c r="E398" s="2">
        <v>2017</v>
      </c>
      <c r="F398" s="2">
        <v>2018</v>
      </c>
      <c r="G398" s="3" t="s">
        <v>3</v>
      </c>
    </row>
    <row r="399" spans="1:7" x14ac:dyDescent="0.25">
      <c r="A399" t="s">
        <v>46</v>
      </c>
      <c r="B399" s="4" t="s">
        <v>4</v>
      </c>
      <c r="C399" s="5">
        <v>10747519354.349998</v>
      </c>
      <c r="D399" s="5">
        <v>12048313327.309999</v>
      </c>
      <c r="E399" s="5">
        <v>12632001812.269999</v>
      </c>
      <c r="F399" s="5">
        <v>14018465393.869999</v>
      </c>
      <c r="G399" s="6">
        <v>0.10975802586200309</v>
      </c>
    </row>
    <row r="400" spans="1:7" x14ac:dyDescent="0.25">
      <c r="A400" t="s">
        <v>46</v>
      </c>
      <c r="B400" s="7" t="s">
        <v>5</v>
      </c>
      <c r="C400" s="8">
        <v>7269676816.2599993</v>
      </c>
      <c r="D400" s="8">
        <v>7727750001.0900002</v>
      </c>
      <c r="E400" s="8">
        <v>8413097545.6099997</v>
      </c>
      <c r="F400" s="8">
        <v>9154896825.5900002</v>
      </c>
      <c r="G400" s="9">
        <v>8.8171957588566816E-2</v>
      </c>
    </row>
    <row r="401" spans="1:7" x14ac:dyDescent="0.25">
      <c r="A401" t="s">
        <v>46</v>
      </c>
      <c r="B401" s="10" t="s">
        <v>6</v>
      </c>
      <c r="C401" s="11">
        <v>6036644747.3419819</v>
      </c>
      <c r="D401" s="11">
        <v>6203432676.6286888</v>
      </c>
      <c r="E401" s="11">
        <v>6692125917.066596</v>
      </c>
      <c r="F401" s="11">
        <v>7279662354.6700001</v>
      </c>
      <c r="G401" s="12">
        <v>8.7795185698021472E-2</v>
      </c>
    </row>
    <row r="402" spans="1:7" x14ac:dyDescent="0.25">
      <c r="A402" t="s">
        <v>46</v>
      </c>
      <c r="B402" s="7" t="s">
        <v>7</v>
      </c>
      <c r="C402" s="8">
        <v>2376528872.5500002</v>
      </c>
      <c r="D402" s="8">
        <v>3081556859.0599995</v>
      </c>
      <c r="E402" s="8">
        <v>3086533599.9899998</v>
      </c>
      <c r="F402" s="8">
        <v>3146128787.6700001</v>
      </c>
      <c r="G402" s="9">
        <v>1.9308128601027829E-2</v>
      </c>
    </row>
    <row r="403" spans="1:7" x14ac:dyDescent="0.25">
      <c r="A403" t="s">
        <v>46</v>
      </c>
      <c r="B403" s="10" t="s">
        <v>8</v>
      </c>
      <c r="C403" s="11">
        <v>813927895.52999997</v>
      </c>
      <c r="D403" s="11">
        <v>967197009.53999996</v>
      </c>
      <c r="E403" s="11">
        <v>913632675.94999993</v>
      </c>
      <c r="F403" s="11">
        <v>962878550.03000009</v>
      </c>
      <c r="G403" s="12">
        <v>5.3901174264366199E-2</v>
      </c>
    </row>
    <row r="404" spans="1:7" x14ac:dyDescent="0.25">
      <c r="A404" t="s">
        <v>46</v>
      </c>
      <c r="B404" s="7" t="s">
        <v>9</v>
      </c>
      <c r="C404" s="8">
        <v>959703045.20000005</v>
      </c>
      <c r="D404" s="8">
        <v>1038201827.1899999</v>
      </c>
      <c r="E404" s="8">
        <v>1005858405.9300001</v>
      </c>
      <c r="F404" s="8">
        <v>1664045198.0899999</v>
      </c>
      <c r="G404" s="9">
        <v>0.65435332476189945</v>
      </c>
    </row>
    <row r="405" spans="1:7" x14ac:dyDescent="0.25">
      <c r="A405" t="s">
        <v>46</v>
      </c>
      <c r="B405" s="7" t="s">
        <v>10</v>
      </c>
      <c r="C405" s="8">
        <v>141610620.34</v>
      </c>
      <c r="D405" s="8">
        <v>200804639.97</v>
      </c>
      <c r="E405" s="8">
        <v>126512260.73999999</v>
      </c>
      <c r="F405" s="8">
        <v>53394582.519999996</v>
      </c>
      <c r="G405" s="9">
        <v>-0.57794934492765748</v>
      </c>
    </row>
    <row r="406" spans="1:7" x14ac:dyDescent="0.25">
      <c r="A406" t="s">
        <v>46</v>
      </c>
      <c r="B406" s="13" t="s">
        <v>11</v>
      </c>
      <c r="C406" s="14">
        <v>10605908734.009998</v>
      </c>
      <c r="D406" s="14">
        <v>11847508687.34</v>
      </c>
      <c r="E406" s="14">
        <v>12505489551.529999</v>
      </c>
      <c r="F406" s="14">
        <v>13965070811.349998</v>
      </c>
      <c r="G406" s="15">
        <v>0.11671524363805698</v>
      </c>
    </row>
    <row r="407" spans="1:7" x14ac:dyDescent="0.25">
      <c r="A407" t="s">
        <v>46</v>
      </c>
      <c r="B407" s="4" t="s">
        <v>12</v>
      </c>
      <c r="C407" s="5">
        <v>1931593657.1300001</v>
      </c>
      <c r="D407" s="5">
        <v>621832862.90999997</v>
      </c>
      <c r="E407" s="5">
        <v>749480612.1099999</v>
      </c>
      <c r="F407" s="5">
        <v>1094255846.6700001</v>
      </c>
      <c r="G407" s="6">
        <v>0.46001888372984112</v>
      </c>
    </row>
    <row r="408" spans="1:7" x14ac:dyDescent="0.25">
      <c r="A408" t="s">
        <v>46</v>
      </c>
      <c r="B408" s="7" t="s">
        <v>13</v>
      </c>
      <c r="C408" s="8">
        <v>46990375.740000002</v>
      </c>
      <c r="D408" s="8">
        <v>16746762.649999999</v>
      </c>
      <c r="E408" s="8">
        <v>6882474.7799999993</v>
      </c>
      <c r="F408" s="8">
        <v>23937924.990000002</v>
      </c>
      <c r="G408" s="9">
        <v>2.4780984682373224</v>
      </c>
    </row>
    <row r="409" spans="1:7" x14ac:dyDescent="0.25">
      <c r="A409" t="s">
        <v>46</v>
      </c>
      <c r="B409" s="7" t="s">
        <v>14</v>
      </c>
      <c r="C409" s="8">
        <v>529730942.55999994</v>
      </c>
      <c r="D409" s="8">
        <v>605086100.25999999</v>
      </c>
      <c r="E409" s="8">
        <v>686879447.90999997</v>
      </c>
      <c r="F409" s="8">
        <v>785196646.6500001</v>
      </c>
      <c r="G409" s="9">
        <v>0.14313603215113574</v>
      </c>
    </row>
    <row r="410" spans="1:7" x14ac:dyDescent="0.25">
      <c r="A410" t="s">
        <v>46</v>
      </c>
      <c r="B410" s="7" t="s">
        <v>15</v>
      </c>
      <c r="C410" s="8">
        <v>1354872338.8300002</v>
      </c>
      <c r="D410" s="8">
        <v>0</v>
      </c>
      <c r="E410" s="8">
        <v>55718689.420000002</v>
      </c>
      <c r="F410" s="8">
        <v>285121275.03000003</v>
      </c>
      <c r="G410" s="9">
        <v>4.1171568821512317</v>
      </c>
    </row>
    <row r="411" spans="1:7" x14ac:dyDescent="0.25">
      <c r="A411" t="s">
        <v>46</v>
      </c>
      <c r="B411" s="13" t="s">
        <v>17</v>
      </c>
      <c r="C411" s="14">
        <v>1884603281.3900001</v>
      </c>
      <c r="D411" s="14">
        <v>605086100.25999999</v>
      </c>
      <c r="E411" s="14">
        <v>742598137.3299998</v>
      </c>
      <c r="F411" s="14">
        <v>1070317921.6800001</v>
      </c>
      <c r="G411" s="15">
        <v>0.44131511766015424</v>
      </c>
    </row>
    <row r="412" spans="1:7" x14ac:dyDescent="0.25">
      <c r="A412" t="s">
        <v>46</v>
      </c>
      <c r="B412" s="16" t="s">
        <v>18</v>
      </c>
      <c r="C412" s="17">
        <v>12490512015.399998</v>
      </c>
      <c r="D412" s="17">
        <v>12452594787.6</v>
      </c>
      <c r="E412" s="17">
        <v>13248087688.859999</v>
      </c>
      <c r="F412" s="17">
        <v>15035388733.029999</v>
      </c>
      <c r="G412" s="18">
        <v>0.13491011579527051</v>
      </c>
    </row>
    <row r="413" spans="1:7" x14ac:dyDescent="0.25">
      <c r="A413" t="s">
        <v>46</v>
      </c>
      <c r="C413" s="11"/>
      <c r="D413" s="11"/>
      <c r="E413" s="11"/>
      <c r="F413" s="11"/>
      <c r="G413" s="19" t="s">
        <v>16</v>
      </c>
    </row>
    <row r="414" spans="1:7" x14ac:dyDescent="0.25">
      <c r="A414" t="s">
        <v>46</v>
      </c>
      <c r="B414" s="20" t="s">
        <v>19</v>
      </c>
      <c r="C414" s="21">
        <v>10118520667.129999</v>
      </c>
      <c r="D414" s="21">
        <v>11733015015.940002</v>
      </c>
      <c r="E414" s="21">
        <v>12622751975.85</v>
      </c>
      <c r="F414" s="21">
        <v>13534158980.940001</v>
      </c>
      <c r="G414" s="22">
        <v>7.2203510520821051E-2</v>
      </c>
    </row>
    <row r="415" spans="1:7" x14ac:dyDescent="0.25">
      <c r="A415" t="s">
        <v>46</v>
      </c>
      <c r="B415" s="7" t="s">
        <v>20</v>
      </c>
      <c r="C415" s="8">
        <v>5771329228.6899996</v>
      </c>
      <c r="D415" s="8">
        <v>6824894929.3299999</v>
      </c>
      <c r="E415" s="8">
        <v>7346596549.7599993</v>
      </c>
      <c r="F415" s="8">
        <v>7896148017.1199999</v>
      </c>
      <c r="G415" s="9">
        <v>7.4803545238638899E-2</v>
      </c>
    </row>
    <row r="416" spans="1:7" x14ac:dyDescent="0.25">
      <c r="A416" t="s">
        <v>46</v>
      </c>
      <c r="B416" s="7" t="s">
        <v>21</v>
      </c>
      <c r="C416" s="8">
        <v>274716450.68000001</v>
      </c>
      <c r="D416" s="8">
        <v>144651115.55000001</v>
      </c>
      <c r="E416" s="8">
        <v>214056482.44</v>
      </c>
      <c r="F416" s="8">
        <v>331347529.81</v>
      </c>
      <c r="G416" s="9">
        <v>0.54794438380475896</v>
      </c>
    </row>
    <row r="417" spans="1:7" x14ac:dyDescent="0.25">
      <c r="A417" t="s">
        <v>46</v>
      </c>
      <c r="B417" s="7" t="s">
        <v>22</v>
      </c>
      <c r="C417" s="8">
        <v>4072474987.7600002</v>
      </c>
      <c r="D417" s="8">
        <v>4763468971.0600004</v>
      </c>
      <c r="E417" s="8">
        <v>5062098943.6500006</v>
      </c>
      <c r="F417" s="8">
        <v>5306663434.0100002</v>
      </c>
      <c r="G417" s="9">
        <v>4.8312862526479518E-2</v>
      </c>
    </row>
    <row r="418" spans="1:7" x14ac:dyDescent="0.25">
      <c r="A418" t="s">
        <v>46</v>
      </c>
      <c r="B418" s="13" t="s">
        <v>23</v>
      </c>
      <c r="C418" s="14">
        <v>9843804216.4499989</v>
      </c>
      <c r="D418" s="14">
        <v>11588363900.390003</v>
      </c>
      <c r="E418" s="14">
        <v>12408695493.41</v>
      </c>
      <c r="F418" s="14">
        <v>13202811451.130001</v>
      </c>
      <c r="G418" s="15">
        <v>6.3996731819371322E-2</v>
      </c>
    </row>
    <row r="419" spans="1:7" x14ac:dyDescent="0.25">
      <c r="A419" t="s">
        <v>46</v>
      </c>
      <c r="B419" s="4" t="s">
        <v>24</v>
      </c>
      <c r="C419" s="5">
        <v>1463127803.6700001</v>
      </c>
      <c r="D419" s="5">
        <v>1231242234.1700001</v>
      </c>
      <c r="E419" s="5">
        <v>1308788382.7100003</v>
      </c>
      <c r="F419" s="5">
        <v>1560230263.52</v>
      </c>
      <c r="G419" s="6">
        <v>0.19211805677046104</v>
      </c>
    </row>
    <row r="420" spans="1:7" x14ac:dyDescent="0.25">
      <c r="A420" t="s">
        <v>46</v>
      </c>
      <c r="B420" s="7" t="s">
        <v>25</v>
      </c>
      <c r="C420" s="8">
        <v>520613344.44999999</v>
      </c>
      <c r="D420" s="8">
        <v>816399077.44000006</v>
      </c>
      <c r="E420" s="8">
        <v>994037020.05999994</v>
      </c>
      <c r="F420" s="8">
        <v>1289066703.4100001</v>
      </c>
      <c r="G420" s="9">
        <v>0.29679949277159939</v>
      </c>
    </row>
    <row r="421" spans="1:7" x14ac:dyDescent="0.25">
      <c r="A421" t="s">
        <v>46</v>
      </c>
      <c r="B421" s="7" t="s">
        <v>26</v>
      </c>
      <c r="C421" s="8">
        <v>130.76000000000931</v>
      </c>
      <c r="D421" s="8">
        <v>6960000</v>
      </c>
      <c r="E421" s="8">
        <v>0</v>
      </c>
      <c r="F421" s="8">
        <v>0</v>
      </c>
      <c r="G421" s="9" t="s">
        <v>16</v>
      </c>
    </row>
    <row r="422" spans="1:7" x14ac:dyDescent="0.25">
      <c r="A422" t="s">
        <v>46</v>
      </c>
      <c r="B422" s="7" t="s">
        <v>27</v>
      </c>
      <c r="C422" s="8">
        <v>942514328.46000004</v>
      </c>
      <c r="D422" s="8">
        <v>407883156.73000002</v>
      </c>
      <c r="E422" s="8">
        <v>314751362.64999998</v>
      </c>
      <c r="F422" s="8">
        <v>271163560.10999995</v>
      </c>
      <c r="G422" s="9">
        <v>-0.13848328462510637</v>
      </c>
    </row>
    <row r="423" spans="1:7" x14ac:dyDescent="0.25">
      <c r="A423" t="s">
        <v>46</v>
      </c>
      <c r="B423" s="10" t="s">
        <v>28</v>
      </c>
      <c r="C423" s="11">
        <v>942041047.46000004</v>
      </c>
      <c r="D423" s="11">
        <v>406664345.55000001</v>
      </c>
      <c r="E423" s="11">
        <v>314748602.64999998</v>
      </c>
      <c r="F423" s="11">
        <v>271163560.10999995</v>
      </c>
      <c r="G423" s="12">
        <v>-0.13847573006850336</v>
      </c>
    </row>
    <row r="424" spans="1:7" x14ac:dyDescent="0.25">
      <c r="A424" t="s">
        <v>46</v>
      </c>
      <c r="B424" s="13" t="s">
        <v>29</v>
      </c>
      <c r="C424" s="14">
        <v>520613475.20999998</v>
      </c>
      <c r="D424" s="14">
        <v>823359077.44000006</v>
      </c>
      <c r="E424" s="14">
        <v>994037020.06000006</v>
      </c>
      <c r="F424" s="14">
        <v>1289066703.4100001</v>
      </c>
      <c r="G424" s="15">
        <v>0.29679949277159923</v>
      </c>
    </row>
    <row r="425" spans="1:7" x14ac:dyDescent="0.25">
      <c r="A425" t="s">
        <v>46</v>
      </c>
      <c r="B425" s="16" t="s">
        <v>30</v>
      </c>
      <c r="C425" s="17">
        <v>10364417691.659998</v>
      </c>
      <c r="D425" s="17">
        <v>12411722977.830004</v>
      </c>
      <c r="E425" s="17">
        <v>13402732513.469999</v>
      </c>
      <c r="F425" s="17">
        <v>14491878154.540001</v>
      </c>
      <c r="G425" s="18">
        <v>8.1262954399439785E-2</v>
      </c>
    </row>
    <row r="426" spans="1:7" x14ac:dyDescent="0.25">
      <c r="A426" t="s">
        <v>46</v>
      </c>
    </row>
    <row r="427" spans="1:7" x14ac:dyDescent="0.25">
      <c r="A427" t="s">
        <v>46</v>
      </c>
      <c r="B427" s="4" t="s">
        <v>31</v>
      </c>
      <c r="C427" s="5">
        <v>2126094323.7399998</v>
      </c>
      <c r="D427" s="5">
        <v>40871809.769996643</v>
      </c>
      <c r="E427" s="5">
        <v>-154644824.61000061</v>
      </c>
      <c r="F427" s="5">
        <v>543510578.48999786</v>
      </c>
      <c r="G427" s="6">
        <v>4.5145733448285732</v>
      </c>
    </row>
    <row r="428" spans="1:7" x14ac:dyDescent="0.25">
      <c r="A428" t="s">
        <v>46</v>
      </c>
    </row>
    <row r="429" spans="1:7" x14ac:dyDescent="0.25">
      <c r="A429" t="s">
        <v>46</v>
      </c>
      <c r="B429" s="16" t="s">
        <v>32</v>
      </c>
      <c r="C429" s="17">
        <v>539357690.96000099</v>
      </c>
      <c r="D429" s="17">
        <v>129549450.13999939</v>
      </c>
      <c r="E429" s="17">
        <v>1074027282.1200008</v>
      </c>
      <c r="F429" s="17">
        <v>92903090.17999649</v>
      </c>
      <c r="G429" s="18">
        <v>-0.91350025113271149</v>
      </c>
    </row>
    <row r="430" spans="1:7" x14ac:dyDescent="0.25">
      <c r="A430" t="s">
        <v>46</v>
      </c>
      <c r="B430" s="23" t="s">
        <v>33</v>
      </c>
      <c r="C430" s="5">
        <v>1586736632.7799988</v>
      </c>
      <c r="D430" s="5">
        <v>-88677640.370002747</v>
      </c>
      <c r="E430" s="5">
        <v>-1228672106.7300014</v>
      </c>
      <c r="F430" s="5">
        <v>450607488.31000137</v>
      </c>
      <c r="G430" s="6">
        <v>1.3667434833441869</v>
      </c>
    </row>
    <row r="431" spans="1:7" x14ac:dyDescent="0.25">
      <c r="A431" t="s">
        <v>46</v>
      </c>
      <c r="B431" s="16" t="s">
        <v>34</v>
      </c>
      <c r="C431" s="17">
        <v>-3.814697265625E-6</v>
      </c>
      <c r="D431" s="17">
        <v>0</v>
      </c>
      <c r="E431" s="17">
        <v>479.57999992370605</v>
      </c>
      <c r="F431" s="17">
        <v>1.9073486328125E-6</v>
      </c>
      <c r="G431" s="18">
        <v>-0.99999999602287704</v>
      </c>
    </row>
    <row r="432" spans="1:7" ht="30" x14ac:dyDescent="0.25">
      <c r="A432" t="s">
        <v>46</v>
      </c>
      <c r="B432" s="24" t="s">
        <v>35</v>
      </c>
      <c r="C432" s="25">
        <v>558106849.72000122</v>
      </c>
      <c r="D432" s="25">
        <v>-423660510.03000259</v>
      </c>
      <c r="E432" s="25">
        <v>-1624085695.8800011</v>
      </c>
      <c r="F432" s="25">
        <v>-74571094.099998474</v>
      </c>
      <c r="G432" s="26">
        <v>0.9540842615083851</v>
      </c>
    </row>
    <row r="434" spans="1:7" ht="31.5" x14ac:dyDescent="0.25">
      <c r="A434" t="s">
        <v>47</v>
      </c>
      <c r="B434" s="1" t="s">
        <v>2</v>
      </c>
      <c r="C434" s="2">
        <v>2015</v>
      </c>
      <c r="D434" s="2">
        <v>2016</v>
      </c>
      <c r="E434" s="2">
        <v>2017</v>
      </c>
      <c r="F434" s="2">
        <v>2018</v>
      </c>
      <c r="G434" s="3" t="s">
        <v>3</v>
      </c>
    </row>
    <row r="435" spans="1:7" x14ac:dyDescent="0.25">
      <c r="A435" t="s">
        <v>47</v>
      </c>
      <c r="B435" s="4" t="s">
        <v>4</v>
      </c>
      <c r="C435" s="5">
        <v>14687394937.789999</v>
      </c>
      <c r="D435" s="5">
        <v>16718852332.520004</v>
      </c>
      <c r="E435" s="5">
        <v>17773596089.080002</v>
      </c>
      <c r="F435" s="5">
        <v>19276438296.790005</v>
      </c>
      <c r="G435" s="6">
        <v>8.4554763154167809E-2</v>
      </c>
    </row>
    <row r="436" spans="1:7" x14ac:dyDescent="0.25">
      <c r="A436" t="s">
        <v>47</v>
      </c>
      <c r="B436" s="7" t="s">
        <v>5</v>
      </c>
      <c r="C436" s="8">
        <v>7675089651.1199999</v>
      </c>
      <c r="D436" s="8">
        <v>9288156674.9799995</v>
      </c>
      <c r="E436" s="8">
        <v>10018916734.889999</v>
      </c>
      <c r="F436" s="8">
        <v>11091493507.870003</v>
      </c>
      <c r="G436" s="9">
        <v>0.10705516388262304</v>
      </c>
    </row>
    <row r="437" spans="1:7" x14ac:dyDescent="0.25">
      <c r="A437" t="s">
        <v>47</v>
      </c>
      <c r="B437" s="10" t="s">
        <v>6</v>
      </c>
      <c r="C437" s="11">
        <v>6291012572.5035229</v>
      </c>
      <c r="D437" s="11">
        <v>7380332393.1439323</v>
      </c>
      <c r="E437" s="11">
        <v>8112244207.5603752</v>
      </c>
      <c r="F437" s="11">
        <v>8864700923.2200012</v>
      </c>
      <c r="G437" s="12">
        <v>9.2755678503657263E-2</v>
      </c>
    </row>
    <row r="438" spans="1:7" x14ac:dyDescent="0.25">
      <c r="A438" t="s">
        <v>47</v>
      </c>
      <c r="B438" s="7" t="s">
        <v>7</v>
      </c>
      <c r="C438" s="8">
        <v>3362806276.75</v>
      </c>
      <c r="D438" s="8">
        <v>4303056913.1099997</v>
      </c>
      <c r="E438" s="8">
        <v>4008397048.1199999</v>
      </c>
      <c r="F438" s="8">
        <v>3930928886.5599995</v>
      </c>
      <c r="G438" s="9">
        <v>-1.9326469067313126E-2</v>
      </c>
    </row>
    <row r="439" spans="1:7" x14ac:dyDescent="0.25">
      <c r="A439" t="s">
        <v>47</v>
      </c>
      <c r="B439" s="10" t="s">
        <v>8</v>
      </c>
      <c r="C439" s="11">
        <v>1276541787.97</v>
      </c>
      <c r="D439" s="11">
        <v>1591618093.71</v>
      </c>
      <c r="E439" s="11">
        <v>1537179407.53</v>
      </c>
      <c r="F439" s="11">
        <v>1650240990.1199999</v>
      </c>
      <c r="G439" s="12">
        <v>7.3551325262463468E-2</v>
      </c>
    </row>
    <row r="440" spans="1:7" x14ac:dyDescent="0.25">
      <c r="A440" t="s">
        <v>47</v>
      </c>
      <c r="B440" s="7" t="s">
        <v>9</v>
      </c>
      <c r="C440" s="8">
        <v>3391878920.3499999</v>
      </c>
      <c r="D440" s="8">
        <v>2780703291.9499998</v>
      </c>
      <c r="E440" s="8">
        <v>3526456378.6100006</v>
      </c>
      <c r="F440" s="8">
        <v>4154039331.3600001</v>
      </c>
      <c r="G440" s="9">
        <v>0.17796418993203869</v>
      </c>
    </row>
    <row r="441" spans="1:7" x14ac:dyDescent="0.25">
      <c r="A441" t="s">
        <v>47</v>
      </c>
      <c r="B441" s="7" t="s">
        <v>10</v>
      </c>
      <c r="C441" s="8">
        <v>257620089.57000002</v>
      </c>
      <c r="D441" s="8">
        <v>346935452.48000002</v>
      </c>
      <c r="E441" s="8">
        <v>219825927.46000001</v>
      </c>
      <c r="F441" s="8">
        <v>99976571</v>
      </c>
      <c r="G441" s="9">
        <v>-0.54520118643333393</v>
      </c>
    </row>
    <row r="442" spans="1:7" x14ac:dyDescent="0.25">
      <c r="A442" t="s">
        <v>47</v>
      </c>
      <c r="B442" s="13" t="s">
        <v>11</v>
      </c>
      <c r="C442" s="14">
        <v>14429774848.219999</v>
      </c>
      <c r="D442" s="14">
        <v>16371916880.040005</v>
      </c>
      <c r="E442" s="14">
        <v>17553770161.620003</v>
      </c>
      <c r="F442" s="14">
        <v>19176461725.790005</v>
      </c>
      <c r="G442" s="15">
        <v>9.2441199197075899E-2</v>
      </c>
    </row>
    <row r="443" spans="1:7" x14ac:dyDescent="0.25">
      <c r="A443" t="s">
        <v>47</v>
      </c>
      <c r="B443" s="4" t="s">
        <v>12</v>
      </c>
      <c r="C443" s="5">
        <v>279600213.77999997</v>
      </c>
      <c r="D443" s="5">
        <v>449271866.86000001</v>
      </c>
      <c r="E443" s="5">
        <v>213393558.48999998</v>
      </c>
      <c r="F443" s="5">
        <v>593674864.46000004</v>
      </c>
      <c r="G443" s="6">
        <v>1.7820655349717163</v>
      </c>
    </row>
    <row r="444" spans="1:7" x14ac:dyDescent="0.25">
      <c r="A444" t="s">
        <v>47</v>
      </c>
      <c r="B444" s="7" t="s">
        <v>13</v>
      </c>
      <c r="C444" s="8">
        <v>249516041.88</v>
      </c>
      <c r="D444" s="8">
        <v>369645870.64000005</v>
      </c>
      <c r="E444" s="8">
        <v>171714013.97999999</v>
      </c>
      <c r="F444" s="8">
        <v>555274821.63</v>
      </c>
      <c r="G444" s="9">
        <v>2.2337187207951144</v>
      </c>
    </row>
    <row r="445" spans="1:7" x14ac:dyDescent="0.25">
      <c r="A445" t="s">
        <v>47</v>
      </c>
      <c r="B445" s="7" t="s">
        <v>14</v>
      </c>
      <c r="C445" s="8">
        <v>26999151.27</v>
      </c>
      <c r="D445" s="8">
        <v>79584485.640000001</v>
      </c>
      <c r="E445" s="8">
        <v>41679544.509999998</v>
      </c>
      <c r="F445" s="8">
        <v>31448826.760000002</v>
      </c>
      <c r="G445" s="9">
        <v>-0.24546136168895472</v>
      </c>
    </row>
    <row r="446" spans="1:7" x14ac:dyDescent="0.25">
      <c r="A446" t="s">
        <v>47</v>
      </c>
      <c r="B446" s="7" t="s">
        <v>15</v>
      </c>
      <c r="C446" s="8">
        <v>3085020.63</v>
      </c>
      <c r="D446" s="8">
        <v>41510.58</v>
      </c>
      <c r="E446" s="8">
        <v>0</v>
      </c>
      <c r="F446" s="8">
        <v>6951216.0700000003</v>
      </c>
      <c r="G446" s="9" t="s">
        <v>16</v>
      </c>
    </row>
    <row r="447" spans="1:7" x14ac:dyDescent="0.25">
      <c r="A447" t="s">
        <v>47</v>
      </c>
      <c r="B447" s="13" t="s">
        <v>17</v>
      </c>
      <c r="C447" s="14">
        <v>30084171.899999984</v>
      </c>
      <c r="D447" s="14">
        <v>79625996.219999999</v>
      </c>
      <c r="E447" s="14">
        <v>41679544.509999998</v>
      </c>
      <c r="F447" s="14">
        <v>38400042.830000013</v>
      </c>
      <c r="G447" s="15">
        <v>-7.8683721680623153E-2</v>
      </c>
    </row>
    <row r="448" spans="1:7" x14ac:dyDescent="0.25">
      <c r="A448" t="s">
        <v>47</v>
      </c>
      <c r="B448" s="16" t="s">
        <v>18</v>
      </c>
      <c r="C448" s="17">
        <v>14459859020.119999</v>
      </c>
      <c r="D448" s="17">
        <v>16451542876.260004</v>
      </c>
      <c r="E448" s="17">
        <v>17595449706.130001</v>
      </c>
      <c r="F448" s="17">
        <v>19214861768.620007</v>
      </c>
      <c r="G448" s="18">
        <v>9.2035843899222744E-2</v>
      </c>
    </row>
    <row r="449" spans="1:7" x14ac:dyDescent="0.25">
      <c r="A449" t="s">
        <v>47</v>
      </c>
      <c r="C449" s="11"/>
      <c r="D449" s="11"/>
      <c r="E449" s="11"/>
      <c r="F449" s="11"/>
      <c r="G449" s="19" t="s">
        <v>16</v>
      </c>
    </row>
    <row r="450" spans="1:7" x14ac:dyDescent="0.25">
      <c r="A450" t="s">
        <v>47</v>
      </c>
      <c r="B450" s="20" t="s">
        <v>19</v>
      </c>
      <c r="C450" s="21">
        <v>13550467997.539999</v>
      </c>
      <c r="D450" s="21">
        <v>14900853301.370001</v>
      </c>
      <c r="E450" s="21">
        <v>16449031528.719995</v>
      </c>
      <c r="F450" s="21">
        <v>18135829267.969997</v>
      </c>
      <c r="G450" s="22">
        <v>0.10254693331366375</v>
      </c>
    </row>
    <row r="451" spans="1:7" x14ac:dyDescent="0.25">
      <c r="A451" t="s">
        <v>47</v>
      </c>
      <c r="B451" s="7" t="s">
        <v>20</v>
      </c>
      <c r="C451" s="8">
        <v>7806787746.2199993</v>
      </c>
      <c r="D451" s="8">
        <v>8746966532.7099991</v>
      </c>
      <c r="E451" s="8">
        <v>10129731202.819996</v>
      </c>
      <c r="F451" s="8">
        <v>11206258108.08</v>
      </c>
      <c r="G451" s="9">
        <v>0.10627398533144806</v>
      </c>
    </row>
    <row r="452" spans="1:7" x14ac:dyDescent="0.25">
      <c r="A452" t="s">
        <v>47</v>
      </c>
      <c r="B452" s="7" t="s">
        <v>21</v>
      </c>
      <c r="C452" s="8">
        <v>472793442.34000003</v>
      </c>
      <c r="D452" s="8">
        <v>380318323.16000003</v>
      </c>
      <c r="E452" s="8">
        <v>379922040.06</v>
      </c>
      <c r="F452" s="8">
        <v>398027394.23000002</v>
      </c>
      <c r="G452" s="9">
        <v>4.7655445751819743E-2</v>
      </c>
    </row>
    <row r="453" spans="1:7" x14ac:dyDescent="0.25">
      <c r="A453" t="s">
        <v>47</v>
      </c>
      <c r="B453" s="7" t="s">
        <v>22</v>
      </c>
      <c r="C453" s="8">
        <v>5270886808.9800005</v>
      </c>
      <c r="D453" s="8">
        <v>5773568445.500001</v>
      </c>
      <c r="E453" s="8">
        <v>5939378285.8400011</v>
      </c>
      <c r="F453" s="8">
        <v>6531543765.6599998</v>
      </c>
      <c r="G453" s="9">
        <v>9.9701593554290549E-2</v>
      </c>
    </row>
    <row r="454" spans="1:7" x14ac:dyDescent="0.25">
      <c r="A454" t="s">
        <v>47</v>
      </c>
      <c r="B454" s="13" t="s">
        <v>23</v>
      </c>
      <c r="C454" s="14">
        <v>13077674555.199999</v>
      </c>
      <c r="D454" s="14">
        <v>14520534978.210001</v>
      </c>
      <c r="E454" s="14">
        <v>16069109488.659996</v>
      </c>
      <c r="F454" s="14">
        <v>17737801873.739998</v>
      </c>
      <c r="G454" s="15">
        <v>0.10384473304246271</v>
      </c>
    </row>
    <row r="455" spans="1:7" x14ac:dyDescent="0.25">
      <c r="A455" t="s">
        <v>47</v>
      </c>
      <c r="B455" s="4" t="s">
        <v>24</v>
      </c>
      <c r="C455" s="5">
        <v>1287812727.0099998</v>
      </c>
      <c r="D455" s="5">
        <v>1533223580.0599999</v>
      </c>
      <c r="E455" s="5">
        <v>1595716676.2500002</v>
      </c>
      <c r="F455" s="5">
        <v>1383491578.1500001</v>
      </c>
      <c r="G455" s="6">
        <v>-0.13299672884207606</v>
      </c>
    </row>
    <row r="456" spans="1:7" x14ac:dyDescent="0.25">
      <c r="A456" t="s">
        <v>47</v>
      </c>
      <c r="B456" s="7" t="s">
        <v>25</v>
      </c>
      <c r="C456" s="8">
        <v>680019685.31999993</v>
      </c>
      <c r="D456" s="8">
        <v>922524395.94000006</v>
      </c>
      <c r="E456" s="8">
        <v>937057776.66999996</v>
      </c>
      <c r="F456" s="8">
        <v>861511254.44000006</v>
      </c>
      <c r="G456" s="9">
        <v>-8.0620986358458907E-2</v>
      </c>
    </row>
    <row r="457" spans="1:7" x14ac:dyDescent="0.25">
      <c r="A457" t="s">
        <v>47</v>
      </c>
      <c r="B457" s="7" t="s">
        <v>26</v>
      </c>
      <c r="C457" s="8">
        <v>10625475.560000001</v>
      </c>
      <c r="D457" s="8">
        <v>0</v>
      </c>
      <c r="E457" s="8">
        <v>414797.76000000071</v>
      </c>
      <c r="F457" s="8">
        <v>619770</v>
      </c>
      <c r="G457" s="9">
        <v>0.4941498237598943</v>
      </c>
    </row>
    <row r="458" spans="1:7" x14ac:dyDescent="0.25">
      <c r="A458" t="s">
        <v>47</v>
      </c>
      <c r="B458" s="7" t="s">
        <v>27</v>
      </c>
      <c r="C458" s="8">
        <v>597167566.13</v>
      </c>
      <c r="D458" s="8">
        <v>610699184.12</v>
      </c>
      <c r="E458" s="8">
        <v>658244101.81999993</v>
      </c>
      <c r="F458" s="8">
        <v>521360553.71000004</v>
      </c>
      <c r="G458" s="9">
        <v>-0.20795256308643897</v>
      </c>
    </row>
    <row r="459" spans="1:7" x14ac:dyDescent="0.25">
      <c r="A459" t="s">
        <v>47</v>
      </c>
      <c r="B459" s="10" t="s">
        <v>28</v>
      </c>
      <c r="C459" s="11">
        <v>596811782.13</v>
      </c>
      <c r="D459" s="11">
        <v>609313751.22000003</v>
      </c>
      <c r="E459" s="11">
        <v>653118373.75999999</v>
      </c>
      <c r="F459" s="11">
        <v>520282722.98000002</v>
      </c>
      <c r="G459" s="12">
        <v>-0.20338679191532408</v>
      </c>
    </row>
    <row r="460" spans="1:7" x14ac:dyDescent="0.25">
      <c r="A460" t="s">
        <v>47</v>
      </c>
      <c r="B460" s="13" t="s">
        <v>29</v>
      </c>
      <c r="C460" s="14">
        <v>690645194.87999988</v>
      </c>
      <c r="D460" s="14">
        <v>922524395.93999994</v>
      </c>
      <c r="E460" s="14">
        <v>937472574.43000007</v>
      </c>
      <c r="F460" s="14">
        <v>862131092.44000006</v>
      </c>
      <c r="G460" s="15">
        <v>-8.0366598495757557E-2</v>
      </c>
    </row>
    <row r="461" spans="1:7" x14ac:dyDescent="0.25">
      <c r="A461" t="s">
        <v>47</v>
      </c>
      <c r="B461" s="16" t="s">
        <v>30</v>
      </c>
      <c r="C461" s="17">
        <v>13768319750.079998</v>
      </c>
      <c r="D461" s="17">
        <v>15443059374.150002</v>
      </c>
      <c r="E461" s="17">
        <v>17006582063.089996</v>
      </c>
      <c r="F461" s="17">
        <v>18599932966.179996</v>
      </c>
      <c r="G461" s="18">
        <v>9.3690248703653833E-2</v>
      </c>
    </row>
    <row r="462" spans="1:7" x14ac:dyDescent="0.25">
      <c r="A462" t="s">
        <v>47</v>
      </c>
    </row>
    <row r="463" spans="1:7" x14ac:dyDescent="0.25">
      <c r="A463" t="s">
        <v>47</v>
      </c>
      <c r="B463" s="4" t="s">
        <v>31</v>
      </c>
      <c r="C463" s="5">
        <v>691539270.04000092</v>
      </c>
      <c r="D463" s="5">
        <v>1008483502.1100025</v>
      </c>
      <c r="E463" s="5">
        <v>588867643.04000473</v>
      </c>
      <c r="F463" s="5">
        <v>614928802.44001007</v>
      </c>
      <c r="G463" s="6">
        <v>4.4256395657037102E-2</v>
      </c>
    </row>
    <row r="464" spans="1:7" x14ac:dyDescent="0.25">
      <c r="A464" t="s">
        <v>47</v>
      </c>
    </row>
    <row r="465" spans="1:7" x14ac:dyDescent="0.25">
      <c r="A465" t="s">
        <v>47</v>
      </c>
      <c r="B465" s="16" t="s">
        <v>32</v>
      </c>
      <c r="C465" s="17">
        <v>446987387.90000343</v>
      </c>
      <c r="D465" s="17">
        <v>973493811.81000137</v>
      </c>
      <c r="E465" s="17">
        <v>1422903425.6700058</v>
      </c>
      <c r="F465" s="17">
        <v>881506969.38000107</v>
      </c>
      <c r="G465" s="18">
        <v>-0.3804871409562291</v>
      </c>
    </row>
    <row r="466" spans="1:7" x14ac:dyDescent="0.25">
      <c r="A466" t="s">
        <v>47</v>
      </c>
      <c r="B466" s="23" t="s">
        <v>33</v>
      </c>
      <c r="C466" s="5">
        <v>244551882.13999748</v>
      </c>
      <c r="D466" s="5">
        <v>34989690.300001144</v>
      </c>
      <c r="E466" s="5">
        <v>-834035782.63000107</v>
      </c>
      <c r="F466" s="5">
        <v>-266578166.939991</v>
      </c>
      <c r="G466" s="6">
        <v>0.68037562357411263</v>
      </c>
    </row>
    <row r="467" spans="1:7" x14ac:dyDescent="0.25">
      <c r="A467" t="s">
        <v>47</v>
      </c>
      <c r="B467" s="16" t="s">
        <v>34</v>
      </c>
      <c r="C467" s="17">
        <v>-117082.45000076294</v>
      </c>
      <c r="D467" s="17">
        <v>0</v>
      </c>
      <c r="E467" s="17">
        <v>2512961.219997406</v>
      </c>
      <c r="F467" s="17">
        <v>-1260694.2200012207</v>
      </c>
      <c r="G467" s="18">
        <v>-1.5016767509060573</v>
      </c>
    </row>
    <row r="468" spans="1:7" ht="30" x14ac:dyDescent="0.25">
      <c r="A468" t="s">
        <v>47</v>
      </c>
      <c r="B468" s="24" t="s">
        <v>35</v>
      </c>
      <c r="C468" s="25">
        <v>-318155878.43000221</v>
      </c>
      <c r="D468" s="25">
        <v>-239446493.8599968</v>
      </c>
      <c r="E468" s="25">
        <v>-1483174944.2899971</v>
      </c>
      <c r="F468" s="25">
        <v>-529453960.02999496</v>
      </c>
      <c r="G468" s="26">
        <v>0.6430266287410572</v>
      </c>
    </row>
    <row r="470" spans="1:7" ht="31.5" x14ac:dyDescent="0.25">
      <c r="A470" t="s">
        <v>48</v>
      </c>
      <c r="B470" s="1" t="s">
        <v>2</v>
      </c>
      <c r="C470" s="2">
        <v>2015</v>
      </c>
      <c r="D470" s="2">
        <v>2016</v>
      </c>
      <c r="E470" s="2">
        <v>2017</v>
      </c>
      <c r="F470" s="2">
        <v>2018</v>
      </c>
      <c r="G470" s="3" t="s">
        <v>3</v>
      </c>
    </row>
    <row r="471" spans="1:7" x14ac:dyDescent="0.25">
      <c r="A471" t="s">
        <v>48</v>
      </c>
      <c r="B471" s="4" t="s">
        <v>4</v>
      </c>
      <c r="C471" s="5">
        <v>19793307242.029999</v>
      </c>
      <c r="D471" s="5">
        <v>21284799116.060005</v>
      </c>
      <c r="E471" s="5">
        <v>21593370433.349998</v>
      </c>
      <c r="F471" s="5">
        <v>22631676444.599998</v>
      </c>
      <c r="G471" s="6">
        <v>4.8084481042680705E-2</v>
      </c>
    </row>
    <row r="472" spans="1:7" x14ac:dyDescent="0.25">
      <c r="A472" t="s">
        <v>48</v>
      </c>
      <c r="B472" s="7" t="s">
        <v>5</v>
      </c>
      <c r="C472" s="8">
        <v>10434448033.259998</v>
      </c>
      <c r="D472" s="8">
        <v>10910170373.07</v>
      </c>
      <c r="E472" s="8">
        <v>11185496781.189997</v>
      </c>
      <c r="F472" s="8">
        <v>11874325890.52</v>
      </c>
      <c r="G472" s="9">
        <v>6.1582343887342385E-2</v>
      </c>
    </row>
    <row r="473" spans="1:7" x14ac:dyDescent="0.25">
      <c r="A473" t="s">
        <v>48</v>
      </c>
      <c r="B473" s="10" t="s">
        <v>6</v>
      </c>
      <c r="C473" s="11">
        <v>8305149142.1545992</v>
      </c>
      <c r="D473" s="11">
        <v>8601127374.6782665</v>
      </c>
      <c r="E473" s="11">
        <v>8759227814.9212151</v>
      </c>
      <c r="F473" s="11">
        <v>9279938239.5200005</v>
      </c>
      <c r="G473" s="12">
        <v>5.9447069490733292E-2</v>
      </c>
    </row>
    <row r="474" spans="1:7" x14ac:dyDescent="0.25">
      <c r="A474" t="s">
        <v>48</v>
      </c>
      <c r="B474" s="7" t="s">
        <v>7</v>
      </c>
      <c r="C474" s="8">
        <v>6986877309.6400003</v>
      </c>
      <c r="D474" s="8">
        <v>7660346213.1200027</v>
      </c>
      <c r="E474" s="8">
        <v>7489574363.3099995</v>
      </c>
      <c r="F474" s="8">
        <v>7899082551.2200012</v>
      </c>
      <c r="G474" s="9">
        <v>5.4677097528546416E-2</v>
      </c>
    </row>
    <row r="475" spans="1:7" x14ac:dyDescent="0.25">
      <c r="A475" t="s">
        <v>48</v>
      </c>
      <c r="B475" s="10" t="s">
        <v>8</v>
      </c>
      <c r="C475" s="11">
        <v>3682603826.4899998</v>
      </c>
      <c r="D475" s="11">
        <v>4288045374.0999999</v>
      </c>
      <c r="E475" s="11">
        <v>4081880493.2799997</v>
      </c>
      <c r="F475" s="11">
        <v>4382489579.1300001</v>
      </c>
      <c r="G475" s="12">
        <v>7.3644754260908218E-2</v>
      </c>
    </row>
    <row r="476" spans="1:7" x14ac:dyDescent="0.25">
      <c r="A476" t="s">
        <v>48</v>
      </c>
      <c r="B476" s="7" t="s">
        <v>9</v>
      </c>
      <c r="C476" s="8">
        <v>1864681204.1200001</v>
      </c>
      <c r="D476" s="8">
        <v>1860902170.5899999</v>
      </c>
      <c r="E476" s="8">
        <v>2151885129.3799996</v>
      </c>
      <c r="F476" s="8">
        <v>2263428796</v>
      </c>
      <c r="G476" s="9">
        <v>5.1835325732344402E-2</v>
      </c>
    </row>
    <row r="477" spans="1:7" x14ac:dyDescent="0.25">
      <c r="A477" t="s">
        <v>48</v>
      </c>
      <c r="B477" s="7" t="s">
        <v>10</v>
      </c>
      <c r="C477" s="8">
        <v>507300695.00999993</v>
      </c>
      <c r="D477" s="8">
        <v>853380359.27999997</v>
      </c>
      <c r="E477" s="8">
        <v>766414159.47000015</v>
      </c>
      <c r="F477" s="8">
        <v>594839206.8599999</v>
      </c>
      <c r="G477" s="9">
        <v>-0.22386714870801683</v>
      </c>
    </row>
    <row r="478" spans="1:7" x14ac:dyDescent="0.25">
      <c r="A478" t="s">
        <v>48</v>
      </c>
      <c r="B478" s="13" t="s">
        <v>11</v>
      </c>
      <c r="C478" s="14">
        <v>19286006547.02</v>
      </c>
      <c r="D478" s="14">
        <v>20431418756.780006</v>
      </c>
      <c r="E478" s="14">
        <v>20826956273.879997</v>
      </c>
      <c r="F478" s="14">
        <v>22036837237.739998</v>
      </c>
      <c r="G478" s="15">
        <v>5.8092068180762714E-2</v>
      </c>
    </row>
    <row r="479" spans="1:7" x14ac:dyDescent="0.25">
      <c r="A479" t="s">
        <v>48</v>
      </c>
      <c r="B479" s="4" t="s">
        <v>12</v>
      </c>
      <c r="C479" s="5">
        <v>624241389.25</v>
      </c>
      <c r="D479" s="5">
        <v>402060061.19000006</v>
      </c>
      <c r="E479" s="5">
        <v>426164661.44</v>
      </c>
      <c r="F479" s="5">
        <v>881800134.69000006</v>
      </c>
      <c r="G479" s="6">
        <v>1.0691535795352409</v>
      </c>
    </row>
    <row r="480" spans="1:7" x14ac:dyDescent="0.25">
      <c r="A480" t="s">
        <v>48</v>
      </c>
      <c r="B480" s="7" t="s">
        <v>13</v>
      </c>
      <c r="C480" s="8">
        <v>186710813.47999999</v>
      </c>
      <c r="D480" s="8">
        <v>167252629.71000001</v>
      </c>
      <c r="E480" s="8">
        <v>349752438.10999995</v>
      </c>
      <c r="F480" s="8">
        <v>785869125.63</v>
      </c>
      <c r="G480" s="9">
        <v>1.2469296565213301</v>
      </c>
    </row>
    <row r="481" spans="1:7" x14ac:dyDescent="0.25">
      <c r="A481" t="s">
        <v>48</v>
      </c>
      <c r="B481" s="7" t="s">
        <v>14</v>
      </c>
      <c r="C481" s="8">
        <v>52239841.590000004</v>
      </c>
      <c r="D481" s="8">
        <v>89865897.769999996</v>
      </c>
      <c r="E481" s="8">
        <v>64425243.170000002</v>
      </c>
      <c r="F481" s="8">
        <v>58576311.729999997</v>
      </c>
      <c r="G481" s="9">
        <v>-9.078633082635526E-2</v>
      </c>
    </row>
    <row r="482" spans="1:7" x14ac:dyDescent="0.25">
      <c r="A482" t="s">
        <v>48</v>
      </c>
      <c r="B482" s="7" t="s">
        <v>15</v>
      </c>
      <c r="C482" s="8">
        <v>385290734.18000001</v>
      </c>
      <c r="D482" s="8">
        <v>144941533.71000001</v>
      </c>
      <c r="E482" s="8">
        <v>11986980.16</v>
      </c>
      <c r="F482" s="8">
        <v>37354697.329999998</v>
      </c>
      <c r="G482" s="9">
        <v>2.1162725583421671</v>
      </c>
    </row>
    <row r="483" spans="1:7" x14ac:dyDescent="0.25">
      <c r="A483" t="s">
        <v>48</v>
      </c>
      <c r="B483" s="13" t="s">
        <v>17</v>
      </c>
      <c r="C483" s="14">
        <v>437530575.77000004</v>
      </c>
      <c r="D483" s="14">
        <v>234807431.48000005</v>
      </c>
      <c r="E483" s="14">
        <v>76412223.330000028</v>
      </c>
      <c r="F483" s="14">
        <v>95931009.060000017</v>
      </c>
      <c r="G483" s="15">
        <v>0.25544062035342929</v>
      </c>
    </row>
    <row r="484" spans="1:7" x14ac:dyDescent="0.25">
      <c r="A484" t="s">
        <v>48</v>
      </c>
      <c r="B484" s="16" t="s">
        <v>18</v>
      </c>
      <c r="C484" s="17">
        <v>19723537122.790001</v>
      </c>
      <c r="D484" s="17">
        <v>20666226188.260006</v>
      </c>
      <c r="E484" s="17">
        <v>20903368497.209999</v>
      </c>
      <c r="F484" s="17">
        <v>22132768246.799999</v>
      </c>
      <c r="G484" s="18">
        <v>5.8813475433592909E-2</v>
      </c>
    </row>
    <row r="485" spans="1:7" x14ac:dyDescent="0.25">
      <c r="A485" t="s">
        <v>48</v>
      </c>
      <c r="C485" s="11"/>
      <c r="D485" s="11"/>
      <c r="E485" s="11"/>
      <c r="F485" s="11"/>
      <c r="G485" s="19" t="s">
        <v>16</v>
      </c>
    </row>
    <row r="486" spans="1:7" x14ac:dyDescent="0.25">
      <c r="A486" t="s">
        <v>48</v>
      </c>
      <c r="B486" s="20" t="s">
        <v>19</v>
      </c>
      <c r="C486" s="21">
        <v>18012258567.290001</v>
      </c>
      <c r="D486" s="21">
        <v>18969904167.790001</v>
      </c>
      <c r="E486" s="21">
        <v>19659071026.440002</v>
      </c>
      <c r="F486" s="21">
        <v>21277675377.350002</v>
      </c>
      <c r="G486" s="22">
        <v>8.2333714992590248E-2</v>
      </c>
    </row>
    <row r="487" spans="1:7" x14ac:dyDescent="0.25">
      <c r="A487" t="s">
        <v>48</v>
      </c>
      <c r="B487" s="7" t="s">
        <v>20</v>
      </c>
      <c r="C487" s="8">
        <v>10651511766.800001</v>
      </c>
      <c r="D487" s="8">
        <v>11120991078.85</v>
      </c>
      <c r="E487" s="8">
        <v>11342618576.379997</v>
      </c>
      <c r="F487" s="8">
        <v>12070710149.120003</v>
      </c>
      <c r="G487" s="9">
        <v>6.4190783445384647E-2</v>
      </c>
    </row>
    <row r="488" spans="1:7" x14ac:dyDescent="0.25">
      <c r="A488" t="s">
        <v>48</v>
      </c>
      <c r="B488" s="7" t="s">
        <v>21</v>
      </c>
      <c r="C488" s="8">
        <v>227753076.22</v>
      </c>
      <c r="D488" s="8">
        <v>169579781.44999999</v>
      </c>
      <c r="E488" s="8">
        <v>172049645.08000001</v>
      </c>
      <c r="F488" s="8">
        <v>195496675.99000001</v>
      </c>
      <c r="G488" s="9">
        <v>0.13628061190767088</v>
      </c>
    </row>
    <row r="489" spans="1:7" x14ac:dyDescent="0.25">
      <c r="A489" t="s">
        <v>48</v>
      </c>
      <c r="B489" s="7" t="s">
        <v>22</v>
      </c>
      <c r="C489" s="8">
        <v>7132993724.2700005</v>
      </c>
      <c r="D489" s="8">
        <v>7679333307.4900007</v>
      </c>
      <c r="E489" s="8">
        <v>8144402804.9800005</v>
      </c>
      <c r="F489" s="8">
        <v>9011468552.2399998</v>
      </c>
      <c r="G489" s="9">
        <v>0.10646155010037331</v>
      </c>
    </row>
    <row r="490" spans="1:7" x14ac:dyDescent="0.25">
      <c r="A490" t="s">
        <v>48</v>
      </c>
      <c r="B490" s="13" t="s">
        <v>23</v>
      </c>
      <c r="C490" s="14">
        <v>17784505491.07</v>
      </c>
      <c r="D490" s="14">
        <v>18800324386.34</v>
      </c>
      <c r="E490" s="14">
        <v>19487021381.360001</v>
      </c>
      <c r="F490" s="14">
        <v>21082178701.360001</v>
      </c>
      <c r="G490" s="15">
        <v>8.1857421346385045E-2</v>
      </c>
    </row>
    <row r="491" spans="1:7" x14ac:dyDescent="0.25">
      <c r="A491" t="s">
        <v>48</v>
      </c>
      <c r="B491" s="4" t="s">
        <v>24</v>
      </c>
      <c r="C491" s="5">
        <v>1944259905.71</v>
      </c>
      <c r="D491" s="5">
        <v>1507121734.5699999</v>
      </c>
      <c r="E491" s="5">
        <v>1556717268.4400003</v>
      </c>
      <c r="F491" s="5">
        <v>2943192398.6100001</v>
      </c>
      <c r="G491" s="6">
        <v>0.89064029691107516</v>
      </c>
    </row>
    <row r="492" spans="1:7" x14ac:dyDescent="0.25">
      <c r="A492" t="s">
        <v>48</v>
      </c>
      <c r="B492" s="7" t="s">
        <v>25</v>
      </c>
      <c r="C492" s="8">
        <v>1351724781.54</v>
      </c>
      <c r="D492" s="8">
        <v>942364986.03999996</v>
      </c>
      <c r="E492" s="8">
        <v>1056078159.5699999</v>
      </c>
      <c r="F492" s="8">
        <v>2436075214.3100004</v>
      </c>
      <c r="G492" s="9">
        <v>1.3067186762974907</v>
      </c>
    </row>
    <row r="493" spans="1:7" x14ac:dyDescent="0.25">
      <c r="A493" t="s">
        <v>48</v>
      </c>
      <c r="B493" s="7" t="s">
        <v>26</v>
      </c>
      <c r="C493" s="8">
        <v>181019136.40000001</v>
      </c>
      <c r="D493" s="8">
        <v>169679706.90000001</v>
      </c>
      <c r="E493" s="8">
        <v>129899990.67999999</v>
      </c>
      <c r="F493" s="8">
        <v>165051632.60999998</v>
      </c>
      <c r="G493" s="9">
        <v>0.27060542303342983</v>
      </c>
    </row>
    <row r="494" spans="1:7" x14ac:dyDescent="0.25">
      <c r="A494" t="s">
        <v>48</v>
      </c>
      <c r="B494" s="7" t="s">
        <v>27</v>
      </c>
      <c r="C494" s="8">
        <v>411515987.76999998</v>
      </c>
      <c r="D494" s="8">
        <v>395077041.63</v>
      </c>
      <c r="E494" s="8">
        <v>370739118.18999994</v>
      </c>
      <c r="F494" s="8">
        <v>342065551.68999994</v>
      </c>
      <c r="G494" s="9">
        <v>-7.7341626748179015E-2</v>
      </c>
    </row>
    <row r="495" spans="1:7" x14ac:dyDescent="0.25">
      <c r="A495" t="s">
        <v>48</v>
      </c>
      <c r="B495" s="10" t="s">
        <v>28</v>
      </c>
      <c r="C495" s="11">
        <v>402341579.19999999</v>
      </c>
      <c r="D495" s="11">
        <v>387259769.19</v>
      </c>
      <c r="E495" s="11">
        <v>358668438.17999995</v>
      </c>
      <c r="F495" s="11">
        <v>323839038.40999997</v>
      </c>
      <c r="G495" s="12">
        <v>-9.710751229390481E-2</v>
      </c>
    </row>
    <row r="496" spans="1:7" x14ac:dyDescent="0.25">
      <c r="A496" t="s">
        <v>48</v>
      </c>
      <c r="B496" s="13" t="s">
        <v>29</v>
      </c>
      <c r="C496" s="14">
        <v>1532743917.9400001</v>
      </c>
      <c r="D496" s="14">
        <v>1112044692.9399998</v>
      </c>
      <c r="E496" s="14">
        <v>1185978150.2500002</v>
      </c>
      <c r="F496" s="14">
        <v>2601126846.9200001</v>
      </c>
      <c r="G496" s="15">
        <v>1.1932333630022536</v>
      </c>
    </row>
    <row r="497" spans="1:7" x14ac:dyDescent="0.25">
      <c r="A497" t="s">
        <v>48</v>
      </c>
      <c r="B497" s="16" t="s">
        <v>30</v>
      </c>
      <c r="C497" s="17">
        <v>19317249409.009998</v>
      </c>
      <c r="D497" s="17">
        <v>19912369079.279999</v>
      </c>
      <c r="E497" s="17">
        <v>20672999531.610001</v>
      </c>
      <c r="F497" s="17">
        <v>23683305548.279999</v>
      </c>
      <c r="G497" s="18">
        <v>0.14561534779058535</v>
      </c>
    </row>
    <row r="498" spans="1:7" x14ac:dyDescent="0.25">
      <c r="A498" t="s">
        <v>48</v>
      </c>
    </row>
    <row r="499" spans="1:7" x14ac:dyDescent="0.25">
      <c r="A499" t="s">
        <v>48</v>
      </c>
      <c r="B499" s="4" t="s">
        <v>31</v>
      </c>
      <c r="C499" s="5">
        <v>406287713.78000259</v>
      </c>
      <c r="D499" s="5">
        <v>753857108.98000717</v>
      </c>
      <c r="E499" s="5">
        <v>230368965.59999847</v>
      </c>
      <c r="F499" s="5">
        <v>-1550537301.4799995</v>
      </c>
      <c r="G499" s="6">
        <v>-7.7306692003482684</v>
      </c>
    </row>
    <row r="500" spans="1:7" x14ac:dyDescent="0.25">
      <c r="A500" t="s">
        <v>48</v>
      </c>
    </row>
    <row r="501" spans="1:7" x14ac:dyDescent="0.25">
      <c r="A501" t="s">
        <v>48</v>
      </c>
      <c r="B501" s="16" t="s">
        <v>32</v>
      </c>
      <c r="C501" s="17">
        <v>-30492553.919994354</v>
      </c>
      <c r="D501" s="17">
        <v>49078268.5</v>
      </c>
      <c r="E501" s="17">
        <v>181955851.43000031</v>
      </c>
      <c r="F501" s="17">
        <v>-152726793.66999817</v>
      </c>
      <c r="G501" s="18">
        <v>-1.8393618148012856</v>
      </c>
    </row>
    <row r="502" spans="1:7" x14ac:dyDescent="0.25">
      <c r="A502" t="s">
        <v>48</v>
      </c>
      <c r="B502" s="23" t="s">
        <v>33</v>
      </c>
      <c r="C502" s="5">
        <v>436780267.69999695</v>
      </c>
      <c r="D502" s="5">
        <v>704778840.48000717</v>
      </c>
      <c r="E502" s="5">
        <v>48413114.169998169</v>
      </c>
      <c r="F502" s="5">
        <v>-1397810507.8100014</v>
      </c>
      <c r="G502" s="6">
        <v>-29.872559259495663</v>
      </c>
    </row>
    <row r="503" spans="1:7" x14ac:dyDescent="0.25">
      <c r="A503" t="s">
        <v>48</v>
      </c>
      <c r="B503" s="16" t="s">
        <v>34</v>
      </c>
      <c r="C503" s="17">
        <v>-7.62939453125E-6</v>
      </c>
      <c r="D503" s="17">
        <v>53492.779998779297</v>
      </c>
      <c r="E503" s="17">
        <v>-25492.780002593994</v>
      </c>
      <c r="F503" s="17">
        <v>-3.814697265625E-6</v>
      </c>
      <c r="G503" s="18">
        <v>0.9999999998503617</v>
      </c>
    </row>
    <row r="504" spans="1:7" ht="30" x14ac:dyDescent="0.25">
      <c r="A504" t="s">
        <v>48</v>
      </c>
      <c r="B504" s="24" t="s">
        <v>35</v>
      </c>
      <c r="C504" s="25">
        <v>491522712.19999695</v>
      </c>
      <c r="D504" s="25">
        <v>1160701513.6100044</v>
      </c>
      <c r="E504" s="25">
        <v>621816441.25999451</v>
      </c>
      <c r="F504" s="25">
        <v>-554664403.00000381</v>
      </c>
      <c r="G504" s="26">
        <v>-1.8920066537257849</v>
      </c>
    </row>
    <row r="506" spans="1:7" ht="31.5" x14ac:dyDescent="0.25">
      <c r="A506" t="s">
        <v>49</v>
      </c>
      <c r="B506" s="1" t="s">
        <v>2</v>
      </c>
      <c r="C506" s="2">
        <v>2015</v>
      </c>
      <c r="D506" s="2">
        <v>2016</v>
      </c>
      <c r="E506" s="2">
        <v>2017</v>
      </c>
      <c r="F506" s="2">
        <v>2018</v>
      </c>
      <c r="G506" s="3" t="s">
        <v>3</v>
      </c>
    </row>
    <row r="507" spans="1:7" x14ac:dyDescent="0.25">
      <c r="A507" t="s">
        <v>49</v>
      </c>
      <c r="B507" s="4" t="s">
        <v>4</v>
      </c>
      <c r="C507" s="5">
        <v>9513643338.2499981</v>
      </c>
      <c r="D507" s="5">
        <v>10495880948.590002</v>
      </c>
      <c r="E507" s="5">
        <v>10847120103.109999</v>
      </c>
      <c r="F507" s="5">
        <v>11464054113.07</v>
      </c>
      <c r="G507" s="6">
        <v>5.6875373748569324E-2</v>
      </c>
    </row>
    <row r="508" spans="1:7" x14ac:dyDescent="0.25">
      <c r="A508" t="s">
        <v>49</v>
      </c>
      <c r="B508" s="7" t="s">
        <v>5</v>
      </c>
      <c r="C508" s="8">
        <v>4745108608.5300007</v>
      </c>
      <c r="D508" s="8">
        <v>5117362287.8400011</v>
      </c>
      <c r="E508" s="8">
        <v>5459840482.7799997</v>
      </c>
      <c r="F508" s="8">
        <v>5912229823.1200008</v>
      </c>
      <c r="G508" s="9">
        <v>8.2857611273957396E-2</v>
      </c>
    </row>
    <row r="509" spans="1:7" x14ac:dyDescent="0.25">
      <c r="A509" t="s">
        <v>49</v>
      </c>
      <c r="B509" s="10" t="s">
        <v>6</v>
      </c>
      <c r="C509" s="11">
        <v>3880578942.2256751</v>
      </c>
      <c r="D509" s="11">
        <v>4123872764.6213264</v>
      </c>
      <c r="E509" s="11">
        <v>4426462378.539031</v>
      </c>
      <c r="F509" s="11">
        <v>4803979978.9099998</v>
      </c>
      <c r="G509" s="12">
        <v>8.5286526369522608E-2</v>
      </c>
    </row>
    <row r="510" spans="1:7" x14ac:dyDescent="0.25">
      <c r="A510" t="s">
        <v>49</v>
      </c>
      <c r="B510" s="7" t="s">
        <v>7</v>
      </c>
      <c r="C510" s="8">
        <v>4132428144.059999</v>
      </c>
      <c r="D510" s="8">
        <v>4693568466.1900005</v>
      </c>
      <c r="E510" s="8">
        <v>4478110333.2600002</v>
      </c>
      <c r="F510" s="8">
        <v>4814044420.9299994</v>
      </c>
      <c r="G510" s="9">
        <v>7.5016929613130792E-2</v>
      </c>
    </row>
    <row r="511" spans="1:7" x14ac:dyDescent="0.25">
      <c r="A511" t="s">
        <v>49</v>
      </c>
      <c r="B511" s="10" t="s">
        <v>8</v>
      </c>
      <c r="C511" s="11">
        <v>2926290764.0899997</v>
      </c>
      <c r="D511" s="11">
        <v>3322438280.0700002</v>
      </c>
      <c r="E511" s="11">
        <v>3177489858.5600004</v>
      </c>
      <c r="F511" s="11">
        <v>3403443050.3699999</v>
      </c>
      <c r="G511" s="12">
        <v>7.1110594169574687E-2</v>
      </c>
    </row>
    <row r="512" spans="1:7" x14ac:dyDescent="0.25">
      <c r="A512" t="s">
        <v>49</v>
      </c>
      <c r="B512" s="7" t="s">
        <v>9</v>
      </c>
      <c r="C512" s="8">
        <v>472399083.41999996</v>
      </c>
      <c r="D512" s="8">
        <v>513442757.07999992</v>
      </c>
      <c r="E512" s="8">
        <v>744825791.56999993</v>
      </c>
      <c r="F512" s="8">
        <v>631903137.51999998</v>
      </c>
      <c r="G512" s="9">
        <v>-0.15160948416135411</v>
      </c>
    </row>
    <row r="513" spans="1:7" x14ac:dyDescent="0.25">
      <c r="A513" t="s">
        <v>49</v>
      </c>
      <c r="B513" s="7" t="s">
        <v>10</v>
      </c>
      <c r="C513" s="8">
        <v>163707502.24000001</v>
      </c>
      <c r="D513" s="8">
        <v>171507437.47999999</v>
      </c>
      <c r="E513" s="8">
        <v>164343495.5</v>
      </c>
      <c r="F513" s="8">
        <v>105876731.50000001</v>
      </c>
      <c r="G513" s="9">
        <v>-0.35575952563330981</v>
      </c>
    </row>
    <row r="514" spans="1:7" x14ac:dyDescent="0.25">
      <c r="A514" t="s">
        <v>49</v>
      </c>
      <c r="B514" s="13" t="s">
        <v>11</v>
      </c>
      <c r="C514" s="14">
        <v>9349935836.0099983</v>
      </c>
      <c r="D514" s="14">
        <v>10324373511.110003</v>
      </c>
      <c r="E514" s="14">
        <v>10682776607.609999</v>
      </c>
      <c r="F514" s="14">
        <v>11358177381.57</v>
      </c>
      <c r="G514" s="15">
        <v>6.3223335914267029E-2</v>
      </c>
    </row>
    <row r="515" spans="1:7" x14ac:dyDescent="0.25">
      <c r="A515" t="s">
        <v>49</v>
      </c>
      <c r="B515" s="4" t="s">
        <v>12</v>
      </c>
      <c r="C515" s="5">
        <v>523252469.49000001</v>
      </c>
      <c r="D515" s="5">
        <v>406749188.64999998</v>
      </c>
      <c r="E515" s="5">
        <v>186144110.06999999</v>
      </c>
      <c r="F515" s="5">
        <v>312518645.16000003</v>
      </c>
      <c r="G515" s="6">
        <v>0.67890697719351178</v>
      </c>
    </row>
    <row r="516" spans="1:7" x14ac:dyDescent="0.25">
      <c r="A516" t="s">
        <v>49</v>
      </c>
      <c r="B516" s="7" t="s">
        <v>13</v>
      </c>
      <c r="C516" s="8">
        <v>377816636.90000004</v>
      </c>
      <c r="D516" s="8">
        <v>143798792.07999998</v>
      </c>
      <c r="E516" s="8">
        <v>59560907.479999997</v>
      </c>
      <c r="F516" s="8">
        <v>60293020.75999999</v>
      </c>
      <c r="G516" s="9">
        <v>1.2291842266604663E-2</v>
      </c>
    </row>
    <row r="517" spans="1:7" x14ac:dyDescent="0.25">
      <c r="A517" t="s">
        <v>49</v>
      </c>
      <c r="B517" s="7" t="s">
        <v>14</v>
      </c>
      <c r="C517" s="8">
        <v>145435832.59</v>
      </c>
      <c r="D517" s="8">
        <v>262950396.56999999</v>
      </c>
      <c r="E517" s="8">
        <v>126583202.59</v>
      </c>
      <c r="F517" s="8">
        <v>249752003.91</v>
      </c>
      <c r="G517" s="9">
        <v>0.97302642688651841</v>
      </c>
    </row>
    <row r="518" spans="1:7" x14ac:dyDescent="0.25">
      <c r="A518" t="s">
        <v>49</v>
      </c>
      <c r="B518" s="7" t="s">
        <v>15</v>
      </c>
      <c r="C518" s="8">
        <v>0</v>
      </c>
      <c r="D518" s="8">
        <v>0</v>
      </c>
      <c r="E518" s="8">
        <v>0</v>
      </c>
      <c r="F518" s="8">
        <v>2473620.4900000002</v>
      </c>
      <c r="G518" s="9" t="s">
        <v>16</v>
      </c>
    </row>
    <row r="519" spans="1:7" x14ac:dyDescent="0.25">
      <c r="A519" t="s">
        <v>49</v>
      </c>
      <c r="B519" s="13" t="s">
        <v>17</v>
      </c>
      <c r="C519" s="14">
        <v>145435832.59</v>
      </c>
      <c r="D519" s="14">
        <v>262950396.56999999</v>
      </c>
      <c r="E519" s="14">
        <v>126583202.59</v>
      </c>
      <c r="F519" s="14">
        <v>252225624.40000004</v>
      </c>
      <c r="G519" s="15">
        <v>0.99256788609585789</v>
      </c>
    </row>
    <row r="520" spans="1:7" x14ac:dyDescent="0.25">
      <c r="A520" t="s">
        <v>49</v>
      </c>
      <c r="B520" s="16" t="s">
        <v>18</v>
      </c>
      <c r="C520" s="17">
        <v>9495371668.5999985</v>
      </c>
      <c r="D520" s="17">
        <v>10587323907.680002</v>
      </c>
      <c r="E520" s="17">
        <v>10809359810.199999</v>
      </c>
      <c r="F520" s="17">
        <v>11610403005.969999</v>
      </c>
      <c r="G520" s="18">
        <v>7.4106441994290437E-2</v>
      </c>
    </row>
    <row r="521" spans="1:7" x14ac:dyDescent="0.25">
      <c r="A521" t="s">
        <v>49</v>
      </c>
      <c r="C521" s="11"/>
      <c r="D521" s="11"/>
      <c r="E521" s="11"/>
      <c r="F521" s="11"/>
      <c r="G521" s="19" t="s">
        <v>16</v>
      </c>
    </row>
    <row r="522" spans="1:7" x14ac:dyDescent="0.25">
      <c r="A522" t="s">
        <v>49</v>
      </c>
      <c r="B522" s="20" t="s">
        <v>19</v>
      </c>
      <c r="C522" s="21">
        <v>8954413021.1900005</v>
      </c>
      <c r="D522" s="21">
        <v>9393635978.7700024</v>
      </c>
      <c r="E522" s="21">
        <v>9874154596.9099998</v>
      </c>
      <c r="F522" s="21">
        <v>10712101932.559999</v>
      </c>
      <c r="G522" s="22">
        <v>8.4862691527254938E-2</v>
      </c>
    </row>
    <row r="523" spans="1:7" x14ac:dyDescent="0.25">
      <c r="A523" t="s">
        <v>49</v>
      </c>
      <c r="B523" s="7" t="s">
        <v>20</v>
      </c>
      <c r="C523" s="8">
        <v>5631696383.5600004</v>
      </c>
      <c r="D523" s="8">
        <v>5864952636.5600004</v>
      </c>
      <c r="E523" s="8">
        <v>6063301318.8000021</v>
      </c>
      <c r="F523" s="8">
        <v>6286178234.5699997</v>
      </c>
      <c r="G523" s="9">
        <v>3.6758344019443771E-2</v>
      </c>
    </row>
    <row r="524" spans="1:7" x14ac:dyDescent="0.25">
      <c r="A524" t="s">
        <v>49</v>
      </c>
      <c r="B524" s="7" t="s">
        <v>21</v>
      </c>
      <c r="C524" s="8">
        <v>167365886.90000001</v>
      </c>
      <c r="D524" s="8">
        <v>172363266.43000001</v>
      </c>
      <c r="E524" s="8">
        <v>138299896.40000001</v>
      </c>
      <c r="F524" s="8">
        <v>137564845.12</v>
      </c>
      <c r="G524" s="9">
        <v>-5.3149083920788903E-3</v>
      </c>
    </row>
    <row r="525" spans="1:7" x14ac:dyDescent="0.25">
      <c r="A525" t="s">
        <v>49</v>
      </c>
      <c r="B525" s="7" t="s">
        <v>22</v>
      </c>
      <c r="C525" s="8">
        <v>3155350750.7300005</v>
      </c>
      <c r="D525" s="8">
        <v>3356320075.7799997</v>
      </c>
      <c r="E525" s="8">
        <v>3672553381.71</v>
      </c>
      <c r="F525" s="8">
        <v>4288358852.8699994</v>
      </c>
      <c r="G525" s="9">
        <v>0.1676777454690857</v>
      </c>
    </row>
    <row r="526" spans="1:7" x14ac:dyDescent="0.25">
      <c r="A526" t="s">
        <v>49</v>
      </c>
      <c r="B526" s="13" t="s">
        <v>23</v>
      </c>
      <c r="C526" s="14">
        <v>8787047134.2900009</v>
      </c>
      <c r="D526" s="14">
        <v>9221272712.3400021</v>
      </c>
      <c r="E526" s="14">
        <v>9735854700.5100002</v>
      </c>
      <c r="F526" s="14">
        <v>10574537087.439999</v>
      </c>
      <c r="G526" s="15">
        <v>8.6143683603460627E-2</v>
      </c>
    </row>
    <row r="527" spans="1:7" x14ac:dyDescent="0.25">
      <c r="A527" t="s">
        <v>49</v>
      </c>
      <c r="B527" s="4" t="s">
        <v>24</v>
      </c>
      <c r="C527" s="5">
        <v>1169929230.6500001</v>
      </c>
      <c r="D527" s="5">
        <v>1043223903.4100001</v>
      </c>
      <c r="E527" s="5">
        <v>1098888955.6399999</v>
      </c>
      <c r="F527" s="5">
        <v>1025988204.1899999</v>
      </c>
      <c r="G527" s="6">
        <v>-6.6340416905493485E-2</v>
      </c>
    </row>
    <row r="528" spans="1:7" x14ac:dyDescent="0.25">
      <c r="A528" t="s">
        <v>49</v>
      </c>
      <c r="B528" s="7" t="s">
        <v>25</v>
      </c>
      <c r="C528" s="8">
        <v>787121148.52999997</v>
      </c>
      <c r="D528" s="8">
        <v>667742704.1500001</v>
      </c>
      <c r="E528" s="8">
        <v>706217954.81999993</v>
      </c>
      <c r="F528" s="8">
        <v>766113907.29999995</v>
      </c>
      <c r="G528" s="9">
        <v>8.4812276537582845E-2</v>
      </c>
    </row>
    <row r="529" spans="1:7" x14ac:dyDescent="0.25">
      <c r="A529" t="s">
        <v>49</v>
      </c>
      <c r="B529" s="7" t="s">
        <v>26</v>
      </c>
      <c r="C529" s="8">
        <v>50872771.379999995</v>
      </c>
      <c r="D529" s="8">
        <v>9746227.25</v>
      </c>
      <c r="E529" s="8">
        <v>67848905.209999993</v>
      </c>
      <c r="F529" s="8">
        <v>31078663.560000002</v>
      </c>
      <c r="G529" s="9">
        <v>-0.54194303557576884</v>
      </c>
    </row>
    <row r="530" spans="1:7" x14ac:dyDescent="0.25">
      <c r="A530" t="s">
        <v>49</v>
      </c>
      <c r="B530" s="7" t="s">
        <v>27</v>
      </c>
      <c r="C530" s="8">
        <v>331935310.74000001</v>
      </c>
      <c r="D530" s="8">
        <v>365734972.01000005</v>
      </c>
      <c r="E530" s="8">
        <v>324822095.61000001</v>
      </c>
      <c r="F530" s="8">
        <v>228795633.33000001</v>
      </c>
      <c r="G530" s="9">
        <v>-0.29562786392245577</v>
      </c>
    </row>
    <row r="531" spans="1:7" x14ac:dyDescent="0.25">
      <c r="A531" t="s">
        <v>49</v>
      </c>
      <c r="B531" s="10" t="s">
        <v>28</v>
      </c>
      <c r="C531" s="11">
        <v>294723477.81999999</v>
      </c>
      <c r="D531" s="11">
        <v>351559097.66000003</v>
      </c>
      <c r="E531" s="11">
        <v>311533835.61000001</v>
      </c>
      <c r="F531" s="11">
        <v>213806831.33000001</v>
      </c>
      <c r="G531" s="12">
        <v>-0.31369627664566602</v>
      </c>
    </row>
    <row r="532" spans="1:7" x14ac:dyDescent="0.25">
      <c r="A532" t="s">
        <v>49</v>
      </c>
      <c r="B532" s="13" t="s">
        <v>29</v>
      </c>
      <c r="C532" s="14">
        <v>837993919.90999997</v>
      </c>
      <c r="D532" s="14">
        <v>677488931.4000001</v>
      </c>
      <c r="E532" s="14">
        <v>774066860.02999997</v>
      </c>
      <c r="F532" s="14">
        <v>797192570.8599999</v>
      </c>
      <c r="G532" s="15">
        <v>2.987559863899051E-2</v>
      </c>
    </row>
    <row r="533" spans="1:7" x14ac:dyDescent="0.25">
      <c r="A533" t="s">
        <v>49</v>
      </c>
      <c r="B533" s="16" t="s">
        <v>30</v>
      </c>
      <c r="C533" s="17">
        <v>9625041054.2000008</v>
      </c>
      <c r="D533" s="17">
        <v>9898761643.7400017</v>
      </c>
      <c r="E533" s="17">
        <v>10509921560.540001</v>
      </c>
      <c r="F533" s="17">
        <v>11371729658.299999</v>
      </c>
      <c r="G533" s="18">
        <v>8.1999479519970705E-2</v>
      </c>
    </row>
    <row r="534" spans="1:7" x14ac:dyDescent="0.25">
      <c r="A534" t="s">
        <v>49</v>
      </c>
    </row>
    <row r="535" spans="1:7" x14ac:dyDescent="0.25">
      <c r="A535" t="s">
        <v>49</v>
      </c>
      <c r="B535" s="4" t="s">
        <v>31</v>
      </c>
      <c r="C535" s="5">
        <v>-129669385.60000229</v>
      </c>
      <c r="D535" s="5">
        <v>688562263.94000053</v>
      </c>
      <c r="E535" s="5">
        <v>299438249.65999794</v>
      </c>
      <c r="F535" s="5">
        <v>238673347.67000008</v>
      </c>
      <c r="G535" s="6">
        <v>-0.2029296593170524</v>
      </c>
    </row>
    <row r="536" spans="1:7" x14ac:dyDescent="0.25">
      <c r="A536" t="s">
        <v>49</v>
      </c>
    </row>
    <row r="537" spans="1:7" x14ac:dyDescent="0.25">
      <c r="A537" t="s">
        <v>49</v>
      </c>
      <c r="B537" s="16" t="s">
        <v>32</v>
      </c>
      <c r="C537" s="17">
        <v>172823891.5</v>
      </c>
      <c r="D537" s="17">
        <v>361817926.30999756</v>
      </c>
      <c r="E537" s="17">
        <v>54920058.050001144</v>
      </c>
      <c r="F537" s="17">
        <v>-158512587.18999863</v>
      </c>
      <c r="G537" s="18">
        <v>-3.8862421639409632</v>
      </c>
    </row>
    <row r="538" spans="1:7" x14ac:dyDescent="0.25">
      <c r="A538" t="s">
        <v>49</v>
      </c>
      <c r="B538" s="23" t="s">
        <v>33</v>
      </c>
      <c r="C538" s="5">
        <v>-302493277.10000229</v>
      </c>
      <c r="D538" s="5">
        <v>326744337.63000298</v>
      </c>
      <c r="E538" s="5">
        <v>244518191.6099968</v>
      </c>
      <c r="F538" s="5">
        <v>397185934.8599987</v>
      </c>
      <c r="G538" s="6">
        <v>0.62436149328923918</v>
      </c>
    </row>
    <row r="539" spans="1:7" x14ac:dyDescent="0.25">
      <c r="A539" t="s">
        <v>49</v>
      </c>
      <c r="B539" s="16" t="s">
        <v>34</v>
      </c>
      <c r="C539" s="17">
        <v>-1.9073486328125E-6</v>
      </c>
      <c r="D539" s="17">
        <v>1.9073486328125E-6</v>
      </c>
      <c r="E539" s="17">
        <v>1.9073486328125E-6</v>
      </c>
      <c r="F539" s="17">
        <v>0</v>
      </c>
      <c r="G539" s="18">
        <v>-1</v>
      </c>
    </row>
    <row r="540" spans="1:7" ht="30" x14ac:dyDescent="0.25">
      <c r="A540" t="s">
        <v>49</v>
      </c>
      <c r="B540" s="24" t="s">
        <v>35</v>
      </c>
      <c r="C540" s="25">
        <v>-260270335.60000229</v>
      </c>
      <c r="D540" s="25">
        <v>103952328.75000191</v>
      </c>
      <c r="E540" s="25">
        <v>5300602.579996109</v>
      </c>
      <c r="F540" s="25">
        <v>196995208.66999817</v>
      </c>
      <c r="G540" s="26">
        <v>36.164681882289464</v>
      </c>
    </row>
    <row r="542" spans="1:7" ht="31.5" x14ac:dyDescent="0.25">
      <c r="A542" t="s">
        <v>50</v>
      </c>
      <c r="B542" s="1" t="s">
        <v>2</v>
      </c>
      <c r="C542" s="2">
        <v>2015</v>
      </c>
      <c r="D542" s="2">
        <v>2016</v>
      </c>
      <c r="E542" s="2">
        <v>2017</v>
      </c>
      <c r="F542" s="2">
        <v>2018</v>
      </c>
      <c r="G542" s="3" t="s">
        <v>3</v>
      </c>
    </row>
    <row r="543" spans="1:7" x14ac:dyDescent="0.25">
      <c r="A543" t="s">
        <v>50</v>
      </c>
      <c r="B543" s="4" t="s">
        <v>4</v>
      </c>
      <c r="C543" s="5">
        <v>24209676377.379997</v>
      </c>
      <c r="D543" s="5">
        <v>25664432682.539993</v>
      </c>
      <c r="E543" s="5">
        <v>26858056161.299999</v>
      </c>
      <c r="F543" s="5">
        <v>28789991286.080009</v>
      </c>
      <c r="G543" s="6">
        <v>7.1931308549564796E-2</v>
      </c>
    </row>
    <row r="544" spans="1:7" x14ac:dyDescent="0.25">
      <c r="A544" t="s">
        <v>50</v>
      </c>
      <c r="B544" s="7" t="s">
        <v>5</v>
      </c>
      <c r="C544" s="8">
        <v>13366700857.779999</v>
      </c>
      <c r="D544" s="8">
        <v>14739936728.079998</v>
      </c>
      <c r="E544" s="8">
        <v>15589417953.739998</v>
      </c>
      <c r="F544" s="8">
        <v>16852884780.640005</v>
      </c>
      <c r="G544" s="9">
        <v>8.1046440004958212E-2</v>
      </c>
    </row>
    <row r="545" spans="1:7" x14ac:dyDescent="0.25">
      <c r="A545" t="s">
        <v>50</v>
      </c>
      <c r="B545" s="10" t="s">
        <v>6</v>
      </c>
      <c r="C545" s="11">
        <v>11095732078.788103</v>
      </c>
      <c r="D545" s="11">
        <v>11885560259.720411</v>
      </c>
      <c r="E545" s="11">
        <v>12402719780.429943</v>
      </c>
      <c r="F545" s="11">
        <v>13354143972.230001</v>
      </c>
      <c r="G545" s="12">
        <v>7.6710931847488451E-2</v>
      </c>
    </row>
    <row r="546" spans="1:7" x14ac:dyDescent="0.25">
      <c r="A546" t="s">
        <v>50</v>
      </c>
      <c r="B546" s="7" t="s">
        <v>7</v>
      </c>
      <c r="C546" s="8">
        <v>8329281163.2299995</v>
      </c>
      <c r="D546" s="8">
        <v>8980112401.3899975</v>
      </c>
      <c r="E546" s="8">
        <v>8730602794.6399994</v>
      </c>
      <c r="F546" s="8">
        <v>9175679328.1100006</v>
      </c>
      <c r="G546" s="9">
        <v>5.097890076310059E-2</v>
      </c>
    </row>
    <row r="547" spans="1:7" x14ac:dyDescent="0.25">
      <c r="A547" t="s">
        <v>50</v>
      </c>
      <c r="B547" s="10" t="s">
        <v>8</v>
      </c>
      <c r="C547" s="11">
        <v>4216415362.5500002</v>
      </c>
      <c r="D547" s="11">
        <v>4729886568.6899996</v>
      </c>
      <c r="E547" s="11">
        <v>4572043086.3899994</v>
      </c>
      <c r="F547" s="11">
        <v>4893846734.8700008</v>
      </c>
      <c r="G547" s="12">
        <v>7.0385086579333109E-2</v>
      </c>
    </row>
    <row r="548" spans="1:7" x14ac:dyDescent="0.25">
      <c r="A548" t="s">
        <v>50</v>
      </c>
      <c r="B548" s="7" t="s">
        <v>9</v>
      </c>
      <c r="C548" s="8">
        <v>2185418650.4099998</v>
      </c>
      <c r="D548" s="8">
        <v>1559305033.5699999</v>
      </c>
      <c r="E548" s="8">
        <v>2240549791.5699997</v>
      </c>
      <c r="F548" s="8">
        <v>2612382949.4999995</v>
      </c>
      <c r="G548" s="9">
        <v>0.1659562127692992</v>
      </c>
    </row>
    <row r="549" spans="1:7" x14ac:dyDescent="0.25">
      <c r="A549" t="s">
        <v>50</v>
      </c>
      <c r="B549" s="7" t="s">
        <v>10</v>
      </c>
      <c r="C549" s="8">
        <v>328275705.96000004</v>
      </c>
      <c r="D549" s="8">
        <v>385078519.5</v>
      </c>
      <c r="E549" s="8">
        <v>297485621.34999996</v>
      </c>
      <c r="F549" s="8">
        <v>149044227.82999998</v>
      </c>
      <c r="G549" s="9">
        <v>-0.49898678412209585</v>
      </c>
    </row>
    <row r="550" spans="1:7" x14ac:dyDescent="0.25">
      <c r="A550" t="s">
        <v>50</v>
      </c>
      <c r="B550" s="13" t="s">
        <v>11</v>
      </c>
      <c r="C550" s="14">
        <v>23881400671.419998</v>
      </c>
      <c r="D550" s="14">
        <v>25279354163.039993</v>
      </c>
      <c r="E550" s="14">
        <v>26560570539.950001</v>
      </c>
      <c r="F550" s="14">
        <v>28640947058.250011</v>
      </c>
      <c r="G550" s="15">
        <v>7.8325746623962647E-2</v>
      </c>
    </row>
    <row r="551" spans="1:7" x14ac:dyDescent="0.25">
      <c r="A551" t="s">
        <v>50</v>
      </c>
      <c r="B551" s="4" t="s">
        <v>12</v>
      </c>
      <c r="C551" s="5">
        <v>662164871.82999992</v>
      </c>
      <c r="D551" s="5">
        <v>591958455.07000005</v>
      </c>
      <c r="E551" s="5">
        <v>753879124.46000004</v>
      </c>
      <c r="F551" s="5">
        <v>1016442229.36</v>
      </c>
      <c r="G551" s="6">
        <v>0.34828276361687643</v>
      </c>
    </row>
    <row r="552" spans="1:7" x14ac:dyDescent="0.25">
      <c r="A552" t="s">
        <v>50</v>
      </c>
      <c r="B552" s="7" t="s">
        <v>13</v>
      </c>
      <c r="C552" s="8">
        <v>423058241.93000001</v>
      </c>
      <c r="D552" s="8">
        <v>325500691.06</v>
      </c>
      <c r="E552" s="8">
        <v>390124122.93000001</v>
      </c>
      <c r="F552" s="8">
        <v>639815059.06000006</v>
      </c>
      <c r="G552" s="9">
        <v>0.64002947127369025</v>
      </c>
    </row>
    <row r="553" spans="1:7" x14ac:dyDescent="0.25">
      <c r="A553" t="s">
        <v>50</v>
      </c>
      <c r="B553" s="7" t="s">
        <v>14</v>
      </c>
      <c r="C553" s="8">
        <v>238672557.34</v>
      </c>
      <c r="D553" s="8">
        <v>266425680.94</v>
      </c>
      <c r="E553" s="8">
        <v>363727001.73000002</v>
      </c>
      <c r="F553" s="8">
        <v>188006601.94</v>
      </c>
      <c r="G553" s="9">
        <v>-0.48311068178666566</v>
      </c>
    </row>
    <row r="554" spans="1:7" x14ac:dyDescent="0.25">
      <c r="A554" t="s">
        <v>50</v>
      </c>
      <c r="B554" s="7" t="s">
        <v>15</v>
      </c>
      <c r="C554" s="8">
        <v>434072.56</v>
      </c>
      <c r="D554" s="8">
        <v>32083.07</v>
      </c>
      <c r="E554" s="8">
        <v>27999.800000011921</v>
      </c>
      <c r="F554" s="8">
        <v>188620568.36000001</v>
      </c>
      <c r="G554" s="9">
        <v>6735.4969878327602</v>
      </c>
    </row>
    <row r="555" spans="1:7" x14ac:dyDescent="0.25">
      <c r="A555" t="s">
        <v>50</v>
      </c>
      <c r="B555" s="13" t="s">
        <v>17</v>
      </c>
      <c r="C555" s="14">
        <v>239106629.89999992</v>
      </c>
      <c r="D555" s="14">
        <v>266457764.01000008</v>
      </c>
      <c r="E555" s="14">
        <v>363755001.53000003</v>
      </c>
      <c r="F555" s="14">
        <v>376627170.30000001</v>
      </c>
      <c r="G555" s="15">
        <v>3.5386918986290206E-2</v>
      </c>
    </row>
    <row r="556" spans="1:7" x14ac:dyDescent="0.25">
      <c r="A556" t="s">
        <v>50</v>
      </c>
      <c r="B556" s="16" t="s">
        <v>18</v>
      </c>
      <c r="C556" s="17">
        <v>24120507301.32</v>
      </c>
      <c r="D556" s="17">
        <v>25545811927.049992</v>
      </c>
      <c r="E556" s="17">
        <v>26924325541.48</v>
      </c>
      <c r="F556" s="17">
        <v>29017574228.550011</v>
      </c>
      <c r="G556" s="18">
        <v>7.7745631319348085E-2</v>
      </c>
    </row>
    <row r="557" spans="1:7" x14ac:dyDescent="0.25">
      <c r="A557" t="s">
        <v>50</v>
      </c>
      <c r="C557" s="11"/>
      <c r="D557" s="11"/>
      <c r="E557" s="11"/>
      <c r="F557" s="11"/>
      <c r="G557" s="19" t="s">
        <v>16</v>
      </c>
    </row>
    <row r="558" spans="1:7" x14ac:dyDescent="0.25">
      <c r="A558" t="s">
        <v>50</v>
      </c>
      <c r="B558" s="20" t="s">
        <v>19</v>
      </c>
      <c r="C558" s="21">
        <v>22612110606.259998</v>
      </c>
      <c r="D558" s="21">
        <v>23858962174.16</v>
      </c>
      <c r="E558" s="21">
        <v>26037301252.689999</v>
      </c>
      <c r="F558" s="21">
        <v>27349218641.780003</v>
      </c>
      <c r="G558" s="22">
        <v>5.0386074054217335E-2</v>
      </c>
    </row>
    <row r="559" spans="1:7" x14ac:dyDescent="0.25">
      <c r="A559" t="s">
        <v>50</v>
      </c>
      <c r="B559" s="7" t="s">
        <v>20</v>
      </c>
      <c r="C559" s="8">
        <v>12151790877.049999</v>
      </c>
      <c r="D559" s="8">
        <v>12551963379.670002</v>
      </c>
      <c r="E559" s="8">
        <v>14068869873.360001</v>
      </c>
      <c r="F559" s="8">
        <v>14896569124.030001</v>
      </c>
      <c r="G559" s="9">
        <v>5.8831964338321413E-2</v>
      </c>
    </row>
    <row r="560" spans="1:7" x14ac:dyDescent="0.25">
      <c r="A560" t="s">
        <v>50</v>
      </c>
      <c r="B560" s="7" t="s">
        <v>21</v>
      </c>
      <c r="C560" s="8">
        <v>633047579.03999996</v>
      </c>
      <c r="D560" s="8">
        <v>519525345.83999997</v>
      </c>
      <c r="E560" s="8">
        <v>523133122.77999997</v>
      </c>
      <c r="F560" s="8">
        <v>622999648.71000004</v>
      </c>
      <c r="G560" s="9">
        <v>0.19090078907505584</v>
      </c>
    </row>
    <row r="561" spans="1:7" x14ac:dyDescent="0.25">
      <c r="A561" t="s">
        <v>50</v>
      </c>
      <c r="B561" s="7" t="s">
        <v>22</v>
      </c>
      <c r="C561" s="8">
        <v>9827272150.1700001</v>
      </c>
      <c r="D561" s="8">
        <v>10787473448.65</v>
      </c>
      <c r="E561" s="8">
        <v>11445298256.550001</v>
      </c>
      <c r="F561" s="8">
        <v>11829649869.040001</v>
      </c>
      <c r="G561" s="9">
        <v>3.3581616125210205E-2</v>
      </c>
    </row>
    <row r="562" spans="1:7" x14ac:dyDescent="0.25">
      <c r="A562" t="s">
        <v>50</v>
      </c>
      <c r="B562" s="13" t="s">
        <v>23</v>
      </c>
      <c r="C562" s="14">
        <v>21979063027.219997</v>
      </c>
      <c r="D562" s="14">
        <v>23339436828.32</v>
      </c>
      <c r="E562" s="14">
        <v>25514168129.91</v>
      </c>
      <c r="F562" s="14">
        <v>26726218993.070004</v>
      </c>
      <c r="G562" s="15">
        <v>4.7505011999161705E-2</v>
      </c>
    </row>
    <row r="563" spans="1:7" x14ac:dyDescent="0.25">
      <c r="A563" t="s">
        <v>50</v>
      </c>
      <c r="B563" s="4" t="s">
        <v>24</v>
      </c>
      <c r="C563" s="5">
        <v>1966500180.9800003</v>
      </c>
      <c r="D563" s="5">
        <v>2211561555.1600003</v>
      </c>
      <c r="E563" s="5">
        <v>2352110628.7899995</v>
      </c>
      <c r="F563" s="5">
        <v>2334841335.8899999</v>
      </c>
      <c r="G563" s="6">
        <v>-7.3420410964613056E-3</v>
      </c>
    </row>
    <row r="564" spans="1:7" x14ac:dyDescent="0.25">
      <c r="A564" t="s">
        <v>50</v>
      </c>
      <c r="B564" s="7" t="s">
        <v>25</v>
      </c>
      <c r="C564" s="8">
        <v>945564241.73000002</v>
      </c>
      <c r="D564" s="8">
        <v>1146626799.7</v>
      </c>
      <c r="E564" s="8">
        <v>1044402171.79</v>
      </c>
      <c r="F564" s="8">
        <v>899532701.22000003</v>
      </c>
      <c r="G564" s="9">
        <v>-0.13871042638843645</v>
      </c>
    </row>
    <row r="565" spans="1:7" x14ac:dyDescent="0.25">
      <c r="A565" t="s">
        <v>50</v>
      </c>
      <c r="B565" s="7" t="s">
        <v>26</v>
      </c>
      <c r="C565" s="8">
        <v>221184289.02000001</v>
      </c>
      <c r="D565" s="8">
        <v>256181829.60999998</v>
      </c>
      <c r="E565" s="8">
        <v>467925743.17000002</v>
      </c>
      <c r="F565" s="8">
        <v>555027911.96000004</v>
      </c>
      <c r="G565" s="9">
        <v>0.18614528065910518</v>
      </c>
    </row>
    <row r="566" spans="1:7" x14ac:dyDescent="0.25">
      <c r="A566" t="s">
        <v>50</v>
      </c>
      <c r="B566" s="7" t="s">
        <v>27</v>
      </c>
      <c r="C566" s="8">
        <v>799751650.23000002</v>
      </c>
      <c r="D566" s="8">
        <v>808752925.85000002</v>
      </c>
      <c r="E566" s="8">
        <v>839782713.82999992</v>
      </c>
      <c r="F566" s="8">
        <v>880280722.70999992</v>
      </c>
      <c r="G566" s="9">
        <v>4.8224389729696372E-2</v>
      </c>
    </row>
    <row r="567" spans="1:7" x14ac:dyDescent="0.25">
      <c r="A567" t="s">
        <v>50</v>
      </c>
      <c r="B567" s="10" t="s">
        <v>28</v>
      </c>
      <c r="C567" s="11">
        <v>798507950.23000002</v>
      </c>
      <c r="D567" s="11">
        <v>807197397.07000005</v>
      </c>
      <c r="E567" s="11">
        <v>838012949.66999996</v>
      </c>
      <c r="F567" s="11">
        <v>879134332.79999995</v>
      </c>
      <c r="G567" s="12">
        <v>4.9070104640021532E-2</v>
      </c>
    </row>
    <row r="568" spans="1:7" x14ac:dyDescent="0.25">
      <c r="A568" t="s">
        <v>50</v>
      </c>
      <c r="B568" s="13" t="s">
        <v>29</v>
      </c>
      <c r="C568" s="14">
        <v>1166748530.7500002</v>
      </c>
      <c r="D568" s="14">
        <v>1402808629.3100002</v>
      </c>
      <c r="E568" s="14">
        <v>1512327914.9599998</v>
      </c>
      <c r="F568" s="14">
        <v>1454560613.1800001</v>
      </c>
      <c r="G568" s="15">
        <v>-3.8197603316426021E-2</v>
      </c>
    </row>
    <row r="569" spans="1:7" x14ac:dyDescent="0.25">
      <c r="A569" t="s">
        <v>50</v>
      </c>
      <c r="B569" s="16" t="s">
        <v>30</v>
      </c>
      <c r="C569" s="17">
        <v>23145811557.969997</v>
      </c>
      <c r="D569" s="17">
        <v>24742245457.630001</v>
      </c>
      <c r="E569" s="17">
        <v>27026496044.869999</v>
      </c>
      <c r="F569" s="17">
        <v>28180779606.250004</v>
      </c>
      <c r="G569" s="18">
        <v>4.2709330853087181E-2</v>
      </c>
    </row>
    <row r="570" spans="1:7" x14ac:dyDescent="0.25">
      <c r="A570" t="s">
        <v>50</v>
      </c>
    </row>
    <row r="571" spans="1:7" x14ac:dyDescent="0.25">
      <c r="A571" t="s">
        <v>50</v>
      </c>
      <c r="B571" s="4" t="s">
        <v>31</v>
      </c>
      <c r="C571" s="5">
        <v>974695743.35000229</v>
      </c>
      <c r="D571" s="5">
        <v>803566469.41999054</v>
      </c>
      <c r="E571" s="5">
        <v>-102170503.38999939</v>
      </c>
      <c r="F571" s="5">
        <v>836794622.30000687</v>
      </c>
      <c r="G571" s="6">
        <v>9.1901781290617937</v>
      </c>
    </row>
    <row r="572" spans="1:7" x14ac:dyDescent="0.25">
      <c r="A572" t="s">
        <v>50</v>
      </c>
    </row>
    <row r="573" spans="1:7" x14ac:dyDescent="0.25">
      <c r="A573" t="s">
        <v>50</v>
      </c>
      <c r="B573" s="16" t="s">
        <v>32</v>
      </c>
      <c r="C573" s="17">
        <v>665246812.65000534</v>
      </c>
      <c r="D573" s="17">
        <v>170860267.38999939</v>
      </c>
      <c r="E573" s="17">
        <v>297000141.61000443</v>
      </c>
      <c r="F573" s="17">
        <v>241184227.68999863</v>
      </c>
      <c r="G573" s="18">
        <v>-0.18793228049466237</v>
      </c>
    </row>
    <row r="574" spans="1:7" x14ac:dyDescent="0.25">
      <c r="A574" t="s">
        <v>50</v>
      </c>
      <c r="B574" s="23" t="s">
        <v>33</v>
      </c>
      <c r="C574" s="5">
        <v>309448930.69999695</v>
      </c>
      <c r="D574" s="5">
        <v>632706202.02999115</v>
      </c>
      <c r="E574" s="5">
        <v>-399170645.00000381</v>
      </c>
      <c r="F574" s="5">
        <v>595610394.61000824</v>
      </c>
      <c r="G574" s="6">
        <v>2.4921197289194512</v>
      </c>
    </row>
    <row r="575" spans="1:7" x14ac:dyDescent="0.25">
      <c r="A575" t="s">
        <v>50</v>
      </c>
      <c r="B575" s="16" t="s">
        <v>34</v>
      </c>
      <c r="C575" s="17">
        <v>0</v>
      </c>
      <c r="D575" s="17">
        <v>10620.270000457764</v>
      </c>
      <c r="E575" s="17">
        <v>4820729.1199989319</v>
      </c>
      <c r="F575" s="17">
        <v>-4820729.1199989319</v>
      </c>
      <c r="G575" s="18">
        <v>-2</v>
      </c>
    </row>
    <row r="576" spans="1:7" ht="30" x14ac:dyDescent="0.25">
      <c r="A576" t="s">
        <v>50</v>
      </c>
      <c r="B576" s="24" t="s">
        <v>35</v>
      </c>
      <c r="C576" s="25">
        <v>-372016350.68000412</v>
      </c>
      <c r="D576" s="25">
        <v>14996520.629993439</v>
      </c>
      <c r="E576" s="25">
        <v>-1079297466.4500046</v>
      </c>
      <c r="F576" s="25">
        <v>-113989960.79999161</v>
      </c>
      <c r="G576" s="26">
        <v>0.89438503809804704</v>
      </c>
    </row>
    <row r="578" spans="1:7" ht="31.5" x14ac:dyDescent="0.25">
      <c r="A578" t="s">
        <v>51</v>
      </c>
      <c r="B578" s="1" t="s">
        <v>2</v>
      </c>
      <c r="C578" s="2">
        <v>2015</v>
      </c>
      <c r="D578" s="2">
        <v>2016</v>
      </c>
      <c r="E578" s="2">
        <v>2017</v>
      </c>
      <c r="F578" s="2">
        <v>2018</v>
      </c>
      <c r="G578" s="3" t="s">
        <v>3</v>
      </c>
    </row>
    <row r="579" spans="1:7" x14ac:dyDescent="0.25">
      <c r="A579" t="s">
        <v>51</v>
      </c>
      <c r="B579" s="4" t="s">
        <v>4</v>
      </c>
      <c r="C579" s="5">
        <v>7794672260.7699995</v>
      </c>
      <c r="D579" s="5">
        <v>8858600668.1799984</v>
      </c>
      <c r="E579" s="5">
        <v>9420931805.0900021</v>
      </c>
      <c r="F579" s="5">
        <v>10268487324.83</v>
      </c>
      <c r="G579" s="6">
        <v>8.9965147532654374E-2</v>
      </c>
    </row>
    <row r="580" spans="1:7" x14ac:dyDescent="0.25">
      <c r="A580" t="s">
        <v>51</v>
      </c>
      <c r="B580" s="7" t="s">
        <v>5</v>
      </c>
      <c r="C580" s="8">
        <v>3428625384.9399996</v>
      </c>
      <c r="D580" s="8">
        <v>3732283227.1000009</v>
      </c>
      <c r="E580" s="8">
        <v>4179189720.6300011</v>
      </c>
      <c r="F580" s="8">
        <v>4852724575.0900002</v>
      </c>
      <c r="G580" s="9">
        <v>0.16116398141371424</v>
      </c>
    </row>
    <row r="581" spans="1:7" x14ac:dyDescent="0.25">
      <c r="A581" t="s">
        <v>51</v>
      </c>
      <c r="B581" s="10" t="s">
        <v>6</v>
      </c>
      <c r="C581" s="11">
        <v>2754433901.7807093</v>
      </c>
      <c r="D581" s="11">
        <v>2946266459.5311589</v>
      </c>
      <c r="E581" s="11">
        <v>3267800672.14641</v>
      </c>
      <c r="F581" s="11">
        <v>3854633998.7099996</v>
      </c>
      <c r="G581" s="12">
        <v>0.17958051467629332</v>
      </c>
    </row>
    <row r="582" spans="1:7" x14ac:dyDescent="0.25">
      <c r="A582" t="s">
        <v>51</v>
      </c>
      <c r="B582" s="7" t="s">
        <v>7</v>
      </c>
      <c r="C582" s="8">
        <v>3702639723.4300003</v>
      </c>
      <c r="D582" s="8">
        <v>4415008304.9400005</v>
      </c>
      <c r="E582" s="8">
        <v>4337367820.3900003</v>
      </c>
      <c r="F582" s="8">
        <v>4625534405.5900002</v>
      </c>
      <c r="G582" s="9">
        <v>6.6438124948805688E-2</v>
      </c>
    </row>
    <row r="583" spans="1:7" x14ac:dyDescent="0.25">
      <c r="A583" t="s">
        <v>51</v>
      </c>
      <c r="B583" s="10" t="s">
        <v>8</v>
      </c>
      <c r="C583" s="11">
        <v>2640621626.7200003</v>
      </c>
      <c r="D583" s="11">
        <v>3018195041.46</v>
      </c>
      <c r="E583" s="11">
        <v>2876821211.3400002</v>
      </c>
      <c r="F583" s="11">
        <v>3087434470.02</v>
      </c>
      <c r="G583" s="12">
        <v>7.3210409409452962E-2</v>
      </c>
    </row>
    <row r="584" spans="1:7" x14ac:dyDescent="0.25">
      <c r="A584" t="s">
        <v>51</v>
      </c>
      <c r="B584" s="7" t="s">
        <v>9</v>
      </c>
      <c r="C584" s="8">
        <v>568989551.1400001</v>
      </c>
      <c r="D584" s="8">
        <v>570505262.42999995</v>
      </c>
      <c r="E584" s="8">
        <v>810998789.89999998</v>
      </c>
      <c r="F584" s="8">
        <v>750434487.6500001</v>
      </c>
      <c r="G584" s="9">
        <v>-7.4678659209180501E-2</v>
      </c>
    </row>
    <row r="585" spans="1:7" x14ac:dyDescent="0.25">
      <c r="A585" t="s">
        <v>51</v>
      </c>
      <c r="B585" s="7" t="s">
        <v>10</v>
      </c>
      <c r="C585" s="8">
        <v>94417601.25999999</v>
      </c>
      <c r="D585" s="8">
        <v>140803873.71000001</v>
      </c>
      <c r="E585" s="8">
        <v>93375474.170000002</v>
      </c>
      <c r="F585" s="8">
        <v>39793856.5</v>
      </c>
      <c r="G585" s="9">
        <v>-0.57382967150934039</v>
      </c>
    </row>
    <row r="586" spans="1:7" x14ac:dyDescent="0.25">
      <c r="A586" t="s">
        <v>51</v>
      </c>
      <c r="B586" s="13" t="s">
        <v>11</v>
      </c>
      <c r="C586" s="14">
        <v>7700254659.5099993</v>
      </c>
      <c r="D586" s="14">
        <v>8717796794.4699993</v>
      </c>
      <c r="E586" s="14">
        <v>9327556330.920002</v>
      </c>
      <c r="F586" s="14">
        <v>10228693468.33</v>
      </c>
      <c r="G586" s="15">
        <v>9.6610205871693333E-2</v>
      </c>
    </row>
    <row r="587" spans="1:7" x14ac:dyDescent="0.25">
      <c r="A587" t="s">
        <v>51</v>
      </c>
      <c r="B587" s="4" t="s">
        <v>12</v>
      </c>
      <c r="C587" s="5">
        <v>470527524.83000004</v>
      </c>
      <c r="D587" s="5">
        <v>888146021.05000007</v>
      </c>
      <c r="E587" s="5">
        <v>535497490.46999997</v>
      </c>
      <c r="F587" s="5">
        <v>530916023</v>
      </c>
      <c r="G587" s="6">
        <v>-8.555534902654479E-3</v>
      </c>
    </row>
    <row r="588" spans="1:7" x14ac:dyDescent="0.25">
      <c r="A588" t="s">
        <v>51</v>
      </c>
      <c r="B588" s="7" t="s">
        <v>13</v>
      </c>
      <c r="C588" s="8">
        <v>409093269.26000005</v>
      </c>
      <c r="D588" s="8">
        <v>856216905.1400001</v>
      </c>
      <c r="E588" s="8">
        <v>490692658.90999997</v>
      </c>
      <c r="F588" s="8">
        <v>460522317.36000001</v>
      </c>
      <c r="G588" s="9">
        <v>-6.1485210757012007E-2</v>
      </c>
    </row>
    <row r="589" spans="1:7" x14ac:dyDescent="0.25">
      <c r="A589" t="s">
        <v>51</v>
      </c>
      <c r="B589" s="7" t="s">
        <v>14</v>
      </c>
      <c r="C589" s="8">
        <v>27956459.370000001</v>
      </c>
      <c r="D589" s="8">
        <v>31929115.91</v>
      </c>
      <c r="E589" s="8">
        <v>44804831.560000002</v>
      </c>
      <c r="F589" s="8">
        <v>70393705.640000001</v>
      </c>
      <c r="G589" s="9">
        <v>0.5711186313853871</v>
      </c>
    </row>
    <row r="590" spans="1:7" x14ac:dyDescent="0.25">
      <c r="A590" t="s">
        <v>51</v>
      </c>
      <c r="B590" s="7" t="s">
        <v>15</v>
      </c>
      <c r="C590" s="8">
        <v>33477796.199999999</v>
      </c>
      <c r="D590" s="8">
        <v>0</v>
      </c>
      <c r="E590" s="8">
        <v>0</v>
      </c>
      <c r="F590" s="8">
        <v>0</v>
      </c>
      <c r="G590" s="9" t="s">
        <v>16</v>
      </c>
    </row>
    <row r="591" spans="1:7" x14ac:dyDescent="0.25">
      <c r="A591" t="s">
        <v>51</v>
      </c>
      <c r="B591" s="13" t="s">
        <v>17</v>
      </c>
      <c r="C591" s="14">
        <v>61434255.570000015</v>
      </c>
      <c r="D591" s="14">
        <v>31929115.910000011</v>
      </c>
      <c r="E591" s="14">
        <v>44804831.559999987</v>
      </c>
      <c r="F591" s="14">
        <v>70393705.639999971</v>
      </c>
      <c r="G591" s="15">
        <v>0.57111863138538688</v>
      </c>
    </row>
    <row r="592" spans="1:7" x14ac:dyDescent="0.25">
      <c r="A592" t="s">
        <v>51</v>
      </c>
      <c r="B592" s="16" t="s">
        <v>18</v>
      </c>
      <c r="C592" s="17">
        <v>7761688915.079999</v>
      </c>
      <c r="D592" s="17">
        <v>8749725910.3799992</v>
      </c>
      <c r="E592" s="17">
        <v>9372361162.4800014</v>
      </c>
      <c r="F592" s="17">
        <v>10299087173.969999</v>
      </c>
      <c r="G592" s="18">
        <v>9.8878606513791101E-2</v>
      </c>
    </row>
    <row r="593" spans="1:7" x14ac:dyDescent="0.25">
      <c r="A593" t="s">
        <v>51</v>
      </c>
      <c r="C593" s="11"/>
      <c r="D593" s="11"/>
      <c r="E593" s="11"/>
      <c r="F593" s="11"/>
      <c r="G593" s="19" t="s">
        <v>16</v>
      </c>
    </row>
    <row r="594" spans="1:7" x14ac:dyDescent="0.25">
      <c r="A594" t="s">
        <v>51</v>
      </c>
      <c r="B594" s="20" t="s">
        <v>19</v>
      </c>
      <c r="C594" s="21">
        <v>7267550192.6999998</v>
      </c>
      <c r="D594" s="21">
        <v>8192081565.0200005</v>
      </c>
      <c r="E594" s="21">
        <v>8856978002.5900002</v>
      </c>
      <c r="F594" s="21">
        <v>9044017119.1400013</v>
      </c>
      <c r="G594" s="22">
        <v>2.1117712666250978E-2</v>
      </c>
    </row>
    <row r="595" spans="1:7" x14ac:dyDescent="0.25">
      <c r="A595" t="s">
        <v>51</v>
      </c>
      <c r="B595" s="7" t="s">
        <v>20</v>
      </c>
      <c r="C595" s="8">
        <v>4375052772.3900003</v>
      </c>
      <c r="D595" s="8">
        <v>4611097331.500001</v>
      </c>
      <c r="E595" s="8">
        <v>5140793951.8400002</v>
      </c>
      <c r="F595" s="8">
        <v>4905764463.3400002</v>
      </c>
      <c r="G595" s="9">
        <v>-4.5718519493643181E-2</v>
      </c>
    </row>
    <row r="596" spans="1:7" x14ac:dyDescent="0.25">
      <c r="A596" t="s">
        <v>51</v>
      </c>
      <c r="B596" s="7" t="s">
        <v>21</v>
      </c>
      <c r="C596" s="8">
        <v>136062794.44999999</v>
      </c>
      <c r="D596" s="8">
        <v>155926030.00999999</v>
      </c>
      <c r="E596" s="8">
        <v>158624690.14000002</v>
      </c>
      <c r="F596" s="8">
        <v>141463143.25</v>
      </c>
      <c r="G596" s="9">
        <v>-0.1081896322372858</v>
      </c>
    </row>
    <row r="597" spans="1:7" x14ac:dyDescent="0.25">
      <c r="A597" t="s">
        <v>51</v>
      </c>
      <c r="B597" s="7" t="s">
        <v>22</v>
      </c>
      <c r="C597" s="8">
        <v>2756434625.8600001</v>
      </c>
      <c r="D597" s="8">
        <v>3425058203.5100002</v>
      </c>
      <c r="E597" s="8">
        <v>3557559360.6099997</v>
      </c>
      <c r="F597" s="8">
        <v>3996789512.5500002</v>
      </c>
      <c r="G597" s="9">
        <v>0.12346389966201086</v>
      </c>
    </row>
    <row r="598" spans="1:7" x14ac:dyDescent="0.25">
      <c r="A598" t="s">
        <v>51</v>
      </c>
      <c r="B598" s="13" t="s">
        <v>23</v>
      </c>
      <c r="C598" s="14">
        <v>7131487398.25</v>
      </c>
      <c r="D598" s="14">
        <v>8036155535.0100002</v>
      </c>
      <c r="E598" s="14">
        <v>8698353312.4500008</v>
      </c>
      <c r="F598" s="14">
        <v>8902553975.8900013</v>
      </c>
      <c r="G598" s="15">
        <v>2.3475783990945392E-2</v>
      </c>
    </row>
    <row r="599" spans="1:7" x14ac:dyDescent="0.25">
      <c r="A599" t="s">
        <v>51</v>
      </c>
      <c r="B599" s="4" t="s">
        <v>24</v>
      </c>
      <c r="C599" s="5">
        <v>767699122.79000008</v>
      </c>
      <c r="D599" s="5">
        <v>1090058714.6400001</v>
      </c>
      <c r="E599" s="5">
        <v>1023698497.16</v>
      </c>
      <c r="F599" s="5">
        <v>1064195592.0699998</v>
      </c>
      <c r="G599" s="6">
        <v>3.9559592030611643E-2</v>
      </c>
    </row>
    <row r="600" spans="1:7" x14ac:dyDescent="0.25">
      <c r="A600" t="s">
        <v>51</v>
      </c>
      <c r="B600" s="7" t="s">
        <v>25</v>
      </c>
      <c r="C600" s="8">
        <v>490706646.63999999</v>
      </c>
      <c r="D600" s="8">
        <v>837901358.93000007</v>
      </c>
      <c r="E600" s="8">
        <v>672390717.0999999</v>
      </c>
      <c r="F600" s="8">
        <v>802630209.31999993</v>
      </c>
      <c r="G600" s="9">
        <v>0.19369614854547498</v>
      </c>
    </row>
    <row r="601" spans="1:7" x14ac:dyDescent="0.25">
      <c r="A601" t="s">
        <v>51</v>
      </c>
      <c r="B601" s="7" t="s">
        <v>26</v>
      </c>
      <c r="C601" s="8">
        <v>22325833.32</v>
      </c>
      <c r="D601" s="8">
        <v>24308881.529999997</v>
      </c>
      <c r="E601" s="8">
        <v>87279765.850000009</v>
      </c>
      <c r="F601" s="8">
        <v>9934940.7699999996</v>
      </c>
      <c r="G601" s="9">
        <v>-0.88617131733517374</v>
      </c>
    </row>
    <row r="602" spans="1:7" x14ac:dyDescent="0.25">
      <c r="A602" t="s">
        <v>51</v>
      </c>
      <c r="B602" s="7" t="s">
        <v>27</v>
      </c>
      <c r="C602" s="8">
        <v>254666642.82999998</v>
      </c>
      <c r="D602" s="8">
        <v>227848474.18000001</v>
      </c>
      <c r="E602" s="8">
        <v>264028014.20999998</v>
      </c>
      <c r="F602" s="8">
        <v>251630441.98000002</v>
      </c>
      <c r="G602" s="9">
        <v>-4.6955518213076065E-2</v>
      </c>
    </row>
    <row r="603" spans="1:7" x14ac:dyDescent="0.25">
      <c r="A603" t="s">
        <v>51</v>
      </c>
      <c r="B603" s="10" t="s">
        <v>28</v>
      </c>
      <c r="C603" s="11">
        <v>254666642.82999998</v>
      </c>
      <c r="D603" s="11">
        <v>227848474.18000001</v>
      </c>
      <c r="E603" s="11">
        <v>264028014.20999998</v>
      </c>
      <c r="F603" s="11">
        <v>251630441.98000002</v>
      </c>
      <c r="G603" s="12">
        <v>-4.6955518213076065E-2</v>
      </c>
    </row>
    <row r="604" spans="1:7" x14ac:dyDescent="0.25">
      <c r="A604" t="s">
        <v>51</v>
      </c>
      <c r="B604" s="13" t="s">
        <v>29</v>
      </c>
      <c r="C604" s="14">
        <v>513032479.96000004</v>
      </c>
      <c r="D604" s="14">
        <v>862210240.46000004</v>
      </c>
      <c r="E604" s="14">
        <v>759670482.94999993</v>
      </c>
      <c r="F604" s="14">
        <v>812565150.08999979</v>
      </c>
      <c r="G604" s="15">
        <v>6.9628435390297103E-2</v>
      </c>
    </row>
    <row r="605" spans="1:7" x14ac:dyDescent="0.25">
      <c r="A605" t="s">
        <v>51</v>
      </c>
      <c r="B605" s="16" t="s">
        <v>30</v>
      </c>
      <c r="C605" s="17">
        <v>7644519878.21</v>
      </c>
      <c r="D605" s="17">
        <v>8898365775.4700012</v>
      </c>
      <c r="E605" s="17">
        <v>9458023795.4000015</v>
      </c>
      <c r="F605" s="17">
        <v>9715119125.9800014</v>
      </c>
      <c r="G605" s="18">
        <v>2.7182774767921459E-2</v>
      </c>
    </row>
    <row r="606" spans="1:7" x14ac:dyDescent="0.25">
      <c r="A606" t="s">
        <v>51</v>
      </c>
    </row>
    <row r="607" spans="1:7" x14ac:dyDescent="0.25">
      <c r="A607" t="s">
        <v>51</v>
      </c>
      <c r="B607" s="4" t="s">
        <v>31</v>
      </c>
      <c r="C607" s="5">
        <v>117169036.86999893</v>
      </c>
      <c r="D607" s="5">
        <v>-148639865.09000206</v>
      </c>
      <c r="E607" s="5">
        <v>-85662632.920000076</v>
      </c>
      <c r="F607" s="5">
        <v>583968047.98999786</v>
      </c>
      <c r="G607" s="6">
        <v>7.8170686340608144</v>
      </c>
    </row>
    <row r="608" spans="1:7" x14ac:dyDescent="0.25">
      <c r="A608" t="s">
        <v>51</v>
      </c>
    </row>
    <row r="609" spans="1:7" x14ac:dyDescent="0.25">
      <c r="A609" t="s">
        <v>51</v>
      </c>
      <c r="B609" s="16" t="s">
        <v>32</v>
      </c>
      <c r="C609" s="17">
        <v>120398568.97000027</v>
      </c>
      <c r="D609" s="17">
        <v>220033705.8599968</v>
      </c>
      <c r="E609" s="17">
        <v>68026729.539997101</v>
      </c>
      <c r="F609" s="17">
        <v>760179740.45999908</v>
      </c>
      <c r="G609" s="18">
        <v>10.174721254430475</v>
      </c>
    </row>
    <row r="610" spans="1:7" x14ac:dyDescent="0.25">
      <c r="A610" t="s">
        <v>51</v>
      </c>
      <c r="B610" s="23" t="s">
        <v>33</v>
      </c>
      <c r="C610" s="5">
        <v>-3229532.1000013351</v>
      </c>
      <c r="D610" s="5">
        <v>-368673570.94999886</v>
      </c>
      <c r="E610" s="5">
        <v>-153689362.45999718</v>
      </c>
      <c r="F610" s="5">
        <v>-176211692.47000122</v>
      </c>
      <c r="G610" s="6">
        <v>-0.14654449500931618</v>
      </c>
    </row>
    <row r="611" spans="1:7" x14ac:dyDescent="0.25">
      <c r="A611" t="s">
        <v>51</v>
      </c>
      <c r="B611" s="16" t="s">
        <v>34</v>
      </c>
      <c r="C611" s="17">
        <v>0</v>
      </c>
      <c r="D611" s="17">
        <v>1.9073486328125E-6</v>
      </c>
      <c r="E611" s="17">
        <v>776708.02000236511</v>
      </c>
      <c r="F611" s="17">
        <v>2870613.5799999237</v>
      </c>
      <c r="G611" s="18">
        <v>2.6958722017460084</v>
      </c>
    </row>
    <row r="612" spans="1:7" ht="30" x14ac:dyDescent="0.25">
      <c r="A612" t="s">
        <v>51</v>
      </c>
      <c r="B612" s="24" t="s">
        <v>35</v>
      </c>
      <c r="C612" s="25">
        <v>109551901.13999939</v>
      </c>
      <c r="D612" s="25">
        <v>244572703.70999908</v>
      </c>
      <c r="E612" s="25">
        <v>6949358.2500019073</v>
      </c>
      <c r="F612" s="25">
        <v>-71859717.420001984</v>
      </c>
      <c r="G612" s="26">
        <v>-11.340482507141182</v>
      </c>
    </row>
    <row r="614" spans="1:7" ht="31.5" x14ac:dyDescent="0.25">
      <c r="A614" t="s">
        <v>52</v>
      </c>
      <c r="B614" s="1" t="s">
        <v>2</v>
      </c>
      <c r="C614" s="2">
        <v>2015</v>
      </c>
      <c r="D614" s="2">
        <v>2016</v>
      </c>
      <c r="E614" s="2">
        <v>2017</v>
      </c>
      <c r="F614" s="2">
        <v>2018</v>
      </c>
      <c r="G614" s="3" t="s">
        <v>3</v>
      </c>
    </row>
    <row r="615" spans="1:7" x14ac:dyDescent="0.25">
      <c r="A615" t="s">
        <v>52</v>
      </c>
      <c r="B615" s="4" t="s">
        <v>4</v>
      </c>
      <c r="C615" s="5">
        <v>41054667229.650009</v>
      </c>
      <c r="D615" s="5">
        <v>43698045583.540009</v>
      </c>
      <c r="E615" s="5">
        <v>47274729508.960007</v>
      </c>
      <c r="F615" s="5">
        <v>48451982686.740005</v>
      </c>
      <c r="G615" s="6">
        <v>2.4902377866739E-2</v>
      </c>
    </row>
    <row r="616" spans="1:7" x14ac:dyDescent="0.25">
      <c r="A616" t="s">
        <v>52</v>
      </c>
      <c r="B616" s="7" t="s">
        <v>5</v>
      </c>
      <c r="C616" s="8">
        <v>26860704508.07</v>
      </c>
      <c r="D616" s="8">
        <v>28575192982.600006</v>
      </c>
      <c r="E616" s="8">
        <v>31822451853.709999</v>
      </c>
      <c r="F616" s="8">
        <v>32464320133.84</v>
      </c>
      <c r="G616" s="9">
        <v>2.0170296213526027E-2</v>
      </c>
    </row>
    <row r="617" spans="1:7" x14ac:dyDescent="0.25">
      <c r="A617" t="s">
        <v>52</v>
      </c>
      <c r="B617" s="10" t="s">
        <v>6</v>
      </c>
      <c r="C617" s="11">
        <v>21510953944.774826</v>
      </c>
      <c r="D617" s="11">
        <v>22672620487.203327</v>
      </c>
      <c r="E617" s="11">
        <v>25649899634.343723</v>
      </c>
      <c r="F617" s="11">
        <v>25673340176.599998</v>
      </c>
      <c r="G617" s="12">
        <v>9.1386487239465274E-4</v>
      </c>
    </row>
    <row r="618" spans="1:7" x14ac:dyDescent="0.25">
      <c r="A618" t="s">
        <v>52</v>
      </c>
      <c r="B618" s="7" t="s">
        <v>7</v>
      </c>
      <c r="C618" s="8">
        <v>8227219032.7000027</v>
      </c>
      <c r="D618" s="8">
        <v>8881145524.6100006</v>
      </c>
      <c r="E618" s="8">
        <v>8985759436.5499992</v>
      </c>
      <c r="F618" s="8">
        <v>9346143883.0399971</v>
      </c>
      <c r="G618" s="9">
        <v>4.0106175669929155E-2</v>
      </c>
    </row>
    <row r="619" spans="1:7" x14ac:dyDescent="0.25">
      <c r="A619" t="s">
        <v>52</v>
      </c>
      <c r="B619" s="10" t="s">
        <v>8</v>
      </c>
      <c r="C619" s="11">
        <v>1761799480.4099998</v>
      </c>
      <c r="D619" s="11">
        <v>1975988524.6800001</v>
      </c>
      <c r="E619" s="11">
        <v>1916715913.8400002</v>
      </c>
      <c r="F619" s="11">
        <v>2050231450.74</v>
      </c>
      <c r="G619" s="12">
        <v>6.9658490304132362E-2</v>
      </c>
    </row>
    <row r="620" spans="1:7" x14ac:dyDescent="0.25">
      <c r="A620" t="s">
        <v>52</v>
      </c>
      <c r="B620" s="7" t="s">
        <v>9</v>
      </c>
      <c r="C620" s="8">
        <v>4288230191.0099998</v>
      </c>
      <c r="D620" s="8">
        <v>4566846347.7199993</v>
      </c>
      <c r="E620" s="8">
        <v>4632318624.3599997</v>
      </c>
      <c r="F620" s="8">
        <v>5101709253.3199997</v>
      </c>
      <c r="G620" s="9">
        <v>0.10132952135278712</v>
      </c>
    </row>
    <row r="621" spans="1:7" x14ac:dyDescent="0.25">
      <c r="A621" t="s">
        <v>52</v>
      </c>
      <c r="B621" s="7" t="s">
        <v>10</v>
      </c>
      <c r="C621" s="8">
        <v>1678513497.8699999</v>
      </c>
      <c r="D621" s="8">
        <v>1674860728.6100001</v>
      </c>
      <c r="E621" s="8">
        <v>1834199594.3400002</v>
      </c>
      <c r="F621" s="8">
        <v>1539809416.5400002</v>
      </c>
      <c r="G621" s="9">
        <v>-0.16050062311017485</v>
      </c>
    </row>
    <row r="622" spans="1:7" x14ac:dyDescent="0.25">
      <c r="A622" t="s">
        <v>52</v>
      </c>
      <c r="B622" s="13" t="s">
        <v>11</v>
      </c>
      <c r="C622" s="14">
        <v>39376153731.780006</v>
      </c>
      <c r="D622" s="14">
        <v>42023184854.930008</v>
      </c>
      <c r="E622" s="14">
        <v>45440529914.62001</v>
      </c>
      <c r="F622" s="14">
        <v>46912173270.200005</v>
      </c>
      <c r="G622" s="15">
        <v>3.2386139825946625E-2</v>
      </c>
    </row>
    <row r="623" spans="1:7" x14ac:dyDescent="0.25">
      <c r="A623" t="s">
        <v>52</v>
      </c>
      <c r="B623" s="4" t="s">
        <v>12</v>
      </c>
      <c r="C623" s="5">
        <v>540282526.61000001</v>
      </c>
      <c r="D623" s="5">
        <v>2791684107.1799998</v>
      </c>
      <c r="E623" s="5">
        <v>1614624892.6500001</v>
      </c>
      <c r="F623" s="5">
        <v>888157282.01999998</v>
      </c>
      <c r="G623" s="6">
        <v>-0.44992964863664803</v>
      </c>
    </row>
    <row r="624" spans="1:7" x14ac:dyDescent="0.25">
      <c r="A624" t="s">
        <v>52</v>
      </c>
      <c r="B624" s="7" t="s">
        <v>13</v>
      </c>
      <c r="C624" s="8">
        <v>262895532.81</v>
      </c>
      <c r="D624" s="8">
        <v>320888397.98000002</v>
      </c>
      <c r="E624" s="8">
        <v>1116809807.02</v>
      </c>
      <c r="F624" s="8">
        <v>804251592.15999997</v>
      </c>
      <c r="G624" s="9">
        <v>-0.27986700411774112</v>
      </c>
    </row>
    <row r="625" spans="1:7" x14ac:dyDescent="0.25">
      <c r="A625" t="s">
        <v>52</v>
      </c>
      <c r="B625" s="7" t="s">
        <v>14</v>
      </c>
      <c r="C625" s="8">
        <v>39235625.159999996</v>
      </c>
      <c r="D625" s="8">
        <v>119269692.09999999</v>
      </c>
      <c r="E625" s="8">
        <v>54123457.700000003</v>
      </c>
      <c r="F625" s="8">
        <v>69165698.760000005</v>
      </c>
      <c r="G625" s="9">
        <v>0.27792461345277286</v>
      </c>
    </row>
    <row r="626" spans="1:7" x14ac:dyDescent="0.25">
      <c r="A626" t="s">
        <v>52</v>
      </c>
      <c r="B626" s="7" t="s">
        <v>15</v>
      </c>
      <c r="C626" s="8">
        <v>238151368.63999999</v>
      </c>
      <c r="D626" s="8">
        <v>2351526017.0999999</v>
      </c>
      <c r="E626" s="8">
        <v>443691627.93000001</v>
      </c>
      <c r="F626" s="8">
        <v>14739991.100000001</v>
      </c>
      <c r="G626" s="9">
        <v>-0.96677874863501934</v>
      </c>
    </row>
    <row r="627" spans="1:7" x14ac:dyDescent="0.25">
      <c r="A627" t="s">
        <v>52</v>
      </c>
      <c r="B627" s="13" t="s">
        <v>17</v>
      </c>
      <c r="C627" s="14">
        <v>277386993.80000001</v>
      </c>
      <c r="D627" s="14">
        <v>2470795709.1999998</v>
      </c>
      <c r="E627" s="14">
        <v>497815085.63000011</v>
      </c>
      <c r="F627" s="14">
        <v>83905689.860000134</v>
      </c>
      <c r="G627" s="15">
        <v>-0.8314520947997891</v>
      </c>
    </row>
    <row r="628" spans="1:7" x14ac:dyDescent="0.25">
      <c r="A628" t="s">
        <v>52</v>
      </c>
      <c r="B628" s="16" t="s">
        <v>18</v>
      </c>
      <c r="C628" s="17">
        <v>39653540725.580009</v>
      </c>
      <c r="D628" s="17">
        <v>44493980564.130005</v>
      </c>
      <c r="E628" s="17">
        <v>45938345000.250008</v>
      </c>
      <c r="F628" s="17">
        <v>46996078960.060005</v>
      </c>
      <c r="G628" s="18">
        <v>2.3025077629684768E-2</v>
      </c>
    </row>
    <row r="629" spans="1:7" x14ac:dyDescent="0.25">
      <c r="A629" t="s">
        <v>52</v>
      </c>
      <c r="C629" s="11"/>
      <c r="D629" s="11"/>
      <c r="E629" s="11"/>
      <c r="F629" s="11"/>
      <c r="G629" s="19" t="s">
        <v>16</v>
      </c>
    </row>
    <row r="630" spans="1:7" x14ac:dyDescent="0.25">
      <c r="A630" t="s">
        <v>52</v>
      </c>
      <c r="B630" s="20" t="s">
        <v>19</v>
      </c>
      <c r="C630" s="21">
        <v>36981385361.019997</v>
      </c>
      <c r="D630" s="21">
        <v>41892447339.769997</v>
      </c>
      <c r="E630" s="21">
        <v>43974124721.029999</v>
      </c>
      <c r="F630" s="21">
        <v>45151505356.760002</v>
      </c>
      <c r="G630" s="22">
        <v>2.6774396152265831E-2</v>
      </c>
    </row>
    <row r="631" spans="1:7" x14ac:dyDescent="0.25">
      <c r="A631" t="s">
        <v>52</v>
      </c>
      <c r="B631" s="7" t="s">
        <v>20</v>
      </c>
      <c r="C631" s="8">
        <v>21227115867.359997</v>
      </c>
      <c r="D631" s="8">
        <v>24300058851.699993</v>
      </c>
      <c r="E631" s="8">
        <v>25650427132.559998</v>
      </c>
      <c r="F631" s="8">
        <v>25454988750.610001</v>
      </c>
      <c r="G631" s="9">
        <v>-7.6193032162771455E-3</v>
      </c>
    </row>
    <row r="632" spans="1:7" x14ac:dyDescent="0.25">
      <c r="A632" t="s">
        <v>52</v>
      </c>
      <c r="B632" s="7" t="s">
        <v>21</v>
      </c>
      <c r="C632" s="8">
        <v>817805479.70000005</v>
      </c>
      <c r="D632" s="8">
        <v>355802498.86000001</v>
      </c>
      <c r="E632" s="8">
        <v>468481441.30000001</v>
      </c>
      <c r="F632" s="8">
        <v>692059284.22000003</v>
      </c>
      <c r="G632" s="9">
        <v>0.47723948743751443</v>
      </c>
    </row>
    <row r="633" spans="1:7" x14ac:dyDescent="0.25">
      <c r="A633" t="s">
        <v>52</v>
      </c>
      <c r="B633" s="7" t="s">
        <v>22</v>
      </c>
      <c r="C633" s="8">
        <v>14936464013.959999</v>
      </c>
      <c r="D633" s="8">
        <v>17236585989.209999</v>
      </c>
      <c r="E633" s="8">
        <v>17855216147.170002</v>
      </c>
      <c r="F633" s="8">
        <v>19004457321.93</v>
      </c>
      <c r="G633" s="9">
        <v>6.4364450437759027E-2</v>
      </c>
    </row>
    <row r="634" spans="1:7" x14ac:dyDescent="0.25">
      <c r="A634" t="s">
        <v>52</v>
      </c>
      <c r="B634" s="13" t="s">
        <v>23</v>
      </c>
      <c r="C634" s="14">
        <v>36163579881.32</v>
      </c>
      <c r="D634" s="14">
        <v>41536644840.909996</v>
      </c>
      <c r="E634" s="14">
        <v>43505643279.729996</v>
      </c>
      <c r="F634" s="14">
        <v>44459446072.540001</v>
      </c>
      <c r="G634" s="15">
        <v>2.1923656815675631E-2</v>
      </c>
    </row>
    <row r="635" spans="1:7" x14ac:dyDescent="0.25">
      <c r="A635" t="s">
        <v>52</v>
      </c>
      <c r="B635" s="4" t="s">
        <v>24</v>
      </c>
      <c r="C635" s="5">
        <v>2225278426.54</v>
      </c>
      <c r="D635" s="5">
        <v>4647548749.0499992</v>
      </c>
      <c r="E635" s="5">
        <v>3044371426.0699997</v>
      </c>
      <c r="F635" s="5">
        <v>3674034598.25</v>
      </c>
      <c r="G635" s="6">
        <v>0.20682863030048765</v>
      </c>
    </row>
    <row r="636" spans="1:7" x14ac:dyDescent="0.25">
      <c r="A636" t="s">
        <v>52</v>
      </c>
      <c r="B636" s="7" t="s">
        <v>25</v>
      </c>
      <c r="C636" s="8">
        <v>1179743603.28</v>
      </c>
      <c r="D636" s="8">
        <v>1785426004.0299997</v>
      </c>
      <c r="E636" s="8">
        <v>2353379125.6900001</v>
      </c>
      <c r="F636" s="8">
        <v>2702976034</v>
      </c>
      <c r="G636" s="9">
        <v>0.14855103646230383</v>
      </c>
    </row>
    <row r="637" spans="1:7" x14ac:dyDescent="0.25">
      <c r="A637" t="s">
        <v>52</v>
      </c>
      <c r="B637" s="7" t="s">
        <v>26</v>
      </c>
      <c r="C637" s="8">
        <v>110119763.55999999</v>
      </c>
      <c r="D637" s="8">
        <v>2186955218.1700001</v>
      </c>
      <c r="E637" s="8">
        <v>255485610.29999998</v>
      </c>
      <c r="F637" s="8">
        <v>359396937.53999996</v>
      </c>
      <c r="G637" s="9">
        <v>0.40672086039594846</v>
      </c>
    </row>
    <row r="638" spans="1:7" x14ac:dyDescent="0.25">
      <c r="A638" t="s">
        <v>52</v>
      </c>
      <c r="B638" s="7" t="s">
        <v>27</v>
      </c>
      <c r="C638" s="8">
        <v>935415059.70000005</v>
      </c>
      <c r="D638" s="8">
        <v>675167526.8499999</v>
      </c>
      <c r="E638" s="8">
        <v>435506690.07999998</v>
      </c>
      <c r="F638" s="8">
        <v>611661626.71000004</v>
      </c>
      <c r="G638" s="9">
        <v>0.40448273388783407</v>
      </c>
    </row>
    <row r="639" spans="1:7" x14ac:dyDescent="0.25">
      <c r="A639" t="s">
        <v>52</v>
      </c>
      <c r="B639" s="10" t="s">
        <v>28</v>
      </c>
      <c r="C639" s="11">
        <v>935402972.24000001</v>
      </c>
      <c r="D639" s="11">
        <v>675167526.8499999</v>
      </c>
      <c r="E639" s="11">
        <v>435506690.07999998</v>
      </c>
      <c r="F639" s="11">
        <v>611661626.71000004</v>
      </c>
      <c r="G639" s="12">
        <v>0.40448273388783407</v>
      </c>
    </row>
    <row r="640" spans="1:7" x14ac:dyDescent="0.25">
      <c r="A640" t="s">
        <v>52</v>
      </c>
      <c r="B640" s="13" t="s">
        <v>29</v>
      </c>
      <c r="C640" s="14">
        <v>1289875454.3</v>
      </c>
      <c r="D640" s="14">
        <v>3972381222.2000003</v>
      </c>
      <c r="E640" s="14">
        <v>2608864735.9899998</v>
      </c>
      <c r="F640" s="14">
        <v>3062372971.54</v>
      </c>
      <c r="G640" s="15">
        <v>0.17383355652507795</v>
      </c>
    </row>
    <row r="641" spans="1:7" x14ac:dyDescent="0.25">
      <c r="A641" t="s">
        <v>52</v>
      </c>
      <c r="B641" s="16" t="s">
        <v>30</v>
      </c>
      <c r="C641" s="17">
        <v>37453455335.620003</v>
      </c>
      <c r="D641" s="17">
        <v>45509026063.109993</v>
      </c>
      <c r="E641" s="17">
        <v>46114508015.719994</v>
      </c>
      <c r="F641" s="17">
        <v>47521819044.080002</v>
      </c>
      <c r="G641" s="18">
        <v>3.0517750029562699E-2</v>
      </c>
    </row>
    <row r="642" spans="1:7" x14ac:dyDescent="0.25">
      <c r="A642" t="s">
        <v>52</v>
      </c>
    </row>
    <row r="643" spans="1:7" x14ac:dyDescent="0.25">
      <c r="A643" t="s">
        <v>52</v>
      </c>
      <c r="B643" s="4" t="s">
        <v>31</v>
      </c>
      <c r="C643" s="5">
        <v>2200085389.9600067</v>
      </c>
      <c r="D643" s="5">
        <v>-1015045498.9799881</v>
      </c>
      <c r="E643" s="5">
        <v>-176163015.46998596</v>
      </c>
      <c r="F643" s="5">
        <v>-525740084.01999664</v>
      </c>
      <c r="G643" s="6">
        <v>-1.9843953489180048</v>
      </c>
    </row>
    <row r="644" spans="1:7" x14ac:dyDescent="0.25">
      <c r="A644" t="s">
        <v>52</v>
      </c>
    </row>
    <row r="645" spans="1:7" x14ac:dyDescent="0.25">
      <c r="A645" t="s">
        <v>52</v>
      </c>
      <c r="B645" s="16" t="s">
        <v>32</v>
      </c>
      <c r="C645" s="17">
        <v>485493758.13000488</v>
      </c>
      <c r="D645" s="17">
        <v>-289312533.94000244</v>
      </c>
      <c r="E645" s="17">
        <v>2819811873.5</v>
      </c>
      <c r="F645" s="17">
        <v>502732681.12998962</v>
      </c>
      <c r="G645" s="18">
        <v>-0.82171410587544302</v>
      </c>
    </row>
    <row r="646" spans="1:7" x14ac:dyDescent="0.25">
      <c r="A646" t="s">
        <v>52</v>
      </c>
      <c r="B646" s="23" t="s">
        <v>33</v>
      </c>
      <c r="C646" s="5">
        <v>1714591631.8300018</v>
      </c>
      <c r="D646" s="5">
        <v>-725732965.03998566</v>
      </c>
      <c r="E646" s="5">
        <v>-2995974888.969986</v>
      </c>
      <c r="F646" s="5">
        <v>-1028472765.1499863</v>
      </c>
      <c r="G646" s="6">
        <v>0.65671515841590566</v>
      </c>
    </row>
    <row r="647" spans="1:7" x14ac:dyDescent="0.25">
      <c r="A647" t="s">
        <v>52</v>
      </c>
      <c r="B647" s="16" t="s">
        <v>34</v>
      </c>
      <c r="C647" s="17">
        <v>0</v>
      </c>
      <c r="D647" s="17">
        <v>0</v>
      </c>
      <c r="E647" s="17">
        <v>-7.62939453125E-6</v>
      </c>
      <c r="F647" s="17">
        <v>6248.6399993896484</v>
      </c>
      <c r="G647" s="18">
        <v>819021743</v>
      </c>
    </row>
    <row r="648" spans="1:7" ht="30" x14ac:dyDescent="0.25">
      <c r="A648" t="s">
        <v>52</v>
      </c>
      <c r="B648" s="24" t="s">
        <v>35</v>
      </c>
      <c r="C648" s="25">
        <v>1902792210.5700073</v>
      </c>
      <c r="D648" s="25">
        <v>239046135.84001923</v>
      </c>
      <c r="E648" s="25">
        <v>-948953618.9899826</v>
      </c>
      <c r="F648" s="25">
        <v>11861083.980010986</v>
      </c>
      <c r="G648" s="26">
        <v>1.012499118758444</v>
      </c>
    </row>
    <row r="650" spans="1:7" ht="31.5" x14ac:dyDescent="0.25">
      <c r="A650" t="s">
        <v>53</v>
      </c>
      <c r="B650" s="1" t="s">
        <v>2</v>
      </c>
      <c r="C650" s="2">
        <v>2015</v>
      </c>
      <c r="D650" s="2">
        <v>2016</v>
      </c>
      <c r="E650" s="2">
        <v>2017</v>
      </c>
      <c r="F650" s="2">
        <v>2018</v>
      </c>
      <c r="G650" s="3" t="s">
        <v>3</v>
      </c>
    </row>
    <row r="651" spans="1:7" x14ac:dyDescent="0.25">
      <c r="A651" t="s">
        <v>53</v>
      </c>
      <c r="B651" s="4" t="s">
        <v>4</v>
      </c>
      <c r="C651" s="5">
        <v>63120819259.599983</v>
      </c>
      <c r="D651" s="5">
        <v>58105686832.110008</v>
      </c>
      <c r="E651" s="5">
        <v>61442585771.160004</v>
      </c>
      <c r="F651" s="5">
        <v>72145240235.950027</v>
      </c>
      <c r="G651" s="6">
        <v>0.17418951905200658</v>
      </c>
    </row>
    <row r="652" spans="1:7" x14ac:dyDescent="0.25">
      <c r="A652" t="s">
        <v>53</v>
      </c>
      <c r="B652" s="7" t="s">
        <v>5</v>
      </c>
      <c r="C652" s="8">
        <v>39482815087.810005</v>
      </c>
      <c r="D652" s="8">
        <v>40790608457.650009</v>
      </c>
      <c r="E652" s="8">
        <v>42775229550.949997</v>
      </c>
      <c r="F652" s="8">
        <v>47062984335.100006</v>
      </c>
      <c r="G652" s="9">
        <v>0.10023919986315497</v>
      </c>
    </row>
    <row r="653" spans="1:7" x14ac:dyDescent="0.25">
      <c r="A653" t="s">
        <v>53</v>
      </c>
      <c r="B653" s="10" t="s">
        <v>6</v>
      </c>
      <c r="C653" s="11">
        <v>31291626285.082638</v>
      </c>
      <c r="D653" s="11">
        <v>31417765421.667706</v>
      </c>
      <c r="E653" s="11">
        <v>32725006055.209118</v>
      </c>
      <c r="F653" s="11">
        <v>36768425542.250008</v>
      </c>
      <c r="G653" s="12">
        <v>0.12355748629104575</v>
      </c>
    </row>
    <row r="654" spans="1:7" x14ac:dyDescent="0.25">
      <c r="A654" t="s">
        <v>53</v>
      </c>
      <c r="B654" s="7" t="s">
        <v>7</v>
      </c>
      <c r="C654" s="8">
        <v>5572841437.8199997</v>
      </c>
      <c r="D654" s="8">
        <v>9071676882.8800011</v>
      </c>
      <c r="E654" s="8">
        <v>5953158276.4200001</v>
      </c>
      <c r="F654" s="8">
        <v>6279937999.2700005</v>
      </c>
      <c r="G654" s="9">
        <v>5.4891825091288031E-2</v>
      </c>
    </row>
    <row r="655" spans="1:7" x14ac:dyDescent="0.25">
      <c r="A655" t="s">
        <v>53</v>
      </c>
      <c r="B655" s="10" t="s">
        <v>8</v>
      </c>
      <c r="C655" s="11">
        <v>933511746.21999991</v>
      </c>
      <c r="D655" s="11">
        <v>1189321210.1400001</v>
      </c>
      <c r="E655" s="11">
        <v>1059785873.5500001</v>
      </c>
      <c r="F655" s="11">
        <v>1153817173.1600001</v>
      </c>
      <c r="G655" s="12">
        <v>8.8726696549577738E-2</v>
      </c>
    </row>
    <row r="656" spans="1:7" x14ac:dyDescent="0.25">
      <c r="A656" t="s">
        <v>53</v>
      </c>
      <c r="B656" s="7" t="s">
        <v>9</v>
      </c>
      <c r="C656" s="8">
        <v>17223417495.199997</v>
      </c>
      <c r="D656" s="8">
        <v>7614070426.6100006</v>
      </c>
      <c r="E656" s="8">
        <v>12356874915.5</v>
      </c>
      <c r="F656" s="8">
        <v>18368171636.290001</v>
      </c>
      <c r="G656" s="9">
        <v>0.48647386672577353</v>
      </c>
    </row>
    <row r="657" spans="1:7" x14ac:dyDescent="0.25">
      <c r="A657" t="s">
        <v>53</v>
      </c>
      <c r="B657" s="7" t="s">
        <v>10</v>
      </c>
      <c r="C657" s="8">
        <v>841745238.77000117</v>
      </c>
      <c r="D657" s="8">
        <v>629331064.97000015</v>
      </c>
      <c r="E657" s="8">
        <v>357323028.29000002</v>
      </c>
      <c r="F657" s="8">
        <v>434146265.29000002</v>
      </c>
      <c r="G657" s="9">
        <v>0.21499660228349732</v>
      </c>
    </row>
    <row r="658" spans="1:7" x14ac:dyDescent="0.25">
      <c r="A658" t="s">
        <v>53</v>
      </c>
      <c r="B658" s="13" t="s">
        <v>11</v>
      </c>
      <c r="C658" s="14">
        <v>62279074020.829987</v>
      </c>
      <c r="D658" s="14">
        <v>57476355767.140007</v>
      </c>
      <c r="E658" s="14">
        <v>61085262742.870003</v>
      </c>
      <c r="F658" s="14">
        <v>71711093970.660019</v>
      </c>
      <c r="G658" s="15">
        <v>0.17395081482284833</v>
      </c>
    </row>
    <row r="659" spans="1:7" x14ac:dyDescent="0.25">
      <c r="A659" t="s">
        <v>53</v>
      </c>
      <c r="B659" s="4" t="s">
        <v>12</v>
      </c>
      <c r="C659" s="5">
        <v>6770338273.8400002</v>
      </c>
      <c r="D659" s="5">
        <v>1227883027.46</v>
      </c>
      <c r="E659" s="5">
        <v>4442074916.1299992</v>
      </c>
      <c r="F659" s="5">
        <v>3216288767.23</v>
      </c>
      <c r="G659" s="6">
        <v>-0.27594900402263411</v>
      </c>
    </row>
    <row r="660" spans="1:7" x14ac:dyDescent="0.25">
      <c r="A660" t="s">
        <v>53</v>
      </c>
      <c r="B660" s="7" t="s">
        <v>13</v>
      </c>
      <c r="C660" s="8">
        <v>6389739485.0100002</v>
      </c>
      <c r="D660" s="8">
        <v>1169576568.8899999</v>
      </c>
      <c r="E660" s="8">
        <v>2605038886.9700003</v>
      </c>
      <c r="F660" s="8">
        <v>3088030728.75</v>
      </c>
      <c r="G660" s="9">
        <v>0.18540676847315021</v>
      </c>
    </row>
    <row r="661" spans="1:7" x14ac:dyDescent="0.25">
      <c r="A661" t="s">
        <v>53</v>
      </c>
      <c r="B661" s="7" t="s">
        <v>14</v>
      </c>
      <c r="C661" s="8">
        <v>380598788.82999998</v>
      </c>
      <c r="D661" s="8">
        <v>58300194.369999997</v>
      </c>
      <c r="E661" s="8">
        <v>77508162.620000005</v>
      </c>
      <c r="F661" s="8">
        <v>128258038.47999999</v>
      </c>
      <c r="G661" s="9">
        <v>0.6547681449863787</v>
      </c>
    </row>
    <row r="662" spans="1:7" x14ac:dyDescent="0.25">
      <c r="A662" t="s">
        <v>53</v>
      </c>
      <c r="B662" s="7" t="s">
        <v>15</v>
      </c>
      <c r="C662" s="8">
        <v>0</v>
      </c>
      <c r="D662" s="8">
        <v>6264.2</v>
      </c>
      <c r="E662" s="8">
        <v>1759527866.54</v>
      </c>
      <c r="F662" s="8">
        <v>0</v>
      </c>
      <c r="G662" s="9">
        <v>-1</v>
      </c>
    </row>
    <row r="663" spans="1:7" x14ac:dyDescent="0.25">
      <c r="A663" t="s">
        <v>53</v>
      </c>
      <c r="B663" s="13" t="s">
        <v>17</v>
      </c>
      <c r="C663" s="14">
        <v>380598788.8300004</v>
      </c>
      <c r="D663" s="14">
        <v>58306458.570000112</v>
      </c>
      <c r="E663" s="14">
        <v>1837036029.1599991</v>
      </c>
      <c r="F663" s="14">
        <v>128258038.48000002</v>
      </c>
      <c r="G663" s="15">
        <v>-0.9301820778449037</v>
      </c>
    </row>
    <row r="664" spans="1:7" x14ac:dyDescent="0.25">
      <c r="A664" t="s">
        <v>53</v>
      </c>
      <c r="B664" s="16" t="s">
        <v>18</v>
      </c>
      <c r="C664" s="17">
        <v>62659672809.659988</v>
      </c>
      <c r="D664" s="17">
        <v>57534662225.710007</v>
      </c>
      <c r="E664" s="17">
        <v>62922298772.029999</v>
      </c>
      <c r="F664" s="17">
        <v>71839352009.140015</v>
      </c>
      <c r="G664" s="18">
        <v>0.14171531255424816</v>
      </c>
    </row>
    <row r="665" spans="1:7" x14ac:dyDescent="0.25">
      <c r="A665" t="s">
        <v>53</v>
      </c>
      <c r="C665" s="11"/>
      <c r="D665" s="11"/>
      <c r="E665" s="11"/>
      <c r="F665" s="11"/>
      <c r="G665" s="19" t="s">
        <v>16</v>
      </c>
    </row>
    <row r="666" spans="1:7" x14ac:dyDescent="0.25">
      <c r="A666" t="s">
        <v>53</v>
      </c>
      <c r="B666" s="20" t="s">
        <v>19</v>
      </c>
      <c r="C666" s="21">
        <v>61345591996.540001</v>
      </c>
      <c r="D666" s="21">
        <v>57535518352.090004</v>
      </c>
      <c r="E666" s="21">
        <v>62858625003.799995</v>
      </c>
      <c r="F666" s="21">
        <v>70666348369.740005</v>
      </c>
      <c r="G666" s="22">
        <v>0.12421085197883361</v>
      </c>
    </row>
    <row r="667" spans="1:7" x14ac:dyDescent="0.25">
      <c r="A667" t="s">
        <v>53</v>
      </c>
      <c r="B667" s="7" t="s">
        <v>20</v>
      </c>
      <c r="C667" s="8">
        <v>31995258183.099998</v>
      </c>
      <c r="D667" s="8">
        <v>30889668589.859997</v>
      </c>
      <c r="E667" s="8">
        <v>36573884575.720001</v>
      </c>
      <c r="F667" s="8">
        <v>42396233100.419998</v>
      </c>
      <c r="G667" s="9">
        <v>0.15919415157134365</v>
      </c>
    </row>
    <row r="668" spans="1:7" x14ac:dyDescent="0.25">
      <c r="A668" t="s">
        <v>53</v>
      </c>
      <c r="B668" s="7" t="s">
        <v>21</v>
      </c>
      <c r="C668" s="8">
        <v>3688603841.3800001</v>
      </c>
      <c r="D668" s="8">
        <v>2875806881.9899998</v>
      </c>
      <c r="E668" s="8">
        <v>898100226.26999998</v>
      </c>
      <c r="F668" s="8">
        <v>59966440.009999998</v>
      </c>
      <c r="G668" s="9">
        <v>-0.93322967943226864</v>
      </c>
    </row>
    <row r="669" spans="1:7" x14ac:dyDescent="0.25">
      <c r="A669" t="s">
        <v>53</v>
      </c>
      <c r="B669" s="7" t="s">
        <v>22</v>
      </c>
      <c r="C669" s="8">
        <v>25661729972.059998</v>
      </c>
      <c r="D669" s="8">
        <v>23770042880.240002</v>
      </c>
      <c r="E669" s="8">
        <v>25386640201.810001</v>
      </c>
      <c r="F669" s="8">
        <v>28210148829.310001</v>
      </c>
      <c r="G669" s="9">
        <v>0.11122025620777858</v>
      </c>
    </row>
    <row r="670" spans="1:7" x14ac:dyDescent="0.25">
      <c r="A670" t="s">
        <v>53</v>
      </c>
      <c r="B670" s="13" t="s">
        <v>23</v>
      </c>
      <c r="C670" s="14">
        <v>57656988155.160004</v>
      </c>
      <c r="D670" s="14">
        <v>54659711470.100006</v>
      </c>
      <c r="E670" s="14">
        <v>61960524777.529991</v>
      </c>
      <c r="F670" s="14">
        <v>70606381929.730011</v>
      </c>
      <c r="G670" s="15">
        <v>0.13953815244856421</v>
      </c>
    </row>
    <row r="671" spans="1:7" x14ac:dyDescent="0.25">
      <c r="A671" t="s">
        <v>53</v>
      </c>
      <c r="B671" s="4" t="s">
        <v>24</v>
      </c>
      <c r="C671" s="5">
        <v>9736731532.3399982</v>
      </c>
      <c r="D671" s="5">
        <v>4482856588.5799999</v>
      </c>
      <c r="E671" s="5">
        <v>1614736713.8099999</v>
      </c>
      <c r="F671" s="5">
        <v>1660819137.3499999</v>
      </c>
      <c r="G671" s="6">
        <v>2.8538660913498191E-2</v>
      </c>
    </row>
    <row r="672" spans="1:7" x14ac:dyDescent="0.25">
      <c r="A672" t="s">
        <v>53</v>
      </c>
      <c r="B672" s="7" t="s">
        <v>25</v>
      </c>
      <c r="C672" s="8">
        <v>6383900393.8100004</v>
      </c>
      <c r="D672" s="8">
        <v>2334635445.3199997</v>
      </c>
      <c r="E672" s="8">
        <v>701518137.82999992</v>
      </c>
      <c r="F672" s="8">
        <v>1396210769.4000001</v>
      </c>
      <c r="G672" s="9">
        <v>0.99027037806732543</v>
      </c>
    </row>
    <row r="673" spans="1:7" x14ac:dyDescent="0.25">
      <c r="A673" t="s">
        <v>53</v>
      </c>
      <c r="B673" s="7" t="s">
        <v>26</v>
      </c>
      <c r="C673" s="8">
        <v>16417009.449999999</v>
      </c>
      <c r="D673" s="8">
        <v>16989963.190000001</v>
      </c>
      <c r="E673" s="8">
        <v>15539268.779999999</v>
      </c>
      <c r="F673" s="8">
        <v>12433665.57</v>
      </c>
      <c r="G673" s="9">
        <v>-0.19985517040525758</v>
      </c>
    </row>
    <row r="674" spans="1:7" x14ac:dyDescent="0.25">
      <c r="A674" t="s">
        <v>53</v>
      </c>
      <c r="B674" s="7" t="s">
        <v>27</v>
      </c>
      <c r="C674" s="8">
        <v>3336414129.0800004</v>
      </c>
      <c r="D674" s="8">
        <v>2131231180.0699999</v>
      </c>
      <c r="E674" s="8">
        <v>897679307.20000005</v>
      </c>
      <c r="F674" s="8">
        <v>252174702.37999994</v>
      </c>
      <c r="G674" s="9">
        <v>-0.71908152459638219</v>
      </c>
    </row>
    <row r="675" spans="1:7" x14ac:dyDescent="0.25">
      <c r="A675" t="s">
        <v>53</v>
      </c>
      <c r="B675" s="10" t="s">
        <v>28</v>
      </c>
      <c r="C675" s="11">
        <v>3310610199.8700004</v>
      </c>
      <c r="D675" s="11">
        <v>2121177852.0699999</v>
      </c>
      <c r="E675" s="11">
        <v>894568859.71000004</v>
      </c>
      <c r="F675" s="11">
        <v>250095951.37999994</v>
      </c>
      <c r="G675" s="12">
        <v>-0.72042850735819752</v>
      </c>
    </row>
    <row r="676" spans="1:7" x14ac:dyDescent="0.25">
      <c r="A676" t="s">
        <v>53</v>
      </c>
      <c r="B676" s="13" t="s">
        <v>29</v>
      </c>
      <c r="C676" s="14">
        <v>6400317408.3099995</v>
      </c>
      <c r="D676" s="14">
        <v>2351625995.0599999</v>
      </c>
      <c r="E676" s="14">
        <v>717057406.60999966</v>
      </c>
      <c r="F676" s="14">
        <v>1408644434.97</v>
      </c>
      <c r="G676" s="15">
        <v>0.96447930386715552</v>
      </c>
    </row>
    <row r="677" spans="1:7" x14ac:dyDescent="0.25">
      <c r="A677" t="s">
        <v>53</v>
      </c>
      <c r="B677" s="16" t="s">
        <v>30</v>
      </c>
      <c r="C677" s="17">
        <v>64057305563.470001</v>
      </c>
      <c r="D677" s="17">
        <v>57011337465.160004</v>
      </c>
      <c r="E677" s="17">
        <v>62677582184.139992</v>
      </c>
      <c r="F677" s="17">
        <v>72015026364.700012</v>
      </c>
      <c r="G677" s="18">
        <v>0.14897581966591522</v>
      </c>
    </row>
    <row r="678" spans="1:7" x14ac:dyDescent="0.25">
      <c r="A678" t="s">
        <v>53</v>
      </c>
    </row>
    <row r="679" spans="1:7" x14ac:dyDescent="0.25">
      <c r="A679" t="s">
        <v>53</v>
      </c>
      <c r="B679" s="4" t="s">
        <v>31</v>
      </c>
      <c r="C679" s="5">
        <v>-1397632753.8100128</v>
      </c>
      <c r="D679" s="5">
        <v>523324760.55000305</v>
      </c>
      <c r="E679" s="5">
        <v>244716587.89000702</v>
      </c>
      <c r="F679" s="5">
        <v>-175674355.55999756</v>
      </c>
      <c r="G679" s="6">
        <v>-1.7178686049633793</v>
      </c>
    </row>
    <row r="680" spans="1:7" x14ac:dyDescent="0.25">
      <c r="A680" t="s">
        <v>53</v>
      </c>
    </row>
    <row r="681" spans="1:7" x14ac:dyDescent="0.25">
      <c r="A681" t="s">
        <v>53</v>
      </c>
      <c r="B681" s="16" t="s">
        <v>32</v>
      </c>
      <c r="C681" s="17">
        <v>2593675494.5899963</v>
      </c>
      <c r="D681" s="17">
        <v>6886999230.25</v>
      </c>
      <c r="E681" s="17">
        <v>6483928748.6499863</v>
      </c>
      <c r="F681" s="17">
        <v>1118039512.3999939</v>
      </c>
      <c r="G681" s="18">
        <v>-0.82756758197986369</v>
      </c>
    </row>
    <row r="682" spans="1:7" x14ac:dyDescent="0.25">
      <c r="A682" t="s">
        <v>53</v>
      </c>
      <c r="B682" s="23" t="s">
        <v>33</v>
      </c>
      <c r="C682" s="5">
        <v>-3991308248.4000092</v>
      </c>
      <c r="D682" s="5">
        <v>-6363674469.6999969</v>
      </c>
      <c r="E682" s="5">
        <v>-6239212160.7599792</v>
      </c>
      <c r="F682" s="5">
        <v>-1293713867.9599915</v>
      </c>
      <c r="G682" s="6">
        <v>0.7926478801127339</v>
      </c>
    </row>
    <row r="683" spans="1:7" x14ac:dyDescent="0.25">
      <c r="A683" t="s">
        <v>53</v>
      </c>
      <c r="B683" s="16" t="s">
        <v>34</v>
      </c>
      <c r="C683" s="17">
        <v>285420028.93000793</v>
      </c>
      <c r="D683" s="17">
        <v>-280749439.36999512</v>
      </c>
      <c r="E683" s="17">
        <v>9643453.3899917603</v>
      </c>
      <c r="F683" s="17">
        <v>-11208194.240005493</v>
      </c>
      <c r="G683" s="18">
        <v>-2.1622593884922661</v>
      </c>
    </row>
    <row r="684" spans="1:7" ht="30" x14ac:dyDescent="0.25">
      <c r="A684" t="s">
        <v>53</v>
      </c>
      <c r="B684" s="24" t="s">
        <v>35</v>
      </c>
      <c r="C684" s="25">
        <v>-4070261518.9600067</v>
      </c>
      <c r="D684" s="25">
        <v>-9291054871.9800034</v>
      </c>
      <c r="E684" s="25">
        <v>-5082273232.3599777</v>
      </c>
      <c r="F684" s="25">
        <v>1927530177.9300232</v>
      </c>
      <c r="G684" s="26">
        <v>1.3792653581977854</v>
      </c>
    </row>
    <row r="686" spans="1:7" ht="31.5" x14ac:dyDescent="0.25">
      <c r="A686" t="s">
        <v>54</v>
      </c>
      <c r="B686" s="1" t="s">
        <v>2</v>
      </c>
      <c r="C686" s="2">
        <v>2015</v>
      </c>
      <c r="D686" s="2">
        <v>2016</v>
      </c>
      <c r="E686" s="2">
        <v>2017</v>
      </c>
      <c r="F686" s="2">
        <v>2018</v>
      </c>
      <c r="G686" s="3" t="s">
        <v>3</v>
      </c>
    </row>
    <row r="687" spans="1:7" x14ac:dyDescent="0.25">
      <c r="A687" t="s">
        <v>54</v>
      </c>
      <c r="B687" s="4" t="s">
        <v>4</v>
      </c>
      <c r="C687" s="5">
        <v>9694516874.1400013</v>
      </c>
      <c r="D687" s="5">
        <v>10340979666.420002</v>
      </c>
      <c r="E687" s="5">
        <v>10892350282.789999</v>
      </c>
      <c r="F687" s="5">
        <v>11417604531.1</v>
      </c>
      <c r="G687" s="6">
        <v>4.8222305992115154E-2</v>
      </c>
    </row>
    <row r="688" spans="1:7" x14ac:dyDescent="0.25">
      <c r="A688" t="s">
        <v>54</v>
      </c>
      <c r="B688" s="7" t="s">
        <v>5</v>
      </c>
      <c r="C688" s="8">
        <v>4922356391.9300013</v>
      </c>
      <c r="D688" s="8">
        <v>5283014515.4599991</v>
      </c>
      <c r="E688" s="8">
        <v>5634106982.9899998</v>
      </c>
      <c r="F688" s="8">
        <v>5936730199.1800003</v>
      </c>
      <c r="G688" s="9">
        <v>5.3712720951812579E-2</v>
      </c>
    </row>
    <row r="689" spans="1:7" x14ac:dyDescent="0.25">
      <c r="A689" t="s">
        <v>54</v>
      </c>
      <c r="B689" s="10" t="s">
        <v>6</v>
      </c>
      <c r="C689" s="11">
        <v>3875727315.9060707</v>
      </c>
      <c r="D689" s="11">
        <v>4232450374.4340014</v>
      </c>
      <c r="E689" s="11">
        <v>4458703158.5800905</v>
      </c>
      <c r="F689" s="11">
        <v>4820309977.6899996</v>
      </c>
      <c r="G689" s="12">
        <v>8.1101344101378939E-2</v>
      </c>
    </row>
    <row r="690" spans="1:7" x14ac:dyDescent="0.25">
      <c r="A690" t="s">
        <v>54</v>
      </c>
      <c r="B690" s="7" t="s">
        <v>7</v>
      </c>
      <c r="C690" s="8">
        <v>3926634593.1099997</v>
      </c>
      <c r="D690" s="8">
        <v>4296504561.5199995</v>
      </c>
      <c r="E690" s="8">
        <v>4610321944.75</v>
      </c>
      <c r="F690" s="8">
        <v>4610449084.9400015</v>
      </c>
      <c r="G690" s="9">
        <v>2.7577291027640382E-5</v>
      </c>
    </row>
    <row r="691" spans="1:7" x14ac:dyDescent="0.25">
      <c r="A691" t="s">
        <v>54</v>
      </c>
      <c r="B691" s="10" t="s">
        <v>8</v>
      </c>
      <c r="C691" s="11">
        <v>2488756203.6099997</v>
      </c>
      <c r="D691" s="11">
        <v>2833161467.3500004</v>
      </c>
      <c r="E691" s="11">
        <v>2775437693.3199997</v>
      </c>
      <c r="F691" s="11">
        <v>2958537097.1500001</v>
      </c>
      <c r="G691" s="12">
        <v>6.597136165970835E-2</v>
      </c>
    </row>
    <row r="692" spans="1:7" x14ac:dyDescent="0.25">
      <c r="A692" t="s">
        <v>54</v>
      </c>
      <c r="B692" s="7" t="s">
        <v>9</v>
      </c>
      <c r="C692" s="8">
        <v>656235478.43000007</v>
      </c>
      <c r="D692" s="8">
        <v>531935083.62000006</v>
      </c>
      <c r="E692" s="8">
        <v>496689172.21999991</v>
      </c>
      <c r="F692" s="8">
        <v>645026637.52999997</v>
      </c>
      <c r="G692" s="9">
        <v>0.29865250463784326</v>
      </c>
    </row>
    <row r="693" spans="1:7" x14ac:dyDescent="0.25">
      <c r="A693" t="s">
        <v>54</v>
      </c>
      <c r="B693" s="7" t="s">
        <v>10</v>
      </c>
      <c r="C693" s="8">
        <v>189290410.67000002</v>
      </c>
      <c r="D693" s="8">
        <v>229525505.82000002</v>
      </c>
      <c r="E693" s="8">
        <v>151232182.82999998</v>
      </c>
      <c r="F693" s="8">
        <v>225398609.44999999</v>
      </c>
      <c r="G693" s="9">
        <v>0.49041431018271053</v>
      </c>
    </row>
    <row r="694" spans="1:7" x14ac:dyDescent="0.25">
      <c r="A694" t="s">
        <v>54</v>
      </c>
      <c r="B694" s="13" t="s">
        <v>11</v>
      </c>
      <c r="C694" s="14">
        <v>9505226463.4700012</v>
      </c>
      <c r="D694" s="14">
        <v>10111454160.600002</v>
      </c>
      <c r="E694" s="14">
        <v>10741118099.959997</v>
      </c>
      <c r="F694" s="14">
        <v>11192205921.65</v>
      </c>
      <c r="G694" s="15">
        <v>4.1996356197934591E-2</v>
      </c>
    </row>
    <row r="695" spans="1:7" x14ac:dyDescent="0.25">
      <c r="A695" t="s">
        <v>54</v>
      </c>
      <c r="B695" s="4" t="s">
        <v>12</v>
      </c>
      <c r="C695" s="5">
        <v>55854487.030000001</v>
      </c>
      <c r="D695" s="5">
        <v>322154174.24000001</v>
      </c>
      <c r="E695" s="5">
        <v>140086494.68999997</v>
      </c>
      <c r="F695" s="5">
        <v>362282395.94</v>
      </c>
      <c r="G695" s="6">
        <v>1.5861336365200764</v>
      </c>
    </row>
    <row r="696" spans="1:7" x14ac:dyDescent="0.25">
      <c r="A696" t="s">
        <v>54</v>
      </c>
      <c r="B696" s="7" t="s">
        <v>13</v>
      </c>
      <c r="C696" s="8">
        <v>37175534.719999999</v>
      </c>
      <c r="D696" s="8">
        <v>250411131.24000001</v>
      </c>
      <c r="E696" s="8">
        <v>104461993.07999998</v>
      </c>
      <c r="F696" s="8">
        <v>293780504.13999999</v>
      </c>
      <c r="G696" s="9">
        <v>1.8123195382172583</v>
      </c>
    </row>
    <row r="697" spans="1:7" x14ac:dyDescent="0.25">
      <c r="A697" t="s">
        <v>54</v>
      </c>
      <c r="B697" s="7" t="s">
        <v>14</v>
      </c>
      <c r="C697" s="8">
        <v>18678952.309999999</v>
      </c>
      <c r="D697" s="8">
        <v>8609427.4399999995</v>
      </c>
      <c r="E697" s="8">
        <v>3391885.02</v>
      </c>
      <c r="F697" s="8">
        <v>68501891.799999997</v>
      </c>
      <c r="G697" s="9">
        <v>19.195817781582701</v>
      </c>
    </row>
    <row r="698" spans="1:7" x14ac:dyDescent="0.25">
      <c r="A698" t="s">
        <v>54</v>
      </c>
      <c r="B698" s="7" t="s">
        <v>15</v>
      </c>
      <c r="C698" s="8">
        <v>0</v>
      </c>
      <c r="D698" s="8">
        <v>63133615.560000002</v>
      </c>
      <c r="E698" s="8">
        <v>32232616.59</v>
      </c>
      <c r="F698" s="8">
        <v>0</v>
      </c>
      <c r="G698" s="9">
        <v>-1</v>
      </c>
    </row>
    <row r="699" spans="1:7" x14ac:dyDescent="0.25">
      <c r="A699" t="s">
        <v>54</v>
      </c>
      <c r="B699" s="13" t="s">
        <v>17</v>
      </c>
      <c r="C699" s="14">
        <v>18678952.310000006</v>
      </c>
      <c r="D699" s="14">
        <v>71743043</v>
      </c>
      <c r="E699" s="14">
        <v>35624501.609999977</v>
      </c>
      <c r="F699" s="14">
        <v>68501891.800000012</v>
      </c>
      <c r="G699" s="15">
        <v>0.92288702168878023</v>
      </c>
    </row>
    <row r="700" spans="1:7" x14ac:dyDescent="0.25">
      <c r="A700" t="s">
        <v>54</v>
      </c>
      <c r="B700" s="16" t="s">
        <v>18</v>
      </c>
      <c r="C700" s="17">
        <v>9523905415.7800007</v>
      </c>
      <c r="D700" s="17">
        <v>10183197203.600002</v>
      </c>
      <c r="E700" s="17">
        <v>10776742601.569998</v>
      </c>
      <c r="F700" s="17">
        <v>11260707813.449999</v>
      </c>
      <c r="G700" s="18">
        <v>4.4908302051261312E-2</v>
      </c>
    </row>
    <row r="701" spans="1:7" x14ac:dyDescent="0.25">
      <c r="A701" t="s">
        <v>54</v>
      </c>
      <c r="C701" s="11"/>
      <c r="D701" s="11"/>
      <c r="E701" s="11"/>
      <c r="F701" s="11"/>
      <c r="G701" s="19" t="s">
        <v>16</v>
      </c>
    </row>
    <row r="702" spans="1:7" x14ac:dyDescent="0.25">
      <c r="A702" t="s">
        <v>54</v>
      </c>
      <c r="B702" s="20" t="s">
        <v>19</v>
      </c>
      <c r="C702" s="21">
        <v>9104341325.9200001</v>
      </c>
      <c r="D702" s="21">
        <v>9381591401.3800011</v>
      </c>
      <c r="E702" s="21">
        <v>10217099466.650002</v>
      </c>
      <c r="F702" s="21">
        <v>9506106049.6900005</v>
      </c>
      <c r="G702" s="22">
        <v>-6.9588577392319606E-2</v>
      </c>
    </row>
    <row r="703" spans="1:7" x14ac:dyDescent="0.25">
      <c r="A703" t="s">
        <v>54</v>
      </c>
      <c r="B703" s="7" t="s">
        <v>20</v>
      </c>
      <c r="C703" s="8">
        <v>6230226714.6000013</v>
      </c>
      <c r="D703" s="8">
        <v>6339123309.6600008</v>
      </c>
      <c r="E703" s="8">
        <v>6785710938.2600002</v>
      </c>
      <c r="F703" s="8">
        <v>6077485276.5099993</v>
      </c>
      <c r="G703" s="9">
        <v>-0.1043701490077921</v>
      </c>
    </row>
    <row r="704" spans="1:7" x14ac:dyDescent="0.25">
      <c r="A704" t="s">
        <v>54</v>
      </c>
      <c r="B704" s="7" t="s">
        <v>21</v>
      </c>
      <c r="C704" s="8">
        <v>95309687.379999995</v>
      </c>
      <c r="D704" s="8">
        <v>103595165.58</v>
      </c>
      <c r="E704" s="8">
        <v>114082539.53</v>
      </c>
      <c r="F704" s="8">
        <v>120992573</v>
      </c>
      <c r="G704" s="9">
        <v>6.057047378563031E-2</v>
      </c>
    </row>
    <row r="705" spans="1:7" x14ac:dyDescent="0.25">
      <c r="A705" t="s">
        <v>54</v>
      </c>
      <c r="B705" s="7" t="s">
        <v>22</v>
      </c>
      <c r="C705" s="8">
        <v>2778804923.9399991</v>
      </c>
      <c r="D705" s="8">
        <v>2938872926.1400003</v>
      </c>
      <c r="E705" s="8">
        <v>3317305988.8600001</v>
      </c>
      <c r="F705" s="8">
        <v>3307628200.1800003</v>
      </c>
      <c r="G705" s="9">
        <v>-2.9173638827709176E-3</v>
      </c>
    </row>
    <row r="706" spans="1:7" x14ac:dyDescent="0.25">
      <c r="A706" t="s">
        <v>54</v>
      </c>
      <c r="B706" s="13" t="s">
        <v>23</v>
      </c>
      <c r="C706" s="14">
        <v>9009031638.5400009</v>
      </c>
      <c r="D706" s="14">
        <v>9277996235.8000011</v>
      </c>
      <c r="E706" s="14">
        <v>10103016927.120001</v>
      </c>
      <c r="F706" s="14">
        <v>9385113476.6900005</v>
      </c>
      <c r="G706" s="15">
        <v>-7.1058324024272243E-2</v>
      </c>
    </row>
    <row r="707" spans="1:7" x14ac:dyDescent="0.25">
      <c r="A707" t="s">
        <v>54</v>
      </c>
      <c r="B707" s="4" t="s">
        <v>24</v>
      </c>
      <c r="C707" s="5">
        <v>855516681.25999999</v>
      </c>
      <c r="D707" s="5">
        <v>842614430.99000001</v>
      </c>
      <c r="E707" s="5">
        <v>959208769.71000004</v>
      </c>
      <c r="F707" s="5">
        <v>1202446921.76</v>
      </c>
      <c r="G707" s="6">
        <v>0.25358207694821089</v>
      </c>
    </row>
    <row r="708" spans="1:7" x14ac:dyDescent="0.25">
      <c r="A708" t="s">
        <v>54</v>
      </c>
      <c r="B708" s="7" t="s">
        <v>25</v>
      </c>
      <c r="C708" s="8">
        <v>325595027.88</v>
      </c>
      <c r="D708" s="8">
        <v>457069157.94</v>
      </c>
      <c r="E708" s="8">
        <v>496912327.68000001</v>
      </c>
      <c r="F708" s="8">
        <v>744227450.06000006</v>
      </c>
      <c r="G708" s="9">
        <v>0.49770373686374964</v>
      </c>
    </row>
    <row r="709" spans="1:7" x14ac:dyDescent="0.25">
      <c r="A709" t="s">
        <v>54</v>
      </c>
      <c r="B709" s="7" t="s">
        <v>26</v>
      </c>
      <c r="C709" s="8">
        <v>13333533.390000047</v>
      </c>
      <c r="D709" s="8">
        <v>18330709.499999985</v>
      </c>
      <c r="E709" s="8">
        <v>32910148.860000048</v>
      </c>
      <c r="F709" s="8">
        <v>1034898.6000000001</v>
      </c>
      <c r="G709" s="9">
        <v>-0.96855381589422562</v>
      </c>
    </row>
    <row r="710" spans="1:7" x14ac:dyDescent="0.25">
      <c r="A710" t="s">
        <v>54</v>
      </c>
      <c r="B710" s="7" t="s">
        <v>27</v>
      </c>
      <c r="C710" s="8">
        <v>516588119.99000001</v>
      </c>
      <c r="D710" s="8">
        <v>367214563.55000001</v>
      </c>
      <c r="E710" s="8">
        <v>429386293.16999996</v>
      </c>
      <c r="F710" s="8">
        <v>457184573.10000002</v>
      </c>
      <c r="G710" s="9">
        <v>6.4739560559270909E-2</v>
      </c>
    </row>
    <row r="711" spans="1:7" x14ac:dyDescent="0.25">
      <c r="A711" t="s">
        <v>54</v>
      </c>
      <c r="B711" s="10" t="s">
        <v>28</v>
      </c>
      <c r="C711" s="11">
        <v>153970813.71000001</v>
      </c>
      <c r="D711" s="11">
        <v>153180044.49000001</v>
      </c>
      <c r="E711" s="11">
        <v>141803419.38999999</v>
      </c>
      <c r="F711" s="11">
        <v>162679007.78999999</v>
      </c>
      <c r="G711" s="12">
        <v>0.14721498599823016</v>
      </c>
    </row>
    <row r="712" spans="1:7" x14ac:dyDescent="0.25">
      <c r="A712" t="s">
        <v>54</v>
      </c>
      <c r="B712" s="13" t="s">
        <v>29</v>
      </c>
      <c r="C712" s="14">
        <v>338928561.27000004</v>
      </c>
      <c r="D712" s="14">
        <v>475399867.43999994</v>
      </c>
      <c r="E712" s="14">
        <v>529822476.54000008</v>
      </c>
      <c r="F712" s="14">
        <v>745262348.66000021</v>
      </c>
      <c r="G712" s="15">
        <v>0.4066265242783354</v>
      </c>
    </row>
    <row r="713" spans="1:7" x14ac:dyDescent="0.25">
      <c r="A713" t="s">
        <v>54</v>
      </c>
      <c r="B713" s="16" t="s">
        <v>30</v>
      </c>
      <c r="C713" s="17">
        <v>9347960199.8100014</v>
      </c>
      <c r="D713" s="17">
        <v>9753396103.2400017</v>
      </c>
      <c r="E713" s="17">
        <v>10632839403.660002</v>
      </c>
      <c r="F713" s="17">
        <v>10130375825.35</v>
      </c>
      <c r="G713" s="18">
        <v>-4.7255823137613173E-2</v>
      </c>
    </row>
    <row r="714" spans="1:7" x14ac:dyDescent="0.25">
      <c r="A714" t="s">
        <v>54</v>
      </c>
    </row>
    <row r="715" spans="1:7" x14ac:dyDescent="0.25">
      <c r="A715" t="s">
        <v>54</v>
      </c>
      <c r="B715" s="4" t="s">
        <v>31</v>
      </c>
      <c r="C715" s="5">
        <v>175945215.96999931</v>
      </c>
      <c r="D715" s="5">
        <v>429801100.36000061</v>
      </c>
      <c r="E715" s="5">
        <v>143903197.90999603</v>
      </c>
      <c r="F715" s="5">
        <v>1130331988.0999985</v>
      </c>
      <c r="G715" s="6">
        <v>6.8548079856221289</v>
      </c>
    </row>
    <row r="716" spans="1:7" x14ac:dyDescent="0.25">
      <c r="A716" t="s">
        <v>54</v>
      </c>
    </row>
    <row r="717" spans="1:7" x14ac:dyDescent="0.25">
      <c r="A717" t="s">
        <v>54</v>
      </c>
      <c r="B717" s="16" t="s">
        <v>32</v>
      </c>
      <c r="C717" s="17">
        <v>254949007.06000137</v>
      </c>
      <c r="D717" s="17">
        <v>383550267.5399971</v>
      </c>
      <c r="E717" s="17">
        <v>500108421.26999664</v>
      </c>
      <c r="F717" s="17">
        <v>274159474.12999916</v>
      </c>
      <c r="G717" s="18">
        <v>-0.4517999248367246</v>
      </c>
    </row>
    <row r="718" spans="1:7" x14ac:dyDescent="0.25">
      <c r="A718" t="s">
        <v>54</v>
      </c>
      <c r="B718" s="23" t="s">
        <v>33</v>
      </c>
      <c r="C718" s="5">
        <v>-79003791.09000206</v>
      </c>
      <c r="D718" s="5">
        <v>46250832.82000351</v>
      </c>
      <c r="E718" s="5">
        <v>-356205223.36000061</v>
      </c>
      <c r="F718" s="5">
        <v>856172513.96999931</v>
      </c>
      <c r="G718" s="6">
        <v>3.4035933720845644</v>
      </c>
    </row>
    <row r="719" spans="1:7" x14ac:dyDescent="0.25">
      <c r="A719" t="s">
        <v>54</v>
      </c>
      <c r="B719" s="16" t="s">
        <v>34</v>
      </c>
      <c r="C719" s="17">
        <v>-1.9073486328125E-6</v>
      </c>
      <c r="D719" s="17">
        <v>68447.559999465942</v>
      </c>
      <c r="E719" s="17">
        <v>1.9073486328125E-6</v>
      </c>
      <c r="F719" s="17">
        <v>1.9073486328125E-6</v>
      </c>
      <c r="G719" s="18">
        <v>0</v>
      </c>
    </row>
    <row r="720" spans="1:7" ht="30" x14ac:dyDescent="0.25">
      <c r="A720" t="s">
        <v>54</v>
      </c>
      <c r="B720" s="24" t="s">
        <v>35</v>
      </c>
      <c r="C720" s="25">
        <v>-464435653.06999969</v>
      </c>
      <c r="D720" s="25">
        <v>55309293.190004349</v>
      </c>
      <c r="E720" s="25">
        <v>-643979880.14999962</v>
      </c>
      <c r="F720" s="25">
        <v>797174481.46000099</v>
      </c>
      <c r="G720" s="26">
        <v>2.2378872477728939</v>
      </c>
    </row>
    <row r="722" spans="1:7" ht="31.5" x14ac:dyDescent="0.25">
      <c r="A722" t="s">
        <v>55</v>
      </c>
      <c r="B722" s="1" t="s">
        <v>2</v>
      </c>
      <c r="C722" s="2">
        <v>2015</v>
      </c>
      <c r="D722" s="2">
        <v>2016</v>
      </c>
      <c r="E722" s="2">
        <v>2017</v>
      </c>
      <c r="F722" s="2">
        <v>2018</v>
      </c>
      <c r="G722" s="3" t="s">
        <v>3</v>
      </c>
    </row>
    <row r="723" spans="1:7" x14ac:dyDescent="0.25">
      <c r="A723" t="s">
        <v>55</v>
      </c>
      <c r="B723" s="4" t="s">
        <v>4</v>
      </c>
      <c r="C723" s="5">
        <v>7027192111.0900011</v>
      </c>
      <c r="D723" s="5">
        <v>7711998333.8500004</v>
      </c>
      <c r="E723" s="5">
        <v>7767151382.039999</v>
      </c>
      <c r="F723" s="5">
        <v>8337201340.8599987</v>
      </c>
      <c r="G723" s="6">
        <v>7.3392410007371234E-2</v>
      </c>
    </row>
    <row r="724" spans="1:7" x14ac:dyDescent="0.25">
      <c r="A724" t="s">
        <v>55</v>
      </c>
      <c r="B724" s="7" t="s">
        <v>5</v>
      </c>
      <c r="C724" s="8">
        <v>3284038097.54</v>
      </c>
      <c r="D724" s="8">
        <v>3367635383.1899996</v>
      </c>
      <c r="E724" s="8">
        <v>3556534843.2800002</v>
      </c>
      <c r="F724" s="8">
        <v>3943607701.3999987</v>
      </c>
      <c r="G724" s="9">
        <v>0.10883426570426119</v>
      </c>
    </row>
    <row r="725" spans="1:7" x14ac:dyDescent="0.25">
      <c r="A725" t="s">
        <v>55</v>
      </c>
      <c r="B725" s="10" t="s">
        <v>6</v>
      </c>
      <c r="C725" s="11">
        <v>2748012801.9645414</v>
      </c>
      <c r="D725" s="11">
        <v>2735323493.1313519</v>
      </c>
      <c r="E725" s="11">
        <v>2858301088.6971502</v>
      </c>
      <c r="F725" s="11">
        <v>3147782588.8299999</v>
      </c>
      <c r="G725" s="12">
        <v>0.10127746908034767</v>
      </c>
    </row>
    <row r="726" spans="1:7" x14ac:dyDescent="0.25">
      <c r="A726" t="s">
        <v>55</v>
      </c>
      <c r="B726" s="7" t="s">
        <v>7</v>
      </c>
      <c r="C726" s="8">
        <v>2780862670.3800001</v>
      </c>
      <c r="D726" s="8">
        <v>3256518487.1600003</v>
      </c>
      <c r="E726" s="8">
        <v>3070488955.4299998</v>
      </c>
      <c r="F726" s="8">
        <v>3260681130.4899998</v>
      </c>
      <c r="G726" s="9">
        <v>6.1941983124106335E-2</v>
      </c>
    </row>
    <row r="727" spans="1:7" x14ac:dyDescent="0.25">
      <c r="A727" t="s">
        <v>55</v>
      </c>
      <c r="B727" s="10" t="s">
        <v>8</v>
      </c>
      <c r="C727" s="11">
        <v>1720492028.5999999</v>
      </c>
      <c r="D727" s="11">
        <v>2027841687.51</v>
      </c>
      <c r="E727" s="11">
        <v>1897458345.1500001</v>
      </c>
      <c r="F727" s="11">
        <v>2044710819.9100001</v>
      </c>
      <c r="G727" s="12">
        <v>7.7605115883774098E-2</v>
      </c>
    </row>
    <row r="728" spans="1:7" x14ac:dyDescent="0.25">
      <c r="A728" t="s">
        <v>55</v>
      </c>
      <c r="B728" s="7" t="s">
        <v>9</v>
      </c>
      <c r="C728" s="8">
        <v>666857953.3499999</v>
      </c>
      <c r="D728" s="8">
        <v>709291265.23000002</v>
      </c>
      <c r="E728" s="8">
        <v>817755989.20000005</v>
      </c>
      <c r="F728" s="8">
        <v>888107074.53999996</v>
      </c>
      <c r="G728" s="9">
        <v>8.6029434536851829E-2</v>
      </c>
    </row>
    <row r="729" spans="1:7" x14ac:dyDescent="0.25">
      <c r="A729" t="s">
        <v>55</v>
      </c>
      <c r="B729" s="7" t="s">
        <v>10</v>
      </c>
      <c r="C729" s="8">
        <v>295433389.81999999</v>
      </c>
      <c r="D729" s="8">
        <v>378553198.26999998</v>
      </c>
      <c r="E729" s="8">
        <v>322371594.13</v>
      </c>
      <c r="F729" s="8">
        <v>244805434.43000001</v>
      </c>
      <c r="G729" s="9">
        <v>-0.24061102501705084</v>
      </c>
    </row>
    <row r="730" spans="1:7" x14ac:dyDescent="0.25">
      <c r="A730" t="s">
        <v>55</v>
      </c>
      <c r="B730" s="13" t="s">
        <v>11</v>
      </c>
      <c r="C730" s="14">
        <v>6731758721.2700014</v>
      </c>
      <c r="D730" s="14">
        <v>7333445135.5799999</v>
      </c>
      <c r="E730" s="14">
        <v>7444779787.9099989</v>
      </c>
      <c r="F730" s="14">
        <v>8092395906.4299984</v>
      </c>
      <c r="G730" s="15">
        <v>8.6989291418894638E-2</v>
      </c>
    </row>
    <row r="731" spans="1:7" x14ac:dyDescent="0.25">
      <c r="A731" t="s">
        <v>55</v>
      </c>
      <c r="B731" s="4" t="s">
        <v>12</v>
      </c>
      <c r="C731" s="5">
        <v>55460206.210000001</v>
      </c>
      <c r="D731" s="5">
        <v>169585338.61000001</v>
      </c>
      <c r="E731" s="5">
        <v>98241963.840000004</v>
      </c>
      <c r="F731" s="5">
        <v>188256019.5</v>
      </c>
      <c r="G731" s="6">
        <v>0.91624853719943711</v>
      </c>
    </row>
    <row r="732" spans="1:7" x14ac:dyDescent="0.25">
      <c r="A732" t="s">
        <v>55</v>
      </c>
      <c r="B732" s="7" t="s">
        <v>13</v>
      </c>
      <c r="C732" s="8">
        <v>32855036.760000002</v>
      </c>
      <c r="D732" s="8">
        <v>117241365.75</v>
      </c>
      <c r="E732" s="8">
        <v>33865652.450000003</v>
      </c>
      <c r="F732" s="8">
        <v>23956905.82</v>
      </c>
      <c r="G732" s="9">
        <v>-0.29258986356838967</v>
      </c>
    </row>
    <row r="733" spans="1:7" x14ac:dyDescent="0.25">
      <c r="A733" t="s">
        <v>55</v>
      </c>
      <c r="B733" s="7" t="s">
        <v>14</v>
      </c>
      <c r="C733" s="8">
        <v>22605169.449999999</v>
      </c>
      <c r="D733" s="8">
        <v>52343972.859999999</v>
      </c>
      <c r="E733" s="8">
        <v>64376311.390000001</v>
      </c>
      <c r="F733" s="8">
        <v>163616392.68000001</v>
      </c>
      <c r="G733" s="9">
        <v>1.5415620924409723</v>
      </c>
    </row>
    <row r="734" spans="1:7" x14ac:dyDescent="0.25">
      <c r="A734" t="s">
        <v>55</v>
      </c>
      <c r="B734" s="7" t="s">
        <v>15</v>
      </c>
      <c r="C734" s="8">
        <v>0</v>
      </c>
      <c r="D734" s="8">
        <v>0</v>
      </c>
      <c r="E734" s="8">
        <v>0</v>
      </c>
      <c r="F734" s="8">
        <v>682721</v>
      </c>
      <c r="G734" s="9" t="s">
        <v>16</v>
      </c>
    </row>
    <row r="735" spans="1:7" x14ac:dyDescent="0.25">
      <c r="A735" t="s">
        <v>55</v>
      </c>
      <c r="B735" s="13" t="s">
        <v>17</v>
      </c>
      <c r="C735" s="14">
        <v>22605169.449999999</v>
      </c>
      <c r="D735" s="14">
        <v>52343972.860000014</v>
      </c>
      <c r="E735" s="14">
        <v>64376311.390000001</v>
      </c>
      <c r="F735" s="14">
        <v>164299113.68000001</v>
      </c>
      <c r="G735" s="15">
        <v>1.5521672511594331</v>
      </c>
    </row>
    <row r="736" spans="1:7" x14ac:dyDescent="0.25">
      <c r="A736" t="s">
        <v>55</v>
      </c>
      <c r="B736" s="16" t="s">
        <v>18</v>
      </c>
      <c r="C736" s="17">
        <v>6754363890.7200012</v>
      </c>
      <c r="D736" s="17">
        <v>7385789108.4399996</v>
      </c>
      <c r="E736" s="17">
        <v>7509156099.2999992</v>
      </c>
      <c r="F736" s="17">
        <v>8256695020.1099987</v>
      </c>
      <c r="G736" s="18">
        <v>9.9550323754713899E-2</v>
      </c>
    </row>
    <row r="737" spans="1:7" x14ac:dyDescent="0.25">
      <c r="A737" t="s">
        <v>55</v>
      </c>
      <c r="C737" s="11"/>
      <c r="D737" s="11"/>
      <c r="E737" s="11"/>
      <c r="F737" s="11"/>
      <c r="G737" s="19" t="s">
        <v>16</v>
      </c>
    </row>
    <row r="738" spans="1:7" x14ac:dyDescent="0.25">
      <c r="A738" t="s">
        <v>55</v>
      </c>
      <c r="B738" s="20" t="s">
        <v>19</v>
      </c>
      <c r="C738" s="21">
        <v>6128880465.5</v>
      </c>
      <c r="D738" s="21">
        <v>6558115529.9200001</v>
      </c>
      <c r="E738" s="21">
        <v>6960383423.039999</v>
      </c>
      <c r="F738" s="21">
        <v>7510516979.7799988</v>
      </c>
      <c r="G738" s="22">
        <v>7.9037823536986254E-2</v>
      </c>
    </row>
    <row r="739" spans="1:7" x14ac:dyDescent="0.25">
      <c r="A739" t="s">
        <v>55</v>
      </c>
      <c r="B739" s="7" t="s">
        <v>20</v>
      </c>
      <c r="C739" s="8">
        <v>3463915195.6600008</v>
      </c>
      <c r="D739" s="8">
        <v>3795578377.2700009</v>
      </c>
      <c r="E739" s="8">
        <v>3983037553.0099993</v>
      </c>
      <c r="F739" s="8">
        <v>4249125224.9000001</v>
      </c>
      <c r="G739" s="9">
        <v>6.6805212943301828E-2</v>
      </c>
    </row>
    <row r="740" spans="1:7" x14ac:dyDescent="0.25">
      <c r="A740" t="s">
        <v>55</v>
      </c>
      <c r="B740" s="7" t="s">
        <v>21</v>
      </c>
      <c r="C740" s="8">
        <v>43903396.219999999</v>
      </c>
      <c r="D740" s="8">
        <v>39750359.5</v>
      </c>
      <c r="E740" s="8">
        <v>46747873.829999998</v>
      </c>
      <c r="F740" s="8">
        <v>84693631.159999996</v>
      </c>
      <c r="G740" s="9">
        <v>0.81171086984599228</v>
      </c>
    </row>
    <row r="741" spans="1:7" x14ac:dyDescent="0.25">
      <c r="A741" t="s">
        <v>55</v>
      </c>
      <c r="B741" s="7" t="s">
        <v>22</v>
      </c>
      <c r="C741" s="8">
        <v>2621061873.6199999</v>
      </c>
      <c r="D741" s="8">
        <v>2722786793.1500001</v>
      </c>
      <c r="E741" s="8">
        <v>2930597996.2000003</v>
      </c>
      <c r="F741" s="8">
        <v>3176698123.7199993</v>
      </c>
      <c r="G741" s="9">
        <v>8.3976078547486926E-2</v>
      </c>
    </row>
    <row r="742" spans="1:7" x14ac:dyDescent="0.25">
      <c r="A742" t="s">
        <v>55</v>
      </c>
      <c r="B742" s="13" t="s">
        <v>23</v>
      </c>
      <c r="C742" s="14">
        <v>6084977069.2799997</v>
      </c>
      <c r="D742" s="14">
        <v>6518365170.4200001</v>
      </c>
      <c r="E742" s="14">
        <v>6913635549.21</v>
      </c>
      <c r="F742" s="14">
        <v>7425823348.6199989</v>
      </c>
      <c r="G742" s="15">
        <v>7.4083714098658993E-2</v>
      </c>
    </row>
    <row r="743" spans="1:7" x14ac:dyDescent="0.25">
      <c r="A743" t="s">
        <v>55</v>
      </c>
      <c r="B743" s="4" t="s">
        <v>24</v>
      </c>
      <c r="C743" s="5">
        <v>494832996.13999999</v>
      </c>
      <c r="D743" s="5">
        <v>590390544.21999991</v>
      </c>
      <c r="E743" s="5">
        <v>686783631.58000016</v>
      </c>
      <c r="F743" s="5">
        <v>794899893.36000001</v>
      </c>
      <c r="G743" s="6">
        <v>0.15742405148950597</v>
      </c>
    </row>
    <row r="744" spans="1:7" x14ac:dyDescent="0.25">
      <c r="A744" t="s">
        <v>55</v>
      </c>
      <c r="B744" s="7" t="s">
        <v>25</v>
      </c>
      <c r="C744" s="8">
        <v>374059529.15000004</v>
      </c>
      <c r="D744" s="8">
        <v>458275193.75</v>
      </c>
      <c r="E744" s="8">
        <v>547765318.58000004</v>
      </c>
      <c r="F744" s="8">
        <v>675712659.11000001</v>
      </c>
      <c r="G744" s="9">
        <v>0.23358057947459029</v>
      </c>
    </row>
    <row r="745" spans="1:7" x14ac:dyDescent="0.25">
      <c r="A745" t="s">
        <v>55</v>
      </c>
      <c r="B745" s="7" t="s">
        <v>26</v>
      </c>
      <c r="C745" s="8">
        <v>88928.7</v>
      </c>
      <c r="D745" s="8">
        <v>5840000</v>
      </c>
      <c r="E745" s="8">
        <v>2911074.1</v>
      </c>
      <c r="F745" s="8">
        <v>7848781.6399999997</v>
      </c>
      <c r="G745" s="9">
        <v>1.6961806434264242</v>
      </c>
    </row>
    <row r="746" spans="1:7" x14ac:dyDescent="0.25">
      <c r="A746" t="s">
        <v>55</v>
      </c>
      <c r="B746" s="7" t="s">
        <v>27</v>
      </c>
      <c r="C746" s="8">
        <v>120684538.29000001</v>
      </c>
      <c r="D746" s="8">
        <v>126275350.47</v>
      </c>
      <c r="E746" s="8">
        <v>136107238.90000001</v>
      </c>
      <c r="F746" s="8">
        <v>111338452.60999998</v>
      </c>
      <c r="G746" s="9">
        <v>-0.18197993354488673</v>
      </c>
    </row>
    <row r="747" spans="1:7" x14ac:dyDescent="0.25">
      <c r="A747" t="s">
        <v>55</v>
      </c>
      <c r="B747" s="10" t="s">
        <v>28</v>
      </c>
      <c r="C747" s="11">
        <v>115684538.29000001</v>
      </c>
      <c r="D747" s="11">
        <v>123275350.47</v>
      </c>
      <c r="E747" s="11">
        <v>134107238.90000001</v>
      </c>
      <c r="F747" s="11">
        <v>111338452.60999998</v>
      </c>
      <c r="G747" s="12">
        <v>-0.16978044195644104</v>
      </c>
    </row>
    <row r="748" spans="1:7" x14ac:dyDescent="0.25">
      <c r="A748" t="s">
        <v>55</v>
      </c>
      <c r="B748" s="13" t="s">
        <v>29</v>
      </c>
      <c r="C748" s="14">
        <v>374148457.84999996</v>
      </c>
      <c r="D748" s="14">
        <v>464115193.75</v>
      </c>
      <c r="E748" s="14">
        <v>550676392.68000007</v>
      </c>
      <c r="F748" s="14">
        <v>683561440.75</v>
      </c>
      <c r="G748" s="15">
        <v>0.24131241113003349</v>
      </c>
    </row>
    <row r="749" spans="1:7" x14ac:dyDescent="0.25">
      <c r="A749" t="s">
        <v>55</v>
      </c>
      <c r="B749" s="16" t="s">
        <v>30</v>
      </c>
      <c r="C749" s="17">
        <v>6459125527.1300001</v>
      </c>
      <c r="D749" s="17">
        <v>6982480364.1700001</v>
      </c>
      <c r="E749" s="17">
        <v>7464311941.8900003</v>
      </c>
      <c r="F749" s="17">
        <v>8109384789.3699989</v>
      </c>
      <c r="G749" s="18">
        <v>8.6420939063361679E-2</v>
      </c>
    </row>
    <row r="750" spans="1:7" x14ac:dyDescent="0.25">
      <c r="A750" t="s">
        <v>55</v>
      </c>
    </row>
    <row r="751" spans="1:7" x14ac:dyDescent="0.25">
      <c r="A751" t="s">
        <v>55</v>
      </c>
      <c r="B751" s="4" t="s">
        <v>31</v>
      </c>
      <c r="C751" s="5">
        <v>295238363.59000111</v>
      </c>
      <c r="D751" s="5">
        <v>403308744.2699995</v>
      </c>
      <c r="E751" s="5">
        <v>44844157.409998894</v>
      </c>
      <c r="F751" s="5">
        <v>147310230.73999977</v>
      </c>
      <c r="G751" s="6">
        <v>2.2849369739112109</v>
      </c>
    </row>
    <row r="752" spans="1:7" x14ac:dyDescent="0.25">
      <c r="A752" t="s">
        <v>55</v>
      </c>
    </row>
    <row r="753" spans="1:7" x14ac:dyDescent="0.25">
      <c r="A753" t="s">
        <v>55</v>
      </c>
      <c r="B753" s="16" t="s">
        <v>32</v>
      </c>
      <c r="C753" s="17">
        <v>319038948.00000095</v>
      </c>
      <c r="D753" s="17">
        <v>32546707.489999771</v>
      </c>
      <c r="E753" s="17">
        <v>141343331.05999947</v>
      </c>
      <c r="F753" s="17">
        <v>1744499.3700008392</v>
      </c>
      <c r="G753" s="18">
        <v>-0.98765771715638773</v>
      </c>
    </row>
    <row r="754" spans="1:7" x14ac:dyDescent="0.25">
      <c r="A754" t="s">
        <v>55</v>
      </c>
      <c r="B754" s="23" t="s">
        <v>33</v>
      </c>
      <c r="C754" s="5">
        <v>-23800584.409999847</v>
      </c>
      <c r="D754" s="5">
        <v>370762036.77999973</v>
      </c>
      <c r="E754" s="5">
        <v>-96499173.650000572</v>
      </c>
      <c r="F754" s="5">
        <v>145565731.36999893</v>
      </c>
      <c r="G754" s="6">
        <v>2.5084660921342312</v>
      </c>
    </row>
    <row r="755" spans="1:7" x14ac:dyDescent="0.25">
      <c r="A755" t="s">
        <v>55</v>
      </c>
      <c r="B755" s="16" t="s">
        <v>34</v>
      </c>
      <c r="C755" s="17">
        <v>240000.00000095367</v>
      </c>
      <c r="D755" s="17">
        <v>76805.030000686646</v>
      </c>
      <c r="E755" s="17">
        <v>-74699.91999912262</v>
      </c>
      <c r="F755" s="17">
        <v>9.5367431640625E-7</v>
      </c>
      <c r="G755" s="18">
        <v>1.0000000000127667</v>
      </c>
    </row>
    <row r="756" spans="1:7" ht="30" x14ac:dyDescent="0.25">
      <c r="A756" t="s">
        <v>55</v>
      </c>
      <c r="B756" s="24" t="s">
        <v>35</v>
      </c>
      <c r="C756" s="25">
        <v>139659907.65999985</v>
      </c>
      <c r="D756" s="25">
        <v>700454085.80000019</v>
      </c>
      <c r="E756" s="25">
        <v>76957660.119999886</v>
      </c>
      <c r="F756" s="25">
        <v>218295987.84999847</v>
      </c>
      <c r="G756" s="26">
        <v>1.8365725713283134</v>
      </c>
    </row>
    <row r="758" spans="1:7" ht="31.5" x14ac:dyDescent="0.25">
      <c r="A758" t="s">
        <v>56</v>
      </c>
      <c r="B758" s="1" t="s">
        <v>2</v>
      </c>
      <c r="C758" s="2">
        <v>2015</v>
      </c>
      <c r="D758" s="2">
        <v>2016</v>
      </c>
      <c r="E758" s="2">
        <v>2017</v>
      </c>
      <c r="F758" s="2">
        <v>2018</v>
      </c>
      <c r="G758" s="3" t="s">
        <v>3</v>
      </c>
    </row>
    <row r="759" spans="1:7" x14ac:dyDescent="0.25">
      <c r="A759" t="s">
        <v>56</v>
      </c>
      <c r="B759" s="4" t="s">
        <v>4</v>
      </c>
      <c r="C759" s="5">
        <v>3089252533.1099997</v>
      </c>
      <c r="D759" s="5">
        <v>3652548767.8400002</v>
      </c>
      <c r="E759" s="5">
        <v>3512372400.5000005</v>
      </c>
      <c r="F759" s="5">
        <v>3871717641.8300004</v>
      </c>
      <c r="G759" s="6">
        <v>0.1023084116248168</v>
      </c>
    </row>
    <row r="760" spans="1:7" x14ac:dyDescent="0.25">
      <c r="A760" t="s">
        <v>56</v>
      </c>
      <c r="B760" s="7" t="s">
        <v>5</v>
      </c>
      <c r="C760" s="8">
        <v>722273380.05000007</v>
      </c>
      <c r="D760" s="8">
        <v>813152375.68999994</v>
      </c>
      <c r="E760" s="8">
        <v>869394156.63</v>
      </c>
      <c r="F760" s="8">
        <v>920559429.24000001</v>
      </c>
      <c r="G760" s="9">
        <v>5.8851640788948986E-2</v>
      </c>
    </row>
    <row r="761" spans="1:7" x14ac:dyDescent="0.25">
      <c r="A761" t="s">
        <v>56</v>
      </c>
      <c r="B761" s="10" t="s">
        <v>6</v>
      </c>
      <c r="C761" s="11">
        <v>553736184.6365912</v>
      </c>
      <c r="D761" s="11">
        <v>609641863.95509601</v>
      </c>
      <c r="E761" s="11">
        <v>666775306.37058914</v>
      </c>
      <c r="F761" s="11">
        <v>747600810.40999997</v>
      </c>
      <c r="G761" s="12">
        <v>0.12121850234580908</v>
      </c>
    </row>
    <row r="762" spans="1:7" x14ac:dyDescent="0.25">
      <c r="A762" t="s">
        <v>56</v>
      </c>
      <c r="B762" s="7" t="s">
        <v>7</v>
      </c>
      <c r="C762" s="8">
        <v>1971082631.5</v>
      </c>
      <c r="D762" s="8">
        <v>2269105816.5900002</v>
      </c>
      <c r="E762" s="8">
        <v>2222364884.3900003</v>
      </c>
      <c r="F762" s="8">
        <v>2582387907.2800002</v>
      </c>
      <c r="G762" s="9">
        <v>0.16199996023102201</v>
      </c>
    </row>
    <row r="763" spans="1:7" x14ac:dyDescent="0.25">
      <c r="A763" t="s">
        <v>56</v>
      </c>
      <c r="B763" s="10" t="s">
        <v>8</v>
      </c>
      <c r="C763" s="11">
        <v>1515849046.27</v>
      </c>
      <c r="D763" s="11">
        <v>1756755666.05</v>
      </c>
      <c r="E763" s="11">
        <v>1647550475.76</v>
      </c>
      <c r="F763" s="11">
        <v>1771018398.5799999</v>
      </c>
      <c r="G763" s="12">
        <v>7.4940297512308574E-2</v>
      </c>
    </row>
    <row r="764" spans="1:7" x14ac:dyDescent="0.25">
      <c r="A764" t="s">
        <v>56</v>
      </c>
      <c r="B764" s="7" t="s">
        <v>9</v>
      </c>
      <c r="C764" s="8">
        <v>177318627.42999998</v>
      </c>
      <c r="D764" s="8">
        <v>201170156.41000003</v>
      </c>
      <c r="E764" s="8">
        <v>141203372.08000004</v>
      </c>
      <c r="F764" s="8">
        <v>88632482.800000012</v>
      </c>
      <c r="G764" s="9">
        <v>-0.37230618862427395</v>
      </c>
    </row>
    <row r="765" spans="1:7" x14ac:dyDescent="0.25">
      <c r="A765" t="s">
        <v>56</v>
      </c>
      <c r="B765" s="7" t="s">
        <v>10</v>
      </c>
      <c r="C765" s="8">
        <v>218577894.13</v>
      </c>
      <c r="D765" s="8">
        <v>369120419.14999998</v>
      </c>
      <c r="E765" s="8">
        <v>279409987.39999998</v>
      </c>
      <c r="F765" s="8">
        <v>280137822.50999999</v>
      </c>
      <c r="G765" s="9">
        <v>2.604900121047049E-3</v>
      </c>
    </row>
    <row r="766" spans="1:7" x14ac:dyDescent="0.25">
      <c r="A766" t="s">
        <v>56</v>
      </c>
      <c r="B766" s="13" t="s">
        <v>11</v>
      </c>
      <c r="C766" s="14">
        <v>2870674638.9799995</v>
      </c>
      <c r="D766" s="14">
        <v>3283428348.6900001</v>
      </c>
      <c r="E766" s="14">
        <v>3232962413.1000004</v>
      </c>
      <c r="F766" s="14">
        <v>3591579819.3200006</v>
      </c>
      <c r="G766" s="15">
        <v>0.11092532494868436</v>
      </c>
    </row>
    <row r="767" spans="1:7" x14ac:dyDescent="0.25">
      <c r="A767" t="s">
        <v>56</v>
      </c>
      <c r="B767" s="4" t="s">
        <v>12</v>
      </c>
      <c r="C767" s="5">
        <v>85280627.280000001</v>
      </c>
      <c r="D767" s="5">
        <v>122452552.63</v>
      </c>
      <c r="E767" s="5">
        <v>132788275</v>
      </c>
      <c r="F767" s="5">
        <v>84227544.5</v>
      </c>
      <c r="G767" s="6">
        <v>-0.36570043928953816</v>
      </c>
    </row>
    <row r="768" spans="1:7" x14ac:dyDescent="0.25">
      <c r="A768" t="s">
        <v>56</v>
      </c>
      <c r="B768" s="7" t="s">
        <v>13</v>
      </c>
      <c r="C768" s="8">
        <v>1062815.6299999999</v>
      </c>
      <c r="D768" s="8">
        <v>1608551.06</v>
      </c>
      <c r="E768" s="8">
        <v>2317144.2000000002</v>
      </c>
      <c r="F768" s="8">
        <v>2200652.37</v>
      </c>
      <c r="G768" s="9">
        <v>-5.0273880235852421E-2</v>
      </c>
    </row>
    <row r="769" spans="1:7" x14ac:dyDescent="0.25">
      <c r="A769" t="s">
        <v>56</v>
      </c>
      <c r="B769" s="7" t="s">
        <v>14</v>
      </c>
      <c r="C769" s="8">
        <v>84217811.650000006</v>
      </c>
      <c r="D769" s="8">
        <v>120844001.56999999</v>
      </c>
      <c r="E769" s="8">
        <v>130471130.8</v>
      </c>
      <c r="F769" s="8">
        <v>82026892.129999995</v>
      </c>
      <c r="G769" s="9">
        <v>-0.37130235917293059</v>
      </c>
    </row>
    <row r="770" spans="1:7" x14ac:dyDescent="0.25">
      <c r="A770" t="s">
        <v>56</v>
      </c>
      <c r="B770" s="7" t="s">
        <v>15</v>
      </c>
      <c r="C770" s="8">
        <v>0</v>
      </c>
      <c r="D770" s="8">
        <v>0</v>
      </c>
      <c r="E770" s="8">
        <v>0</v>
      </c>
      <c r="F770" s="8">
        <v>0</v>
      </c>
      <c r="G770" s="9" t="s">
        <v>16</v>
      </c>
    </row>
    <row r="771" spans="1:7" x14ac:dyDescent="0.25">
      <c r="A771" t="s">
        <v>56</v>
      </c>
      <c r="B771" s="13" t="s">
        <v>17</v>
      </c>
      <c r="C771" s="14">
        <v>84217811.650000006</v>
      </c>
      <c r="D771" s="14">
        <v>120844001.56999999</v>
      </c>
      <c r="E771" s="14">
        <v>130471130.8</v>
      </c>
      <c r="F771" s="14">
        <v>82026892.129999995</v>
      </c>
      <c r="G771" s="15">
        <v>-0.37130235917293059</v>
      </c>
    </row>
    <row r="772" spans="1:7" x14ac:dyDescent="0.25">
      <c r="A772" t="s">
        <v>56</v>
      </c>
      <c r="B772" s="16" t="s">
        <v>18</v>
      </c>
      <c r="C772" s="17">
        <v>2954892450.6299996</v>
      </c>
      <c r="D772" s="17">
        <v>3404272350.2600002</v>
      </c>
      <c r="E772" s="17">
        <v>3363433543.9000006</v>
      </c>
      <c r="F772" s="17">
        <v>3673606711.4500008</v>
      </c>
      <c r="G772" s="18">
        <v>9.2219205018198525E-2</v>
      </c>
    </row>
    <row r="773" spans="1:7" x14ac:dyDescent="0.25">
      <c r="A773" t="s">
        <v>56</v>
      </c>
      <c r="C773" s="11"/>
      <c r="D773" s="11"/>
      <c r="E773" s="11"/>
      <c r="F773" s="11"/>
      <c r="G773" s="19" t="s">
        <v>16</v>
      </c>
    </row>
    <row r="774" spans="1:7" x14ac:dyDescent="0.25">
      <c r="A774" t="s">
        <v>56</v>
      </c>
      <c r="B774" s="20" t="s">
        <v>19</v>
      </c>
      <c r="C774" s="21">
        <v>2249264011.6900001</v>
      </c>
      <c r="D774" s="21">
        <v>2956227598.1399999</v>
      </c>
      <c r="E774" s="21">
        <v>2760556971.9268265</v>
      </c>
      <c r="F774" s="21">
        <v>3284284461.1100001</v>
      </c>
      <c r="G774" s="22">
        <v>0.1897180512878964</v>
      </c>
    </row>
    <row r="775" spans="1:7" x14ac:dyDescent="0.25">
      <c r="A775" t="s">
        <v>56</v>
      </c>
      <c r="B775" s="7" t="s">
        <v>20</v>
      </c>
      <c r="C775" s="8">
        <v>1243129728.8600001</v>
      </c>
      <c r="D775" s="8">
        <v>1610282041.8099999</v>
      </c>
      <c r="E775" s="8">
        <v>1534254214.5368266</v>
      </c>
      <c r="F775" s="8">
        <v>1923431325.5999999</v>
      </c>
      <c r="G775" s="9">
        <v>0.25365881832083564</v>
      </c>
    </row>
    <row r="776" spans="1:7" x14ac:dyDescent="0.25">
      <c r="A776" t="s">
        <v>56</v>
      </c>
      <c r="B776" s="7" t="s">
        <v>21</v>
      </c>
      <c r="C776" s="8">
        <v>94002892.989999995</v>
      </c>
      <c r="D776" s="8">
        <v>125990268.40000001</v>
      </c>
      <c r="E776" s="8">
        <v>99633950.599999994</v>
      </c>
      <c r="F776" s="8">
        <v>101112417.72</v>
      </c>
      <c r="G776" s="9">
        <v>1.4838989231046358E-2</v>
      </c>
    </row>
    <row r="777" spans="1:7" x14ac:dyDescent="0.25">
      <c r="A777" t="s">
        <v>56</v>
      </c>
      <c r="B777" s="7" t="s">
        <v>22</v>
      </c>
      <c r="C777" s="8">
        <v>912131389.84000003</v>
      </c>
      <c r="D777" s="8">
        <v>1219955287.9300001</v>
      </c>
      <c r="E777" s="8">
        <v>1126668806.79</v>
      </c>
      <c r="F777" s="8">
        <v>1259740717.7900002</v>
      </c>
      <c r="G777" s="9">
        <v>0.11811093925564191</v>
      </c>
    </row>
    <row r="778" spans="1:7" x14ac:dyDescent="0.25">
      <c r="A778" t="s">
        <v>56</v>
      </c>
      <c r="B778" s="13" t="s">
        <v>23</v>
      </c>
      <c r="C778" s="14">
        <v>2155261118.7000003</v>
      </c>
      <c r="D778" s="14">
        <v>2830237329.7399998</v>
      </c>
      <c r="E778" s="14">
        <v>2660923021.3268266</v>
      </c>
      <c r="F778" s="14">
        <v>3183172043.3900003</v>
      </c>
      <c r="G778" s="15">
        <v>0.19626611438115285</v>
      </c>
    </row>
    <row r="779" spans="1:7" x14ac:dyDescent="0.25">
      <c r="A779" t="s">
        <v>56</v>
      </c>
      <c r="B779" s="4" t="s">
        <v>24</v>
      </c>
      <c r="C779" s="5">
        <v>310472203.78000003</v>
      </c>
      <c r="D779" s="5">
        <v>247990025.22</v>
      </c>
      <c r="E779" s="5">
        <v>92315199.714563891</v>
      </c>
      <c r="F779" s="5">
        <v>255148141.07999998</v>
      </c>
      <c r="G779" s="6">
        <v>1.763880074667131</v>
      </c>
    </row>
    <row r="780" spans="1:7" x14ac:dyDescent="0.25">
      <c r="A780" t="s">
        <v>56</v>
      </c>
      <c r="B780" s="7" t="s">
        <v>25</v>
      </c>
      <c r="C780" s="8">
        <v>95418310.349999994</v>
      </c>
      <c r="D780" s="8">
        <v>141024696.19999999</v>
      </c>
      <c r="E780" s="8">
        <v>90389661.244563892</v>
      </c>
      <c r="F780" s="8">
        <v>130602232.19999999</v>
      </c>
      <c r="G780" s="9">
        <v>0.44488020423745656</v>
      </c>
    </row>
    <row r="781" spans="1:7" x14ac:dyDescent="0.25">
      <c r="A781" t="s">
        <v>56</v>
      </c>
      <c r="B781" s="7" t="s">
        <v>26</v>
      </c>
      <c r="C781" s="8">
        <v>1033556.1400000006</v>
      </c>
      <c r="D781" s="8">
        <v>1732148.9100000006</v>
      </c>
      <c r="E781" s="8">
        <v>1925538.47</v>
      </c>
      <c r="F781" s="8">
        <v>1764709.7900000003</v>
      </c>
      <c r="G781" s="9">
        <v>-8.3524002509282352E-2</v>
      </c>
    </row>
    <row r="782" spans="1:7" x14ac:dyDescent="0.25">
      <c r="A782" t="s">
        <v>56</v>
      </c>
      <c r="B782" s="7" t="s">
        <v>27</v>
      </c>
      <c r="C782" s="8">
        <v>214020337.28999999</v>
      </c>
      <c r="D782" s="8">
        <v>105233180.11000001</v>
      </c>
      <c r="E782" s="8">
        <v>0</v>
      </c>
      <c r="F782" s="8">
        <v>122781199.08999997</v>
      </c>
      <c r="G782" s="9" t="s">
        <v>16</v>
      </c>
    </row>
    <row r="783" spans="1:7" x14ac:dyDescent="0.25">
      <c r="A783" t="s">
        <v>56</v>
      </c>
      <c r="B783" s="10" t="s">
        <v>28</v>
      </c>
      <c r="C783" s="11">
        <v>213025204.12</v>
      </c>
      <c r="D783" s="11">
        <v>104679850.02000001</v>
      </c>
      <c r="E783" s="11">
        <v>0</v>
      </c>
      <c r="F783" s="11">
        <v>122781199.08999997</v>
      </c>
      <c r="G783" s="12" t="s">
        <v>16</v>
      </c>
    </row>
    <row r="784" spans="1:7" x14ac:dyDescent="0.25">
      <c r="A784" t="s">
        <v>56</v>
      </c>
      <c r="B784" s="13" t="s">
        <v>29</v>
      </c>
      <c r="C784" s="14">
        <v>96451866.490000039</v>
      </c>
      <c r="D784" s="14">
        <v>142756845.11000001</v>
      </c>
      <c r="E784" s="14">
        <v>92315199.714563891</v>
      </c>
      <c r="F784" s="14">
        <v>132366941.98999999</v>
      </c>
      <c r="G784" s="15">
        <v>0.43385858882692135</v>
      </c>
    </row>
    <row r="785" spans="1:7" x14ac:dyDescent="0.25">
      <c r="A785" t="s">
        <v>56</v>
      </c>
      <c r="B785" s="16" t="s">
        <v>30</v>
      </c>
      <c r="C785" s="17">
        <v>2251712985.1900005</v>
      </c>
      <c r="D785" s="17">
        <v>2972994174.8499999</v>
      </c>
      <c r="E785" s="17">
        <v>2753238221.0413904</v>
      </c>
      <c r="F785" s="17">
        <v>3315538985.3800001</v>
      </c>
      <c r="G785" s="18">
        <v>0.20423251429581124</v>
      </c>
    </row>
    <row r="786" spans="1:7" x14ac:dyDescent="0.25">
      <c r="A786" t="s">
        <v>56</v>
      </c>
    </row>
    <row r="787" spans="1:7" x14ac:dyDescent="0.25">
      <c r="A787" t="s">
        <v>56</v>
      </c>
      <c r="B787" s="4" t="s">
        <v>31</v>
      </c>
      <c r="C787" s="5">
        <v>703179465.4399991</v>
      </c>
      <c r="D787" s="5">
        <v>431278175.41000032</v>
      </c>
      <c r="E787" s="5">
        <v>610195322.85861015</v>
      </c>
      <c r="F787" s="5">
        <v>358067726.07000065</v>
      </c>
      <c r="G787" s="6">
        <v>-0.41319162462185999</v>
      </c>
    </row>
    <row r="788" spans="1:7" x14ac:dyDescent="0.25">
      <c r="A788" t="s">
        <v>56</v>
      </c>
    </row>
    <row r="789" spans="1:7" x14ac:dyDescent="0.25">
      <c r="A789" t="s">
        <v>56</v>
      </c>
      <c r="B789" s="16" t="s">
        <v>32</v>
      </c>
      <c r="C789" s="17">
        <v>259911819.71999931</v>
      </c>
      <c r="D789" s="17">
        <v>66623125.079999924</v>
      </c>
      <c r="E789" s="17">
        <v>799166122.60861015</v>
      </c>
      <c r="F789" s="17">
        <v>-114631283.67000055</v>
      </c>
      <c r="G789" s="18">
        <v>-1.1434386173625892</v>
      </c>
    </row>
    <row r="790" spans="1:7" x14ac:dyDescent="0.25">
      <c r="A790" t="s">
        <v>56</v>
      </c>
      <c r="B790" s="23" t="s">
        <v>33</v>
      </c>
      <c r="C790" s="5">
        <v>443267645.71999979</v>
      </c>
      <c r="D790" s="5">
        <v>364655050.3300004</v>
      </c>
      <c r="E790" s="5">
        <v>-188970799.75</v>
      </c>
      <c r="F790" s="5">
        <v>472699009.7400012</v>
      </c>
      <c r="G790" s="6">
        <v>3.5014394306705641</v>
      </c>
    </row>
    <row r="791" spans="1:7" x14ac:dyDescent="0.25">
      <c r="A791" t="s">
        <v>56</v>
      </c>
      <c r="B791" s="16" t="s">
        <v>34</v>
      </c>
      <c r="C791" s="17">
        <v>-130753404.28999996</v>
      </c>
      <c r="D791" s="17">
        <v>-790305.85999965668</v>
      </c>
      <c r="E791" s="17">
        <v>118042278.8499999</v>
      </c>
      <c r="F791" s="17">
        <v>-26993911.429999828</v>
      </c>
      <c r="G791" s="18">
        <v>-1.2286800262836493</v>
      </c>
    </row>
    <row r="792" spans="1:7" ht="30" x14ac:dyDescent="0.25">
      <c r="A792" t="s">
        <v>56</v>
      </c>
      <c r="B792" s="24" t="s">
        <v>35</v>
      </c>
      <c r="C792" s="25">
        <v>485638529.49000025</v>
      </c>
      <c r="D792" s="25">
        <v>504950877.89000034</v>
      </c>
      <c r="E792" s="25">
        <v>-124919897.5999999</v>
      </c>
      <c r="F792" s="25">
        <v>558137779.24000072</v>
      </c>
      <c r="G792" s="26">
        <v>5.4679653919280922</v>
      </c>
    </row>
    <row r="794" spans="1:7" ht="31.5" x14ac:dyDescent="0.25">
      <c r="A794" t="s">
        <v>57</v>
      </c>
      <c r="B794" s="1" t="s">
        <v>2</v>
      </c>
      <c r="C794" s="2">
        <v>2015</v>
      </c>
      <c r="D794" s="2">
        <v>2016</v>
      </c>
      <c r="E794" s="2">
        <v>2017</v>
      </c>
      <c r="F794" s="2">
        <v>2018</v>
      </c>
      <c r="G794" s="3" t="s">
        <v>3</v>
      </c>
    </row>
    <row r="795" spans="1:7" x14ac:dyDescent="0.25">
      <c r="A795" t="s">
        <v>57</v>
      </c>
      <c r="B795" s="4" t="s">
        <v>4</v>
      </c>
      <c r="C795" s="5">
        <v>40383110251.660011</v>
      </c>
      <c r="D795" s="5">
        <v>46299538443.819984</v>
      </c>
      <c r="E795" s="5">
        <v>47302023865.939995</v>
      </c>
      <c r="F795" s="5">
        <v>51324972026.519989</v>
      </c>
      <c r="G795" s="6">
        <v>8.5048119124491284E-2</v>
      </c>
    </row>
    <row r="796" spans="1:7" x14ac:dyDescent="0.25">
      <c r="A796" t="s">
        <v>57</v>
      </c>
      <c r="B796" s="7" t="s">
        <v>5</v>
      </c>
      <c r="C796" s="8">
        <v>28969940943.860004</v>
      </c>
      <c r="D796" s="8">
        <v>32419091285.559994</v>
      </c>
      <c r="E796" s="8">
        <v>34457055496.550003</v>
      </c>
      <c r="F796" s="8">
        <v>37593109948.269997</v>
      </c>
      <c r="G796" s="9">
        <v>9.1013419647363356E-2</v>
      </c>
    </row>
    <row r="797" spans="1:7" x14ac:dyDescent="0.25">
      <c r="A797" t="s">
        <v>57</v>
      </c>
      <c r="B797" s="10" t="s">
        <v>6</v>
      </c>
      <c r="C797" s="11">
        <v>23143413533.681473</v>
      </c>
      <c r="D797" s="11">
        <v>26087961203.262291</v>
      </c>
      <c r="E797" s="11">
        <v>27473759896.352859</v>
      </c>
      <c r="F797" s="11">
        <v>29664521763.220005</v>
      </c>
      <c r="G797" s="12">
        <v>7.9740154792499629E-2</v>
      </c>
    </row>
    <row r="798" spans="1:7" x14ac:dyDescent="0.25">
      <c r="A798" t="s">
        <v>57</v>
      </c>
      <c r="B798" s="7" t="s">
        <v>7</v>
      </c>
      <c r="C798" s="8">
        <v>7481186668.0500002</v>
      </c>
      <c r="D798" s="8">
        <v>7904134179.4099989</v>
      </c>
      <c r="E798" s="8">
        <v>7826262912.8999977</v>
      </c>
      <c r="F798" s="8">
        <v>8128220069.499999</v>
      </c>
      <c r="G798" s="9">
        <v>3.8582546990887125E-2</v>
      </c>
    </row>
    <row r="799" spans="1:7" x14ac:dyDescent="0.25">
      <c r="A799" t="s">
        <v>57</v>
      </c>
      <c r="B799" s="10" t="s">
        <v>8</v>
      </c>
      <c r="C799" s="11">
        <v>1438916972.99</v>
      </c>
      <c r="D799" s="11">
        <v>1579293739.3499999</v>
      </c>
      <c r="E799" s="11">
        <v>1534295831.4399998</v>
      </c>
      <c r="F799" s="11">
        <v>1630616640.8800001</v>
      </c>
      <c r="G799" s="12">
        <v>6.2778512113664059E-2</v>
      </c>
    </row>
    <row r="800" spans="1:7" x14ac:dyDescent="0.25">
      <c r="A800" t="s">
        <v>57</v>
      </c>
      <c r="B800" s="7" t="s">
        <v>9</v>
      </c>
      <c r="C800" s="8">
        <v>3794571302.2400002</v>
      </c>
      <c r="D800" s="8">
        <v>5713226173.3999996</v>
      </c>
      <c r="E800" s="8">
        <v>4765600560.8000011</v>
      </c>
      <c r="F800" s="8">
        <v>5377796523.3600006</v>
      </c>
      <c r="G800" s="9">
        <v>0.12846145092303543</v>
      </c>
    </row>
    <row r="801" spans="1:7" x14ac:dyDescent="0.25">
      <c r="A801" t="s">
        <v>57</v>
      </c>
      <c r="B801" s="7" t="s">
        <v>10</v>
      </c>
      <c r="C801" s="8">
        <v>137411337.50999999</v>
      </c>
      <c r="D801" s="8">
        <v>263086805.45000002</v>
      </c>
      <c r="E801" s="8">
        <v>253104895.69</v>
      </c>
      <c r="F801" s="8">
        <v>225845485.39000002</v>
      </c>
      <c r="G801" s="9">
        <v>-0.10770005149717451</v>
      </c>
    </row>
    <row r="802" spans="1:7" x14ac:dyDescent="0.25">
      <c r="A802" t="s">
        <v>57</v>
      </c>
      <c r="B802" s="13" t="s">
        <v>11</v>
      </c>
      <c r="C802" s="14">
        <v>40245698914.150009</v>
      </c>
      <c r="D802" s="14">
        <v>46036451638.36998</v>
      </c>
      <c r="E802" s="14">
        <v>47048918970.249992</v>
      </c>
      <c r="F802" s="14">
        <v>51099126541.12999</v>
      </c>
      <c r="G802" s="15">
        <v>8.6085029359357385E-2</v>
      </c>
    </row>
    <row r="803" spans="1:7" x14ac:dyDescent="0.25">
      <c r="A803" t="s">
        <v>57</v>
      </c>
      <c r="B803" s="4" t="s">
        <v>12</v>
      </c>
      <c r="C803" s="5">
        <v>439007980.38999999</v>
      </c>
      <c r="D803" s="5">
        <v>561464651.55999994</v>
      </c>
      <c r="E803" s="5">
        <v>792530418.30999994</v>
      </c>
      <c r="F803" s="5">
        <v>1353890054.9699998</v>
      </c>
      <c r="G803" s="6">
        <v>0.70831304854777555</v>
      </c>
    </row>
    <row r="804" spans="1:7" x14ac:dyDescent="0.25">
      <c r="A804" t="s">
        <v>57</v>
      </c>
      <c r="B804" s="7" t="s">
        <v>13</v>
      </c>
      <c r="C804" s="8">
        <v>399690931</v>
      </c>
      <c r="D804" s="8">
        <v>466014514.11000001</v>
      </c>
      <c r="E804" s="8">
        <v>704210021.38999987</v>
      </c>
      <c r="F804" s="8">
        <v>1147243051.0999999</v>
      </c>
      <c r="G804" s="9">
        <v>0.62912059790845132</v>
      </c>
    </row>
    <row r="805" spans="1:7" x14ac:dyDescent="0.25">
      <c r="A805" t="s">
        <v>57</v>
      </c>
      <c r="B805" s="7" t="s">
        <v>14</v>
      </c>
      <c r="C805" s="8">
        <v>39295708.390000001</v>
      </c>
      <c r="D805" s="8">
        <v>94448984.799999997</v>
      </c>
      <c r="E805" s="8">
        <v>88320396.920000002</v>
      </c>
      <c r="F805" s="8">
        <v>206647003.87</v>
      </c>
      <c r="G805" s="9">
        <v>1.3397426990413033</v>
      </c>
    </row>
    <row r="806" spans="1:7" x14ac:dyDescent="0.25">
      <c r="A806" t="s">
        <v>57</v>
      </c>
      <c r="B806" s="7" t="s">
        <v>15</v>
      </c>
      <c r="C806" s="8">
        <v>21341</v>
      </c>
      <c r="D806" s="8">
        <v>1001152.65</v>
      </c>
      <c r="E806" s="8">
        <v>0</v>
      </c>
      <c r="F806" s="8">
        <v>0</v>
      </c>
      <c r="G806" s="9" t="s">
        <v>16</v>
      </c>
    </row>
    <row r="807" spans="1:7" x14ac:dyDescent="0.25">
      <c r="A807" t="s">
        <v>57</v>
      </c>
      <c r="B807" s="13" t="s">
        <v>17</v>
      </c>
      <c r="C807" s="14">
        <v>39317049.389999986</v>
      </c>
      <c r="D807" s="14">
        <v>95450137.449999928</v>
      </c>
      <c r="E807" s="14">
        <v>88320396.919999957</v>
      </c>
      <c r="F807" s="14">
        <v>206647003.86999977</v>
      </c>
      <c r="G807" s="15">
        <v>1.3397426990413017</v>
      </c>
    </row>
    <row r="808" spans="1:7" x14ac:dyDescent="0.25">
      <c r="A808" t="s">
        <v>57</v>
      </c>
      <c r="B808" s="16" t="s">
        <v>18</v>
      </c>
      <c r="C808" s="17">
        <v>40285015963.540009</v>
      </c>
      <c r="D808" s="17">
        <v>46131901775.819977</v>
      </c>
      <c r="E808" s="17">
        <v>47137239367.169991</v>
      </c>
      <c r="F808" s="17">
        <v>51305773544.999992</v>
      </c>
      <c r="G808" s="18">
        <v>8.8433990488066008E-2</v>
      </c>
    </row>
    <row r="809" spans="1:7" x14ac:dyDescent="0.25">
      <c r="A809" t="s">
        <v>57</v>
      </c>
      <c r="C809" s="11"/>
      <c r="D809" s="11"/>
      <c r="E809" s="11"/>
      <c r="F809" s="11"/>
      <c r="G809" s="19" t="s">
        <v>16</v>
      </c>
    </row>
    <row r="810" spans="1:7" x14ac:dyDescent="0.25">
      <c r="A810" t="s">
        <v>57</v>
      </c>
      <c r="B810" s="20" t="s">
        <v>19</v>
      </c>
      <c r="C810" s="21">
        <v>40404549747.989998</v>
      </c>
      <c r="D810" s="21">
        <v>44316773581.760002</v>
      </c>
      <c r="E810" s="21">
        <v>47349975178.650009</v>
      </c>
      <c r="F810" s="21">
        <v>50163452410.020004</v>
      </c>
      <c r="G810" s="22">
        <v>5.941876887484801E-2</v>
      </c>
    </row>
    <row r="811" spans="1:7" x14ac:dyDescent="0.25">
      <c r="A811" t="s">
        <v>57</v>
      </c>
      <c r="B811" s="7" t="s">
        <v>20</v>
      </c>
      <c r="C811" s="8">
        <v>22290703916.190002</v>
      </c>
      <c r="D811" s="8">
        <v>24822937371.509998</v>
      </c>
      <c r="E811" s="8">
        <v>27453549603.019997</v>
      </c>
      <c r="F811" s="8">
        <v>29087258497.279999</v>
      </c>
      <c r="G811" s="9">
        <v>5.950811162430842E-2</v>
      </c>
    </row>
    <row r="812" spans="1:7" x14ac:dyDescent="0.25">
      <c r="A812" t="s">
        <v>57</v>
      </c>
      <c r="B812" s="7" t="s">
        <v>21</v>
      </c>
      <c r="C812" s="8">
        <v>1537830479.3399999</v>
      </c>
      <c r="D812" s="8">
        <v>730098360.6099999</v>
      </c>
      <c r="E812" s="8">
        <v>525124894.33999997</v>
      </c>
      <c r="F812" s="8">
        <v>326285185.38</v>
      </c>
      <c r="G812" s="9">
        <v>-0.37865222369606083</v>
      </c>
    </row>
    <row r="813" spans="1:7" x14ac:dyDescent="0.25">
      <c r="A813" t="s">
        <v>57</v>
      </c>
      <c r="B813" s="7" t="s">
        <v>22</v>
      </c>
      <c r="C813" s="8">
        <v>16576015352.459999</v>
      </c>
      <c r="D813" s="8">
        <v>18763737849.639999</v>
      </c>
      <c r="E813" s="8">
        <v>19371300681.289997</v>
      </c>
      <c r="F813" s="8">
        <v>20749908727.360001</v>
      </c>
      <c r="G813" s="9">
        <v>7.1167551872319476E-2</v>
      </c>
    </row>
    <row r="814" spans="1:7" x14ac:dyDescent="0.25">
      <c r="A814" t="s">
        <v>57</v>
      </c>
      <c r="B814" s="13" t="s">
        <v>23</v>
      </c>
      <c r="C814" s="14">
        <v>38866719268.650002</v>
      </c>
      <c r="D814" s="14">
        <v>43586675221.150002</v>
      </c>
      <c r="E814" s="14">
        <v>46824850284.310013</v>
      </c>
      <c r="F814" s="14">
        <v>49837167224.639999</v>
      </c>
      <c r="G814" s="15">
        <v>6.4331587224302308E-2</v>
      </c>
    </row>
    <row r="815" spans="1:7" x14ac:dyDescent="0.25">
      <c r="A815" t="s">
        <v>57</v>
      </c>
      <c r="B815" s="4" t="s">
        <v>24</v>
      </c>
      <c r="C815" s="5">
        <v>2896052240.1299996</v>
      </c>
      <c r="D815" s="5">
        <v>2095384385.75</v>
      </c>
      <c r="E815" s="5">
        <v>1810367888.7199998</v>
      </c>
      <c r="F815" s="5">
        <v>1840355199.52</v>
      </c>
      <c r="G815" s="6">
        <v>1.6564208295366076E-2</v>
      </c>
    </row>
    <row r="816" spans="1:7" x14ac:dyDescent="0.25">
      <c r="A816" t="s">
        <v>57</v>
      </c>
      <c r="B816" s="7" t="s">
        <v>25</v>
      </c>
      <c r="C816" s="8">
        <v>840482625.14999986</v>
      </c>
      <c r="D816" s="8">
        <v>766492334.84000003</v>
      </c>
      <c r="E816" s="8">
        <v>827180691.26999998</v>
      </c>
      <c r="F816" s="8">
        <v>1348943434.51</v>
      </c>
      <c r="G816" s="9">
        <v>0.63077239198961366</v>
      </c>
    </row>
    <row r="817" spans="1:7" x14ac:dyDescent="0.25">
      <c r="A817" t="s">
        <v>57</v>
      </c>
      <c r="B817" s="7" t="s">
        <v>26</v>
      </c>
      <c r="C817" s="8">
        <v>106099294.47999999</v>
      </c>
      <c r="D817" s="8">
        <v>40836434.060000002</v>
      </c>
      <c r="E817" s="8">
        <v>255738537.22999999</v>
      </c>
      <c r="F817" s="8">
        <v>94214600.060000002</v>
      </c>
      <c r="G817" s="9">
        <v>-0.63159795515969686</v>
      </c>
    </row>
    <row r="818" spans="1:7" x14ac:dyDescent="0.25">
      <c r="A818" t="s">
        <v>57</v>
      </c>
      <c r="B818" s="7" t="s">
        <v>27</v>
      </c>
      <c r="C818" s="8">
        <v>1949470320.5</v>
      </c>
      <c r="D818" s="8">
        <v>1288055616.8499999</v>
      </c>
      <c r="E818" s="8">
        <v>727448660.21999991</v>
      </c>
      <c r="F818" s="8">
        <v>397197164.95000005</v>
      </c>
      <c r="G818" s="9">
        <v>-0.45398598324467737</v>
      </c>
    </row>
    <row r="819" spans="1:7" x14ac:dyDescent="0.25">
      <c r="A819" t="s">
        <v>57</v>
      </c>
      <c r="B819" s="10" t="s">
        <v>28</v>
      </c>
      <c r="C819" s="11">
        <v>1930336902.99</v>
      </c>
      <c r="D819" s="11">
        <v>1244966636</v>
      </c>
      <c r="E819" s="11">
        <v>718648152.95999992</v>
      </c>
      <c r="F819" s="11">
        <v>381361295.03000003</v>
      </c>
      <c r="G819" s="12">
        <v>-0.46933517680490489</v>
      </c>
    </row>
    <row r="820" spans="1:7" x14ac:dyDescent="0.25">
      <c r="A820" t="s">
        <v>57</v>
      </c>
      <c r="B820" s="13" t="s">
        <v>29</v>
      </c>
      <c r="C820" s="14">
        <v>946581919.63000011</v>
      </c>
      <c r="D820" s="14">
        <v>807328768.9000001</v>
      </c>
      <c r="E820" s="14">
        <v>1082919228.4999998</v>
      </c>
      <c r="F820" s="14">
        <v>1443158034.5699999</v>
      </c>
      <c r="G820" s="15">
        <v>0.3326552863679253</v>
      </c>
    </row>
    <row r="821" spans="1:7" x14ac:dyDescent="0.25">
      <c r="A821" t="s">
        <v>57</v>
      </c>
      <c r="B821" s="16" t="s">
        <v>30</v>
      </c>
      <c r="C821" s="17">
        <v>39813301188.279999</v>
      </c>
      <c r="D821" s="17">
        <v>44394003990.050003</v>
      </c>
      <c r="E821" s="17">
        <v>47907769512.810013</v>
      </c>
      <c r="F821" s="17">
        <v>51280325259.209999</v>
      </c>
      <c r="G821" s="18">
        <v>7.0396843365838638E-2</v>
      </c>
    </row>
    <row r="822" spans="1:7" x14ac:dyDescent="0.25">
      <c r="A822" t="s">
        <v>57</v>
      </c>
    </row>
    <row r="823" spans="1:7" x14ac:dyDescent="0.25">
      <c r="A823" t="s">
        <v>57</v>
      </c>
      <c r="B823" s="4" t="s">
        <v>31</v>
      </c>
      <c r="C823" s="5">
        <v>471714775.26000977</v>
      </c>
      <c r="D823" s="5">
        <v>1737897785.7699738</v>
      </c>
      <c r="E823" s="5">
        <v>-770530145.64002228</v>
      </c>
      <c r="F823" s="5">
        <v>25448285.789993286</v>
      </c>
      <c r="G823" s="6">
        <v>1.033026982700145</v>
      </c>
    </row>
    <row r="824" spans="1:7" x14ac:dyDescent="0.25">
      <c r="A824" t="s">
        <v>57</v>
      </c>
    </row>
    <row r="825" spans="1:7" x14ac:dyDescent="0.25">
      <c r="A825" t="s">
        <v>57</v>
      </c>
      <c r="B825" s="16" t="s">
        <v>32</v>
      </c>
      <c r="C825" s="17">
        <v>1961853987.8100052</v>
      </c>
      <c r="D825" s="17">
        <v>866498822.50999451</v>
      </c>
      <c r="E825" s="17">
        <v>13367562.63999939</v>
      </c>
      <c r="F825" s="17">
        <v>945671085.18999481</v>
      </c>
      <c r="G825" s="18">
        <v>69.743718257230327</v>
      </c>
    </row>
    <row r="826" spans="1:7" x14ac:dyDescent="0.25">
      <c r="A826" t="s">
        <v>57</v>
      </c>
      <c r="B826" s="23" t="s">
        <v>33</v>
      </c>
      <c r="C826" s="5">
        <v>-1490139212.5499954</v>
      </c>
      <c r="D826" s="5">
        <v>871398963.25997925</v>
      </c>
      <c r="E826" s="5">
        <v>-783897708.28002167</v>
      </c>
      <c r="F826" s="5">
        <v>-920222799.40000153</v>
      </c>
      <c r="G826" s="6">
        <v>-0.17390673512631599</v>
      </c>
    </row>
    <row r="827" spans="1:7" x14ac:dyDescent="0.25">
      <c r="A827" t="s">
        <v>57</v>
      </c>
      <c r="B827" s="16" t="s">
        <v>34</v>
      </c>
      <c r="C827" s="17">
        <v>296453504.24000549</v>
      </c>
      <c r="D827" s="17">
        <v>-258372652.65000153</v>
      </c>
      <c r="E827" s="17">
        <v>1011526228.7200012</v>
      </c>
      <c r="F827" s="17">
        <v>3194234338.0999985</v>
      </c>
      <c r="G827" s="18">
        <v>2.157836393567397</v>
      </c>
    </row>
    <row r="828" spans="1:7" ht="30" x14ac:dyDescent="0.25">
      <c r="A828" t="s">
        <v>57</v>
      </c>
      <c r="B828" s="24" t="s">
        <v>35</v>
      </c>
      <c r="C828" s="25">
        <v>-4736791248.1199951</v>
      </c>
      <c r="D828" s="25">
        <v>-159281041.99002075</v>
      </c>
      <c r="E828" s="25">
        <v>-2090682574.4800186</v>
      </c>
      <c r="F828" s="25">
        <v>-3464850951.340004</v>
      </c>
      <c r="G828" s="26">
        <v>-0.65728216881597146</v>
      </c>
    </row>
    <row r="830" spans="1:7" ht="31.5" x14ac:dyDescent="0.25">
      <c r="A830" t="s">
        <v>58</v>
      </c>
      <c r="B830" s="1" t="s">
        <v>2</v>
      </c>
      <c r="C830" s="2">
        <v>2015</v>
      </c>
      <c r="D830" s="2">
        <v>2016</v>
      </c>
      <c r="E830" s="2">
        <v>2017</v>
      </c>
      <c r="F830" s="2">
        <v>2018</v>
      </c>
      <c r="G830" s="3" t="s">
        <v>3</v>
      </c>
    </row>
    <row r="831" spans="1:7" x14ac:dyDescent="0.25">
      <c r="A831" t="s">
        <v>58</v>
      </c>
      <c r="B831" s="4" t="s">
        <v>4</v>
      </c>
      <c r="C831" s="5">
        <v>25173694857.459999</v>
      </c>
      <c r="D831" s="5">
        <v>26605092656.499989</v>
      </c>
      <c r="E831" s="5">
        <v>27883788262.550003</v>
      </c>
      <c r="F831" s="5">
        <v>30106993879.689999</v>
      </c>
      <c r="G831" s="6">
        <v>7.9731118175428328E-2</v>
      </c>
    </row>
    <row r="832" spans="1:7" x14ac:dyDescent="0.25">
      <c r="A832" t="s">
        <v>58</v>
      </c>
      <c r="B832" s="7" t="s">
        <v>5</v>
      </c>
      <c r="C832" s="8">
        <v>17058188697.660002</v>
      </c>
      <c r="D832" s="8">
        <v>18718664655.989998</v>
      </c>
      <c r="E832" s="8">
        <v>20491905479.750004</v>
      </c>
      <c r="F832" s="8">
        <v>22615157510.580006</v>
      </c>
      <c r="G832" s="9">
        <v>0.10361418233790844</v>
      </c>
    </row>
    <row r="833" spans="1:7" x14ac:dyDescent="0.25">
      <c r="A833" t="s">
        <v>58</v>
      </c>
      <c r="B833" s="10" t="s">
        <v>6</v>
      </c>
      <c r="C833" s="11">
        <v>13781418823.104181</v>
      </c>
      <c r="D833" s="11">
        <v>15127890153.213499</v>
      </c>
      <c r="E833" s="11">
        <v>16667051428.756693</v>
      </c>
      <c r="F833" s="11">
        <v>18091613209.369999</v>
      </c>
      <c r="G833" s="12">
        <v>8.5471733659825494E-2</v>
      </c>
    </row>
    <row r="834" spans="1:7" x14ac:dyDescent="0.25">
      <c r="A834" t="s">
        <v>58</v>
      </c>
      <c r="B834" s="7" t="s">
        <v>7</v>
      </c>
      <c r="C834" s="8">
        <v>5653106463.5100012</v>
      </c>
      <c r="D834" s="8">
        <v>5091361265.7399998</v>
      </c>
      <c r="E834" s="8">
        <v>4685990092.9800005</v>
      </c>
      <c r="F834" s="8">
        <v>4887801416.6399994</v>
      </c>
      <c r="G834" s="9">
        <v>4.3066954828250466E-2</v>
      </c>
    </row>
    <row r="835" spans="1:7" x14ac:dyDescent="0.25">
      <c r="A835" t="s">
        <v>58</v>
      </c>
      <c r="B835" s="10" t="s">
        <v>8</v>
      </c>
      <c r="C835" s="11">
        <v>782030721.27999997</v>
      </c>
      <c r="D835" s="11">
        <v>912329245.26999998</v>
      </c>
      <c r="E835" s="11">
        <v>851495184.43000007</v>
      </c>
      <c r="F835" s="11">
        <v>924221443.53999996</v>
      </c>
      <c r="G835" s="12">
        <v>8.5410065071223659E-2</v>
      </c>
    </row>
    <row r="836" spans="1:7" x14ac:dyDescent="0.25">
      <c r="A836" t="s">
        <v>58</v>
      </c>
      <c r="B836" s="7" t="s">
        <v>9</v>
      </c>
      <c r="C836" s="8">
        <v>1742154077.21</v>
      </c>
      <c r="D836" s="8">
        <v>1914540247.6100001</v>
      </c>
      <c r="E836" s="8">
        <v>2075975181.6300001</v>
      </c>
      <c r="F836" s="8">
        <v>2226419097.02</v>
      </c>
      <c r="G836" s="9">
        <v>7.2469033696190593E-2</v>
      </c>
    </row>
    <row r="837" spans="1:7" x14ac:dyDescent="0.25">
      <c r="A837" t="s">
        <v>58</v>
      </c>
      <c r="B837" s="7" t="s">
        <v>10</v>
      </c>
      <c r="C837" s="8">
        <v>720245619.08000004</v>
      </c>
      <c r="D837" s="8">
        <v>880526487.15999985</v>
      </c>
      <c r="E837" s="8">
        <v>629917508.19000006</v>
      </c>
      <c r="F837" s="8">
        <v>377615855.44999999</v>
      </c>
      <c r="G837" s="9">
        <v>-0.40053125918814614</v>
      </c>
    </row>
    <row r="838" spans="1:7" x14ac:dyDescent="0.25">
      <c r="A838" t="s">
        <v>58</v>
      </c>
      <c r="B838" s="13" t="s">
        <v>11</v>
      </c>
      <c r="C838" s="14">
        <v>24453449238.379997</v>
      </c>
      <c r="D838" s="14">
        <v>25724566169.339989</v>
      </c>
      <c r="E838" s="14">
        <v>27253870754.360004</v>
      </c>
      <c r="F838" s="14">
        <v>29729378024.239998</v>
      </c>
      <c r="G838" s="15">
        <v>9.0831401241747212E-2</v>
      </c>
    </row>
    <row r="839" spans="1:7" x14ac:dyDescent="0.25">
      <c r="A839" t="s">
        <v>58</v>
      </c>
      <c r="B839" s="4" t="s">
        <v>12</v>
      </c>
      <c r="C839" s="5">
        <v>1224610147.3699999</v>
      </c>
      <c r="D839" s="5">
        <v>1343332848.3399999</v>
      </c>
      <c r="E839" s="5">
        <v>1637590329.73</v>
      </c>
      <c r="F839" s="5">
        <v>286815087</v>
      </c>
      <c r="G839" s="6">
        <v>-0.82485540993192785</v>
      </c>
    </row>
    <row r="840" spans="1:7" x14ac:dyDescent="0.25">
      <c r="A840" t="s">
        <v>58</v>
      </c>
      <c r="B840" s="7" t="s">
        <v>13</v>
      </c>
      <c r="C840" s="8">
        <v>1175011349.77</v>
      </c>
      <c r="D840" s="8">
        <v>1286309154.76</v>
      </c>
      <c r="E840" s="8">
        <v>1091961543.22</v>
      </c>
      <c r="F840" s="8">
        <v>250814664.84</v>
      </c>
      <c r="G840" s="9">
        <v>-0.77030815196990154</v>
      </c>
    </row>
    <row r="841" spans="1:7" x14ac:dyDescent="0.25">
      <c r="A841" t="s">
        <v>58</v>
      </c>
      <c r="B841" s="7" t="s">
        <v>14</v>
      </c>
      <c r="C841" s="8">
        <v>49598797.600000001</v>
      </c>
      <c r="D841" s="8">
        <v>57023693.579999998</v>
      </c>
      <c r="E841" s="8">
        <v>36461592.299999997</v>
      </c>
      <c r="F841" s="8">
        <v>36000422.160000004</v>
      </c>
      <c r="G841" s="9">
        <v>-1.2648107526560029E-2</v>
      </c>
    </row>
    <row r="842" spans="1:7" x14ac:dyDescent="0.25">
      <c r="A842" t="s">
        <v>58</v>
      </c>
      <c r="B842" s="7" t="s">
        <v>15</v>
      </c>
      <c r="C842" s="8">
        <v>0</v>
      </c>
      <c r="D842" s="8">
        <v>0</v>
      </c>
      <c r="E842" s="8">
        <v>509167194.20999998</v>
      </c>
      <c r="F842" s="8">
        <v>0</v>
      </c>
      <c r="G842" s="9">
        <v>-1</v>
      </c>
    </row>
    <row r="843" spans="1:7" x14ac:dyDescent="0.25">
      <c r="A843" t="s">
        <v>58</v>
      </c>
      <c r="B843" s="13" t="s">
        <v>17</v>
      </c>
      <c r="C843" s="14">
        <v>49598797.59999989</v>
      </c>
      <c r="D843" s="14">
        <v>57023693.579999946</v>
      </c>
      <c r="E843" s="14">
        <v>545628786.50999999</v>
      </c>
      <c r="F843" s="14">
        <v>36000422.160000004</v>
      </c>
      <c r="G843" s="15">
        <v>-0.93402030272216907</v>
      </c>
    </row>
    <row r="844" spans="1:7" x14ac:dyDescent="0.25">
      <c r="A844" t="s">
        <v>58</v>
      </c>
      <c r="B844" s="16" t="s">
        <v>18</v>
      </c>
      <c r="C844" s="17">
        <v>24503048035.979996</v>
      </c>
      <c r="D844" s="17">
        <v>25781589862.919991</v>
      </c>
      <c r="E844" s="17">
        <v>27799499540.870003</v>
      </c>
      <c r="F844" s="17">
        <v>29765378446.399998</v>
      </c>
      <c r="G844" s="18">
        <v>7.0716341588805146E-2</v>
      </c>
    </row>
    <row r="845" spans="1:7" x14ac:dyDescent="0.25">
      <c r="A845" t="s">
        <v>58</v>
      </c>
      <c r="C845" s="11"/>
      <c r="D845" s="11"/>
      <c r="E845" s="11"/>
      <c r="F845" s="11"/>
      <c r="G845" s="19" t="s">
        <v>16</v>
      </c>
    </row>
    <row r="846" spans="1:7" x14ac:dyDescent="0.25">
      <c r="A846" t="s">
        <v>58</v>
      </c>
      <c r="B846" s="20" t="s">
        <v>19</v>
      </c>
      <c r="C846" s="21">
        <v>23590077687.959995</v>
      </c>
      <c r="D846" s="21">
        <v>25208611436.189999</v>
      </c>
      <c r="E846" s="21">
        <v>26740035156.829994</v>
      </c>
      <c r="F846" s="21">
        <v>28984770941.374996</v>
      </c>
      <c r="G846" s="22">
        <v>8.3946628019733432E-2</v>
      </c>
    </row>
    <row r="847" spans="1:7" x14ac:dyDescent="0.25">
      <c r="A847" t="s">
        <v>58</v>
      </c>
      <c r="B847" s="7" t="s">
        <v>20</v>
      </c>
      <c r="C847" s="8">
        <v>12482884645.51</v>
      </c>
      <c r="D847" s="8">
        <v>13483189031.109999</v>
      </c>
      <c r="E847" s="8">
        <v>14115759884.91</v>
      </c>
      <c r="F847" s="8">
        <v>14844956550.509998</v>
      </c>
      <c r="G847" s="9">
        <v>5.1658335898694535E-2</v>
      </c>
    </row>
    <row r="848" spans="1:7" x14ac:dyDescent="0.25">
      <c r="A848" t="s">
        <v>58</v>
      </c>
      <c r="B848" s="7" t="s">
        <v>21</v>
      </c>
      <c r="C848" s="8">
        <v>957286002.77999997</v>
      </c>
      <c r="D848" s="8">
        <v>671254327.44000006</v>
      </c>
      <c r="E848" s="8">
        <v>743698736.78999996</v>
      </c>
      <c r="F848" s="8">
        <v>1010128988.72</v>
      </c>
      <c r="G848" s="9">
        <v>0.35825024132753452</v>
      </c>
    </row>
    <row r="849" spans="1:7" x14ac:dyDescent="0.25">
      <c r="A849" t="s">
        <v>58</v>
      </c>
      <c r="B849" s="7" t="s">
        <v>22</v>
      </c>
      <c r="C849" s="8">
        <v>10149907039.670002</v>
      </c>
      <c r="D849" s="8">
        <v>11054168077.639999</v>
      </c>
      <c r="E849" s="8">
        <v>11880576535.129999</v>
      </c>
      <c r="F849" s="8">
        <v>13129685402.145</v>
      </c>
      <c r="G849" s="9">
        <v>0.10513874165293893</v>
      </c>
    </row>
    <row r="850" spans="1:7" x14ac:dyDescent="0.25">
      <c r="A850" t="s">
        <v>58</v>
      </c>
      <c r="B850" s="13" t="s">
        <v>23</v>
      </c>
      <c r="C850" s="14">
        <v>22632791685.179996</v>
      </c>
      <c r="D850" s="14">
        <v>24537357108.75</v>
      </c>
      <c r="E850" s="14">
        <v>25996336420.039993</v>
      </c>
      <c r="F850" s="14">
        <v>27974641952.654999</v>
      </c>
      <c r="G850" s="15">
        <v>7.6099397263145671E-2</v>
      </c>
    </row>
    <row r="851" spans="1:7" x14ac:dyDescent="0.25">
      <c r="A851" t="s">
        <v>58</v>
      </c>
      <c r="B851" s="4" t="s">
        <v>24</v>
      </c>
      <c r="C851" s="5">
        <v>2679421646.4699998</v>
      </c>
      <c r="D851" s="5">
        <v>2362610183.8400002</v>
      </c>
      <c r="E851" s="5">
        <v>2365438254.6899996</v>
      </c>
      <c r="F851" s="5">
        <v>2325496310.1799998</v>
      </c>
      <c r="G851" s="6">
        <v>-1.6885642409310873E-2</v>
      </c>
    </row>
    <row r="852" spans="1:7" x14ac:dyDescent="0.25">
      <c r="A852" t="s">
        <v>58</v>
      </c>
      <c r="B852" s="7" t="s">
        <v>25</v>
      </c>
      <c r="C852" s="8">
        <v>1722836818.6800001</v>
      </c>
      <c r="D852" s="8">
        <v>1699105347.8099999</v>
      </c>
      <c r="E852" s="8">
        <v>1772786213.46</v>
      </c>
      <c r="F852" s="8">
        <v>1420007643.25</v>
      </c>
      <c r="G852" s="9">
        <v>-0.19899667965122061</v>
      </c>
    </row>
    <row r="853" spans="1:7" x14ac:dyDescent="0.25">
      <c r="A853" t="s">
        <v>58</v>
      </c>
      <c r="B853" s="7" t="s">
        <v>26</v>
      </c>
      <c r="C853" s="8">
        <v>111376043.09999999</v>
      </c>
      <c r="D853" s="8">
        <v>42178054.859999999</v>
      </c>
      <c r="E853" s="8">
        <v>55030468.619999997</v>
      </c>
      <c r="F853" s="8">
        <v>74224474.510000005</v>
      </c>
      <c r="G853" s="9">
        <v>0.34878870508153798</v>
      </c>
    </row>
    <row r="854" spans="1:7" x14ac:dyDescent="0.25">
      <c r="A854" t="s">
        <v>58</v>
      </c>
      <c r="B854" s="7" t="s">
        <v>27</v>
      </c>
      <c r="C854" s="8">
        <v>845208784.68999994</v>
      </c>
      <c r="D854" s="8">
        <v>621326781.17000008</v>
      </c>
      <c r="E854" s="8">
        <v>537621572.61000001</v>
      </c>
      <c r="F854" s="8">
        <v>831264192.41999996</v>
      </c>
      <c r="G854" s="9">
        <v>0.5461883130627524</v>
      </c>
    </row>
    <row r="855" spans="1:7" x14ac:dyDescent="0.25">
      <c r="A855" t="s">
        <v>58</v>
      </c>
      <c r="B855" s="10" t="s">
        <v>28</v>
      </c>
      <c r="C855" s="11">
        <v>834924410.42999995</v>
      </c>
      <c r="D855" s="11">
        <v>610790655.32000005</v>
      </c>
      <c r="E855" s="11">
        <v>524839363.12</v>
      </c>
      <c r="F855" s="11">
        <v>819655954.50999999</v>
      </c>
      <c r="G855" s="12">
        <v>0.56172728668332128</v>
      </c>
    </row>
    <row r="856" spans="1:7" x14ac:dyDescent="0.25">
      <c r="A856" t="s">
        <v>58</v>
      </c>
      <c r="B856" s="13" t="s">
        <v>29</v>
      </c>
      <c r="C856" s="14">
        <v>1834212861.7799997</v>
      </c>
      <c r="D856" s="14">
        <v>1741283402.6700001</v>
      </c>
      <c r="E856" s="14">
        <v>1827816682.0800004</v>
      </c>
      <c r="F856" s="14">
        <v>1494232117.7600002</v>
      </c>
      <c r="G856" s="15">
        <v>-0.1825043876612347</v>
      </c>
    </row>
    <row r="857" spans="1:7" x14ac:dyDescent="0.25">
      <c r="A857" t="s">
        <v>58</v>
      </c>
      <c r="B857" s="16" t="s">
        <v>30</v>
      </c>
      <c r="C857" s="17">
        <v>24467004546.959995</v>
      </c>
      <c r="D857" s="17">
        <v>26278640511.419998</v>
      </c>
      <c r="E857" s="17">
        <v>27824153102.119995</v>
      </c>
      <c r="F857" s="17">
        <v>29468874070.415001</v>
      </c>
      <c r="G857" s="18">
        <v>5.9111267906647988E-2</v>
      </c>
    </row>
    <row r="858" spans="1:7" x14ac:dyDescent="0.25">
      <c r="A858" t="s">
        <v>58</v>
      </c>
    </row>
    <row r="859" spans="1:7" x14ac:dyDescent="0.25">
      <c r="A859" t="s">
        <v>58</v>
      </c>
      <c r="B859" s="4" t="s">
        <v>31</v>
      </c>
      <c r="C859" s="5">
        <v>36043489.020000458</v>
      </c>
      <c r="D859" s="5">
        <v>-497050648.50000763</v>
      </c>
      <c r="E859" s="5">
        <v>-24653561.249992371</v>
      </c>
      <c r="F859" s="5">
        <v>296504375.9849968</v>
      </c>
      <c r="G859" s="6">
        <v>13.026837541983454</v>
      </c>
    </row>
    <row r="860" spans="1:7" x14ac:dyDescent="0.25">
      <c r="A860" t="s">
        <v>58</v>
      </c>
    </row>
    <row r="861" spans="1:7" x14ac:dyDescent="0.25">
      <c r="A861" t="s">
        <v>58</v>
      </c>
      <c r="B861" s="16" t="s">
        <v>32</v>
      </c>
      <c r="C861" s="17">
        <v>355984434.1400032</v>
      </c>
      <c r="D861" s="17">
        <v>269227705.85000229</v>
      </c>
      <c r="E861" s="17">
        <v>600304044.91000366</v>
      </c>
      <c r="F861" s="17">
        <v>299593926.6000061</v>
      </c>
      <c r="G861" s="18">
        <v>-0.50092968864649146</v>
      </c>
    </row>
    <row r="862" spans="1:7" x14ac:dyDescent="0.25">
      <c r="A862" t="s">
        <v>58</v>
      </c>
      <c r="B862" s="23" t="s">
        <v>33</v>
      </c>
      <c r="C862" s="5">
        <v>-319940945.12000275</v>
      </c>
      <c r="D862" s="5">
        <v>-766278354.35000992</v>
      </c>
      <c r="E862" s="5">
        <v>-624957606.15999603</v>
      </c>
      <c r="F862" s="5">
        <v>-3089550.6150093079</v>
      </c>
      <c r="G862" s="6">
        <v>0.99505638368977889</v>
      </c>
    </row>
    <row r="863" spans="1:7" x14ac:dyDescent="0.25">
      <c r="A863" t="s">
        <v>58</v>
      </c>
      <c r="B863" s="16" t="s">
        <v>34</v>
      </c>
      <c r="C863" s="17">
        <v>587557.98000335693</v>
      </c>
      <c r="D863" s="17">
        <v>-8043.5000038146973</v>
      </c>
      <c r="E863" s="17">
        <v>38620467.769996643</v>
      </c>
      <c r="F863" s="17">
        <v>-38514861.63999939</v>
      </c>
      <c r="G863" s="18">
        <v>-1.9972655398524382</v>
      </c>
    </row>
    <row r="864" spans="1:7" ht="30" x14ac:dyDescent="0.25">
      <c r="A864" t="s">
        <v>58</v>
      </c>
      <c r="B864" s="24" t="s">
        <v>35</v>
      </c>
      <c r="C864" s="25">
        <v>-227766321.72000122</v>
      </c>
      <c r="D864" s="25">
        <v>107984222.45999146</v>
      </c>
      <c r="E864" s="25">
        <v>-223019331.91999435</v>
      </c>
      <c r="F864" s="25">
        <v>-1177537349.8250046</v>
      </c>
      <c r="G864" s="26">
        <v>-4.2799788237525194</v>
      </c>
    </row>
    <row r="866" spans="1:7" ht="31.5" x14ac:dyDescent="0.25">
      <c r="A866" t="s">
        <v>59</v>
      </c>
      <c r="B866" s="1" t="s">
        <v>2</v>
      </c>
      <c r="C866" s="2">
        <v>2015</v>
      </c>
      <c r="D866" s="2">
        <v>2016</v>
      </c>
      <c r="E866" s="2">
        <v>2017</v>
      </c>
      <c r="F866" s="2">
        <v>2018</v>
      </c>
      <c r="G866" s="3" t="s">
        <v>3</v>
      </c>
    </row>
    <row r="867" spans="1:7" x14ac:dyDescent="0.25">
      <c r="A867" t="s">
        <v>59</v>
      </c>
      <c r="B867" s="4" t="s">
        <v>4</v>
      </c>
      <c r="C867" s="5">
        <v>7234536749.6800013</v>
      </c>
      <c r="D867" s="5">
        <v>7915855578.9700012</v>
      </c>
      <c r="E867" s="5">
        <v>8035497314.1399994</v>
      </c>
      <c r="F867" s="5">
        <v>8666402032.2099991</v>
      </c>
      <c r="G867" s="6">
        <v>7.8514707105906412E-2</v>
      </c>
    </row>
    <row r="868" spans="1:7" x14ac:dyDescent="0.25">
      <c r="A868" t="s">
        <v>59</v>
      </c>
      <c r="B868" s="7" t="s">
        <v>5</v>
      </c>
      <c r="C868" s="8">
        <v>3072502073.6300006</v>
      </c>
      <c r="D868" s="8">
        <v>3222815172.3799996</v>
      </c>
      <c r="E868" s="8">
        <v>3421591070.5700002</v>
      </c>
      <c r="F868" s="8">
        <v>3617383319.0599995</v>
      </c>
      <c r="G868" s="9">
        <v>5.7222574074985065E-2</v>
      </c>
    </row>
    <row r="869" spans="1:7" x14ac:dyDescent="0.25">
      <c r="A869" t="s">
        <v>59</v>
      </c>
      <c r="B869" s="10" t="s">
        <v>6</v>
      </c>
      <c r="C869" s="11">
        <v>2513471534.0964537</v>
      </c>
      <c r="D869" s="11">
        <v>2550954928.7282329</v>
      </c>
      <c r="E869" s="11">
        <v>2778252940.5179629</v>
      </c>
      <c r="F869" s="11">
        <v>2950048333.5500002</v>
      </c>
      <c r="G869" s="12">
        <v>6.1835763953158498E-2</v>
      </c>
    </row>
    <row r="870" spans="1:7" x14ac:dyDescent="0.25">
      <c r="A870" t="s">
        <v>59</v>
      </c>
      <c r="B870" s="7" t="s">
        <v>7</v>
      </c>
      <c r="C870" s="8">
        <v>3453894768.75</v>
      </c>
      <c r="D870" s="8">
        <v>3854116855.2800007</v>
      </c>
      <c r="E870" s="8">
        <v>3765819482.1600008</v>
      </c>
      <c r="F870" s="8">
        <v>4124225610.5</v>
      </c>
      <c r="G870" s="9">
        <v>9.5173475531127802E-2</v>
      </c>
    </row>
    <row r="871" spans="1:7" x14ac:dyDescent="0.25">
      <c r="A871" t="s">
        <v>59</v>
      </c>
      <c r="B871" s="10" t="s">
        <v>8</v>
      </c>
      <c r="C871" s="11">
        <v>2539125062.6000004</v>
      </c>
      <c r="D871" s="11">
        <v>2859685856.6000004</v>
      </c>
      <c r="E871" s="11">
        <v>2755867168.0899997</v>
      </c>
      <c r="F871" s="11">
        <v>2938079532.8699999</v>
      </c>
      <c r="G871" s="12">
        <v>6.6117977996118571E-2</v>
      </c>
    </row>
    <row r="872" spans="1:7" x14ac:dyDescent="0.25">
      <c r="A872" t="s">
        <v>59</v>
      </c>
      <c r="B872" s="7" t="s">
        <v>9</v>
      </c>
      <c r="C872" s="8">
        <v>578382993.96000004</v>
      </c>
      <c r="D872" s="8">
        <v>684133612.72000003</v>
      </c>
      <c r="E872" s="8">
        <v>743640534.04999995</v>
      </c>
      <c r="F872" s="8">
        <v>868918978.77999997</v>
      </c>
      <c r="G872" s="9">
        <v>0.16846640143149688</v>
      </c>
    </row>
    <row r="873" spans="1:7" x14ac:dyDescent="0.25">
      <c r="A873" t="s">
        <v>59</v>
      </c>
      <c r="B873" s="7" t="s">
        <v>10</v>
      </c>
      <c r="C873" s="8">
        <v>129756913.34</v>
      </c>
      <c r="D873" s="8">
        <v>154789938.59</v>
      </c>
      <c r="E873" s="8">
        <v>104446227.36000001</v>
      </c>
      <c r="F873" s="8">
        <v>55874123.870000005</v>
      </c>
      <c r="G873" s="9">
        <v>-0.46504411617074615</v>
      </c>
    </row>
    <row r="874" spans="1:7" x14ac:dyDescent="0.25">
      <c r="A874" t="s">
        <v>59</v>
      </c>
      <c r="B874" s="13" t="s">
        <v>11</v>
      </c>
      <c r="C874" s="14">
        <v>7104779836.3400011</v>
      </c>
      <c r="D874" s="14">
        <v>7761065640.3800011</v>
      </c>
      <c r="E874" s="14">
        <v>7931051086.7799997</v>
      </c>
      <c r="F874" s="14">
        <v>8610527908.3399982</v>
      </c>
      <c r="G874" s="15">
        <v>8.5672985096842388E-2</v>
      </c>
    </row>
    <row r="875" spans="1:7" x14ac:dyDescent="0.25">
      <c r="A875" t="s">
        <v>59</v>
      </c>
      <c r="B875" s="4" t="s">
        <v>12</v>
      </c>
      <c r="C875" s="5">
        <v>307718579.58000004</v>
      </c>
      <c r="D875" s="5">
        <v>158775169.19</v>
      </c>
      <c r="E875" s="5">
        <v>241000473.85000002</v>
      </c>
      <c r="F875" s="5">
        <v>289386144.75000006</v>
      </c>
      <c r="G875" s="6">
        <v>0.20077002392167717</v>
      </c>
    </row>
    <row r="876" spans="1:7" x14ac:dyDescent="0.25">
      <c r="A876" t="s">
        <v>59</v>
      </c>
      <c r="B876" s="7" t="s">
        <v>13</v>
      </c>
      <c r="C876" s="8">
        <v>154186096.59999999</v>
      </c>
      <c r="D876" s="8">
        <v>125055012.22999999</v>
      </c>
      <c r="E876" s="8">
        <v>162340419.20000002</v>
      </c>
      <c r="F876" s="8">
        <v>235400940.61000001</v>
      </c>
      <c r="G876" s="9">
        <v>0.45004516909612607</v>
      </c>
    </row>
    <row r="877" spans="1:7" x14ac:dyDescent="0.25">
      <c r="A877" t="s">
        <v>59</v>
      </c>
      <c r="B877" s="7" t="s">
        <v>14</v>
      </c>
      <c r="C877" s="8">
        <v>5651079.6200000001</v>
      </c>
      <c r="D877" s="8">
        <v>33292448.530000001</v>
      </c>
      <c r="E877" s="8">
        <v>77928983.650000006</v>
      </c>
      <c r="F877" s="8">
        <v>51327890.350000001</v>
      </c>
      <c r="G877" s="9">
        <v>-0.34135044567593309</v>
      </c>
    </row>
    <row r="878" spans="1:7" x14ac:dyDescent="0.25">
      <c r="A878" t="s">
        <v>59</v>
      </c>
      <c r="B878" s="7" t="s">
        <v>15</v>
      </c>
      <c r="C878" s="8">
        <v>147881403.36000001</v>
      </c>
      <c r="D878" s="8">
        <v>427708.43</v>
      </c>
      <c r="E878" s="8">
        <v>731071</v>
      </c>
      <c r="F878" s="8">
        <v>2657313.79</v>
      </c>
      <c r="G878" s="9">
        <v>2.6348231430326194</v>
      </c>
    </row>
    <row r="879" spans="1:7" x14ac:dyDescent="0.25">
      <c r="A879" t="s">
        <v>59</v>
      </c>
      <c r="B879" s="13" t="s">
        <v>17</v>
      </c>
      <c r="C879" s="14">
        <v>153532482.98000005</v>
      </c>
      <c r="D879" s="14">
        <v>33720156.960000008</v>
      </c>
      <c r="E879" s="14">
        <v>78660054.650000021</v>
      </c>
      <c r="F879" s="14">
        <v>53985204.140000045</v>
      </c>
      <c r="G879" s="15">
        <v>-0.31368971989393307</v>
      </c>
    </row>
    <row r="880" spans="1:7" x14ac:dyDescent="0.25">
      <c r="A880" t="s">
        <v>59</v>
      </c>
      <c r="B880" s="16" t="s">
        <v>18</v>
      </c>
      <c r="C880" s="17">
        <v>7258312319.3200016</v>
      </c>
      <c r="D880" s="17">
        <v>7794785797.3400011</v>
      </c>
      <c r="E880" s="17">
        <v>8009711141.4299994</v>
      </c>
      <c r="F880" s="17">
        <v>8664513112.4799976</v>
      </c>
      <c r="G880" s="18">
        <v>8.1751009429422997E-2</v>
      </c>
    </row>
    <row r="881" spans="1:7" x14ac:dyDescent="0.25">
      <c r="A881" t="s">
        <v>59</v>
      </c>
      <c r="C881" s="11"/>
      <c r="D881" s="11"/>
      <c r="E881" s="11"/>
      <c r="F881" s="11"/>
      <c r="G881" s="19" t="s">
        <v>16</v>
      </c>
    </row>
    <row r="882" spans="1:7" x14ac:dyDescent="0.25">
      <c r="A882" t="s">
        <v>59</v>
      </c>
      <c r="B882" s="20" t="s">
        <v>19</v>
      </c>
      <c r="C882" s="21">
        <v>6919051439.7699995</v>
      </c>
      <c r="D882" s="21">
        <v>7421333058.25</v>
      </c>
      <c r="E882" s="21">
        <v>8094951226.2699995</v>
      </c>
      <c r="F882" s="21">
        <v>8331219977.1700001</v>
      </c>
      <c r="G882" s="22">
        <v>2.9187174115793746E-2</v>
      </c>
    </row>
    <row r="883" spans="1:7" x14ac:dyDescent="0.25">
      <c r="A883" t="s">
        <v>59</v>
      </c>
      <c r="B883" s="7" t="s">
        <v>20</v>
      </c>
      <c r="C883" s="8">
        <v>4019713945.019999</v>
      </c>
      <c r="D883" s="8">
        <v>4396535836.8500004</v>
      </c>
      <c r="E883" s="8">
        <v>4880737806.3000002</v>
      </c>
      <c r="F883" s="8">
        <v>4781580712.7299995</v>
      </c>
      <c r="G883" s="9">
        <v>-2.0316004978183793E-2</v>
      </c>
    </row>
    <row r="884" spans="1:7" x14ac:dyDescent="0.25">
      <c r="A884" t="s">
        <v>59</v>
      </c>
      <c r="B884" s="7" t="s">
        <v>21</v>
      </c>
      <c r="C884" s="8">
        <v>173901252.71000001</v>
      </c>
      <c r="D884" s="8">
        <v>153464402.07999998</v>
      </c>
      <c r="E884" s="8">
        <v>158739378.49000001</v>
      </c>
      <c r="F884" s="8">
        <v>156209704.47</v>
      </c>
      <c r="G884" s="9">
        <v>-1.5936020690413444E-2</v>
      </c>
    </row>
    <row r="885" spans="1:7" x14ac:dyDescent="0.25">
      <c r="A885" t="s">
        <v>59</v>
      </c>
      <c r="B885" s="7" t="s">
        <v>22</v>
      </c>
      <c r="C885" s="8">
        <v>2725436242.0399995</v>
      </c>
      <c r="D885" s="8">
        <v>2871332819.3200002</v>
      </c>
      <c r="E885" s="8">
        <v>3055474041.48</v>
      </c>
      <c r="F885" s="8">
        <v>3393429559.9700003</v>
      </c>
      <c r="G885" s="9">
        <v>0.11060657492161266</v>
      </c>
    </row>
    <row r="886" spans="1:7" x14ac:dyDescent="0.25">
      <c r="A886" t="s">
        <v>59</v>
      </c>
      <c r="B886" s="13" t="s">
        <v>23</v>
      </c>
      <c r="C886" s="14">
        <v>6745150187.0599995</v>
      </c>
      <c r="D886" s="14">
        <v>7267868656.1700001</v>
      </c>
      <c r="E886" s="14">
        <v>7936211847.7799997</v>
      </c>
      <c r="F886" s="14">
        <v>8175010272.6999998</v>
      </c>
      <c r="G886" s="15">
        <v>3.0089724102664833E-2</v>
      </c>
    </row>
    <row r="887" spans="1:7" x14ac:dyDescent="0.25">
      <c r="A887" t="s">
        <v>59</v>
      </c>
      <c r="B887" s="4" t="s">
        <v>24</v>
      </c>
      <c r="C887" s="5">
        <v>596963267.81000006</v>
      </c>
      <c r="D887" s="5">
        <v>657441922.66000009</v>
      </c>
      <c r="E887" s="5">
        <v>602317032.31000006</v>
      </c>
      <c r="F887" s="5">
        <v>660864998.21000004</v>
      </c>
      <c r="G887" s="6">
        <v>9.7204566298677325E-2</v>
      </c>
    </row>
    <row r="888" spans="1:7" x14ac:dyDescent="0.25">
      <c r="A888" t="s">
        <v>59</v>
      </c>
      <c r="B888" s="7" t="s">
        <v>25</v>
      </c>
      <c r="C888" s="8">
        <v>355131754.75</v>
      </c>
      <c r="D888" s="8">
        <v>373375302.73000002</v>
      </c>
      <c r="E888" s="8">
        <v>302170280.47999996</v>
      </c>
      <c r="F888" s="8">
        <v>385066094.65000004</v>
      </c>
      <c r="G888" s="9">
        <v>0.2743347692510309</v>
      </c>
    </row>
    <row r="889" spans="1:7" x14ac:dyDescent="0.25">
      <c r="A889" t="s">
        <v>59</v>
      </c>
      <c r="B889" s="7" t="s">
        <v>26</v>
      </c>
      <c r="C889" s="8">
        <v>6034018.54</v>
      </c>
      <c r="D889" s="8">
        <v>42636230.57</v>
      </c>
      <c r="E889" s="8">
        <v>29371036.460000001</v>
      </c>
      <c r="F889" s="8">
        <v>12250391.890000001</v>
      </c>
      <c r="G889" s="9">
        <v>-0.58290910480181268</v>
      </c>
    </row>
    <row r="890" spans="1:7" x14ac:dyDescent="0.25">
      <c r="A890" t="s">
        <v>59</v>
      </c>
      <c r="B890" s="7" t="s">
        <v>27</v>
      </c>
      <c r="C890" s="8">
        <v>235797494.51999998</v>
      </c>
      <c r="D890" s="8">
        <v>241430389.36000001</v>
      </c>
      <c r="E890" s="8">
        <v>270775715.37</v>
      </c>
      <c r="F890" s="8">
        <v>263548511.66999999</v>
      </c>
      <c r="G890" s="9">
        <v>-2.6690738089730257E-2</v>
      </c>
    </row>
    <row r="891" spans="1:7" x14ac:dyDescent="0.25">
      <c r="A891" t="s">
        <v>59</v>
      </c>
      <c r="B891" s="10" t="s">
        <v>28</v>
      </c>
      <c r="C891" s="11">
        <v>235797494.51999998</v>
      </c>
      <c r="D891" s="11">
        <v>241430389.36000001</v>
      </c>
      <c r="E891" s="11">
        <v>270775715.37</v>
      </c>
      <c r="F891" s="11">
        <v>263548511.66999999</v>
      </c>
      <c r="G891" s="12">
        <v>-2.6690738089730257E-2</v>
      </c>
    </row>
    <row r="892" spans="1:7" x14ac:dyDescent="0.25">
      <c r="A892" t="s">
        <v>59</v>
      </c>
      <c r="B892" s="13" t="s">
        <v>29</v>
      </c>
      <c r="C892" s="14">
        <v>361165773.29000002</v>
      </c>
      <c r="D892" s="14">
        <v>416011533.30000007</v>
      </c>
      <c r="E892" s="14">
        <v>331541316.94</v>
      </c>
      <c r="F892" s="14">
        <v>397316486.54000008</v>
      </c>
      <c r="G892" s="15">
        <v>0.19839207434862066</v>
      </c>
    </row>
    <row r="893" spans="1:7" x14ac:dyDescent="0.25">
      <c r="A893" t="s">
        <v>59</v>
      </c>
      <c r="B893" s="16" t="s">
        <v>30</v>
      </c>
      <c r="C893" s="17">
        <v>7106315960.3499994</v>
      </c>
      <c r="D893" s="17">
        <v>7683880189.4700003</v>
      </c>
      <c r="E893" s="17">
        <v>8267753164.7199993</v>
      </c>
      <c r="F893" s="17">
        <v>8572326759.2399998</v>
      </c>
      <c r="G893" s="18">
        <v>3.6838738222092937E-2</v>
      </c>
    </row>
    <row r="894" spans="1:7" x14ac:dyDescent="0.25">
      <c r="A894" t="s">
        <v>59</v>
      </c>
    </row>
    <row r="895" spans="1:7" x14ac:dyDescent="0.25">
      <c r="A895" t="s">
        <v>59</v>
      </c>
      <c r="B895" s="4" t="s">
        <v>31</v>
      </c>
      <c r="C895" s="5">
        <v>151996358.97000217</v>
      </c>
      <c r="D895" s="5">
        <v>110905607.87000084</v>
      </c>
      <c r="E895" s="5">
        <v>-258042023.28999996</v>
      </c>
      <c r="F895" s="5">
        <v>92186353.239997864</v>
      </c>
      <c r="G895" s="6">
        <v>1.3572532569099973</v>
      </c>
    </row>
    <row r="896" spans="1:7" x14ac:dyDescent="0.25">
      <c r="A896" t="s">
        <v>59</v>
      </c>
    </row>
    <row r="897" spans="1:7" x14ac:dyDescent="0.25">
      <c r="A897" t="s">
        <v>59</v>
      </c>
      <c r="B897" s="16" t="s">
        <v>32</v>
      </c>
      <c r="C897" s="17">
        <v>222497478.68000221</v>
      </c>
      <c r="D897" s="17">
        <v>-35736873.999999046</v>
      </c>
      <c r="E897" s="17">
        <v>-8685107.2999992371</v>
      </c>
      <c r="F897" s="17">
        <v>76569247.530000687</v>
      </c>
      <c r="G897" s="18">
        <v>9.8161544682363804</v>
      </c>
    </row>
    <row r="898" spans="1:7" x14ac:dyDescent="0.25">
      <c r="A898" t="s">
        <v>59</v>
      </c>
      <c r="B898" s="23" t="s">
        <v>33</v>
      </c>
      <c r="C898" s="5">
        <v>-70501119.710000038</v>
      </c>
      <c r="D898" s="5">
        <v>146642481.86999989</v>
      </c>
      <c r="E898" s="5">
        <v>-249356915.99000072</v>
      </c>
      <c r="F898" s="5">
        <v>15617105.709997177</v>
      </c>
      <c r="G898" s="6">
        <v>1.0626295270295347</v>
      </c>
    </row>
    <row r="899" spans="1:7" x14ac:dyDescent="0.25">
      <c r="A899" t="s">
        <v>59</v>
      </c>
      <c r="B899" s="16" t="s">
        <v>34</v>
      </c>
      <c r="C899" s="17">
        <v>7032678.07999897</v>
      </c>
      <c r="D899" s="17">
        <v>-15018025.350001335</v>
      </c>
      <c r="E899" s="17">
        <v>-1.9073486328125E-6</v>
      </c>
      <c r="F899" s="17">
        <v>0</v>
      </c>
      <c r="G899" s="18">
        <v>1</v>
      </c>
    </row>
    <row r="900" spans="1:7" ht="30" x14ac:dyDescent="0.25">
      <c r="A900" t="s">
        <v>59</v>
      </c>
      <c r="B900" s="24" t="s">
        <v>35</v>
      </c>
      <c r="C900" s="25">
        <v>-203289535.07999992</v>
      </c>
      <c r="D900" s="25">
        <v>46610666.600000381</v>
      </c>
      <c r="E900" s="25">
        <v>-412085363.28999901</v>
      </c>
      <c r="F900" s="25">
        <v>-112866045.95000076</v>
      </c>
      <c r="G900" s="26">
        <v>0.72611003446251265</v>
      </c>
    </row>
    <row r="902" spans="1:7" ht="31.5" x14ac:dyDescent="0.25">
      <c r="A902" t="s">
        <v>60</v>
      </c>
      <c r="B902" s="1" t="s">
        <v>2</v>
      </c>
      <c r="C902" s="2">
        <v>2015</v>
      </c>
      <c r="D902" s="2">
        <v>2016</v>
      </c>
      <c r="E902" s="2">
        <v>2017</v>
      </c>
      <c r="F902" s="2">
        <v>2018</v>
      </c>
      <c r="G902" s="3" t="s">
        <v>3</v>
      </c>
    </row>
    <row r="903" spans="1:7" x14ac:dyDescent="0.25">
      <c r="A903" t="s">
        <v>60</v>
      </c>
      <c r="B903" s="4" t="s">
        <v>4</v>
      </c>
      <c r="C903" s="5">
        <v>180187336630.09003</v>
      </c>
      <c r="D903" s="5">
        <v>180486074092.42996</v>
      </c>
      <c r="E903" s="5">
        <v>193560075838.32004</v>
      </c>
      <c r="F903" s="5">
        <v>200698550519.37006</v>
      </c>
      <c r="G903" s="6">
        <v>3.6879891941211877E-2</v>
      </c>
    </row>
    <row r="904" spans="1:7" x14ac:dyDescent="0.25">
      <c r="A904" t="s">
        <v>60</v>
      </c>
      <c r="B904" s="7" t="s">
        <v>5</v>
      </c>
      <c r="C904" s="8">
        <v>134032581892.02</v>
      </c>
      <c r="D904" s="8">
        <v>134901263075.88</v>
      </c>
      <c r="E904" s="8">
        <v>142367474137.20001</v>
      </c>
      <c r="F904" s="8">
        <v>149700896093.71002</v>
      </c>
      <c r="G904" s="9">
        <v>5.1510515312245875E-2</v>
      </c>
    </row>
    <row r="905" spans="1:7" x14ac:dyDescent="0.25">
      <c r="A905" t="s">
        <v>60</v>
      </c>
      <c r="B905" s="10" t="s">
        <v>6</v>
      </c>
      <c r="C905" s="11">
        <v>107056221422.70073</v>
      </c>
      <c r="D905" s="11">
        <v>106954976759.52899</v>
      </c>
      <c r="E905" s="11">
        <v>112569871194.25653</v>
      </c>
      <c r="F905" s="11">
        <v>118137555285</v>
      </c>
      <c r="G905" s="12">
        <v>4.9459806888608578E-2</v>
      </c>
    </row>
    <row r="906" spans="1:7" x14ac:dyDescent="0.25">
      <c r="A906" t="s">
        <v>60</v>
      </c>
      <c r="B906" s="7" t="s">
        <v>7</v>
      </c>
      <c r="C906" s="8">
        <v>26839515209.040001</v>
      </c>
      <c r="D906" s="8">
        <v>26187060806.969997</v>
      </c>
      <c r="E906" s="8">
        <v>27849466367.840004</v>
      </c>
      <c r="F906" s="8">
        <v>29678707484.990002</v>
      </c>
      <c r="G906" s="9">
        <v>6.5683165809682018E-2</v>
      </c>
    </row>
    <row r="907" spans="1:7" x14ac:dyDescent="0.25">
      <c r="A907" t="s">
        <v>60</v>
      </c>
      <c r="B907" s="10" t="s">
        <v>8</v>
      </c>
      <c r="C907" s="11">
        <v>611056977.98000002</v>
      </c>
      <c r="D907" s="11">
        <v>551461296.19000006</v>
      </c>
      <c r="E907" s="11">
        <v>668024503.5</v>
      </c>
      <c r="F907" s="11">
        <v>696158897.99000001</v>
      </c>
      <c r="G907" s="12">
        <v>4.2115812133529038E-2</v>
      </c>
    </row>
    <row r="908" spans="1:7" x14ac:dyDescent="0.25">
      <c r="A908" t="s">
        <v>60</v>
      </c>
      <c r="B908" s="7" t="s">
        <v>9</v>
      </c>
      <c r="C908" s="8">
        <v>16227883773.339998</v>
      </c>
      <c r="D908" s="8">
        <v>16232092930.15</v>
      </c>
      <c r="E908" s="8">
        <v>20964263236.889999</v>
      </c>
      <c r="F908" s="8">
        <v>19699331316.080002</v>
      </c>
      <c r="G908" s="9">
        <v>-6.0337532806025163E-2</v>
      </c>
    </row>
    <row r="909" spans="1:7" x14ac:dyDescent="0.25">
      <c r="A909" t="s">
        <v>60</v>
      </c>
      <c r="B909" s="7" t="s">
        <v>10</v>
      </c>
      <c r="C909" s="8">
        <v>3087355755.6899996</v>
      </c>
      <c r="D909" s="8">
        <v>3165657279.4299998</v>
      </c>
      <c r="E909" s="8">
        <v>2378872096.3899999</v>
      </c>
      <c r="F909" s="8">
        <v>1619615624.5899999</v>
      </c>
      <c r="G909" s="9">
        <v>-0.31916658022606231</v>
      </c>
    </row>
    <row r="910" spans="1:7" x14ac:dyDescent="0.25">
      <c r="A910" t="s">
        <v>60</v>
      </c>
      <c r="B910" s="13" t="s">
        <v>11</v>
      </c>
      <c r="C910" s="14">
        <v>177099980874.40002</v>
      </c>
      <c r="D910" s="14">
        <v>177320416812.99997</v>
      </c>
      <c r="E910" s="14">
        <v>191181203741.93005</v>
      </c>
      <c r="F910" s="14">
        <v>199078934894.78006</v>
      </c>
      <c r="G910" s="15">
        <v>4.1310186348187887E-2</v>
      </c>
    </row>
    <row r="911" spans="1:7" x14ac:dyDescent="0.25">
      <c r="A911" t="s">
        <v>60</v>
      </c>
      <c r="B911" s="4" t="s">
        <v>12</v>
      </c>
      <c r="C911" s="5">
        <v>7468143612.8499994</v>
      </c>
      <c r="D911" s="5">
        <v>5598604660.8400002</v>
      </c>
      <c r="E911" s="5">
        <v>5061147572.1500006</v>
      </c>
      <c r="F911" s="5">
        <v>5536607922.2400007</v>
      </c>
      <c r="G911" s="6">
        <v>9.3943190415216885E-2</v>
      </c>
    </row>
    <row r="912" spans="1:7" x14ac:dyDescent="0.25">
      <c r="A912" t="s">
        <v>60</v>
      </c>
      <c r="B912" s="7" t="s">
        <v>13</v>
      </c>
      <c r="C912" s="8">
        <v>7174627943.4099998</v>
      </c>
      <c r="D912" s="8">
        <v>5141900942.3599997</v>
      </c>
      <c r="E912" s="8">
        <v>4772603441.6500006</v>
      </c>
      <c r="F912" s="8">
        <v>4600349803.3900003</v>
      </c>
      <c r="G912" s="9">
        <v>-3.6092174924227123E-2</v>
      </c>
    </row>
    <row r="913" spans="1:7" x14ac:dyDescent="0.25">
      <c r="A913" t="s">
        <v>60</v>
      </c>
      <c r="B913" s="7" t="s">
        <v>14</v>
      </c>
      <c r="C913" s="8">
        <v>247596662.74000001</v>
      </c>
      <c r="D913" s="8">
        <v>420843215.25</v>
      </c>
      <c r="E913" s="8">
        <v>252781895.33000001</v>
      </c>
      <c r="F913" s="8">
        <v>430777475.45999998</v>
      </c>
      <c r="G913" s="9">
        <v>0.70414686897426526</v>
      </c>
    </row>
    <row r="914" spans="1:7" x14ac:dyDescent="0.25">
      <c r="A914" t="s">
        <v>60</v>
      </c>
      <c r="B914" s="7" t="s">
        <v>15</v>
      </c>
      <c r="C914" s="8">
        <v>45919006.700000048</v>
      </c>
      <c r="D914" s="8">
        <v>35860503.230000019</v>
      </c>
      <c r="E914" s="8">
        <v>35762235.170000076</v>
      </c>
      <c r="F914" s="8">
        <v>505480643.38999999</v>
      </c>
      <c r="G914" s="9">
        <v>13.134481275768618</v>
      </c>
    </row>
    <row r="915" spans="1:7" x14ac:dyDescent="0.25">
      <c r="A915" t="s">
        <v>60</v>
      </c>
      <c r="B915" s="13" t="s">
        <v>17</v>
      </c>
      <c r="C915" s="14">
        <v>293515669.4400003</v>
      </c>
      <c r="D915" s="14">
        <v>456703718.48000062</v>
      </c>
      <c r="E915" s="14">
        <v>288544130.50000012</v>
      </c>
      <c r="F915" s="14">
        <v>936258118.85000014</v>
      </c>
      <c r="G915" s="15">
        <v>2.2447657737054532</v>
      </c>
    </row>
    <row r="916" spans="1:7" x14ac:dyDescent="0.25">
      <c r="A916" t="s">
        <v>60</v>
      </c>
      <c r="B916" s="16" t="s">
        <v>18</v>
      </c>
      <c r="C916" s="17">
        <v>177393496543.84003</v>
      </c>
      <c r="D916" s="17">
        <v>177777120531.47998</v>
      </c>
      <c r="E916" s="17">
        <v>191469747872.43005</v>
      </c>
      <c r="F916" s="17">
        <v>200015193013.63007</v>
      </c>
      <c r="G916" s="18">
        <v>4.4630784947257356E-2</v>
      </c>
    </row>
    <row r="917" spans="1:7" x14ac:dyDescent="0.25">
      <c r="A917" t="s">
        <v>60</v>
      </c>
      <c r="C917" s="11"/>
      <c r="D917" s="11"/>
      <c r="E917" s="11"/>
      <c r="F917" s="11"/>
      <c r="G917" s="19" t="s">
        <v>16</v>
      </c>
    </row>
    <row r="918" spans="1:7" x14ac:dyDescent="0.25">
      <c r="A918" t="s">
        <v>60</v>
      </c>
      <c r="B918" s="20" t="s">
        <v>19</v>
      </c>
      <c r="C918" s="21">
        <v>167733431118.62997</v>
      </c>
      <c r="D918" s="21">
        <v>172014055092.44</v>
      </c>
      <c r="E918" s="21">
        <v>176742550264.85004</v>
      </c>
      <c r="F918" s="21">
        <v>186787365948.39005</v>
      </c>
      <c r="G918" s="22">
        <v>5.6833035782768646E-2</v>
      </c>
    </row>
    <row r="919" spans="1:7" x14ac:dyDescent="0.25">
      <c r="A919" t="s">
        <v>60</v>
      </c>
      <c r="B919" s="7" t="s">
        <v>20</v>
      </c>
      <c r="C919" s="8">
        <v>79821781584.209991</v>
      </c>
      <c r="D919" s="8">
        <v>84133904154.660004</v>
      </c>
      <c r="E919" s="8">
        <v>84621836139.13002</v>
      </c>
      <c r="F919" s="8">
        <v>88562461591.060013</v>
      </c>
      <c r="G919" s="9">
        <v>4.6567477517872082E-2</v>
      </c>
    </row>
    <row r="920" spans="1:7" x14ac:dyDescent="0.25">
      <c r="A920" t="s">
        <v>60</v>
      </c>
      <c r="B920" s="7" t="s">
        <v>21</v>
      </c>
      <c r="C920" s="8">
        <v>9832749427.6799984</v>
      </c>
      <c r="D920" s="8">
        <v>6700393568.5100002</v>
      </c>
      <c r="E920" s="8">
        <v>8673973601.710001</v>
      </c>
      <c r="F920" s="8">
        <v>11329420193.939999</v>
      </c>
      <c r="G920" s="9">
        <v>0.30613957502781641</v>
      </c>
    </row>
    <row r="921" spans="1:7" x14ac:dyDescent="0.25">
      <c r="A921" t="s">
        <v>60</v>
      </c>
      <c r="B921" s="7" t="s">
        <v>22</v>
      </c>
      <c r="C921" s="8">
        <v>78078900106.740005</v>
      </c>
      <c r="D921" s="8">
        <v>81179757369.269989</v>
      </c>
      <c r="E921" s="8">
        <v>83446740524.01001</v>
      </c>
      <c r="F921" s="8">
        <v>86895484163.389999</v>
      </c>
      <c r="G921" s="9">
        <v>4.1328680038589256E-2</v>
      </c>
    </row>
    <row r="922" spans="1:7" x14ac:dyDescent="0.25">
      <c r="A922" t="s">
        <v>60</v>
      </c>
      <c r="B922" s="13" t="s">
        <v>23</v>
      </c>
      <c r="C922" s="14">
        <v>157900681690.94998</v>
      </c>
      <c r="D922" s="14">
        <v>165313661523.93002</v>
      </c>
      <c r="E922" s="14">
        <v>168068576663.14001</v>
      </c>
      <c r="F922" s="14">
        <v>175457945754.45004</v>
      </c>
      <c r="G922" s="15">
        <v>4.396639299278738E-2</v>
      </c>
    </row>
    <row r="923" spans="1:7" x14ac:dyDescent="0.25">
      <c r="A923" t="s">
        <v>60</v>
      </c>
      <c r="B923" s="4" t="s">
        <v>24</v>
      </c>
      <c r="C923" s="5">
        <v>20613972594.09</v>
      </c>
      <c r="D923" s="5">
        <v>15440872672.820002</v>
      </c>
      <c r="E923" s="5">
        <v>16087203065.27</v>
      </c>
      <c r="F923" s="5">
        <v>18469054671.559998</v>
      </c>
      <c r="G923" s="6">
        <v>0.14805877669512846</v>
      </c>
    </row>
    <row r="924" spans="1:7" x14ac:dyDescent="0.25">
      <c r="A924" t="s">
        <v>60</v>
      </c>
      <c r="B924" s="7" t="s">
        <v>25</v>
      </c>
      <c r="C924" s="8">
        <v>9418862119.1399994</v>
      </c>
      <c r="D924" s="8">
        <v>8031133538.5</v>
      </c>
      <c r="E924" s="8">
        <v>8715256777.25</v>
      </c>
      <c r="F924" s="8">
        <v>8981574338.4099998</v>
      </c>
      <c r="G924" s="9">
        <v>3.0557626466633302E-2</v>
      </c>
    </row>
    <row r="925" spans="1:7" x14ac:dyDescent="0.25">
      <c r="A925" t="s">
        <v>60</v>
      </c>
      <c r="B925" s="7" t="s">
        <v>26</v>
      </c>
      <c r="C925" s="8">
        <v>3954549318.6799998</v>
      </c>
      <c r="D925" s="8">
        <v>3236673410.8300004</v>
      </c>
      <c r="E925" s="8">
        <v>3621722365.7199998</v>
      </c>
      <c r="F925" s="8">
        <v>3127091630.6200004</v>
      </c>
      <c r="G925" s="9">
        <v>-0.1365733441584959</v>
      </c>
    </row>
    <row r="926" spans="1:7" x14ac:dyDescent="0.25">
      <c r="A926" t="s">
        <v>60</v>
      </c>
      <c r="B926" s="7" t="s">
        <v>27</v>
      </c>
      <c r="C926" s="8">
        <v>7240561156.2699995</v>
      </c>
      <c r="D926" s="8">
        <v>4173065723.4899998</v>
      </c>
      <c r="E926" s="8">
        <v>3750223922.3000002</v>
      </c>
      <c r="F926" s="8">
        <v>6360388702.5299997</v>
      </c>
      <c r="G926" s="9">
        <v>0.69600238127359448</v>
      </c>
    </row>
    <row r="927" spans="1:7" x14ac:dyDescent="0.25">
      <c r="A927" t="s">
        <v>60</v>
      </c>
      <c r="B927" s="10" t="s">
        <v>28</v>
      </c>
      <c r="C927" s="11">
        <v>7150616200.2299995</v>
      </c>
      <c r="D927" s="11">
        <v>4043106252.0999999</v>
      </c>
      <c r="E927" s="11">
        <v>3619551057.4000001</v>
      </c>
      <c r="F927" s="11">
        <v>6315947911.3800001</v>
      </c>
      <c r="G927" s="12">
        <v>0.74495339649024839</v>
      </c>
    </row>
    <row r="928" spans="1:7" x14ac:dyDescent="0.25">
      <c r="A928" t="s">
        <v>60</v>
      </c>
      <c r="B928" s="13" t="s">
        <v>29</v>
      </c>
      <c r="C928" s="14">
        <v>13373411437.819998</v>
      </c>
      <c r="D928" s="14">
        <v>11267806949.330002</v>
      </c>
      <c r="E928" s="14">
        <v>12336979142.970001</v>
      </c>
      <c r="F928" s="14">
        <v>12108665969.029999</v>
      </c>
      <c r="G928" s="15">
        <v>-1.8506408359302649E-2</v>
      </c>
    </row>
    <row r="929" spans="1:7" x14ac:dyDescent="0.25">
      <c r="A929" t="s">
        <v>60</v>
      </c>
      <c r="B929" s="16" t="s">
        <v>30</v>
      </c>
      <c r="C929" s="17">
        <v>171274093128.76999</v>
      </c>
      <c r="D929" s="17">
        <v>176581468473.26001</v>
      </c>
      <c r="E929" s="17">
        <v>180405555806.11002</v>
      </c>
      <c r="F929" s="17">
        <v>187566611723.48004</v>
      </c>
      <c r="G929" s="18">
        <v>3.9694209445890541E-2</v>
      </c>
    </row>
    <row r="930" spans="1:7" x14ac:dyDescent="0.25">
      <c r="A930" t="s">
        <v>60</v>
      </c>
    </row>
    <row r="931" spans="1:7" x14ac:dyDescent="0.25">
      <c r="A931" t="s">
        <v>60</v>
      </c>
      <c r="B931" s="4" t="s">
        <v>31</v>
      </c>
      <c r="C931" s="5">
        <v>6119403415.0700378</v>
      </c>
      <c r="D931" s="5">
        <v>1195652058.2199707</v>
      </c>
      <c r="E931" s="5">
        <v>11064192066.320038</v>
      </c>
      <c r="F931" s="5">
        <v>12448581290.150024</v>
      </c>
      <c r="G931" s="6">
        <v>0.12512339044114551</v>
      </c>
    </row>
    <row r="932" spans="1:7" x14ac:dyDescent="0.25">
      <c r="A932" t="s">
        <v>60</v>
      </c>
    </row>
    <row r="933" spans="1:7" x14ac:dyDescent="0.25">
      <c r="A933" t="s">
        <v>60</v>
      </c>
      <c r="B933" s="16" t="s">
        <v>32</v>
      </c>
      <c r="C933" s="17">
        <v>968891941.2699585</v>
      </c>
      <c r="D933" s="17">
        <v>-485388185.29998779</v>
      </c>
      <c r="E933" s="17">
        <v>5597216695.3699341</v>
      </c>
      <c r="F933" s="17">
        <v>253366152.13998413</v>
      </c>
      <c r="G933" s="18">
        <v>-0.95473354598731708</v>
      </c>
    </row>
    <row r="934" spans="1:7" x14ac:dyDescent="0.25">
      <c r="A934" t="s">
        <v>60</v>
      </c>
      <c r="B934" s="23" t="s">
        <v>33</v>
      </c>
      <c r="C934" s="5">
        <v>5150511473.8000793</v>
      </c>
      <c r="D934" s="5">
        <v>1681040243.5199585</v>
      </c>
      <c r="E934" s="5">
        <v>5466975370.9501038</v>
      </c>
      <c r="F934" s="5">
        <v>12195215138.01004</v>
      </c>
      <c r="G934" s="6">
        <v>1.2307060688094225</v>
      </c>
    </row>
    <row r="935" spans="1:7" x14ac:dyDescent="0.25">
      <c r="A935" t="s">
        <v>60</v>
      </c>
      <c r="B935" s="16" t="s">
        <v>34</v>
      </c>
      <c r="C935" s="17">
        <v>-120931744.32000732</v>
      </c>
      <c r="D935" s="17">
        <v>-241143354.60998535</v>
      </c>
      <c r="E935" s="17">
        <v>-645999489.8699646</v>
      </c>
      <c r="F935" s="17">
        <v>-179156955.80999756</v>
      </c>
      <c r="G935" s="18">
        <v>0.7226670320652101</v>
      </c>
    </row>
    <row r="936" spans="1:7" ht="30" x14ac:dyDescent="0.25">
      <c r="A936" t="s">
        <v>60</v>
      </c>
      <c r="B936" s="24" t="s">
        <v>35</v>
      </c>
      <c r="C936" s="25">
        <v>-1539883666.7299194</v>
      </c>
      <c r="D936" s="25">
        <v>-643717472.08004761</v>
      </c>
      <c r="E936" s="25">
        <v>840252874.85006714</v>
      </c>
      <c r="F936" s="25">
        <v>904528625.33001709</v>
      </c>
      <c r="G936" s="26">
        <v>7.6495722185323287E-2</v>
      </c>
    </row>
    <row r="938" spans="1:7" ht="31.5" x14ac:dyDescent="0.25">
      <c r="A938" t="s">
        <v>61</v>
      </c>
      <c r="B938" s="1" t="s">
        <v>2</v>
      </c>
      <c r="C938" s="2">
        <v>2015</v>
      </c>
      <c r="D938" s="2">
        <v>2016</v>
      </c>
      <c r="E938" s="2">
        <v>2017</v>
      </c>
      <c r="F938" s="2">
        <v>2018</v>
      </c>
      <c r="G938" s="3" t="s">
        <v>3</v>
      </c>
    </row>
    <row r="939" spans="1:7" x14ac:dyDescent="0.25">
      <c r="A939" t="s">
        <v>61</v>
      </c>
      <c r="B939" s="4" t="s">
        <v>4</v>
      </c>
      <c r="C939" s="5">
        <v>7196681244.1500006</v>
      </c>
      <c r="D939" s="5">
        <v>8345847501.8599987</v>
      </c>
      <c r="E939" s="5">
        <v>8292513018.920001</v>
      </c>
      <c r="F939" s="5">
        <v>8247581350.3499985</v>
      </c>
      <c r="G939" s="6">
        <v>-5.4183416375093441E-3</v>
      </c>
    </row>
    <row r="940" spans="1:7" x14ac:dyDescent="0.25">
      <c r="A940" t="s">
        <v>61</v>
      </c>
      <c r="B940" s="7" t="s">
        <v>5</v>
      </c>
      <c r="C940" s="8">
        <v>2484409532.4499998</v>
      </c>
      <c r="D940" s="8">
        <v>2822843038.9499993</v>
      </c>
      <c r="E940" s="8">
        <v>3085707602.6900001</v>
      </c>
      <c r="F940" s="8">
        <v>3353658277.6999998</v>
      </c>
      <c r="G940" s="9">
        <v>8.6836054970474447E-2</v>
      </c>
    </row>
    <row r="941" spans="1:7" x14ac:dyDescent="0.25">
      <c r="A941" t="s">
        <v>61</v>
      </c>
      <c r="B941" s="10" t="s">
        <v>6</v>
      </c>
      <c r="C941" s="11">
        <v>1805687457.0248592</v>
      </c>
      <c r="D941" s="11">
        <v>2033237572.5436463</v>
      </c>
      <c r="E941" s="11">
        <v>2202596268.6681333</v>
      </c>
      <c r="F941" s="11">
        <v>2421186201.6999998</v>
      </c>
      <c r="G941" s="12">
        <v>9.9241942856846663E-2</v>
      </c>
    </row>
    <row r="942" spans="1:7" x14ac:dyDescent="0.25">
      <c r="A942" t="s">
        <v>61</v>
      </c>
      <c r="B942" s="7" t="s">
        <v>7</v>
      </c>
      <c r="C942" s="8">
        <v>3729065714.9999995</v>
      </c>
      <c r="D942" s="8">
        <v>4184856494.27</v>
      </c>
      <c r="E942" s="8">
        <v>4086860025.8900003</v>
      </c>
      <c r="F942" s="8">
        <v>4288991106.6499996</v>
      </c>
      <c r="G942" s="9">
        <v>4.9458772622382866E-2</v>
      </c>
    </row>
    <row r="943" spans="1:7" x14ac:dyDescent="0.25">
      <c r="A943" t="s">
        <v>61</v>
      </c>
      <c r="B943" s="10" t="s">
        <v>8</v>
      </c>
      <c r="C943" s="11">
        <v>2651987286.48</v>
      </c>
      <c r="D943" s="11">
        <v>2969417599.4499998</v>
      </c>
      <c r="E943" s="11">
        <v>2867533219.7700005</v>
      </c>
      <c r="F943" s="11">
        <v>3062659677.8000002</v>
      </c>
      <c r="G943" s="12">
        <v>6.8046799487697124E-2</v>
      </c>
    </row>
    <row r="944" spans="1:7" x14ac:dyDescent="0.25">
      <c r="A944" t="s">
        <v>61</v>
      </c>
      <c r="B944" s="7" t="s">
        <v>9</v>
      </c>
      <c r="C944" s="8">
        <v>489763954.98999989</v>
      </c>
      <c r="D944" s="8">
        <v>611204231.1099999</v>
      </c>
      <c r="E944" s="8">
        <v>617178793.36000001</v>
      </c>
      <c r="F944" s="8">
        <v>541396633.03999996</v>
      </c>
      <c r="G944" s="9">
        <v>-0.12278801724121516</v>
      </c>
    </row>
    <row r="945" spans="1:7" x14ac:dyDescent="0.25">
      <c r="A945" t="s">
        <v>61</v>
      </c>
      <c r="B945" s="7" t="s">
        <v>10</v>
      </c>
      <c r="C945" s="8">
        <v>493442041.71000004</v>
      </c>
      <c r="D945" s="8">
        <v>726943737.53000009</v>
      </c>
      <c r="E945" s="8">
        <v>502766596.98000002</v>
      </c>
      <c r="F945" s="8">
        <v>63535332.960000001</v>
      </c>
      <c r="G945" s="9">
        <v>-0.8736285717037654</v>
      </c>
    </row>
    <row r="946" spans="1:7" x14ac:dyDescent="0.25">
      <c r="A946" t="s">
        <v>61</v>
      </c>
      <c r="B946" s="13" t="s">
        <v>11</v>
      </c>
      <c r="C946" s="14">
        <v>6703239202.4400005</v>
      </c>
      <c r="D946" s="14">
        <v>7618903764.329999</v>
      </c>
      <c r="E946" s="14">
        <v>7789746421.9400015</v>
      </c>
      <c r="F946" s="14">
        <v>8184046017.3899984</v>
      </c>
      <c r="G946" s="15">
        <v>5.0617770347368814E-2</v>
      </c>
    </row>
    <row r="947" spans="1:7" x14ac:dyDescent="0.25">
      <c r="A947" t="s">
        <v>61</v>
      </c>
      <c r="B947" s="4" t="s">
        <v>12</v>
      </c>
      <c r="C947" s="5">
        <v>446722386.18000007</v>
      </c>
      <c r="D947" s="5">
        <v>234902326.27999997</v>
      </c>
      <c r="E947" s="5">
        <v>329241877.53000003</v>
      </c>
      <c r="F947" s="5">
        <v>176850395.52000004</v>
      </c>
      <c r="G947" s="6">
        <v>-0.46285570703597478</v>
      </c>
    </row>
    <row r="948" spans="1:7" x14ac:dyDescent="0.25">
      <c r="A948" t="s">
        <v>61</v>
      </c>
      <c r="B948" s="7" t="s">
        <v>13</v>
      </c>
      <c r="C948" s="8">
        <v>389229036.69999999</v>
      </c>
      <c r="D948" s="8">
        <v>217271237.90000001</v>
      </c>
      <c r="E948" s="8">
        <v>253649626.15000001</v>
      </c>
      <c r="F948" s="8">
        <v>146490803.79999998</v>
      </c>
      <c r="G948" s="9">
        <v>-0.42246788996499385</v>
      </c>
    </row>
    <row r="949" spans="1:7" x14ac:dyDescent="0.25">
      <c r="A949" t="s">
        <v>61</v>
      </c>
      <c r="B949" s="7" t="s">
        <v>14</v>
      </c>
      <c r="C949" s="8">
        <v>10525971.199999999</v>
      </c>
      <c r="D949" s="8">
        <v>6230534.0099999998</v>
      </c>
      <c r="E949" s="8">
        <v>63631660.509999998</v>
      </c>
      <c r="F949" s="8">
        <v>29786960.920000002</v>
      </c>
      <c r="G949" s="9">
        <v>-0.53188458887822287</v>
      </c>
    </row>
    <row r="950" spans="1:7" x14ac:dyDescent="0.25">
      <c r="A950" t="s">
        <v>61</v>
      </c>
      <c r="B950" s="7" t="s">
        <v>15</v>
      </c>
      <c r="C950" s="8">
        <v>46967378.280000001</v>
      </c>
      <c r="D950" s="8">
        <v>11400554.369999999</v>
      </c>
      <c r="E950" s="8">
        <v>11960590.869999999</v>
      </c>
      <c r="F950" s="8">
        <v>572630.80000000005</v>
      </c>
      <c r="G950" s="9">
        <v>-0.95212353585003107</v>
      </c>
    </row>
    <row r="951" spans="1:7" x14ac:dyDescent="0.25">
      <c r="A951" t="s">
        <v>61</v>
      </c>
      <c r="B951" s="13" t="s">
        <v>17</v>
      </c>
      <c r="C951" s="14">
        <v>57493349.480000079</v>
      </c>
      <c r="D951" s="14">
        <v>17631088.379999965</v>
      </c>
      <c r="E951" s="14">
        <v>75592251.380000055</v>
      </c>
      <c r="F951" s="14">
        <v>30359591.720000047</v>
      </c>
      <c r="G951" s="15">
        <v>-0.59837693459633501</v>
      </c>
    </row>
    <row r="952" spans="1:7" x14ac:dyDescent="0.25">
      <c r="A952" t="s">
        <v>61</v>
      </c>
      <c r="B952" s="16" t="s">
        <v>18</v>
      </c>
      <c r="C952" s="17">
        <v>6760732551.920001</v>
      </c>
      <c r="D952" s="17">
        <v>7636534852.7099991</v>
      </c>
      <c r="E952" s="17">
        <v>7865338673.3200016</v>
      </c>
      <c r="F952" s="17">
        <v>8214405609.1099987</v>
      </c>
      <c r="G952" s="18">
        <v>4.438040754355134E-2</v>
      </c>
    </row>
    <row r="953" spans="1:7" x14ac:dyDescent="0.25">
      <c r="A953" t="s">
        <v>61</v>
      </c>
      <c r="C953" s="11"/>
      <c r="D953" s="11"/>
      <c r="E953" s="11"/>
      <c r="F953" s="11"/>
      <c r="G953" s="19" t="s">
        <v>16</v>
      </c>
    </row>
    <row r="954" spans="1:7" x14ac:dyDescent="0.25">
      <c r="A954" t="s">
        <v>61</v>
      </c>
      <c r="B954" s="20" t="s">
        <v>19</v>
      </c>
      <c r="C954" s="21">
        <v>6274485083.1999989</v>
      </c>
      <c r="D954" s="21">
        <v>6982289861.119998</v>
      </c>
      <c r="E954" s="21">
        <v>7570637622.0500011</v>
      </c>
      <c r="F954" s="21">
        <v>8243645585.8699999</v>
      </c>
      <c r="G954" s="22">
        <v>8.8897130917984624E-2</v>
      </c>
    </row>
    <row r="955" spans="1:7" x14ac:dyDescent="0.25">
      <c r="A955" t="s">
        <v>61</v>
      </c>
      <c r="B955" s="7" t="s">
        <v>20</v>
      </c>
      <c r="C955" s="8">
        <v>3971613556.2999992</v>
      </c>
      <c r="D955" s="8">
        <v>4418496525.6199989</v>
      </c>
      <c r="E955" s="8">
        <v>4815647333.8400011</v>
      </c>
      <c r="F955" s="8">
        <v>5328558003.1700001</v>
      </c>
      <c r="G955" s="9">
        <v>0.10650918428468133</v>
      </c>
    </row>
    <row r="956" spans="1:7" x14ac:dyDescent="0.25">
      <c r="A956" t="s">
        <v>61</v>
      </c>
      <c r="B956" s="7" t="s">
        <v>21</v>
      </c>
      <c r="C956" s="8">
        <v>153185505.91</v>
      </c>
      <c r="D956" s="8">
        <v>170312209</v>
      </c>
      <c r="E956" s="8">
        <v>169539149.78</v>
      </c>
      <c r="F956" s="8">
        <v>160946518.67000002</v>
      </c>
      <c r="G956" s="9">
        <v>-5.0682282653594091E-2</v>
      </c>
    </row>
    <row r="957" spans="1:7" x14ac:dyDescent="0.25">
      <c r="A957" t="s">
        <v>61</v>
      </c>
      <c r="B957" s="7" t="s">
        <v>22</v>
      </c>
      <c r="C957" s="8">
        <v>2149686020.9900002</v>
      </c>
      <c r="D957" s="8">
        <v>2393481126.4999995</v>
      </c>
      <c r="E957" s="8">
        <v>2585451138.4300003</v>
      </c>
      <c r="F957" s="8">
        <v>2754141064.0299997</v>
      </c>
      <c r="G957" s="9">
        <v>6.5245837793103834E-2</v>
      </c>
    </row>
    <row r="958" spans="1:7" x14ac:dyDescent="0.25">
      <c r="A958" t="s">
        <v>61</v>
      </c>
      <c r="B958" s="13" t="s">
        <v>23</v>
      </c>
      <c r="C958" s="14">
        <v>6121299577.289999</v>
      </c>
      <c r="D958" s="14">
        <v>6811977652.119998</v>
      </c>
      <c r="E958" s="14">
        <v>7401098472.2700014</v>
      </c>
      <c r="F958" s="14">
        <v>8082699067.1999998</v>
      </c>
      <c r="G958" s="15">
        <v>9.209451779134939E-2</v>
      </c>
    </row>
    <row r="959" spans="1:7" x14ac:dyDescent="0.25">
      <c r="A959" t="s">
        <v>61</v>
      </c>
      <c r="B959" s="4" t="s">
        <v>24</v>
      </c>
      <c r="C959" s="5">
        <v>606120684.03999996</v>
      </c>
      <c r="D959" s="5">
        <v>825971220.39999998</v>
      </c>
      <c r="E959" s="5">
        <v>747177587.25000012</v>
      </c>
      <c r="F959" s="5">
        <v>619196144.73999989</v>
      </c>
      <c r="G959" s="6">
        <v>-0.1712865116592136</v>
      </c>
    </row>
    <row r="960" spans="1:7" x14ac:dyDescent="0.25">
      <c r="A960" t="s">
        <v>61</v>
      </c>
      <c r="B960" s="7" t="s">
        <v>25</v>
      </c>
      <c r="C960" s="8">
        <v>297863316.39000005</v>
      </c>
      <c r="D960" s="8">
        <v>528501134.37</v>
      </c>
      <c r="E960" s="8">
        <v>478529687.15999997</v>
      </c>
      <c r="F960" s="8">
        <v>314694024.69999999</v>
      </c>
      <c r="G960" s="9">
        <v>-0.34237303736020941</v>
      </c>
    </row>
    <row r="961" spans="1:7" x14ac:dyDescent="0.25">
      <c r="A961" t="s">
        <v>61</v>
      </c>
      <c r="B961" s="7" t="s">
        <v>26</v>
      </c>
      <c r="C961" s="8">
        <v>8935641.7100000009</v>
      </c>
      <c r="D961" s="8">
        <v>170778.23000000045</v>
      </c>
      <c r="E961" s="8">
        <v>151002.41999999993</v>
      </c>
      <c r="F961" s="8">
        <v>189442.89000000013</v>
      </c>
      <c r="G961" s="9">
        <v>0.25456856916597909</v>
      </c>
    </row>
    <row r="962" spans="1:7" x14ac:dyDescent="0.25">
      <c r="A962" t="s">
        <v>61</v>
      </c>
      <c r="B962" s="7" t="s">
        <v>27</v>
      </c>
      <c r="C962" s="8">
        <v>299321725.94000006</v>
      </c>
      <c r="D962" s="8">
        <v>297299307.80000001</v>
      </c>
      <c r="E962" s="8">
        <v>268496897.67000002</v>
      </c>
      <c r="F962" s="8">
        <v>304312677.14999998</v>
      </c>
      <c r="G962" s="9">
        <v>0.13339364361676856</v>
      </c>
    </row>
    <row r="963" spans="1:7" x14ac:dyDescent="0.25">
      <c r="A963" t="s">
        <v>61</v>
      </c>
      <c r="B963" s="10" t="s">
        <v>28</v>
      </c>
      <c r="C963" s="11">
        <v>299208272.92000008</v>
      </c>
      <c r="D963" s="11">
        <v>286251742.43000001</v>
      </c>
      <c r="E963" s="11">
        <v>263442372.63</v>
      </c>
      <c r="F963" s="11">
        <v>301808475.70999998</v>
      </c>
      <c r="G963" s="12">
        <v>0.14563375928095088</v>
      </c>
    </row>
    <row r="964" spans="1:7" x14ac:dyDescent="0.25">
      <c r="A964" t="s">
        <v>61</v>
      </c>
      <c r="B964" s="13" t="s">
        <v>29</v>
      </c>
      <c r="C964" s="14">
        <v>306798958.10000002</v>
      </c>
      <c r="D964" s="14">
        <v>528671912.60000002</v>
      </c>
      <c r="E964" s="14">
        <v>478680689.58000004</v>
      </c>
      <c r="F964" s="14">
        <v>314883467.58999985</v>
      </c>
      <c r="G964" s="15">
        <v>-0.34218472889248519</v>
      </c>
    </row>
    <row r="965" spans="1:7" x14ac:dyDescent="0.25">
      <c r="A965" t="s">
        <v>61</v>
      </c>
      <c r="B965" s="16" t="s">
        <v>30</v>
      </c>
      <c r="C965" s="17">
        <v>6428098535.3899994</v>
      </c>
      <c r="D965" s="17">
        <v>7340649564.7199984</v>
      </c>
      <c r="E965" s="17">
        <v>7879779161.8500013</v>
      </c>
      <c r="F965" s="17">
        <v>8397582534.79</v>
      </c>
      <c r="G965" s="18">
        <v>6.5712929550988786E-2</v>
      </c>
    </row>
    <row r="966" spans="1:7" x14ac:dyDescent="0.25">
      <c r="A966" t="s">
        <v>61</v>
      </c>
    </row>
    <row r="967" spans="1:7" x14ac:dyDescent="0.25">
      <c r="A967" t="s">
        <v>61</v>
      </c>
      <c r="B967" s="4" t="s">
        <v>31</v>
      </c>
      <c r="C967" s="5">
        <v>332634016.53000164</v>
      </c>
      <c r="D967" s="5">
        <v>295885287.99000072</v>
      </c>
      <c r="E967" s="5">
        <v>-14440488.529999733</v>
      </c>
      <c r="F967" s="5">
        <v>-183176925.68000126</v>
      </c>
      <c r="G967" s="6">
        <v>-11.684953511057195</v>
      </c>
    </row>
    <row r="968" spans="1:7" x14ac:dyDescent="0.25">
      <c r="A968" t="s">
        <v>61</v>
      </c>
    </row>
    <row r="969" spans="1:7" x14ac:dyDescent="0.25">
      <c r="A969" t="s">
        <v>61</v>
      </c>
      <c r="B969" s="16" t="s">
        <v>32</v>
      </c>
      <c r="C969" s="17">
        <v>95788596.540000916</v>
      </c>
      <c r="D969" s="17">
        <v>265096335.50999928</v>
      </c>
      <c r="E969" s="17">
        <v>89769216.509999275</v>
      </c>
      <c r="F969" s="17">
        <v>30641277.940000534</v>
      </c>
      <c r="G969" s="18">
        <v>-0.65866608698108176</v>
      </c>
    </row>
    <row r="970" spans="1:7" x14ac:dyDescent="0.25">
      <c r="A970" t="s">
        <v>61</v>
      </c>
      <c r="B970" s="23" t="s">
        <v>33</v>
      </c>
      <c r="C970" s="5">
        <v>236845419.99000072</v>
      </c>
      <c r="D970" s="5">
        <v>30788952.48000145</v>
      </c>
      <c r="E970" s="5">
        <v>-104209705.03999901</v>
      </c>
      <c r="F970" s="5">
        <v>-213818203.62000179</v>
      </c>
      <c r="G970" s="6">
        <v>-1.0518070129642105</v>
      </c>
    </row>
    <row r="971" spans="1:7" x14ac:dyDescent="0.25">
      <c r="A971" t="s">
        <v>61</v>
      </c>
      <c r="B971" s="16" t="s">
        <v>34</v>
      </c>
      <c r="C971" s="17">
        <v>1340085.720000267</v>
      </c>
      <c r="D971" s="17">
        <v>-2553534.2399997711</v>
      </c>
      <c r="E971" s="17">
        <v>44559.630000114441</v>
      </c>
      <c r="F971" s="17">
        <v>1.0000228881835938E-2</v>
      </c>
      <c r="G971" s="18">
        <v>-0.99999977557648301</v>
      </c>
    </row>
    <row r="972" spans="1:7" ht="30" x14ac:dyDescent="0.25">
      <c r="A972" t="s">
        <v>61</v>
      </c>
      <c r="B972" s="24" t="s">
        <v>35</v>
      </c>
      <c r="C972" s="25">
        <v>665669180.83000088</v>
      </c>
      <c r="D972" s="25">
        <v>509945945.35000038</v>
      </c>
      <c r="E972" s="25">
        <v>214125911.01000023</v>
      </c>
      <c r="F972" s="25">
        <v>-469051262.69000244</v>
      </c>
      <c r="G972" s="26">
        <v>-3.1905394843508526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7C06-AF9F-492D-9D8F-8F347AC2C593}">
  <sheetPr codeName="Planilha2"/>
  <dimension ref="A1:E3349"/>
  <sheetViews>
    <sheetView workbookViewId="0">
      <selection activeCell="J9" sqref="J9"/>
    </sheetView>
  </sheetViews>
  <sheetFormatPr defaultRowHeight="15" x14ac:dyDescent="0.25"/>
  <cols>
    <col min="2" max="2" width="13.85546875" bestFit="1" customWidth="1"/>
    <col min="3" max="3" width="9.140625" customWidth="1"/>
    <col min="4" max="4" width="58.28515625" bestFit="1" customWidth="1"/>
    <col min="5" max="5" width="19" bestFit="1" customWidth="1"/>
    <col min="6" max="8" width="9.140625" customWidth="1"/>
  </cols>
  <sheetData>
    <row r="1" spans="1:5" x14ac:dyDescent="0.25">
      <c r="A1" t="s">
        <v>0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25">
      <c r="A2" t="s">
        <v>1</v>
      </c>
      <c r="B2" t="s">
        <v>66</v>
      </c>
      <c r="C2">
        <v>2015</v>
      </c>
      <c r="D2" t="s">
        <v>4</v>
      </c>
      <c r="E2" s="27">
        <v>4412558296.7000017</v>
      </c>
    </row>
    <row r="3" spans="1:5" x14ac:dyDescent="0.25">
      <c r="A3" t="s">
        <v>1</v>
      </c>
      <c r="B3" t="s">
        <v>66</v>
      </c>
      <c r="C3">
        <v>2015</v>
      </c>
      <c r="D3" t="s">
        <v>5</v>
      </c>
      <c r="E3" s="27">
        <v>1127102130.1899998</v>
      </c>
    </row>
    <row r="4" spans="1:5" x14ac:dyDescent="0.25">
      <c r="A4" t="s">
        <v>1</v>
      </c>
      <c r="B4" t="s">
        <v>66</v>
      </c>
      <c r="C4">
        <v>2015</v>
      </c>
      <c r="D4" t="s">
        <v>6</v>
      </c>
      <c r="E4" s="27">
        <v>844792869.91811967</v>
      </c>
    </row>
    <row r="5" spans="1:5" x14ac:dyDescent="0.25">
      <c r="A5" t="s">
        <v>1</v>
      </c>
      <c r="B5" t="s">
        <v>66</v>
      </c>
      <c r="C5">
        <v>2015</v>
      </c>
      <c r="D5" t="s">
        <v>7</v>
      </c>
      <c r="E5" s="27">
        <v>2907556680.2800007</v>
      </c>
    </row>
    <row r="6" spans="1:5" x14ac:dyDescent="0.25">
      <c r="A6" t="s">
        <v>1</v>
      </c>
      <c r="B6" t="s">
        <v>66</v>
      </c>
      <c r="C6">
        <v>2015</v>
      </c>
      <c r="D6" t="s">
        <v>8</v>
      </c>
      <c r="E6" s="27">
        <v>2090425923.3999999</v>
      </c>
    </row>
    <row r="7" spans="1:5" x14ac:dyDescent="0.25">
      <c r="A7" t="s">
        <v>1</v>
      </c>
      <c r="B7" t="s">
        <v>66</v>
      </c>
      <c r="C7">
        <v>2015</v>
      </c>
      <c r="D7" t="s">
        <v>9</v>
      </c>
      <c r="E7" s="27">
        <v>292862280.19</v>
      </c>
    </row>
    <row r="8" spans="1:5" x14ac:dyDescent="0.25">
      <c r="A8" t="s">
        <v>1</v>
      </c>
      <c r="B8" t="s">
        <v>66</v>
      </c>
      <c r="C8">
        <v>2015</v>
      </c>
      <c r="D8" t="s">
        <v>10</v>
      </c>
      <c r="E8" s="27">
        <v>85037206.039999992</v>
      </c>
    </row>
    <row r="9" spans="1:5" x14ac:dyDescent="0.25">
      <c r="A9" t="s">
        <v>1</v>
      </c>
      <c r="B9" t="s">
        <v>66</v>
      </c>
      <c r="C9">
        <v>2015</v>
      </c>
      <c r="D9" t="s">
        <v>11</v>
      </c>
      <c r="E9" s="27">
        <v>4327521090.6600018</v>
      </c>
    </row>
    <row r="10" spans="1:5" x14ac:dyDescent="0.25">
      <c r="A10" t="s">
        <v>1</v>
      </c>
      <c r="B10" t="s">
        <v>66</v>
      </c>
      <c r="C10">
        <v>2015</v>
      </c>
      <c r="D10" t="s">
        <v>12</v>
      </c>
      <c r="E10" s="27">
        <v>228357998.84</v>
      </c>
    </row>
    <row r="11" spans="1:5" x14ac:dyDescent="0.25">
      <c r="A11" t="s">
        <v>1</v>
      </c>
      <c r="B11" t="s">
        <v>66</v>
      </c>
      <c r="C11">
        <v>2015</v>
      </c>
      <c r="D11" t="s">
        <v>13</v>
      </c>
      <c r="E11" s="27">
        <v>212921558.97</v>
      </c>
    </row>
    <row r="12" spans="1:5" x14ac:dyDescent="0.25">
      <c r="A12" t="s">
        <v>1</v>
      </c>
      <c r="B12" t="s">
        <v>66</v>
      </c>
      <c r="C12">
        <v>2015</v>
      </c>
      <c r="D12" t="s">
        <v>14</v>
      </c>
      <c r="E12" s="27">
        <v>15436439.869999999</v>
      </c>
    </row>
    <row r="13" spans="1:5" x14ac:dyDescent="0.25">
      <c r="A13" t="s">
        <v>1</v>
      </c>
      <c r="B13" t="s">
        <v>66</v>
      </c>
      <c r="C13">
        <v>2015</v>
      </c>
      <c r="D13" t="s">
        <v>15</v>
      </c>
      <c r="E13" s="27">
        <v>0</v>
      </c>
    </row>
    <row r="14" spans="1:5" x14ac:dyDescent="0.25">
      <c r="A14" t="s">
        <v>1</v>
      </c>
      <c r="B14" t="s">
        <v>66</v>
      </c>
      <c r="C14">
        <v>2015</v>
      </c>
      <c r="D14" t="s">
        <v>17</v>
      </c>
      <c r="E14" s="27">
        <v>15436439.870000008</v>
      </c>
    </row>
    <row r="15" spans="1:5" x14ac:dyDescent="0.25">
      <c r="A15" t="s">
        <v>1</v>
      </c>
      <c r="B15" t="s">
        <v>66</v>
      </c>
      <c r="C15">
        <v>2015</v>
      </c>
      <c r="D15" t="s">
        <v>18</v>
      </c>
      <c r="E15" s="27">
        <v>4342957530.5300016</v>
      </c>
    </row>
    <row r="16" spans="1:5" x14ac:dyDescent="0.25">
      <c r="A16" t="s">
        <v>1</v>
      </c>
      <c r="B16" t="s">
        <v>66</v>
      </c>
      <c r="C16">
        <v>2015</v>
      </c>
      <c r="D16" t="s">
        <v>19</v>
      </c>
      <c r="E16" s="27">
        <v>4190961942.1299996</v>
      </c>
    </row>
    <row r="17" spans="1:5" x14ac:dyDescent="0.25">
      <c r="A17" t="s">
        <v>1</v>
      </c>
      <c r="B17" t="s">
        <v>66</v>
      </c>
      <c r="C17">
        <v>2015</v>
      </c>
      <c r="D17" t="s">
        <v>20</v>
      </c>
      <c r="E17" s="27">
        <v>2701013195.0799994</v>
      </c>
    </row>
    <row r="18" spans="1:5" x14ac:dyDescent="0.25">
      <c r="A18" t="s">
        <v>1</v>
      </c>
      <c r="B18" t="s">
        <v>66</v>
      </c>
      <c r="C18">
        <v>2015</v>
      </c>
      <c r="D18" t="s">
        <v>21</v>
      </c>
      <c r="E18" s="27">
        <v>187151372.97</v>
      </c>
    </row>
    <row r="19" spans="1:5" x14ac:dyDescent="0.25">
      <c r="A19" t="s">
        <v>1</v>
      </c>
      <c r="B19" t="s">
        <v>66</v>
      </c>
      <c r="C19">
        <v>2015</v>
      </c>
      <c r="D19" t="s">
        <v>22</v>
      </c>
      <c r="E19" s="27">
        <v>1302797374.0800002</v>
      </c>
    </row>
    <row r="20" spans="1:5" x14ac:dyDescent="0.25">
      <c r="A20" t="s">
        <v>1</v>
      </c>
      <c r="B20" t="s">
        <v>66</v>
      </c>
      <c r="C20">
        <v>2015</v>
      </c>
      <c r="D20" t="s">
        <v>23</v>
      </c>
      <c r="E20" s="27">
        <v>4003810569.1599998</v>
      </c>
    </row>
    <row r="21" spans="1:5" x14ac:dyDescent="0.25">
      <c r="A21" t="s">
        <v>1</v>
      </c>
      <c r="B21" t="s">
        <v>66</v>
      </c>
      <c r="C21">
        <v>2015</v>
      </c>
      <c r="D21" t="s">
        <v>24</v>
      </c>
      <c r="E21" s="27">
        <v>624134821.24000001</v>
      </c>
    </row>
    <row r="22" spans="1:5" x14ac:dyDescent="0.25">
      <c r="A22" t="s">
        <v>1</v>
      </c>
      <c r="B22" t="s">
        <v>66</v>
      </c>
      <c r="C22">
        <v>2015</v>
      </c>
      <c r="D22" t="s">
        <v>25</v>
      </c>
      <c r="E22" s="27">
        <v>359409021.07000005</v>
      </c>
    </row>
    <row r="23" spans="1:5" x14ac:dyDescent="0.25">
      <c r="A23" t="s">
        <v>1</v>
      </c>
      <c r="B23" t="s">
        <v>66</v>
      </c>
      <c r="C23">
        <v>2015</v>
      </c>
      <c r="D23" t="s">
        <v>26</v>
      </c>
      <c r="E23" s="27">
        <v>4189917.73</v>
      </c>
    </row>
    <row r="24" spans="1:5" x14ac:dyDescent="0.25">
      <c r="A24" t="s">
        <v>1</v>
      </c>
      <c r="B24" t="s">
        <v>66</v>
      </c>
      <c r="C24">
        <v>2015</v>
      </c>
      <c r="D24" t="s">
        <v>27</v>
      </c>
      <c r="E24" s="27">
        <v>260535882.44</v>
      </c>
    </row>
    <row r="25" spans="1:5" x14ac:dyDescent="0.25">
      <c r="A25" t="s">
        <v>1</v>
      </c>
      <c r="B25" t="s">
        <v>66</v>
      </c>
      <c r="C25">
        <v>2015</v>
      </c>
      <c r="D25" t="s">
        <v>28</v>
      </c>
      <c r="E25" s="27">
        <v>260535882.44</v>
      </c>
    </row>
    <row r="26" spans="1:5" x14ac:dyDescent="0.25">
      <c r="A26" t="s">
        <v>1</v>
      </c>
      <c r="B26" t="s">
        <v>66</v>
      </c>
      <c r="C26">
        <v>2015</v>
      </c>
      <c r="D26" t="s">
        <v>29</v>
      </c>
      <c r="E26" s="27">
        <v>363598938.80000007</v>
      </c>
    </row>
    <row r="27" spans="1:5" x14ac:dyDescent="0.25">
      <c r="A27" t="s">
        <v>1</v>
      </c>
      <c r="B27" t="s">
        <v>66</v>
      </c>
      <c r="C27">
        <v>2015</v>
      </c>
      <c r="D27" t="s">
        <v>30</v>
      </c>
      <c r="E27" s="27">
        <v>4367409507.96</v>
      </c>
    </row>
    <row r="28" spans="1:5" x14ac:dyDescent="0.25">
      <c r="A28" t="s">
        <v>1</v>
      </c>
      <c r="B28" t="s">
        <v>66</v>
      </c>
      <c r="C28">
        <v>2015</v>
      </c>
      <c r="D28" t="s">
        <v>31</v>
      </c>
      <c r="E28" s="27">
        <v>-24451977.429998398</v>
      </c>
    </row>
    <row r="29" spans="1:5" x14ac:dyDescent="0.25">
      <c r="A29" t="s">
        <v>1</v>
      </c>
      <c r="B29" t="s">
        <v>66</v>
      </c>
      <c r="C29">
        <v>2015</v>
      </c>
      <c r="D29" t="s">
        <v>32</v>
      </c>
      <c r="E29" s="27">
        <v>86356560.599999428</v>
      </c>
    </row>
    <row r="30" spans="1:5" x14ac:dyDescent="0.25">
      <c r="A30" t="s">
        <v>1</v>
      </c>
      <c r="B30" t="s">
        <v>66</v>
      </c>
      <c r="C30">
        <v>2015</v>
      </c>
      <c r="D30" t="s">
        <v>33</v>
      </c>
      <c r="E30" s="27">
        <v>-110808538.02999783</v>
      </c>
    </row>
    <row r="31" spans="1:5" x14ac:dyDescent="0.25">
      <c r="A31" t="s">
        <v>1</v>
      </c>
      <c r="B31" t="s">
        <v>66</v>
      </c>
      <c r="C31">
        <v>2015</v>
      </c>
      <c r="D31" t="s">
        <v>34</v>
      </c>
      <c r="E31" s="27">
        <v>9.5367431640625E-7</v>
      </c>
    </row>
    <row r="32" spans="1:5" x14ac:dyDescent="0.25">
      <c r="A32" t="s">
        <v>1</v>
      </c>
      <c r="B32" t="s">
        <v>66</v>
      </c>
      <c r="C32">
        <v>2015</v>
      </c>
      <c r="D32" t="s">
        <v>35</v>
      </c>
      <c r="E32" s="27">
        <v>-260537028.42999744</v>
      </c>
    </row>
    <row r="33" spans="1:5" x14ac:dyDescent="0.25">
      <c r="A33" t="s">
        <v>36</v>
      </c>
      <c r="B33" t="s">
        <v>66</v>
      </c>
      <c r="C33">
        <v>2015</v>
      </c>
      <c r="D33" t="s">
        <v>4</v>
      </c>
      <c r="E33" s="27">
        <v>7781096865.8800001</v>
      </c>
    </row>
    <row r="34" spans="1:5" x14ac:dyDescent="0.25">
      <c r="A34" t="s">
        <v>36</v>
      </c>
      <c r="B34" t="s">
        <v>66</v>
      </c>
      <c r="C34">
        <v>2015</v>
      </c>
      <c r="D34" t="s">
        <v>5</v>
      </c>
      <c r="E34" s="27">
        <v>3334836616.0099993</v>
      </c>
    </row>
    <row r="35" spans="1:5" x14ac:dyDescent="0.25">
      <c r="A35" t="s">
        <v>36</v>
      </c>
      <c r="B35" t="s">
        <v>66</v>
      </c>
      <c r="C35">
        <v>2015</v>
      </c>
      <c r="D35" t="s">
        <v>6</v>
      </c>
      <c r="E35" s="27">
        <v>2740912773.5172009</v>
      </c>
    </row>
    <row r="36" spans="1:5" x14ac:dyDescent="0.25">
      <c r="A36" t="s">
        <v>36</v>
      </c>
      <c r="B36" t="s">
        <v>66</v>
      </c>
      <c r="C36">
        <v>2015</v>
      </c>
      <c r="D36" t="s">
        <v>7</v>
      </c>
      <c r="E36" s="27">
        <v>3586537664.9000006</v>
      </c>
    </row>
    <row r="37" spans="1:5" x14ac:dyDescent="0.25">
      <c r="A37" t="s">
        <v>36</v>
      </c>
      <c r="B37" t="s">
        <v>66</v>
      </c>
      <c r="C37">
        <v>2015</v>
      </c>
      <c r="D37" t="s">
        <v>8</v>
      </c>
      <c r="E37" s="27">
        <v>2542058136.1199999</v>
      </c>
    </row>
    <row r="38" spans="1:5" x14ac:dyDescent="0.25">
      <c r="A38" t="s">
        <v>36</v>
      </c>
      <c r="B38" t="s">
        <v>66</v>
      </c>
      <c r="C38">
        <v>2015</v>
      </c>
      <c r="D38" t="s">
        <v>9</v>
      </c>
      <c r="E38" s="27">
        <v>695591308.41999996</v>
      </c>
    </row>
    <row r="39" spans="1:5" x14ac:dyDescent="0.25">
      <c r="A39" t="s">
        <v>36</v>
      </c>
      <c r="B39" t="s">
        <v>66</v>
      </c>
      <c r="C39">
        <v>2015</v>
      </c>
      <c r="D39" t="s">
        <v>10</v>
      </c>
      <c r="E39" s="27">
        <v>164131276.55000001</v>
      </c>
    </row>
    <row r="40" spans="1:5" x14ac:dyDescent="0.25">
      <c r="A40" t="s">
        <v>36</v>
      </c>
      <c r="B40" t="s">
        <v>66</v>
      </c>
      <c r="C40">
        <v>2015</v>
      </c>
      <c r="D40" t="s">
        <v>11</v>
      </c>
      <c r="E40" s="27">
        <v>7616965589.3299999</v>
      </c>
    </row>
    <row r="41" spans="1:5" x14ac:dyDescent="0.25">
      <c r="A41" t="s">
        <v>36</v>
      </c>
      <c r="B41" t="s">
        <v>66</v>
      </c>
      <c r="C41">
        <v>2015</v>
      </c>
      <c r="D41" t="s">
        <v>12</v>
      </c>
      <c r="E41" s="27">
        <v>517448972.94999999</v>
      </c>
    </row>
    <row r="42" spans="1:5" x14ac:dyDescent="0.25">
      <c r="A42" t="s">
        <v>36</v>
      </c>
      <c r="B42" t="s">
        <v>66</v>
      </c>
      <c r="C42">
        <v>2015</v>
      </c>
      <c r="D42" t="s">
        <v>13</v>
      </c>
      <c r="E42" s="27">
        <v>26283242.399999999</v>
      </c>
    </row>
    <row r="43" spans="1:5" x14ac:dyDescent="0.25">
      <c r="A43" t="s">
        <v>36</v>
      </c>
      <c r="B43" t="s">
        <v>66</v>
      </c>
      <c r="C43">
        <v>2015</v>
      </c>
      <c r="D43" t="s">
        <v>14</v>
      </c>
      <c r="E43" s="27">
        <v>466229123.73000002</v>
      </c>
    </row>
    <row r="44" spans="1:5" x14ac:dyDescent="0.25">
      <c r="A44" t="s">
        <v>36</v>
      </c>
      <c r="B44" t="s">
        <v>66</v>
      </c>
      <c r="C44">
        <v>2015</v>
      </c>
      <c r="D44" t="s">
        <v>15</v>
      </c>
      <c r="E44" s="27">
        <v>24936606.82</v>
      </c>
    </row>
    <row r="45" spans="1:5" x14ac:dyDescent="0.25">
      <c r="A45" t="s">
        <v>36</v>
      </c>
      <c r="B45" t="s">
        <v>66</v>
      </c>
      <c r="C45">
        <v>2015</v>
      </c>
      <c r="D45" t="s">
        <v>17</v>
      </c>
      <c r="E45" s="27">
        <v>491165730.54999995</v>
      </c>
    </row>
    <row r="46" spans="1:5" x14ac:dyDescent="0.25">
      <c r="A46" t="s">
        <v>36</v>
      </c>
      <c r="B46" t="s">
        <v>66</v>
      </c>
      <c r="C46">
        <v>2015</v>
      </c>
      <c r="D46" t="s">
        <v>18</v>
      </c>
      <c r="E46" s="27">
        <v>8108131319.8800001</v>
      </c>
    </row>
    <row r="47" spans="1:5" x14ac:dyDescent="0.25">
      <c r="A47" t="s">
        <v>36</v>
      </c>
      <c r="B47" t="s">
        <v>66</v>
      </c>
      <c r="C47">
        <v>2015</v>
      </c>
      <c r="D47" t="s">
        <v>19</v>
      </c>
      <c r="E47" s="27">
        <v>7194489132.2599993</v>
      </c>
    </row>
    <row r="48" spans="1:5" x14ac:dyDescent="0.25">
      <c r="A48" t="s">
        <v>36</v>
      </c>
      <c r="B48" t="s">
        <v>66</v>
      </c>
      <c r="C48">
        <v>2015</v>
      </c>
      <c r="D48" t="s">
        <v>20</v>
      </c>
      <c r="E48" s="27">
        <v>4606863919.3299999</v>
      </c>
    </row>
    <row r="49" spans="1:5" x14ac:dyDescent="0.25">
      <c r="A49" t="s">
        <v>36</v>
      </c>
      <c r="B49" t="s">
        <v>66</v>
      </c>
      <c r="C49">
        <v>2015</v>
      </c>
      <c r="D49" t="s">
        <v>21</v>
      </c>
      <c r="E49" s="27">
        <v>257574120.62</v>
      </c>
    </row>
    <row r="50" spans="1:5" x14ac:dyDescent="0.25">
      <c r="A50" t="s">
        <v>36</v>
      </c>
      <c r="B50" t="s">
        <v>66</v>
      </c>
      <c r="C50">
        <v>2015</v>
      </c>
      <c r="D50" t="s">
        <v>22</v>
      </c>
      <c r="E50" s="27">
        <v>2330051092.3100004</v>
      </c>
    </row>
    <row r="51" spans="1:5" x14ac:dyDescent="0.25">
      <c r="A51" t="s">
        <v>36</v>
      </c>
      <c r="B51" t="s">
        <v>66</v>
      </c>
      <c r="C51">
        <v>2015</v>
      </c>
      <c r="D51" t="s">
        <v>23</v>
      </c>
      <c r="E51" s="27">
        <v>6936915011.6399994</v>
      </c>
    </row>
    <row r="52" spans="1:5" x14ac:dyDescent="0.25">
      <c r="A52" t="s">
        <v>36</v>
      </c>
      <c r="B52" t="s">
        <v>66</v>
      </c>
      <c r="C52">
        <v>2015</v>
      </c>
      <c r="D52" t="s">
        <v>24</v>
      </c>
      <c r="E52" s="27">
        <v>1176448345.2600002</v>
      </c>
    </row>
    <row r="53" spans="1:5" x14ac:dyDescent="0.25">
      <c r="A53" t="s">
        <v>36</v>
      </c>
      <c r="B53" t="s">
        <v>66</v>
      </c>
      <c r="C53">
        <v>2015</v>
      </c>
      <c r="D53" t="s">
        <v>25</v>
      </c>
      <c r="E53" s="27">
        <v>603020347.73000002</v>
      </c>
    </row>
    <row r="54" spans="1:5" x14ac:dyDescent="0.25">
      <c r="A54" t="s">
        <v>36</v>
      </c>
      <c r="B54" t="s">
        <v>66</v>
      </c>
      <c r="C54">
        <v>2015</v>
      </c>
      <c r="D54" t="s">
        <v>26</v>
      </c>
      <c r="E54" s="27">
        <v>5899624.2999999998</v>
      </c>
    </row>
    <row r="55" spans="1:5" x14ac:dyDescent="0.25">
      <c r="A55" t="s">
        <v>36</v>
      </c>
      <c r="B55" t="s">
        <v>66</v>
      </c>
      <c r="C55">
        <v>2015</v>
      </c>
      <c r="D55" t="s">
        <v>27</v>
      </c>
      <c r="E55" s="27">
        <v>567528373.23000002</v>
      </c>
    </row>
    <row r="56" spans="1:5" x14ac:dyDescent="0.25">
      <c r="A56" t="s">
        <v>36</v>
      </c>
      <c r="B56" t="s">
        <v>66</v>
      </c>
      <c r="C56">
        <v>2015</v>
      </c>
      <c r="D56" t="s">
        <v>28</v>
      </c>
      <c r="E56" s="27">
        <v>567228373.23000002</v>
      </c>
    </row>
    <row r="57" spans="1:5" x14ac:dyDescent="0.25">
      <c r="A57" t="s">
        <v>36</v>
      </c>
      <c r="B57" t="s">
        <v>66</v>
      </c>
      <c r="C57">
        <v>2015</v>
      </c>
      <c r="D57" t="s">
        <v>29</v>
      </c>
      <c r="E57" s="27">
        <v>608919972.02999997</v>
      </c>
    </row>
    <row r="58" spans="1:5" x14ac:dyDescent="0.25">
      <c r="A58" t="s">
        <v>36</v>
      </c>
      <c r="B58" t="s">
        <v>66</v>
      </c>
      <c r="C58">
        <v>2015</v>
      </c>
      <c r="D58" t="s">
        <v>30</v>
      </c>
      <c r="E58" s="27">
        <v>7545834983.6699991</v>
      </c>
    </row>
    <row r="59" spans="1:5" x14ac:dyDescent="0.25">
      <c r="A59" t="s">
        <v>36</v>
      </c>
      <c r="B59" t="s">
        <v>66</v>
      </c>
      <c r="C59">
        <v>2015</v>
      </c>
      <c r="D59" t="s">
        <v>31</v>
      </c>
      <c r="E59" s="27">
        <v>562296336.21000099</v>
      </c>
    </row>
    <row r="60" spans="1:5" x14ac:dyDescent="0.25">
      <c r="A60" t="s">
        <v>36</v>
      </c>
      <c r="B60" t="s">
        <v>66</v>
      </c>
      <c r="C60">
        <v>2015</v>
      </c>
      <c r="D60" t="s">
        <v>32</v>
      </c>
      <c r="E60" s="27">
        <v>7551834.2899999619</v>
      </c>
    </row>
    <row r="61" spans="1:5" x14ac:dyDescent="0.25">
      <c r="A61" t="s">
        <v>36</v>
      </c>
      <c r="B61" t="s">
        <v>66</v>
      </c>
      <c r="C61">
        <v>2015</v>
      </c>
      <c r="D61" t="s">
        <v>33</v>
      </c>
      <c r="E61" s="27">
        <v>554744501.92000103</v>
      </c>
    </row>
    <row r="62" spans="1:5" x14ac:dyDescent="0.25">
      <c r="A62" t="s">
        <v>36</v>
      </c>
      <c r="B62" t="s">
        <v>66</v>
      </c>
      <c r="C62">
        <v>2015</v>
      </c>
      <c r="D62" t="s">
        <v>34</v>
      </c>
      <c r="E62" s="27">
        <v>9.5367431640625E-7</v>
      </c>
    </row>
    <row r="63" spans="1:5" x14ac:dyDescent="0.25">
      <c r="A63" t="s">
        <v>36</v>
      </c>
      <c r="B63" t="s">
        <v>66</v>
      </c>
      <c r="C63">
        <v>2015</v>
      </c>
      <c r="D63" t="s">
        <v>35</v>
      </c>
      <c r="E63" s="27">
        <v>-79943472.979999542</v>
      </c>
    </row>
    <row r="64" spans="1:5" x14ac:dyDescent="0.25">
      <c r="A64" t="s">
        <v>37</v>
      </c>
      <c r="B64" t="s">
        <v>66</v>
      </c>
      <c r="C64">
        <v>2015</v>
      </c>
      <c r="D64" t="s">
        <v>4</v>
      </c>
      <c r="E64" s="27">
        <v>13361780542.949999</v>
      </c>
    </row>
    <row r="65" spans="1:5" x14ac:dyDescent="0.25">
      <c r="A65" t="s">
        <v>37</v>
      </c>
      <c r="B65" t="s">
        <v>66</v>
      </c>
      <c r="C65">
        <v>2015</v>
      </c>
      <c r="D65" t="s">
        <v>5</v>
      </c>
      <c r="E65" s="27">
        <v>7220012641.2800007</v>
      </c>
    </row>
    <row r="66" spans="1:5" x14ac:dyDescent="0.25">
      <c r="A66" t="s">
        <v>37</v>
      </c>
      <c r="B66" t="s">
        <v>66</v>
      </c>
      <c r="C66">
        <v>2015</v>
      </c>
      <c r="D66" t="s">
        <v>6</v>
      </c>
      <c r="E66" s="27">
        <v>6424676114.481638</v>
      </c>
    </row>
    <row r="67" spans="1:5" x14ac:dyDescent="0.25">
      <c r="A67" t="s">
        <v>37</v>
      </c>
      <c r="B67" t="s">
        <v>66</v>
      </c>
      <c r="C67">
        <v>2015</v>
      </c>
      <c r="D67" t="s">
        <v>7</v>
      </c>
      <c r="E67" s="27">
        <v>3989571221.96</v>
      </c>
    </row>
    <row r="68" spans="1:5" x14ac:dyDescent="0.25">
      <c r="A68" t="s">
        <v>37</v>
      </c>
      <c r="B68" t="s">
        <v>66</v>
      </c>
      <c r="C68">
        <v>2015</v>
      </c>
      <c r="D68" t="s">
        <v>8</v>
      </c>
      <c r="E68" s="27">
        <v>1705093392.6600001</v>
      </c>
    </row>
    <row r="69" spans="1:5" x14ac:dyDescent="0.25">
      <c r="A69" t="s">
        <v>37</v>
      </c>
      <c r="B69" t="s">
        <v>66</v>
      </c>
      <c r="C69">
        <v>2015</v>
      </c>
      <c r="D69" t="s">
        <v>9</v>
      </c>
      <c r="E69" s="27">
        <v>1874190230.1300001</v>
      </c>
    </row>
    <row r="70" spans="1:5" x14ac:dyDescent="0.25">
      <c r="A70" t="s">
        <v>37</v>
      </c>
      <c r="B70" t="s">
        <v>66</v>
      </c>
      <c r="C70">
        <v>2015</v>
      </c>
      <c r="D70" t="s">
        <v>10</v>
      </c>
      <c r="E70" s="27">
        <v>278006449.57999998</v>
      </c>
    </row>
    <row r="71" spans="1:5" x14ac:dyDescent="0.25">
      <c r="A71" t="s">
        <v>37</v>
      </c>
      <c r="B71" t="s">
        <v>66</v>
      </c>
      <c r="C71">
        <v>2015</v>
      </c>
      <c r="D71" t="s">
        <v>11</v>
      </c>
      <c r="E71" s="27">
        <v>13083774093.369999</v>
      </c>
    </row>
    <row r="72" spans="1:5" x14ac:dyDescent="0.25">
      <c r="A72" t="s">
        <v>37</v>
      </c>
      <c r="B72" t="s">
        <v>66</v>
      </c>
      <c r="C72">
        <v>2015</v>
      </c>
      <c r="D72" t="s">
        <v>12</v>
      </c>
      <c r="E72" s="27">
        <v>446322465.21999997</v>
      </c>
    </row>
    <row r="73" spans="1:5" x14ac:dyDescent="0.25">
      <c r="A73" t="s">
        <v>37</v>
      </c>
      <c r="B73" t="s">
        <v>66</v>
      </c>
      <c r="C73">
        <v>2015</v>
      </c>
      <c r="D73" t="s">
        <v>13</v>
      </c>
      <c r="E73" s="27">
        <v>206813562.80999997</v>
      </c>
    </row>
    <row r="74" spans="1:5" x14ac:dyDescent="0.25">
      <c r="A74" t="s">
        <v>37</v>
      </c>
      <c r="B74" t="s">
        <v>66</v>
      </c>
      <c r="C74">
        <v>2015</v>
      </c>
      <c r="D74" t="s">
        <v>14</v>
      </c>
      <c r="E74" s="27">
        <v>132165858.62</v>
      </c>
    </row>
    <row r="75" spans="1:5" x14ac:dyDescent="0.25">
      <c r="A75" t="s">
        <v>37</v>
      </c>
      <c r="B75" t="s">
        <v>66</v>
      </c>
      <c r="C75">
        <v>2015</v>
      </c>
      <c r="D75" t="s">
        <v>15</v>
      </c>
      <c r="E75" s="27">
        <v>107343043.79000001</v>
      </c>
    </row>
    <row r="76" spans="1:5" x14ac:dyDescent="0.25">
      <c r="A76" t="s">
        <v>37</v>
      </c>
      <c r="B76" t="s">
        <v>66</v>
      </c>
      <c r="C76">
        <v>2015</v>
      </c>
      <c r="D76" t="s">
        <v>17</v>
      </c>
      <c r="E76" s="27">
        <v>239508902.41</v>
      </c>
    </row>
    <row r="77" spans="1:5" x14ac:dyDescent="0.25">
      <c r="A77" t="s">
        <v>37</v>
      </c>
      <c r="B77" t="s">
        <v>66</v>
      </c>
      <c r="C77">
        <v>2015</v>
      </c>
      <c r="D77" t="s">
        <v>18</v>
      </c>
      <c r="E77" s="27">
        <v>13323282995.779999</v>
      </c>
    </row>
    <row r="78" spans="1:5" x14ac:dyDescent="0.25">
      <c r="A78" t="s">
        <v>37</v>
      </c>
      <c r="B78" t="s">
        <v>66</v>
      </c>
      <c r="C78">
        <v>2015</v>
      </c>
      <c r="D78" t="s">
        <v>19</v>
      </c>
      <c r="E78" s="27">
        <v>12663739533.710001</v>
      </c>
    </row>
    <row r="79" spans="1:5" x14ac:dyDescent="0.25">
      <c r="A79" t="s">
        <v>37</v>
      </c>
      <c r="B79" t="s">
        <v>66</v>
      </c>
      <c r="C79">
        <v>2015</v>
      </c>
      <c r="D79" t="s">
        <v>20</v>
      </c>
      <c r="E79" s="27">
        <v>5900701238.5400009</v>
      </c>
    </row>
    <row r="80" spans="1:5" x14ac:dyDescent="0.25">
      <c r="A80" t="s">
        <v>37</v>
      </c>
      <c r="B80" t="s">
        <v>66</v>
      </c>
      <c r="C80">
        <v>2015</v>
      </c>
      <c r="D80" t="s">
        <v>21</v>
      </c>
      <c r="E80" s="27">
        <v>326658369.12</v>
      </c>
    </row>
    <row r="81" spans="1:5" x14ac:dyDescent="0.25">
      <c r="A81" t="s">
        <v>37</v>
      </c>
      <c r="B81" t="s">
        <v>66</v>
      </c>
      <c r="C81">
        <v>2015</v>
      </c>
      <c r="D81" t="s">
        <v>22</v>
      </c>
      <c r="E81" s="27">
        <v>6436379926.0500002</v>
      </c>
    </row>
    <row r="82" spans="1:5" x14ac:dyDescent="0.25">
      <c r="A82" t="s">
        <v>37</v>
      </c>
      <c r="B82" t="s">
        <v>66</v>
      </c>
      <c r="C82">
        <v>2015</v>
      </c>
      <c r="D82" t="s">
        <v>23</v>
      </c>
      <c r="E82" s="27">
        <v>12337081164.59</v>
      </c>
    </row>
    <row r="83" spans="1:5" x14ac:dyDescent="0.25">
      <c r="A83" t="s">
        <v>37</v>
      </c>
      <c r="B83" t="s">
        <v>66</v>
      </c>
      <c r="C83">
        <v>2015</v>
      </c>
      <c r="D83" t="s">
        <v>24</v>
      </c>
      <c r="E83" s="27">
        <v>1387485168.6200001</v>
      </c>
    </row>
    <row r="84" spans="1:5" x14ac:dyDescent="0.25">
      <c r="A84" t="s">
        <v>37</v>
      </c>
      <c r="B84" t="s">
        <v>66</v>
      </c>
      <c r="C84">
        <v>2015</v>
      </c>
      <c r="D84" t="s">
        <v>25</v>
      </c>
      <c r="E84" s="27">
        <v>946601605.80999994</v>
      </c>
    </row>
    <row r="85" spans="1:5" x14ac:dyDescent="0.25">
      <c r="A85" t="s">
        <v>37</v>
      </c>
      <c r="B85" t="s">
        <v>66</v>
      </c>
      <c r="C85">
        <v>2015</v>
      </c>
      <c r="D85" t="s">
        <v>26</v>
      </c>
      <c r="E85" s="27">
        <v>51782760.329999998</v>
      </c>
    </row>
    <row r="86" spans="1:5" x14ac:dyDescent="0.25">
      <c r="A86" t="s">
        <v>37</v>
      </c>
      <c r="B86" t="s">
        <v>66</v>
      </c>
      <c r="C86">
        <v>2015</v>
      </c>
      <c r="D86" t="s">
        <v>27</v>
      </c>
      <c r="E86" s="27">
        <v>389100802.48000002</v>
      </c>
    </row>
    <row r="87" spans="1:5" x14ac:dyDescent="0.25">
      <c r="A87" t="s">
        <v>37</v>
      </c>
      <c r="B87" t="s">
        <v>66</v>
      </c>
      <c r="C87">
        <v>2015</v>
      </c>
      <c r="D87" t="s">
        <v>28</v>
      </c>
      <c r="E87" s="27">
        <v>389100802.48000002</v>
      </c>
    </row>
    <row r="88" spans="1:5" x14ac:dyDescent="0.25">
      <c r="A88" t="s">
        <v>37</v>
      </c>
      <c r="B88" t="s">
        <v>66</v>
      </c>
      <c r="C88">
        <v>2015</v>
      </c>
      <c r="D88" t="s">
        <v>29</v>
      </c>
      <c r="E88" s="27">
        <v>998384366.13999987</v>
      </c>
    </row>
    <row r="89" spans="1:5" x14ac:dyDescent="0.25">
      <c r="A89" t="s">
        <v>37</v>
      </c>
      <c r="B89" t="s">
        <v>66</v>
      </c>
      <c r="C89">
        <v>2015</v>
      </c>
      <c r="D89" t="s">
        <v>30</v>
      </c>
      <c r="E89" s="27">
        <v>13335465530.73</v>
      </c>
    </row>
    <row r="90" spans="1:5" x14ac:dyDescent="0.25">
      <c r="A90" t="s">
        <v>37</v>
      </c>
      <c r="B90" t="s">
        <v>66</v>
      </c>
      <c r="C90">
        <v>2015</v>
      </c>
      <c r="D90" t="s">
        <v>31</v>
      </c>
      <c r="E90" s="27">
        <v>-12182534.950000763</v>
      </c>
    </row>
    <row r="91" spans="1:5" x14ac:dyDescent="0.25">
      <c r="A91" t="s">
        <v>37</v>
      </c>
      <c r="B91" t="s">
        <v>66</v>
      </c>
      <c r="C91">
        <v>2015</v>
      </c>
      <c r="D91" t="s">
        <v>32</v>
      </c>
      <c r="E91" s="27">
        <v>-38901362.079999924</v>
      </c>
    </row>
    <row r="92" spans="1:5" x14ac:dyDescent="0.25">
      <c r="A92" t="s">
        <v>37</v>
      </c>
      <c r="B92" t="s">
        <v>66</v>
      </c>
      <c r="C92">
        <v>2015</v>
      </c>
      <c r="D92" t="s">
        <v>33</v>
      </c>
      <c r="E92" s="27">
        <v>26718827.129999161</v>
      </c>
    </row>
    <row r="93" spans="1:5" x14ac:dyDescent="0.25">
      <c r="A93" t="s">
        <v>37</v>
      </c>
      <c r="B93" t="s">
        <v>66</v>
      </c>
      <c r="C93">
        <v>2015</v>
      </c>
      <c r="D93" t="s">
        <v>34</v>
      </c>
      <c r="E93" s="27">
        <v>179186.60000038147</v>
      </c>
    </row>
    <row r="94" spans="1:5" x14ac:dyDescent="0.25">
      <c r="A94" t="s">
        <v>37</v>
      </c>
      <c r="B94" t="s">
        <v>66</v>
      </c>
      <c r="C94">
        <v>2015</v>
      </c>
      <c r="D94" t="s">
        <v>35</v>
      </c>
      <c r="E94" s="27">
        <v>-204399518.68000221</v>
      </c>
    </row>
    <row r="95" spans="1:5" x14ac:dyDescent="0.25">
      <c r="A95" t="s">
        <v>38</v>
      </c>
      <c r="B95" t="s">
        <v>66</v>
      </c>
      <c r="C95">
        <v>2015</v>
      </c>
      <c r="D95" t="s">
        <v>4</v>
      </c>
      <c r="E95" s="27">
        <v>4109402728.3599997</v>
      </c>
    </row>
    <row r="96" spans="1:5" x14ac:dyDescent="0.25">
      <c r="A96" t="s">
        <v>38</v>
      </c>
      <c r="B96" t="s">
        <v>66</v>
      </c>
      <c r="C96">
        <v>2015</v>
      </c>
      <c r="D96" t="s">
        <v>5</v>
      </c>
      <c r="E96" s="27">
        <v>791490094.43999994</v>
      </c>
    </row>
    <row r="97" spans="1:5" x14ac:dyDescent="0.25">
      <c r="A97" t="s">
        <v>38</v>
      </c>
      <c r="B97" t="s">
        <v>66</v>
      </c>
      <c r="C97">
        <v>2015</v>
      </c>
      <c r="D97" t="s">
        <v>6</v>
      </c>
      <c r="E97" s="27">
        <v>680905862.47263575</v>
      </c>
    </row>
    <row r="98" spans="1:5" x14ac:dyDescent="0.25">
      <c r="A98" t="s">
        <v>38</v>
      </c>
      <c r="B98" t="s">
        <v>66</v>
      </c>
      <c r="C98">
        <v>2015</v>
      </c>
      <c r="D98" t="s">
        <v>7</v>
      </c>
      <c r="E98" s="27">
        <v>2839261852.2600002</v>
      </c>
    </row>
    <row r="99" spans="1:5" x14ac:dyDescent="0.25">
      <c r="A99" t="s">
        <v>38</v>
      </c>
      <c r="B99" t="s">
        <v>66</v>
      </c>
      <c r="C99">
        <v>2015</v>
      </c>
      <c r="D99" t="s">
        <v>8</v>
      </c>
      <c r="E99" s="27">
        <v>2084926410.5999999</v>
      </c>
    </row>
    <row r="100" spans="1:5" x14ac:dyDescent="0.25">
      <c r="A100" t="s">
        <v>38</v>
      </c>
      <c r="B100" t="s">
        <v>66</v>
      </c>
      <c r="C100">
        <v>2015</v>
      </c>
      <c r="D100" t="s">
        <v>9</v>
      </c>
      <c r="E100" s="27">
        <v>114419314.06999999</v>
      </c>
    </row>
    <row r="101" spans="1:5" x14ac:dyDescent="0.25">
      <c r="A101" t="s">
        <v>38</v>
      </c>
      <c r="B101" t="s">
        <v>66</v>
      </c>
      <c r="C101">
        <v>2015</v>
      </c>
      <c r="D101" t="s">
        <v>10</v>
      </c>
      <c r="E101" s="27">
        <v>364231467.58999997</v>
      </c>
    </row>
    <row r="102" spans="1:5" x14ac:dyDescent="0.25">
      <c r="A102" t="s">
        <v>38</v>
      </c>
      <c r="B102" t="s">
        <v>66</v>
      </c>
      <c r="C102">
        <v>2015</v>
      </c>
      <c r="D102" t="s">
        <v>11</v>
      </c>
      <c r="E102" s="27">
        <v>3745171260.7699995</v>
      </c>
    </row>
    <row r="103" spans="1:5" x14ac:dyDescent="0.25">
      <c r="A103" t="s">
        <v>38</v>
      </c>
      <c r="B103" t="s">
        <v>66</v>
      </c>
      <c r="C103">
        <v>2015</v>
      </c>
      <c r="D103" t="s">
        <v>12</v>
      </c>
      <c r="E103" s="27">
        <v>263160281.50999999</v>
      </c>
    </row>
    <row r="104" spans="1:5" x14ac:dyDescent="0.25">
      <c r="A104" t="s">
        <v>38</v>
      </c>
      <c r="B104" t="s">
        <v>66</v>
      </c>
      <c r="C104">
        <v>2015</v>
      </c>
      <c r="D104" t="s">
        <v>13</v>
      </c>
      <c r="E104" s="27">
        <v>261123281.50999999</v>
      </c>
    </row>
    <row r="105" spans="1:5" x14ac:dyDescent="0.25">
      <c r="A105" t="s">
        <v>38</v>
      </c>
      <c r="B105" t="s">
        <v>66</v>
      </c>
      <c r="C105">
        <v>2015</v>
      </c>
      <c r="D105" t="s">
        <v>14</v>
      </c>
      <c r="E105" s="27">
        <v>2037000</v>
      </c>
    </row>
    <row r="106" spans="1:5" x14ac:dyDescent="0.25">
      <c r="A106" t="s">
        <v>38</v>
      </c>
      <c r="B106" t="s">
        <v>66</v>
      </c>
      <c r="C106">
        <v>2015</v>
      </c>
      <c r="D106" t="s">
        <v>15</v>
      </c>
      <c r="E106" s="27">
        <v>0</v>
      </c>
    </row>
    <row r="107" spans="1:5" x14ac:dyDescent="0.25">
      <c r="A107" t="s">
        <v>38</v>
      </c>
      <c r="B107" t="s">
        <v>66</v>
      </c>
      <c r="C107">
        <v>2015</v>
      </c>
      <c r="D107" t="s">
        <v>17</v>
      </c>
      <c r="E107" s="27">
        <v>2037000</v>
      </c>
    </row>
    <row r="108" spans="1:5" x14ac:dyDescent="0.25">
      <c r="A108" t="s">
        <v>38</v>
      </c>
      <c r="B108" t="s">
        <v>66</v>
      </c>
      <c r="C108">
        <v>2015</v>
      </c>
      <c r="D108" t="s">
        <v>18</v>
      </c>
      <c r="E108" s="27">
        <v>3747208260.7699995</v>
      </c>
    </row>
    <row r="109" spans="1:5" x14ac:dyDescent="0.25">
      <c r="A109" t="s">
        <v>38</v>
      </c>
      <c r="B109" t="s">
        <v>66</v>
      </c>
      <c r="C109">
        <v>2015</v>
      </c>
      <c r="D109" t="s">
        <v>19</v>
      </c>
      <c r="E109" s="27">
        <v>3043764552.3599997</v>
      </c>
    </row>
    <row r="110" spans="1:5" x14ac:dyDescent="0.25">
      <c r="A110" t="s">
        <v>38</v>
      </c>
      <c r="B110" t="s">
        <v>66</v>
      </c>
      <c r="C110">
        <v>2015</v>
      </c>
      <c r="D110" t="s">
        <v>20</v>
      </c>
      <c r="E110" s="27">
        <v>1799449591.6399996</v>
      </c>
    </row>
    <row r="111" spans="1:5" x14ac:dyDescent="0.25">
      <c r="A111" t="s">
        <v>38</v>
      </c>
      <c r="B111" t="s">
        <v>66</v>
      </c>
      <c r="C111">
        <v>2015</v>
      </c>
      <c r="D111" t="s">
        <v>21</v>
      </c>
      <c r="E111" s="27">
        <v>150492751.76999998</v>
      </c>
    </row>
    <row r="112" spans="1:5" x14ac:dyDescent="0.25">
      <c r="A112" t="s">
        <v>38</v>
      </c>
      <c r="B112" t="s">
        <v>66</v>
      </c>
      <c r="C112">
        <v>2015</v>
      </c>
      <c r="D112" t="s">
        <v>22</v>
      </c>
      <c r="E112" s="27">
        <v>1093822208.95</v>
      </c>
    </row>
    <row r="113" spans="1:5" x14ac:dyDescent="0.25">
      <c r="A113" t="s">
        <v>38</v>
      </c>
      <c r="B113" t="s">
        <v>66</v>
      </c>
      <c r="C113">
        <v>2015</v>
      </c>
      <c r="D113" t="s">
        <v>23</v>
      </c>
      <c r="E113" s="27">
        <v>2893271800.5899997</v>
      </c>
    </row>
    <row r="114" spans="1:5" x14ac:dyDescent="0.25">
      <c r="A114" t="s">
        <v>38</v>
      </c>
      <c r="B114" t="s">
        <v>66</v>
      </c>
      <c r="C114">
        <v>2015</v>
      </c>
      <c r="D114" t="s">
        <v>24</v>
      </c>
      <c r="E114" s="27">
        <v>399324560.23000002</v>
      </c>
    </row>
    <row r="115" spans="1:5" x14ac:dyDescent="0.25">
      <c r="A115" t="s">
        <v>38</v>
      </c>
      <c r="B115" t="s">
        <v>66</v>
      </c>
      <c r="C115">
        <v>2015</v>
      </c>
      <c r="D115" t="s">
        <v>25</v>
      </c>
      <c r="E115" s="27">
        <v>302383295.82999998</v>
      </c>
    </row>
    <row r="116" spans="1:5" x14ac:dyDescent="0.25">
      <c r="A116" t="s">
        <v>38</v>
      </c>
      <c r="B116" t="s">
        <v>66</v>
      </c>
      <c r="C116">
        <v>2015</v>
      </c>
      <c r="D116" t="s">
        <v>26</v>
      </c>
      <c r="E116" s="27">
        <v>11389316.289999999</v>
      </c>
    </row>
    <row r="117" spans="1:5" x14ac:dyDescent="0.25">
      <c r="A117" t="s">
        <v>38</v>
      </c>
      <c r="B117" t="s">
        <v>66</v>
      </c>
      <c r="C117">
        <v>2015</v>
      </c>
      <c r="D117" t="s">
        <v>27</v>
      </c>
      <c r="E117" s="27">
        <v>85551948.109999999</v>
      </c>
    </row>
    <row r="118" spans="1:5" x14ac:dyDescent="0.25">
      <c r="A118" t="s">
        <v>38</v>
      </c>
      <c r="B118" t="s">
        <v>66</v>
      </c>
      <c r="C118">
        <v>2015</v>
      </c>
      <c r="D118" t="s">
        <v>28</v>
      </c>
      <c r="E118" s="27">
        <v>85551948.109999999</v>
      </c>
    </row>
    <row r="119" spans="1:5" x14ac:dyDescent="0.25">
      <c r="A119" t="s">
        <v>38</v>
      </c>
      <c r="B119" t="s">
        <v>66</v>
      </c>
      <c r="C119">
        <v>2015</v>
      </c>
      <c r="D119" t="s">
        <v>29</v>
      </c>
      <c r="E119" s="27">
        <v>313772612.12</v>
      </c>
    </row>
    <row r="120" spans="1:5" x14ac:dyDescent="0.25">
      <c r="A120" t="s">
        <v>38</v>
      </c>
      <c r="B120" t="s">
        <v>66</v>
      </c>
      <c r="C120">
        <v>2015</v>
      </c>
      <c r="D120" t="s">
        <v>30</v>
      </c>
      <c r="E120" s="27">
        <v>3207044412.7099996</v>
      </c>
    </row>
    <row r="121" spans="1:5" x14ac:dyDescent="0.25">
      <c r="A121" t="s">
        <v>38</v>
      </c>
      <c r="B121" t="s">
        <v>66</v>
      </c>
      <c r="C121">
        <v>2015</v>
      </c>
      <c r="D121" t="s">
        <v>31</v>
      </c>
      <c r="E121" s="27">
        <v>540163848.05999994</v>
      </c>
    </row>
    <row r="122" spans="1:5" x14ac:dyDescent="0.25">
      <c r="A122" t="s">
        <v>38</v>
      </c>
      <c r="B122" t="s">
        <v>66</v>
      </c>
      <c r="C122">
        <v>2015</v>
      </c>
      <c r="D122" t="s">
        <v>32</v>
      </c>
      <c r="E122" s="27">
        <v>555001751.26000071</v>
      </c>
    </row>
    <row r="123" spans="1:5" x14ac:dyDescent="0.25">
      <c r="A123" t="s">
        <v>38</v>
      </c>
      <c r="B123" t="s">
        <v>66</v>
      </c>
      <c r="C123">
        <v>2015</v>
      </c>
      <c r="D123" t="s">
        <v>33</v>
      </c>
      <c r="E123" s="27">
        <v>-14837903.200000763</v>
      </c>
    </row>
    <row r="124" spans="1:5" x14ac:dyDescent="0.25">
      <c r="A124" t="s">
        <v>38</v>
      </c>
      <c r="B124" t="s">
        <v>66</v>
      </c>
      <c r="C124">
        <v>2015</v>
      </c>
      <c r="D124" t="s">
        <v>34</v>
      </c>
      <c r="E124" s="27">
        <v>-13347489.669999599</v>
      </c>
    </row>
    <row r="125" spans="1:5" x14ac:dyDescent="0.25">
      <c r="A125" t="s">
        <v>38</v>
      </c>
      <c r="B125" t="s">
        <v>66</v>
      </c>
      <c r="C125">
        <v>2015</v>
      </c>
      <c r="D125" t="s">
        <v>35</v>
      </c>
      <c r="E125" s="27">
        <v>387819635.68999958</v>
      </c>
    </row>
    <row r="126" spans="1:5" x14ac:dyDescent="0.25">
      <c r="A126" t="s">
        <v>39</v>
      </c>
      <c r="B126" t="s">
        <v>66</v>
      </c>
      <c r="C126">
        <v>2015</v>
      </c>
      <c r="D126" t="s">
        <v>4</v>
      </c>
      <c r="E126" s="27">
        <v>34786961065.309998</v>
      </c>
    </row>
    <row r="127" spans="1:5" x14ac:dyDescent="0.25">
      <c r="A127" t="s">
        <v>39</v>
      </c>
      <c r="B127" t="s">
        <v>66</v>
      </c>
      <c r="C127">
        <v>2015</v>
      </c>
      <c r="D127" t="s">
        <v>5</v>
      </c>
      <c r="E127" s="27">
        <v>19973980566.16</v>
      </c>
    </row>
    <row r="128" spans="1:5" x14ac:dyDescent="0.25">
      <c r="A128" t="s">
        <v>39</v>
      </c>
      <c r="B128" t="s">
        <v>66</v>
      </c>
      <c r="C128">
        <v>2015</v>
      </c>
      <c r="D128" t="s">
        <v>6</v>
      </c>
      <c r="E128" s="27">
        <v>15942442550.375322</v>
      </c>
    </row>
    <row r="129" spans="1:5" x14ac:dyDescent="0.25">
      <c r="A129" t="s">
        <v>39</v>
      </c>
      <c r="B129" t="s">
        <v>66</v>
      </c>
      <c r="C129">
        <v>2015</v>
      </c>
      <c r="D129" t="s">
        <v>7</v>
      </c>
      <c r="E129" s="27">
        <v>10874905557.159998</v>
      </c>
    </row>
    <row r="130" spans="1:5" x14ac:dyDescent="0.25">
      <c r="A130" t="s">
        <v>39</v>
      </c>
      <c r="B130" t="s">
        <v>66</v>
      </c>
      <c r="C130">
        <v>2015</v>
      </c>
      <c r="D130" t="s">
        <v>8</v>
      </c>
      <c r="E130" s="27">
        <v>5741613580.46</v>
      </c>
    </row>
    <row r="131" spans="1:5" x14ac:dyDescent="0.25">
      <c r="A131" t="s">
        <v>39</v>
      </c>
      <c r="B131" t="s">
        <v>66</v>
      </c>
      <c r="C131">
        <v>2015</v>
      </c>
      <c r="D131" t="s">
        <v>9</v>
      </c>
      <c r="E131" s="27">
        <v>3023765285.7599998</v>
      </c>
    </row>
    <row r="132" spans="1:5" x14ac:dyDescent="0.25">
      <c r="A132" t="s">
        <v>39</v>
      </c>
      <c r="B132" t="s">
        <v>66</v>
      </c>
      <c r="C132">
        <v>2015</v>
      </c>
      <c r="D132" t="s">
        <v>10</v>
      </c>
      <c r="E132" s="27">
        <v>914309656.23000002</v>
      </c>
    </row>
    <row r="133" spans="1:5" x14ac:dyDescent="0.25">
      <c r="A133" t="s">
        <v>39</v>
      </c>
      <c r="B133" t="s">
        <v>66</v>
      </c>
      <c r="C133">
        <v>2015</v>
      </c>
      <c r="D133" t="s">
        <v>11</v>
      </c>
      <c r="E133" s="27">
        <v>33872651409.079998</v>
      </c>
    </row>
    <row r="134" spans="1:5" x14ac:dyDescent="0.25">
      <c r="A134" t="s">
        <v>39</v>
      </c>
      <c r="B134" t="s">
        <v>66</v>
      </c>
      <c r="C134">
        <v>2015</v>
      </c>
      <c r="D134" t="s">
        <v>12</v>
      </c>
      <c r="E134" s="27">
        <v>1555666110.96</v>
      </c>
    </row>
    <row r="135" spans="1:5" x14ac:dyDescent="0.25">
      <c r="A135" t="s">
        <v>39</v>
      </c>
      <c r="B135" t="s">
        <v>66</v>
      </c>
      <c r="C135">
        <v>2015</v>
      </c>
      <c r="D135" t="s">
        <v>13</v>
      </c>
      <c r="E135" s="27">
        <v>1202433467.25</v>
      </c>
    </row>
    <row r="136" spans="1:5" x14ac:dyDescent="0.25">
      <c r="A136" t="s">
        <v>39</v>
      </c>
      <c r="B136" t="s">
        <v>66</v>
      </c>
      <c r="C136">
        <v>2015</v>
      </c>
      <c r="D136" t="s">
        <v>14</v>
      </c>
      <c r="E136" s="27">
        <v>353232643.70999998</v>
      </c>
    </row>
    <row r="137" spans="1:5" x14ac:dyDescent="0.25">
      <c r="A137" t="s">
        <v>39</v>
      </c>
      <c r="B137" t="s">
        <v>66</v>
      </c>
      <c r="C137">
        <v>2015</v>
      </c>
      <c r="D137" t="s">
        <v>15</v>
      </c>
      <c r="E137" s="27">
        <v>0</v>
      </c>
    </row>
    <row r="138" spans="1:5" x14ac:dyDescent="0.25">
      <c r="A138" t="s">
        <v>39</v>
      </c>
      <c r="B138" t="s">
        <v>66</v>
      </c>
      <c r="C138">
        <v>2015</v>
      </c>
      <c r="D138" t="s">
        <v>17</v>
      </c>
      <c r="E138" s="27">
        <v>353232643.71000004</v>
      </c>
    </row>
    <row r="139" spans="1:5" x14ac:dyDescent="0.25">
      <c r="A139" t="s">
        <v>39</v>
      </c>
      <c r="B139" t="s">
        <v>66</v>
      </c>
      <c r="C139">
        <v>2015</v>
      </c>
      <c r="D139" t="s">
        <v>18</v>
      </c>
      <c r="E139" s="27">
        <v>34225884052.789997</v>
      </c>
    </row>
    <row r="140" spans="1:5" x14ac:dyDescent="0.25">
      <c r="A140" t="s">
        <v>39</v>
      </c>
      <c r="B140" t="s">
        <v>66</v>
      </c>
      <c r="C140">
        <v>2015</v>
      </c>
      <c r="D140" t="s">
        <v>19</v>
      </c>
      <c r="E140" s="27">
        <v>32881631063.87999</v>
      </c>
    </row>
    <row r="141" spans="1:5" x14ac:dyDescent="0.25">
      <c r="A141" t="s">
        <v>39</v>
      </c>
      <c r="B141" t="s">
        <v>66</v>
      </c>
      <c r="C141">
        <v>2015</v>
      </c>
      <c r="D141" t="s">
        <v>20</v>
      </c>
      <c r="E141" s="27">
        <v>18047287587.100002</v>
      </c>
    </row>
    <row r="142" spans="1:5" x14ac:dyDescent="0.25">
      <c r="A142" t="s">
        <v>39</v>
      </c>
      <c r="B142" t="s">
        <v>66</v>
      </c>
      <c r="C142">
        <v>2015</v>
      </c>
      <c r="D142" t="s">
        <v>21</v>
      </c>
      <c r="E142" s="27">
        <v>621546754.38999999</v>
      </c>
    </row>
    <row r="143" spans="1:5" x14ac:dyDescent="0.25">
      <c r="A143" t="s">
        <v>39</v>
      </c>
      <c r="B143" t="s">
        <v>66</v>
      </c>
      <c r="C143">
        <v>2015</v>
      </c>
      <c r="D143" t="s">
        <v>22</v>
      </c>
      <c r="E143" s="27">
        <v>14212796722.389999</v>
      </c>
    </row>
    <row r="144" spans="1:5" x14ac:dyDescent="0.25">
      <c r="A144" t="s">
        <v>39</v>
      </c>
      <c r="B144" t="s">
        <v>66</v>
      </c>
      <c r="C144">
        <v>2015</v>
      </c>
      <c r="D144" t="s">
        <v>23</v>
      </c>
      <c r="E144" s="27">
        <v>32260084309.48999</v>
      </c>
    </row>
    <row r="145" spans="1:5" x14ac:dyDescent="0.25">
      <c r="A145" t="s">
        <v>39</v>
      </c>
      <c r="B145" t="s">
        <v>66</v>
      </c>
      <c r="C145">
        <v>2015</v>
      </c>
      <c r="D145" t="s">
        <v>24</v>
      </c>
      <c r="E145" s="27">
        <v>3520630609.3199997</v>
      </c>
    </row>
    <row r="146" spans="1:5" x14ac:dyDescent="0.25">
      <c r="A146" t="s">
        <v>39</v>
      </c>
      <c r="B146" t="s">
        <v>66</v>
      </c>
      <c r="C146">
        <v>2015</v>
      </c>
      <c r="D146" t="s">
        <v>25</v>
      </c>
      <c r="E146" s="27">
        <v>2284672728.9699998</v>
      </c>
    </row>
    <row r="147" spans="1:5" x14ac:dyDescent="0.25">
      <c r="A147" t="s">
        <v>39</v>
      </c>
      <c r="B147" t="s">
        <v>66</v>
      </c>
      <c r="C147">
        <v>2015</v>
      </c>
      <c r="D147" t="s">
        <v>26</v>
      </c>
      <c r="E147" s="27">
        <v>101250622.26999997</v>
      </c>
    </row>
    <row r="148" spans="1:5" x14ac:dyDescent="0.25">
      <c r="A148" t="s">
        <v>39</v>
      </c>
      <c r="B148" t="s">
        <v>66</v>
      </c>
      <c r="C148">
        <v>2015</v>
      </c>
      <c r="D148" t="s">
        <v>27</v>
      </c>
      <c r="E148" s="27">
        <v>1134707258.0799999</v>
      </c>
    </row>
    <row r="149" spans="1:5" x14ac:dyDescent="0.25">
      <c r="A149" t="s">
        <v>39</v>
      </c>
      <c r="B149" t="s">
        <v>66</v>
      </c>
      <c r="C149">
        <v>2015</v>
      </c>
      <c r="D149" t="s">
        <v>28</v>
      </c>
      <c r="E149" s="27">
        <v>954914644.79999995</v>
      </c>
    </row>
    <row r="150" spans="1:5" x14ac:dyDescent="0.25">
      <c r="A150" t="s">
        <v>39</v>
      </c>
      <c r="B150" t="s">
        <v>66</v>
      </c>
      <c r="C150">
        <v>2015</v>
      </c>
      <c r="D150" t="s">
        <v>29</v>
      </c>
      <c r="E150" s="27">
        <v>2385923351.2399998</v>
      </c>
    </row>
    <row r="151" spans="1:5" x14ac:dyDescent="0.25">
      <c r="A151" t="s">
        <v>39</v>
      </c>
      <c r="B151" t="s">
        <v>66</v>
      </c>
      <c r="C151">
        <v>2015</v>
      </c>
      <c r="D151" t="s">
        <v>30</v>
      </c>
      <c r="E151" s="27">
        <v>34646007660.729988</v>
      </c>
    </row>
    <row r="152" spans="1:5" x14ac:dyDescent="0.25">
      <c r="A152" t="s">
        <v>39</v>
      </c>
      <c r="B152" t="s">
        <v>66</v>
      </c>
      <c r="C152">
        <v>2015</v>
      </c>
      <c r="D152" t="s">
        <v>31</v>
      </c>
      <c r="E152" s="27">
        <v>-420123607.939991</v>
      </c>
    </row>
    <row r="153" spans="1:5" x14ac:dyDescent="0.25">
      <c r="A153" t="s">
        <v>39</v>
      </c>
      <c r="B153" t="s">
        <v>66</v>
      </c>
      <c r="C153">
        <v>2015</v>
      </c>
      <c r="D153" t="s">
        <v>32</v>
      </c>
      <c r="E153" s="27">
        <v>139166182.0100174</v>
      </c>
    </row>
    <row r="154" spans="1:5" x14ac:dyDescent="0.25">
      <c r="A154" t="s">
        <v>39</v>
      </c>
      <c r="B154" t="s">
        <v>66</v>
      </c>
      <c r="C154">
        <v>2015</v>
      </c>
      <c r="D154" t="s">
        <v>33</v>
      </c>
      <c r="E154" s="27">
        <v>-559289789.95000839</v>
      </c>
    </row>
    <row r="155" spans="1:5" x14ac:dyDescent="0.25">
      <c r="A155" t="s">
        <v>39</v>
      </c>
      <c r="B155" t="s">
        <v>66</v>
      </c>
      <c r="C155">
        <v>2015</v>
      </c>
      <c r="D155" t="s">
        <v>34</v>
      </c>
      <c r="E155" s="27">
        <v>12310224.159996033</v>
      </c>
    </row>
    <row r="156" spans="1:5" x14ac:dyDescent="0.25">
      <c r="A156" t="s">
        <v>39</v>
      </c>
      <c r="B156" t="s">
        <v>66</v>
      </c>
      <c r="C156">
        <v>2015</v>
      </c>
      <c r="D156" t="s">
        <v>35</v>
      </c>
      <c r="E156" s="27">
        <v>-211110903.1000061</v>
      </c>
    </row>
    <row r="157" spans="1:5" x14ac:dyDescent="0.25">
      <c r="A157" t="s">
        <v>40</v>
      </c>
      <c r="B157" t="s">
        <v>66</v>
      </c>
      <c r="C157">
        <v>2015</v>
      </c>
      <c r="D157" t="s">
        <v>4</v>
      </c>
      <c r="E157" s="27">
        <v>18284769836.540001</v>
      </c>
    </row>
    <row r="158" spans="1:5" x14ac:dyDescent="0.25">
      <c r="A158" t="s">
        <v>40</v>
      </c>
      <c r="B158" t="s">
        <v>66</v>
      </c>
      <c r="C158">
        <v>2015</v>
      </c>
      <c r="D158" t="s">
        <v>5</v>
      </c>
      <c r="E158" s="27">
        <v>10473624430.4</v>
      </c>
    </row>
    <row r="159" spans="1:5" x14ac:dyDescent="0.25">
      <c r="A159" t="s">
        <v>40</v>
      </c>
      <c r="B159" t="s">
        <v>66</v>
      </c>
      <c r="C159">
        <v>2015</v>
      </c>
      <c r="D159" t="s">
        <v>6</v>
      </c>
      <c r="E159" s="27">
        <v>8546133459.3482656</v>
      </c>
    </row>
    <row r="160" spans="1:5" x14ac:dyDescent="0.25">
      <c r="A160" t="s">
        <v>40</v>
      </c>
      <c r="B160" t="s">
        <v>66</v>
      </c>
      <c r="C160">
        <v>2015</v>
      </c>
      <c r="D160" t="s">
        <v>7</v>
      </c>
      <c r="E160" s="27">
        <v>6677266458.0000019</v>
      </c>
    </row>
    <row r="161" spans="1:5" x14ac:dyDescent="0.25">
      <c r="A161" t="s">
        <v>40</v>
      </c>
      <c r="B161" t="s">
        <v>66</v>
      </c>
      <c r="C161">
        <v>2015</v>
      </c>
      <c r="D161" t="s">
        <v>8</v>
      </c>
      <c r="E161" s="27">
        <v>4483263944.9699993</v>
      </c>
    </row>
    <row r="162" spans="1:5" x14ac:dyDescent="0.25">
      <c r="A162" t="s">
        <v>40</v>
      </c>
      <c r="B162" t="s">
        <v>66</v>
      </c>
      <c r="C162">
        <v>2015</v>
      </c>
      <c r="D162" t="s">
        <v>9</v>
      </c>
      <c r="E162" s="27">
        <v>781503613.62000012</v>
      </c>
    </row>
    <row r="163" spans="1:5" x14ac:dyDescent="0.25">
      <c r="A163" t="s">
        <v>40</v>
      </c>
      <c r="B163" t="s">
        <v>66</v>
      </c>
      <c r="C163">
        <v>2015</v>
      </c>
      <c r="D163" t="s">
        <v>10</v>
      </c>
      <c r="E163" s="27">
        <v>352375334.51999998</v>
      </c>
    </row>
    <row r="164" spans="1:5" x14ac:dyDescent="0.25">
      <c r="A164" t="s">
        <v>40</v>
      </c>
      <c r="B164" t="s">
        <v>66</v>
      </c>
      <c r="C164">
        <v>2015</v>
      </c>
      <c r="D164" t="s">
        <v>11</v>
      </c>
      <c r="E164" s="27">
        <v>17932394502.02</v>
      </c>
    </row>
    <row r="165" spans="1:5" x14ac:dyDescent="0.25">
      <c r="A165" t="s">
        <v>40</v>
      </c>
      <c r="B165" t="s">
        <v>66</v>
      </c>
      <c r="C165">
        <v>2015</v>
      </c>
      <c r="D165" t="s">
        <v>12</v>
      </c>
      <c r="E165" s="27">
        <v>2082691111.2999997</v>
      </c>
    </row>
    <row r="166" spans="1:5" x14ac:dyDescent="0.25">
      <c r="A166" t="s">
        <v>40</v>
      </c>
      <c r="B166" t="s">
        <v>66</v>
      </c>
      <c r="C166">
        <v>2015</v>
      </c>
      <c r="D166" t="s">
        <v>13</v>
      </c>
      <c r="E166" s="27">
        <v>1544093845.5899999</v>
      </c>
    </row>
    <row r="167" spans="1:5" x14ac:dyDescent="0.25">
      <c r="A167" t="s">
        <v>40</v>
      </c>
      <c r="B167" t="s">
        <v>66</v>
      </c>
      <c r="C167">
        <v>2015</v>
      </c>
      <c r="D167" t="s">
        <v>14</v>
      </c>
      <c r="E167" s="27">
        <v>373861628.36000001</v>
      </c>
    </row>
    <row r="168" spans="1:5" x14ac:dyDescent="0.25">
      <c r="A168" t="s">
        <v>40</v>
      </c>
      <c r="B168" t="s">
        <v>66</v>
      </c>
      <c r="C168">
        <v>2015</v>
      </c>
      <c r="D168" t="s">
        <v>15</v>
      </c>
      <c r="E168" s="27">
        <v>164735637.34999999</v>
      </c>
    </row>
    <row r="169" spans="1:5" x14ac:dyDescent="0.25">
      <c r="A169" t="s">
        <v>40</v>
      </c>
      <c r="B169" t="s">
        <v>66</v>
      </c>
      <c r="C169">
        <v>2015</v>
      </c>
      <c r="D169" t="s">
        <v>17</v>
      </c>
      <c r="E169" s="27">
        <v>538597265.70999968</v>
      </c>
    </row>
    <row r="170" spans="1:5" x14ac:dyDescent="0.25">
      <c r="A170" t="s">
        <v>40</v>
      </c>
      <c r="B170" t="s">
        <v>66</v>
      </c>
      <c r="C170">
        <v>2015</v>
      </c>
      <c r="D170" t="s">
        <v>18</v>
      </c>
      <c r="E170" s="27">
        <v>18470991767.73</v>
      </c>
    </row>
    <row r="171" spans="1:5" x14ac:dyDescent="0.25">
      <c r="A171" t="s">
        <v>40</v>
      </c>
      <c r="B171" t="s">
        <v>66</v>
      </c>
      <c r="C171">
        <v>2015</v>
      </c>
      <c r="D171" t="s">
        <v>19</v>
      </c>
      <c r="E171" s="27">
        <v>17216810203.170002</v>
      </c>
    </row>
    <row r="172" spans="1:5" x14ac:dyDescent="0.25">
      <c r="A172" t="s">
        <v>40</v>
      </c>
      <c r="B172" t="s">
        <v>66</v>
      </c>
      <c r="C172">
        <v>2015</v>
      </c>
      <c r="D172" t="s">
        <v>20</v>
      </c>
      <c r="E172" s="27">
        <v>9088514507.8400002</v>
      </c>
    </row>
    <row r="173" spans="1:5" x14ac:dyDescent="0.25">
      <c r="A173" t="s">
        <v>40</v>
      </c>
      <c r="B173" t="s">
        <v>66</v>
      </c>
      <c r="C173">
        <v>2015</v>
      </c>
      <c r="D173" t="s">
        <v>21</v>
      </c>
      <c r="E173" s="27">
        <v>414556094.18000001</v>
      </c>
    </row>
    <row r="174" spans="1:5" x14ac:dyDescent="0.25">
      <c r="A174" t="s">
        <v>40</v>
      </c>
      <c r="B174" t="s">
        <v>66</v>
      </c>
      <c r="C174">
        <v>2015</v>
      </c>
      <c r="D174" t="s">
        <v>22</v>
      </c>
      <c r="E174" s="27">
        <v>7713739601.1499987</v>
      </c>
    </row>
    <row r="175" spans="1:5" x14ac:dyDescent="0.25">
      <c r="A175" t="s">
        <v>40</v>
      </c>
      <c r="B175" t="s">
        <v>66</v>
      </c>
      <c r="C175">
        <v>2015</v>
      </c>
      <c r="D175" t="s">
        <v>23</v>
      </c>
      <c r="E175" s="27">
        <v>16802254108.99</v>
      </c>
    </row>
    <row r="176" spans="1:5" x14ac:dyDescent="0.25">
      <c r="A176" t="s">
        <v>40</v>
      </c>
      <c r="B176" t="s">
        <v>66</v>
      </c>
      <c r="C176">
        <v>2015</v>
      </c>
      <c r="D176" t="s">
        <v>24</v>
      </c>
      <c r="E176" s="27">
        <v>3220619138.6299996</v>
      </c>
    </row>
    <row r="177" spans="1:5" x14ac:dyDescent="0.25">
      <c r="A177" t="s">
        <v>40</v>
      </c>
      <c r="B177" t="s">
        <v>66</v>
      </c>
      <c r="C177">
        <v>2015</v>
      </c>
      <c r="D177" t="s">
        <v>25</v>
      </c>
      <c r="E177" s="27">
        <v>2406909204.1199999</v>
      </c>
    </row>
    <row r="178" spans="1:5" x14ac:dyDescent="0.25">
      <c r="A178" t="s">
        <v>40</v>
      </c>
      <c r="B178" t="s">
        <v>66</v>
      </c>
      <c r="C178">
        <v>2015</v>
      </c>
      <c r="D178" t="s">
        <v>26</v>
      </c>
      <c r="E178" s="27">
        <v>124357816.43000001</v>
      </c>
    </row>
    <row r="179" spans="1:5" x14ac:dyDescent="0.25">
      <c r="A179" t="s">
        <v>40</v>
      </c>
      <c r="B179" t="s">
        <v>66</v>
      </c>
      <c r="C179">
        <v>2015</v>
      </c>
      <c r="D179" t="s">
        <v>27</v>
      </c>
      <c r="E179" s="27">
        <v>689352118.08000004</v>
      </c>
    </row>
    <row r="180" spans="1:5" x14ac:dyDescent="0.25">
      <c r="A180" t="s">
        <v>40</v>
      </c>
      <c r="B180" t="s">
        <v>66</v>
      </c>
      <c r="C180">
        <v>2015</v>
      </c>
      <c r="D180" t="s">
        <v>28</v>
      </c>
      <c r="E180" s="27">
        <v>689352118.08000004</v>
      </c>
    </row>
    <row r="181" spans="1:5" x14ac:dyDescent="0.25">
      <c r="A181" t="s">
        <v>40</v>
      </c>
      <c r="B181" t="s">
        <v>66</v>
      </c>
      <c r="C181">
        <v>2015</v>
      </c>
      <c r="D181" t="s">
        <v>29</v>
      </c>
      <c r="E181" s="27">
        <v>2531267020.5499997</v>
      </c>
    </row>
    <row r="182" spans="1:5" x14ac:dyDescent="0.25">
      <c r="A182" t="s">
        <v>40</v>
      </c>
      <c r="B182" t="s">
        <v>66</v>
      </c>
      <c r="C182">
        <v>2015</v>
      </c>
      <c r="D182" t="s">
        <v>30</v>
      </c>
      <c r="E182" s="27">
        <v>19333521129.540001</v>
      </c>
    </row>
    <row r="183" spans="1:5" x14ac:dyDescent="0.25">
      <c r="A183" t="s">
        <v>40</v>
      </c>
      <c r="B183" t="s">
        <v>66</v>
      </c>
      <c r="C183">
        <v>2015</v>
      </c>
      <c r="D183" t="s">
        <v>31</v>
      </c>
      <c r="E183" s="27">
        <v>-862529361.81000137</v>
      </c>
    </row>
    <row r="184" spans="1:5" x14ac:dyDescent="0.25">
      <c r="A184" t="s">
        <v>40</v>
      </c>
      <c r="B184" t="s">
        <v>66</v>
      </c>
      <c r="C184">
        <v>2015</v>
      </c>
      <c r="D184" t="s">
        <v>32</v>
      </c>
      <c r="E184" s="27">
        <v>85935486.470001221</v>
      </c>
    </row>
    <row r="185" spans="1:5" x14ac:dyDescent="0.25">
      <c r="A185" t="s">
        <v>40</v>
      </c>
      <c r="B185" t="s">
        <v>66</v>
      </c>
      <c r="C185">
        <v>2015</v>
      </c>
      <c r="D185" t="s">
        <v>33</v>
      </c>
      <c r="E185" s="27">
        <v>-948464848.28000259</v>
      </c>
    </row>
    <row r="186" spans="1:5" x14ac:dyDescent="0.25">
      <c r="A186" t="s">
        <v>40</v>
      </c>
      <c r="B186" t="s">
        <v>66</v>
      </c>
      <c r="C186">
        <v>2015</v>
      </c>
      <c r="D186" t="s">
        <v>34</v>
      </c>
      <c r="E186" s="27">
        <v>3.814697265625E-6</v>
      </c>
    </row>
    <row r="187" spans="1:5" x14ac:dyDescent="0.25">
      <c r="A187" t="s">
        <v>40</v>
      </c>
      <c r="B187" t="s">
        <v>66</v>
      </c>
      <c r="C187">
        <v>2015</v>
      </c>
      <c r="D187" t="s">
        <v>35</v>
      </c>
      <c r="E187" s="27">
        <v>-155903880.43000412</v>
      </c>
    </row>
    <row r="188" spans="1:5" x14ac:dyDescent="0.25">
      <c r="A188" t="s">
        <v>41</v>
      </c>
      <c r="B188" t="s">
        <v>66</v>
      </c>
      <c r="C188">
        <v>2015</v>
      </c>
      <c r="D188" t="s">
        <v>4</v>
      </c>
      <c r="E188" s="27">
        <v>19082820790.889999</v>
      </c>
    </row>
    <row r="189" spans="1:5" x14ac:dyDescent="0.25">
      <c r="A189" t="s">
        <v>41</v>
      </c>
      <c r="B189" t="s">
        <v>66</v>
      </c>
      <c r="C189">
        <v>2015</v>
      </c>
      <c r="D189" t="s">
        <v>5</v>
      </c>
      <c r="E189" s="27">
        <v>12168849416.130003</v>
      </c>
    </row>
    <row r="190" spans="1:5" x14ac:dyDescent="0.25">
      <c r="A190" t="s">
        <v>41</v>
      </c>
      <c r="B190" t="s">
        <v>66</v>
      </c>
      <c r="C190">
        <v>2015</v>
      </c>
      <c r="D190" t="s">
        <v>6</v>
      </c>
      <c r="E190" s="27">
        <v>5683242598.4275818</v>
      </c>
    </row>
    <row r="191" spans="1:5" x14ac:dyDescent="0.25">
      <c r="A191" t="s">
        <v>41</v>
      </c>
      <c r="B191" t="s">
        <v>66</v>
      </c>
      <c r="C191">
        <v>2015</v>
      </c>
      <c r="D191" t="s">
        <v>7</v>
      </c>
      <c r="E191" s="27">
        <v>3462129802.7799988</v>
      </c>
    </row>
    <row r="192" spans="1:5" x14ac:dyDescent="0.25">
      <c r="A192" t="s">
        <v>41</v>
      </c>
      <c r="B192" t="s">
        <v>66</v>
      </c>
      <c r="C192">
        <v>2015</v>
      </c>
      <c r="D192" t="s">
        <v>8</v>
      </c>
      <c r="E192" s="27">
        <v>537290343.00999999</v>
      </c>
    </row>
    <row r="193" spans="1:5" x14ac:dyDescent="0.25">
      <c r="A193" t="s">
        <v>41</v>
      </c>
      <c r="B193" t="s">
        <v>66</v>
      </c>
      <c r="C193">
        <v>2015</v>
      </c>
      <c r="D193" t="s">
        <v>9</v>
      </c>
      <c r="E193" s="27">
        <v>2881176620.0400004</v>
      </c>
    </row>
    <row r="194" spans="1:5" x14ac:dyDescent="0.25">
      <c r="A194" t="s">
        <v>41</v>
      </c>
      <c r="B194" t="s">
        <v>66</v>
      </c>
      <c r="C194">
        <v>2015</v>
      </c>
      <c r="D194" t="s">
        <v>10</v>
      </c>
      <c r="E194" s="27">
        <v>570664951.94000006</v>
      </c>
    </row>
    <row r="195" spans="1:5" x14ac:dyDescent="0.25">
      <c r="A195" t="s">
        <v>41</v>
      </c>
      <c r="B195" t="s">
        <v>66</v>
      </c>
      <c r="C195">
        <v>2015</v>
      </c>
      <c r="D195" t="s">
        <v>11</v>
      </c>
      <c r="E195" s="27">
        <v>18512155838.950001</v>
      </c>
    </row>
    <row r="196" spans="1:5" x14ac:dyDescent="0.25">
      <c r="A196" t="s">
        <v>41</v>
      </c>
      <c r="B196" t="s">
        <v>66</v>
      </c>
      <c r="C196">
        <v>2015</v>
      </c>
      <c r="D196" t="s">
        <v>12</v>
      </c>
      <c r="E196" s="27">
        <v>690829957.74999988</v>
      </c>
    </row>
    <row r="197" spans="1:5" x14ac:dyDescent="0.25">
      <c r="A197" t="s">
        <v>41</v>
      </c>
      <c r="B197" t="s">
        <v>66</v>
      </c>
      <c r="C197">
        <v>2015</v>
      </c>
      <c r="D197" t="s">
        <v>13</v>
      </c>
      <c r="E197" s="27">
        <v>632480811.01999986</v>
      </c>
    </row>
    <row r="198" spans="1:5" x14ac:dyDescent="0.25">
      <c r="A198" t="s">
        <v>41</v>
      </c>
      <c r="B198" t="s">
        <v>66</v>
      </c>
      <c r="C198">
        <v>2015</v>
      </c>
      <c r="D198" t="s">
        <v>14</v>
      </c>
      <c r="E198" s="27">
        <v>58349146.729999997</v>
      </c>
    </row>
    <row r="199" spans="1:5" x14ac:dyDescent="0.25">
      <c r="A199" t="s">
        <v>41</v>
      </c>
      <c r="B199" t="s">
        <v>66</v>
      </c>
      <c r="C199">
        <v>2015</v>
      </c>
      <c r="D199" t="s">
        <v>15</v>
      </c>
      <c r="E199" s="27">
        <v>0</v>
      </c>
    </row>
    <row r="200" spans="1:5" x14ac:dyDescent="0.25">
      <c r="A200" t="s">
        <v>41</v>
      </c>
      <c r="B200" t="s">
        <v>66</v>
      </c>
      <c r="C200">
        <v>2015</v>
      </c>
      <c r="D200" t="s">
        <v>17</v>
      </c>
      <c r="E200" s="27">
        <v>58349146.729999937</v>
      </c>
    </row>
    <row r="201" spans="1:5" x14ac:dyDescent="0.25">
      <c r="A201" t="s">
        <v>41</v>
      </c>
      <c r="B201" t="s">
        <v>66</v>
      </c>
      <c r="C201">
        <v>2015</v>
      </c>
      <c r="D201" t="s">
        <v>18</v>
      </c>
      <c r="E201" s="27">
        <v>18570504985.68</v>
      </c>
    </row>
    <row r="202" spans="1:5" x14ac:dyDescent="0.25">
      <c r="A202" t="s">
        <v>41</v>
      </c>
      <c r="B202" t="s">
        <v>66</v>
      </c>
      <c r="C202">
        <v>2015</v>
      </c>
      <c r="D202" t="s">
        <v>19</v>
      </c>
      <c r="E202" s="27">
        <v>18643332934.659996</v>
      </c>
    </row>
    <row r="203" spans="1:5" x14ac:dyDescent="0.25">
      <c r="A203" t="s">
        <v>41</v>
      </c>
      <c r="B203" t="s">
        <v>66</v>
      </c>
      <c r="C203">
        <v>2015</v>
      </c>
      <c r="D203" t="s">
        <v>20</v>
      </c>
      <c r="E203" s="27">
        <v>12381076754.619997</v>
      </c>
    </row>
    <row r="204" spans="1:5" x14ac:dyDescent="0.25">
      <c r="A204" t="s">
        <v>41</v>
      </c>
      <c r="B204" t="s">
        <v>66</v>
      </c>
      <c r="C204">
        <v>2015</v>
      </c>
      <c r="D204" t="s">
        <v>21</v>
      </c>
      <c r="E204" s="27">
        <v>229962989.22999999</v>
      </c>
    </row>
    <row r="205" spans="1:5" x14ac:dyDescent="0.25">
      <c r="A205" t="s">
        <v>41</v>
      </c>
      <c r="B205" t="s">
        <v>66</v>
      </c>
      <c r="C205">
        <v>2015</v>
      </c>
      <c r="D205" t="s">
        <v>22</v>
      </c>
      <c r="E205" s="27">
        <v>6032293190.8100004</v>
      </c>
    </row>
    <row r="206" spans="1:5" x14ac:dyDescent="0.25">
      <c r="A206" t="s">
        <v>41</v>
      </c>
      <c r="B206" t="s">
        <v>66</v>
      </c>
      <c r="C206">
        <v>2015</v>
      </c>
      <c r="D206" t="s">
        <v>23</v>
      </c>
      <c r="E206" s="27">
        <v>18413369945.429993</v>
      </c>
    </row>
    <row r="207" spans="1:5" x14ac:dyDescent="0.25">
      <c r="A207" t="s">
        <v>41</v>
      </c>
      <c r="B207" t="s">
        <v>66</v>
      </c>
      <c r="C207">
        <v>2015</v>
      </c>
      <c r="D207" t="s">
        <v>24</v>
      </c>
      <c r="E207" s="27">
        <v>948429548.93999994</v>
      </c>
    </row>
    <row r="208" spans="1:5" x14ac:dyDescent="0.25">
      <c r="A208" t="s">
        <v>41</v>
      </c>
      <c r="B208" t="s">
        <v>66</v>
      </c>
      <c r="C208">
        <v>2015</v>
      </c>
      <c r="D208" t="s">
        <v>25</v>
      </c>
      <c r="E208" s="27">
        <v>630871346.04999995</v>
      </c>
    </row>
    <row r="209" spans="1:5" x14ac:dyDescent="0.25">
      <c r="A209" t="s">
        <v>41</v>
      </c>
      <c r="B209" t="s">
        <v>66</v>
      </c>
      <c r="C209">
        <v>2015</v>
      </c>
      <c r="D209" t="s">
        <v>26</v>
      </c>
      <c r="E209" s="27">
        <v>72866505.290000007</v>
      </c>
    </row>
    <row r="210" spans="1:5" x14ac:dyDescent="0.25">
      <c r="A210" t="s">
        <v>41</v>
      </c>
      <c r="B210" t="s">
        <v>66</v>
      </c>
      <c r="C210">
        <v>2015</v>
      </c>
      <c r="D210" t="s">
        <v>27</v>
      </c>
      <c r="E210" s="27">
        <v>244691697.60000002</v>
      </c>
    </row>
    <row r="211" spans="1:5" x14ac:dyDescent="0.25">
      <c r="A211" t="s">
        <v>41</v>
      </c>
      <c r="B211" t="s">
        <v>66</v>
      </c>
      <c r="C211">
        <v>2015</v>
      </c>
      <c r="D211" t="s">
        <v>28</v>
      </c>
      <c r="E211" s="27">
        <v>238051149.36000001</v>
      </c>
    </row>
    <row r="212" spans="1:5" x14ac:dyDescent="0.25">
      <c r="A212" t="s">
        <v>41</v>
      </c>
      <c r="B212" t="s">
        <v>66</v>
      </c>
      <c r="C212">
        <v>2015</v>
      </c>
      <c r="D212" t="s">
        <v>29</v>
      </c>
      <c r="E212" s="27">
        <v>703737851.33999991</v>
      </c>
    </row>
    <row r="213" spans="1:5" x14ac:dyDescent="0.25">
      <c r="A213" t="s">
        <v>41</v>
      </c>
      <c r="B213" t="s">
        <v>66</v>
      </c>
      <c r="C213">
        <v>2015</v>
      </c>
      <c r="D213" t="s">
        <v>30</v>
      </c>
      <c r="E213" s="27">
        <v>19117107796.769993</v>
      </c>
    </row>
    <row r="214" spans="1:5" x14ac:dyDescent="0.25">
      <c r="A214" t="s">
        <v>41</v>
      </c>
      <c r="B214" t="s">
        <v>66</v>
      </c>
      <c r="C214">
        <v>2015</v>
      </c>
      <c r="D214" t="s">
        <v>31</v>
      </c>
      <c r="E214" s="27">
        <v>-546602811.08999252</v>
      </c>
    </row>
    <row r="215" spans="1:5" x14ac:dyDescent="0.25">
      <c r="A215" t="s">
        <v>41</v>
      </c>
      <c r="B215" t="s">
        <v>66</v>
      </c>
      <c r="C215">
        <v>2015</v>
      </c>
      <c r="D215" t="s">
        <v>32</v>
      </c>
      <c r="E215" s="27">
        <v>2168921715.7500038</v>
      </c>
    </row>
    <row r="216" spans="1:5" x14ac:dyDescent="0.25">
      <c r="A216" t="s">
        <v>41</v>
      </c>
      <c r="B216" t="s">
        <v>66</v>
      </c>
      <c r="C216">
        <v>2015</v>
      </c>
      <c r="D216" t="s">
        <v>33</v>
      </c>
      <c r="E216" s="27">
        <v>-2715524526.8399963</v>
      </c>
    </row>
    <row r="217" spans="1:5" x14ac:dyDescent="0.25">
      <c r="A217" t="s">
        <v>41</v>
      </c>
      <c r="B217" t="s">
        <v>66</v>
      </c>
      <c r="C217">
        <v>2015</v>
      </c>
      <c r="D217" t="s">
        <v>34</v>
      </c>
      <c r="E217" s="27">
        <v>1534898.969997406</v>
      </c>
    </row>
    <row r="218" spans="1:5" x14ac:dyDescent="0.25">
      <c r="A218" t="s">
        <v>41</v>
      </c>
      <c r="B218" t="s">
        <v>66</v>
      </c>
      <c r="C218">
        <v>2015</v>
      </c>
      <c r="D218" t="s">
        <v>35</v>
      </c>
      <c r="E218" s="27">
        <v>-1988568349.6799965</v>
      </c>
    </row>
    <row r="219" spans="1:5" x14ac:dyDescent="0.25">
      <c r="A219" t="s">
        <v>42</v>
      </c>
      <c r="B219" t="s">
        <v>66</v>
      </c>
      <c r="C219">
        <v>2015</v>
      </c>
      <c r="D219" t="s">
        <v>4</v>
      </c>
      <c r="E219" s="27">
        <v>15104272608.25</v>
      </c>
    </row>
    <row r="220" spans="1:5" x14ac:dyDescent="0.25">
      <c r="A220" t="s">
        <v>42</v>
      </c>
      <c r="B220" t="s">
        <v>66</v>
      </c>
      <c r="C220">
        <v>2015</v>
      </c>
      <c r="D220" t="s">
        <v>5</v>
      </c>
      <c r="E220" s="27">
        <v>9747508367.3099976</v>
      </c>
    </row>
    <row r="221" spans="1:5" x14ac:dyDescent="0.25">
      <c r="A221" t="s">
        <v>42</v>
      </c>
      <c r="B221" t="s">
        <v>66</v>
      </c>
      <c r="C221">
        <v>2015</v>
      </c>
      <c r="D221" t="s">
        <v>6</v>
      </c>
      <c r="E221" s="27">
        <v>8066342769.9557047</v>
      </c>
    </row>
    <row r="222" spans="1:5" x14ac:dyDescent="0.25">
      <c r="A222" t="s">
        <v>42</v>
      </c>
      <c r="B222" t="s">
        <v>66</v>
      </c>
      <c r="C222">
        <v>2015</v>
      </c>
      <c r="D222" t="s">
        <v>7</v>
      </c>
      <c r="E222" s="27">
        <v>4226511094.2400007</v>
      </c>
    </row>
    <row r="223" spans="1:5" x14ac:dyDescent="0.25">
      <c r="A223" t="s">
        <v>42</v>
      </c>
      <c r="B223" t="s">
        <v>66</v>
      </c>
      <c r="C223">
        <v>2015</v>
      </c>
      <c r="D223" t="s">
        <v>8</v>
      </c>
      <c r="E223" s="27">
        <v>916585467.91999996</v>
      </c>
    </row>
    <row r="224" spans="1:5" x14ac:dyDescent="0.25">
      <c r="A224" t="s">
        <v>42</v>
      </c>
      <c r="B224" t="s">
        <v>66</v>
      </c>
      <c r="C224">
        <v>2015</v>
      </c>
      <c r="D224" t="s">
        <v>9</v>
      </c>
      <c r="E224" s="27">
        <v>554243873.88999999</v>
      </c>
    </row>
    <row r="225" spans="1:5" x14ac:dyDescent="0.25">
      <c r="A225" t="s">
        <v>42</v>
      </c>
      <c r="B225" t="s">
        <v>66</v>
      </c>
      <c r="C225">
        <v>2015</v>
      </c>
      <c r="D225" t="s">
        <v>10</v>
      </c>
      <c r="E225" s="27">
        <v>576009272.81000006</v>
      </c>
    </row>
    <row r="226" spans="1:5" x14ac:dyDescent="0.25">
      <c r="A226" t="s">
        <v>42</v>
      </c>
      <c r="B226" t="s">
        <v>66</v>
      </c>
      <c r="C226">
        <v>2015</v>
      </c>
      <c r="D226" t="s">
        <v>11</v>
      </c>
      <c r="E226" s="27">
        <v>14528263335.440001</v>
      </c>
    </row>
    <row r="227" spans="1:5" x14ac:dyDescent="0.25">
      <c r="A227" t="s">
        <v>42</v>
      </c>
      <c r="B227" t="s">
        <v>66</v>
      </c>
      <c r="C227">
        <v>2015</v>
      </c>
      <c r="D227" t="s">
        <v>12</v>
      </c>
      <c r="E227" s="27">
        <v>469399825.6699999</v>
      </c>
    </row>
    <row r="228" spans="1:5" x14ac:dyDescent="0.25">
      <c r="A228" t="s">
        <v>42</v>
      </c>
      <c r="B228" t="s">
        <v>66</v>
      </c>
      <c r="C228">
        <v>2015</v>
      </c>
      <c r="D228" t="s">
        <v>13</v>
      </c>
      <c r="E228" s="27">
        <v>391476042.36999995</v>
      </c>
    </row>
    <row r="229" spans="1:5" x14ac:dyDescent="0.25">
      <c r="A229" t="s">
        <v>42</v>
      </c>
      <c r="B229" t="s">
        <v>66</v>
      </c>
      <c r="C229">
        <v>2015</v>
      </c>
      <c r="D229" t="s">
        <v>14</v>
      </c>
      <c r="E229" s="27">
        <v>26782821.789999999</v>
      </c>
    </row>
    <row r="230" spans="1:5" x14ac:dyDescent="0.25">
      <c r="A230" t="s">
        <v>42</v>
      </c>
      <c r="B230" t="s">
        <v>66</v>
      </c>
      <c r="C230">
        <v>2015</v>
      </c>
      <c r="D230" t="s">
        <v>15</v>
      </c>
      <c r="E230" s="27">
        <v>51140961.509999998</v>
      </c>
    </row>
    <row r="231" spans="1:5" x14ac:dyDescent="0.25">
      <c r="A231" t="s">
        <v>42</v>
      </c>
      <c r="B231" t="s">
        <v>66</v>
      </c>
      <c r="C231">
        <v>2015</v>
      </c>
      <c r="D231" t="s">
        <v>17</v>
      </c>
      <c r="E231" s="27">
        <v>77923783.299999937</v>
      </c>
    </row>
    <row r="232" spans="1:5" x14ac:dyDescent="0.25">
      <c r="A232" t="s">
        <v>42</v>
      </c>
      <c r="B232" t="s">
        <v>66</v>
      </c>
      <c r="C232">
        <v>2015</v>
      </c>
      <c r="D232" t="s">
        <v>18</v>
      </c>
      <c r="E232" s="27">
        <v>14606187118.74</v>
      </c>
    </row>
    <row r="233" spans="1:5" x14ac:dyDescent="0.25">
      <c r="A233" t="s">
        <v>42</v>
      </c>
      <c r="B233" t="s">
        <v>66</v>
      </c>
      <c r="C233">
        <v>2015</v>
      </c>
      <c r="D233" t="s">
        <v>19</v>
      </c>
      <c r="E233" s="27">
        <v>13387851662.889999</v>
      </c>
    </row>
    <row r="234" spans="1:5" x14ac:dyDescent="0.25">
      <c r="A234" t="s">
        <v>42</v>
      </c>
      <c r="B234" t="s">
        <v>66</v>
      </c>
      <c r="C234">
        <v>2015</v>
      </c>
      <c r="D234" t="s">
        <v>20</v>
      </c>
      <c r="E234" s="27">
        <v>6752738109.6799994</v>
      </c>
    </row>
    <row r="235" spans="1:5" x14ac:dyDescent="0.25">
      <c r="A235" t="s">
        <v>42</v>
      </c>
      <c r="B235" t="s">
        <v>66</v>
      </c>
      <c r="C235">
        <v>2015</v>
      </c>
      <c r="D235" t="s">
        <v>21</v>
      </c>
      <c r="E235" s="27">
        <v>303467446.68000001</v>
      </c>
    </row>
    <row r="236" spans="1:5" x14ac:dyDescent="0.25">
      <c r="A236" t="s">
        <v>42</v>
      </c>
      <c r="B236" t="s">
        <v>66</v>
      </c>
      <c r="C236">
        <v>2015</v>
      </c>
      <c r="D236" t="s">
        <v>22</v>
      </c>
      <c r="E236" s="27">
        <v>6331646106.5299997</v>
      </c>
    </row>
    <row r="237" spans="1:5" x14ac:dyDescent="0.25">
      <c r="A237" t="s">
        <v>42</v>
      </c>
      <c r="B237" t="s">
        <v>66</v>
      </c>
      <c r="C237">
        <v>2015</v>
      </c>
      <c r="D237" t="s">
        <v>23</v>
      </c>
      <c r="E237" s="27">
        <v>13084384216.209999</v>
      </c>
    </row>
    <row r="238" spans="1:5" x14ac:dyDescent="0.25">
      <c r="A238" t="s">
        <v>42</v>
      </c>
      <c r="B238" t="s">
        <v>66</v>
      </c>
      <c r="C238">
        <v>2015</v>
      </c>
      <c r="D238" t="s">
        <v>24</v>
      </c>
      <c r="E238" s="27">
        <v>1426167909.3099999</v>
      </c>
    </row>
    <row r="239" spans="1:5" x14ac:dyDescent="0.25">
      <c r="A239" t="s">
        <v>42</v>
      </c>
      <c r="B239" t="s">
        <v>66</v>
      </c>
      <c r="C239">
        <v>2015</v>
      </c>
      <c r="D239" t="s">
        <v>25</v>
      </c>
      <c r="E239" s="27">
        <v>626605757.50999999</v>
      </c>
    </row>
    <row r="240" spans="1:5" x14ac:dyDescent="0.25">
      <c r="A240" t="s">
        <v>42</v>
      </c>
      <c r="B240" t="s">
        <v>66</v>
      </c>
      <c r="C240">
        <v>2015</v>
      </c>
      <c r="D240" t="s">
        <v>26</v>
      </c>
      <c r="E240" s="27">
        <v>546301527.44999993</v>
      </c>
    </row>
    <row r="241" spans="1:5" x14ac:dyDescent="0.25">
      <c r="A241" t="s">
        <v>42</v>
      </c>
      <c r="B241" t="s">
        <v>66</v>
      </c>
      <c r="C241">
        <v>2015</v>
      </c>
      <c r="D241" t="s">
        <v>27</v>
      </c>
      <c r="E241" s="27">
        <v>253260624.35000002</v>
      </c>
    </row>
    <row r="242" spans="1:5" x14ac:dyDescent="0.25">
      <c r="A242" t="s">
        <v>42</v>
      </c>
      <c r="B242" t="s">
        <v>66</v>
      </c>
      <c r="C242">
        <v>2015</v>
      </c>
      <c r="D242" t="s">
        <v>28</v>
      </c>
      <c r="E242" s="27">
        <v>253135930.49000001</v>
      </c>
    </row>
    <row r="243" spans="1:5" x14ac:dyDescent="0.25">
      <c r="A243" t="s">
        <v>42</v>
      </c>
      <c r="B243" t="s">
        <v>66</v>
      </c>
      <c r="C243">
        <v>2015</v>
      </c>
      <c r="D243" t="s">
        <v>29</v>
      </c>
      <c r="E243" s="27">
        <v>1172907284.9599998</v>
      </c>
    </row>
    <row r="244" spans="1:5" x14ac:dyDescent="0.25">
      <c r="A244" t="s">
        <v>42</v>
      </c>
      <c r="B244" t="s">
        <v>66</v>
      </c>
      <c r="C244">
        <v>2015</v>
      </c>
      <c r="D244" t="s">
        <v>30</v>
      </c>
      <c r="E244" s="27">
        <v>14257291501.169998</v>
      </c>
    </row>
    <row r="245" spans="1:5" x14ac:dyDescent="0.25">
      <c r="A245" t="s">
        <v>42</v>
      </c>
      <c r="B245" t="s">
        <v>66</v>
      </c>
      <c r="C245">
        <v>2015</v>
      </c>
      <c r="D245" t="s">
        <v>31</v>
      </c>
      <c r="E245" s="27">
        <v>348895617.5700016</v>
      </c>
    </row>
    <row r="246" spans="1:5" x14ac:dyDescent="0.25">
      <c r="A246" t="s">
        <v>42</v>
      </c>
      <c r="B246" t="s">
        <v>66</v>
      </c>
      <c r="C246">
        <v>2015</v>
      </c>
      <c r="D246" t="s">
        <v>32</v>
      </c>
      <c r="E246" s="27">
        <v>140311939.5300045</v>
      </c>
    </row>
    <row r="247" spans="1:5" x14ac:dyDescent="0.25">
      <c r="A247" t="s">
        <v>42</v>
      </c>
      <c r="B247" t="s">
        <v>66</v>
      </c>
      <c r="C247">
        <v>2015</v>
      </c>
      <c r="D247" t="s">
        <v>33</v>
      </c>
      <c r="E247" s="27">
        <v>208583678.0399971</v>
      </c>
    </row>
    <row r="248" spans="1:5" x14ac:dyDescent="0.25">
      <c r="A248" t="s">
        <v>42</v>
      </c>
      <c r="B248" t="s">
        <v>66</v>
      </c>
      <c r="C248">
        <v>2015</v>
      </c>
      <c r="D248" t="s">
        <v>34</v>
      </c>
      <c r="E248" s="27">
        <v>-124693.86000061035</v>
      </c>
    </row>
    <row r="249" spans="1:5" x14ac:dyDescent="0.25">
      <c r="A249" t="s">
        <v>42</v>
      </c>
      <c r="B249" t="s">
        <v>66</v>
      </c>
      <c r="C249">
        <v>2015</v>
      </c>
      <c r="D249" t="s">
        <v>35</v>
      </c>
      <c r="E249" s="27">
        <v>619465616.04999733</v>
      </c>
    </row>
    <row r="250" spans="1:5" x14ac:dyDescent="0.25">
      <c r="A250" t="s">
        <v>43</v>
      </c>
      <c r="B250" t="s">
        <v>66</v>
      </c>
      <c r="C250">
        <v>2015</v>
      </c>
      <c r="D250" t="s">
        <v>4</v>
      </c>
      <c r="E250" s="27">
        <v>22092968339.299995</v>
      </c>
    </row>
    <row r="251" spans="1:5" x14ac:dyDescent="0.25">
      <c r="A251" t="s">
        <v>43</v>
      </c>
      <c r="B251" t="s">
        <v>66</v>
      </c>
      <c r="C251">
        <v>2015</v>
      </c>
      <c r="D251" t="s">
        <v>5</v>
      </c>
      <c r="E251" s="27">
        <v>15343275187.769999</v>
      </c>
    </row>
    <row r="252" spans="1:5" x14ac:dyDescent="0.25">
      <c r="A252" t="s">
        <v>43</v>
      </c>
      <c r="B252" t="s">
        <v>66</v>
      </c>
      <c r="C252">
        <v>2015</v>
      </c>
      <c r="D252" t="s">
        <v>6</v>
      </c>
      <c r="E252" s="27">
        <v>11809214676.888172</v>
      </c>
    </row>
    <row r="253" spans="1:5" x14ac:dyDescent="0.25">
      <c r="A253" t="s">
        <v>43</v>
      </c>
      <c r="B253" t="s">
        <v>66</v>
      </c>
      <c r="C253">
        <v>2015</v>
      </c>
      <c r="D253" t="s">
        <v>7</v>
      </c>
      <c r="E253" s="27">
        <v>4232180235.3600001</v>
      </c>
    </row>
    <row r="254" spans="1:5" x14ac:dyDescent="0.25">
      <c r="A254" t="s">
        <v>43</v>
      </c>
      <c r="B254" t="s">
        <v>66</v>
      </c>
      <c r="C254">
        <v>2015</v>
      </c>
      <c r="D254" t="s">
        <v>8</v>
      </c>
      <c r="E254" s="27">
        <v>1737296095.5500002</v>
      </c>
    </row>
    <row r="255" spans="1:5" x14ac:dyDescent="0.25">
      <c r="A255" t="s">
        <v>43</v>
      </c>
      <c r="B255" t="s">
        <v>66</v>
      </c>
      <c r="C255">
        <v>2015</v>
      </c>
      <c r="D255" t="s">
        <v>9</v>
      </c>
      <c r="E255" s="27">
        <v>2312909233.1399999</v>
      </c>
    </row>
    <row r="256" spans="1:5" x14ac:dyDescent="0.25">
      <c r="A256" t="s">
        <v>43</v>
      </c>
      <c r="B256" t="s">
        <v>66</v>
      </c>
      <c r="C256">
        <v>2015</v>
      </c>
      <c r="D256" t="s">
        <v>10</v>
      </c>
      <c r="E256" s="27">
        <v>204603683.03</v>
      </c>
    </row>
    <row r="257" spans="1:5" x14ac:dyDescent="0.25">
      <c r="A257" t="s">
        <v>43</v>
      </c>
      <c r="B257" t="s">
        <v>66</v>
      </c>
      <c r="C257">
        <v>2015</v>
      </c>
      <c r="D257" t="s">
        <v>11</v>
      </c>
      <c r="E257" s="27">
        <v>21888364656.269997</v>
      </c>
    </row>
    <row r="258" spans="1:5" x14ac:dyDescent="0.25">
      <c r="A258" t="s">
        <v>43</v>
      </c>
      <c r="B258" t="s">
        <v>66</v>
      </c>
      <c r="C258">
        <v>2015</v>
      </c>
      <c r="D258" t="s">
        <v>12</v>
      </c>
      <c r="E258" s="27">
        <v>618941260.95000005</v>
      </c>
    </row>
    <row r="259" spans="1:5" x14ac:dyDescent="0.25">
      <c r="A259" t="s">
        <v>43</v>
      </c>
      <c r="B259" t="s">
        <v>66</v>
      </c>
      <c r="C259">
        <v>2015</v>
      </c>
      <c r="D259" t="s">
        <v>13</v>
      </c>
      <c r="E259" s="27">
        <v>564051590.37000012</v>
      </c>
    </row>
    <row r="260" spans="1:5" x14ac:dyDescent="0.25">
      <c r="A260" t="s">
        <v>43</v>
      </c>
      <c r="B260" t="s">
        <v>66</v>
      </c>
      <c r="C260">
        <v>2015</v>
      </c>
      <c r="D260" t="s">
        <v>14</v>
      </c>
      <c r="E260" s="27">
        <v>54288670.579999998</v>
      </c>
    </row>
    <row r="261" spans="1:5" x14ac:dyDescent="0.25">
      <c r="A261" t="s">
        <v>43</v>
      </c>
      <c r="B261" t="s">
        <v>66</v>
      </c>
      <c r="C261">
        <v>2015</v>
      </c>
      <c r="D261" t="s">
        <v>15</v>
      </c>
      <c r="E261" s="27">
        <v>601000</v>
      </c>
    </row>
    <row r="262" spans="1:5" x14ac:dyDescent="0.25">
      <c r="A262" t="s">
        <v>43</v>
      </c>
      <c r="B262" t="s">
        <v>66</v>
      </c>
      <c r="C262">
        <v>2015</v>
      </c>
      <c r="D262" t="s">
        <v>17</v>
      </c>
      <c r="E262" s="27">
        <v>54889670.580000028</v>
      </c>
    </row>
    <row r="263" spans="1:5" x14ac:dyDescent="0.25">
      <c r="A263" t="s">
        <v>43</v>
      </c>
      <c r="B263" t="s">
        <v>66</v>
      </c>
      <c r="C263">
        <v>2015</v>
      </c>
      <c r="D263" t="s">
        <v>18</v>
      </c>
      <c r="E263" s="27">
        <v>21943254326.849998</v>
      </c>
    </row>
    <row r="264" spans="1:5" x14ac:dyDescent="0.25">
      <c r="A264" t="s">
        <v>43</v>
      </c>
      <c r="B264" t="s">
        <v>66</v>
      </c>
      <c r="C264">
        <v>2015</v>
      </c>
      <c r="D264" t="s">
        <v>19</v>
      </c>
      <c r="E264" s="27">
        <v>19940686091.09</v>
      </c>
    </row>
    <row r="265" spans="1:5" x14ac:dyDescent="0.25">
      <c r="A265" t="s">
        <v>43</v>
      </c>
      <c r="B265" t="s">
        <v>66</v>
      </c>
      <c r="C265">
        <v>2015</v>
      </c>
      <c r="D265" t="s">
        <v>20</v>
      </c>
      <c r="E265" s="27">
        <v>10823429865.949999</v>
      </c>
    </row>
    <row r="266" spans="1:5" x14ac:dyDescent="0.25">
      <c r="A266" t="s">
        <v>43</v>
      </c>
      <c r="B266" t="s">
        <v>66</v>
      </c>
      <c r="C266">
        <v>2015</v>
      </c>
      <c r="D266" t="s">
        <v>21</v>
      </c>
      <c r="E266" s="27">
        <v>1009262925.22</v>
      </c>
    </row>
    <row r="267" spans="1:5" x14ac:dyDescent="0.25">
      <c r="A267" t="s">
        <v>43</v>
      </c>
      <c r="B267" t="s">
        <v>66</v>
      </c>
      <c r="C267">
        <v>2015</v>
      </c>
      <c r="D267" t="s">
        <v>22</v>
      </c>
      <c r="E267" s="27">
        <v>8107993299.9200001</v>
      </c>
    </row>
    <row r="268" spans="1:5" x14ac:dyDescent="0.25">
      <c r="A268" t="s">
        <v>43</v>
      </c>
      <c r="B268" t="s">
        <v>66</v>
      </c>
      <c r="C268">
        <v>2015</v>
      </c>
      <c r="D268" t="s">
        <v>23</v>
      </c>
      <c r="E268" s="27">
        <v>18931423165.869999</v>
      </c>
    </row>
    <row r="269" spans="1:5" x14ac:dyDescent="0.25">
      <c r="A269" t="s">
        <v>43</v>
      </c>
      <c r="B269" t="s">
        <v>66</v>
      </c>
      <c r="C269">
        <v>2015</v>
      </c>
      <c r="D269" t="s">
        <v>24</v>
      </c>
      <c r="E269" s="27">
        <v>2906294007.75</v>
      </c>
    </row>
    <row r="270" spans="1:5" x14ac:dyDescent="0.25">
      <c r="A270" t="s">
        <v>43</v>
      </c>
      <c r="B270" t="s">
        <v>66</v>
      </c>
      <c r="C270">
        <v>2015</v>
      </c>
      <c r="D270" t="s">
        <v>25</v>
      </c>
      <c r="E270" s="27">
        <v>1173642637.47</v>
      </c>
    </row>
    <row r="271" spans="1:5" x14ac:dyDescent="0.25">
      <c r="A271" t="s">
        <v>43</v>
      </c>
      <c r="B271" t="s">
        <v>66</v>
      </c>
      <c r="C271">
        <v>2015</v>
      </c>
      <c r="D271" t="s">
        <v>26</v>
      </c>
      <c r="E271" s="27">
        <v>81211030.709999993</v>
      </c>
    </row>
    <row r="272" spans="1:5" x14ac:dyDescent="0.25">
      <c r="A272" t="s">
        <v>43</v>
      </c>
      <c r="B272" t="s">
        <v>66</v>
      </c>
      <c r="C272">
        <v>2015</v>
      </c>
      <c r="D272" t="s">
        <v>27</v>
      </c>
      <c r="E272" s="27">
        <v>1651440339.5699999</v>
      </c>
    </row>
    <row r="273" spans="1:5" x14ac:dyDescent="0.25">
      <c r="A273" t="s">
        <v>43</v>
      </c>
      <c r="B273" t="s">
        <v>66</v>
      </c>
      <c r="C273">
        <v>2015</v>
      </c>
      <c r="D273" t="s">
        <v>28</v>
      </c>
      <c r="E273" s="27">
        <v>1644100339.5699999</v>
      </c>
    </row>
    <row r="274" spans="1:5" x14ac:dyDescent="0.25">
      <c r="A274" t="s">
        <v>43</v>
      </c>
      <c r="B274" t="s">
        <v>66</v>
      </c>
      <c r="C274">
        <v>2015</v>
      </c>
      <c r="D274" t="s">
        <v>29</v>
      </c>
      <c r="E274" s="27">
        <v>1254853668.1800001</v>
      </c>
    </row>
    <row r="275" spans="1:5" x14ac:dyDescent="0.25">
      <c r="A275" t="s">
        <v>43</v>
      </c>
      <c r="B275" t="s">
        <v>66</v>
      </c>
      <c r="C275">
        <v>2015</v>
      </c>
      <c r="D275" t="s">
        <v>30</v>
      </c>
      <c r="E275" s="27">
        <v>20186276834.049999</v>
      </c>
    </row>
    <row r="276" spans="1:5" x14ac:dyDescent="0.25">
      <c r="A276" t="s">
        <v>43</v>
      </c>
      <c r="B276" t="s">
        <v>66</v>
      </c>
      <c r="C276">
        <v>2015</v>
      </c>
      <c r="D276" t="s">
        <v>31</v>
      </c>
      <c r="E276" s="27">
        <v>1756977492.7999992</v>
      </c>
    </row>
    <row r="277" spans="1:5" x14ac:dyDescent="0.25">
      <c r="A277" t="s">
        <v>43</v>
      </c>
      <c r="B277" t="s">
        <v>66</v>
      </c>
      <c r="C277">
        <v>2015</v>
      </c>
      <c r="D277" t="s">
        <v>32</v>
      </c>
      <c r="E277" s="27">
        <v>1721072569.0099945</v>
      </c>
    </row>
    <row r="278" spans="1:5" x14ac:dyDescent="0.25">
      <c r="A278" t="s">
        <v>43</v>
      </c>
      <c r="B278" t="s">
        <v>66</v>
      </c>
      <c r="C278">
        <v>2015</v>
      </c>
      <c r="D278" t="s">
        <v>33</v>
      </c>
      <c r="E278" s="27">
        <v>35904923.79000473</v>
      </c>
    </row>
    <row r="279" spans="1:5" x14ac:dyDescent="0.25">
      <c r="A279" t="s">
        <v>43</v>
      </c>
      <c r="B279" t="s">
        <v>66</v>
      </c>
      <c r="C279">
        <v>2015</v>
      </c>
      <c r="D279" t="s">
        <v>34</v>
      </c>
      <c r="E279" s="27">
        <v>7231.1499977111816</v>
      </c>
    </row>
    <row r="280" spans="1:5" x14ac:dyDescent="0.25">
      <c r="A280" t="s">
        <v>43</v>
      </c>
      <c r="B280" t="s">
        <v>66</v>
      </c>
      <c r="C280">
        <v>2015</v>
      </c>
      <c r="D280" t="s">
        <v>35</v>
      </c>
      <c r="E280" s="27">
        <v>-1856150298.75</v>
      </c>
    </row>
    <row r="281" spans="1:5" x14ac:dyDescent="0.25">
      <c r="A281" t="s">
        <v>44</v>
      </c>
      <c r="B281" t="s">
        <v>66</v>
      </c>
      <c r="C281">
        <v>2015</v>
      </c>
      <c r="D281" t="s">
        <v>4</v>
      </c>
      <c r="E281" s="27">
        <v>12876236249</v>
      </c>
    </row>
    <row r="282" spans="1:5" x14ac:dyDescent="0.25">
      <c r="A282" t="s">
        <v>44</v>
      </c>
      <c r="B282" t="s">
        <v>66</v>
      </c>
      <c r="C282">
        <v>2015</v>
      </c>
      <c r="D282" t="s">
        <v>5</v>
      </c>
      <c r="E282" s="27">
        <v>5407381575.000001</v>
      </c>
    </row>
    <row r="283" spans="1:5" x14ac:dyDescent="0.25">
      <c r="A283" t="s">
        <v>44</v>
      </c>
      <c r="B283" t="s">
        <v>66</v>
      </c>
      <c r="C283">
        <v>2015</v>
      </c>
      <c r="D283" t="s">
        <v>6</v>
      </c>
      <c r="E283" s="27">
        <v>4333974970.8424988</v>
      </c>
    </row>
    <row r="284" spans="1:5" x14ac:dyDescent="0.25">
      <c r="A284" t="s">
        <v>44</v>
      </c>
      <c r="B284" t="s">
        <v>66</v>
      </c>
      <c r="C284">
        <v>2015</v>
      </c>
      <c r="D284" t="s">
        <v>7</v>
      </c>
      <c r="E284" s="27">
        <v>6246698233</v>
      </c>
    </row>
    <row r="285" spans="1:5" x14ac:dyDescent="0.25">
      <c r="A285" t="s">
        <v>44</v>
      </c>
      <c r="B285" t="s">
        <v>66</v>
      </c>
      <c r="C285">
        <v>2015</v>
      </c>
      <c r="D285" t="s">
        <v>8</v>
      </c>
      <c r="E285" s="27">
        <v>4410731482</v>
      </c>
    </row>
    <row r="286" spans="1:5" x14ac:dyDescent="0.25">
      <c r="A286" t="s">
        <v>44</v>
      </c>
      <c r="B286" t="s">
        <v>66</v>
      </c>
      <c r="C286">
        <v>2015</v>
      </c>
      <c r="D286" t="s">
        <v>9</v>
      </c>
      <c r="E286" s="27">
        <v>883428766</v>
      </c>
    </row>
    <row r="287" spans="1:5" x14ac:dyDescent="0.25">
      <c r="A287" t="s">
        <v>44</v>
      </c>
      <c r="B287" t="s">
        <v>66</v>
      </c>
      <c r="C287">
        <v>2015</v>
      </c>
      <c r="D287" t="s">
        <v>10</v>
      </c>
      <c r="E287" s="27">
        <v>338727675</v>
      </c>
    </row>
    <row r="288" spans="1:5" x14ac:dyDescent="0.25">
      <c r="A288" t="s">
        <v>44</v>
      </c>
      <c r="B288" t="s">
        <v>66</v>
      </c>
      <c r="C288">
        <v>2015</v>
      </c>
      <c r="D288" t="s">
        <v>11</v>
      </c>
      <c r="E288" s="27">
        <v>12537508574</v>
      </c>
    </row>
    <row r="289" spans="1:5" x14ac:dyDescent="0.25">
      <c r="A289" t="s">
        <v>44</v>
      </c>
      <c r="B289" t="s">
        <v>66</v>
      </c>
      <c r="C289">
        <v>2015</v>
      </c>
      <c r="D289" t="s">
        <v>12</v>
      </c>
      <c r="E289" s="27">
        <v>566240458</v>
      </c>
    </row>
    <row r="290" spans="1:5" x14ac:dyDescent="0.25">
      <c r="A290" t="s">
        <v>44</v>
      </c>
      <c r="B290" t="s">
        <v>66</v>
      </c>
      <c r="C290">
        <v>2015</v>
      </c>
      <c r="D290" t="s">
        <v>13</v>
      </c>
      <c r="E290" s="27">
        <v>543089189</v>
      </c>
    </row>
    <row r="291" spans="1:5" x14ac:dyDescent="0.25">
      <c r="A291" t="s">
        <v>44</v>
      </c>
      <c r="B291" t="s">
        <v>66</v>
      </c>
      <c r="C291">
        <v>2015</v>
      </c>
      <c r="D291" t="s">
        <v>14</v>
      </c>
      <c r="E291" s="27">
        <v>23151269</v>
      </c>
    </row>
    <row r="292" spans="1:5" x14ac:dyDescent="0.25">
      <c r="A292" t="s">
        <v>44</v>
      </c>
      <c r="B292" t="s">
        <v>66</v>
      </c>
      <c r="C292">
        <v>2015</v>
      </c>
      <c r="D292" t="s">
        <v>15</v>
      </c>
      <c r="E292" s="27">
        <v>0</v>
      </c>
    </row>
    <row r="293" spans="1:5" x14ac:dyDescent="0.25">
      <c r="A293" t="s">
        <v>44</v>
      </c>
      <c r="B293" t="s">
        <v>66</v>
      </c>
      <c r="C293">
        <v>2015</v>
      </c>
      <c r="D293" t="s">
        <v>17</v>
      </c>
      <c r="E293" s="27">
        <v>23151269</v>
      </c>
    </row>
    <row r="294" spans="1:5" x14ac:dyDescent="0.25">
      <c r="A294" t="s">
        <v>44</v>
      </c>
      <c r="B294" t="s">
        <v>66</v>
      </c>
      <c r="C294">
        <v>2015</v>
      </c>
      <c r="D294" t="s">
        <v>18</v>
      </c>
      <c r="E294" s="27">
        <v>12560659843</v>
      </c>
    </row>
    <row r="295" spans="1:5" x14ac:dyDescent="0.25">
      <c r="A295" t="s">
        <v>44</v>
      </c>
      <c r="B295" t="s">
        <v>66</v>
      </c>
      <c r="C295">
        <v>2015</v>
      </c>
      <c r="D295" t="s">
        <v>19</v>
      </c>
      <c r="E295" s="27">
        <v>11841983079.990002</v>
      </c>
    </row>
    <row r="296" spans="1:5" x14ac:dyDescent="0.25">
      <c r="A296" t="s">
        <v>44</v>
      </c>
      <c r="B296" t="s">
        <v>66</v>
      </c>
      <c r="C296">
        <v>2015</v>
      </c>
      <c r="D296" t="s">
        <v>20</v>
      </c>
      <c r="E296" s="27">
        <v>6697575385.5300007</v>
      </c>
    </row>
    <row r="297" spans="1:5" x14ac:dyDescent="0.25">
      <c r="A297" t="s">
        <v>44</v>
      </c>
      <c r="B297" t="s">
        <v>66</v>
      </c>
      <c r="C297">
        <v>2015</v>
      </c>
      <c r="D297" t="s">
        <v>21</v>
      </c>
      <c r="E297" s="27">
        <v>346355827.63</v>
      </c>
    </row>
    <row r="298" spans="1:5" x14ac:dyDescent="0.25">
      <c r="A298" t="s">
        <v>44</v>
      </c>
      <c r="B298" t="s">
        <v>66</v>
      </c>
      <c r="C298">
        <v>2015</v>
      </c>
      <c r="D298" t="s">
        <v>22</v>
      </c>
      <c r="E298" s="27">
        <v>4798051866.8299999</v>
      </c>
    </row>
    <row r="299" spans="1:5" x14ac:dyDescent="0.25">
      <c r="A299" t="s">
        <v>44</v>
      </c>
      <c r="B299" t="s">
        <v>66</v>
      </c>
      <c r="C299">
        <v>2015</v>
      </c>
      <c r="D299" t="s">
        <v>23</v>
      </c>
      <c r="E299" s="27">
        <v>11495627252.360003</v>
      </c>
    </row>
    <row r="300" spans="1:5" x14ac:dyDescent="0.25">
      <c r="A300" t="s">
        <v>44</v>
      </c>
      <c r="B300" t="s">
        <v>66</v>
      </c>
      <c r="C300">
        <v>2015</v>
      </c>
      <c r="D300" t="s">
        <v>24</v>
      </c>
      <c r="E300" s="27">
        <v>1184620301.6799998</v>
      </c>
    </row>
    <row r="301" spans="1:5" x14ac:dyDescent="0.25">
      <c r="A301" t="s">
        <v>44</v>
      </c>
      <c r="B301" t="s">
        <v>66</v>
      </c>
      <c r="C301">
        <v>2015</v>
      </c>
      <c r="D301" t="s">
        <v>25</v>
      </c>
      <c r="E301" s="27">
        <v>761060553.25999999</v>
      </c>
    </row>
    <row r="302" spans="1:5" x14ac:dyDescent="0.25">
      <c r="A302" t="s">
        <v>44</v>
      </c>
      <c r="B302" t="s">
        <v>66</v>
      </c>
      <c r="C302">
        <v>2015</v>
      </c>
      <c r="D302" t="s">
        <v>26</v>
      </c>
      <c r="E302" s="27">
        <v>1000000</v>
      </c>
    </row>
    <row r="303" spans="1:5" x14ac:dyDescent="0.25">
      <c r="A303" t="s">
        <v>44</v>
      </c>
      <c r="B303" t="s">
        <v>66</v>
      </c>
      <c r="C303">
        <v>2015</v>
      </c>
      <c r="D303" t="s">
        <v>27</v>
      </c>
      <c r="E303" s="27">
        <v>422559748.41999996</v>
      </c>
    </row>
    <row r="304" spans="1:5" x14ac:dyDescent="0.25">
      <c r="A304" t="s">
        <v>44</v>
      </c>
      <c r="B304" t="s">
        <v>66</v>
      </c>
      <c r="C304">
        <v>2015</v>
      </c>
      <c r="D304" t="s">
        <v>28</v>
      </c>
      <c r="E304" s="27">
        <v>422559748.41999996</v>
      </c>
    </row>
    <row r="305" spans="1:5" x14ac:dyDescent="0.25">
      <c r="A305" t="s">
        <v>44</v>
      </c>
      <c r="B305" t="s">
        <v>66</v>
      </c>
      <c r="C305">
        <v>2015</v>
      </c>
      <c r="D305" t="s">
        <v>29</v>
      </c>
      <c r="E305" s="27">
        <v>762060553.25999999</v>
      </c>
    </row>
    <row r="306" spans="1:5" x14ac:dyDescent="0.25">
      <c r="A306" t="s">
        <v>44</v>
      </c>
      <c r="B306" t="s">
        <v>66</v>
      </c>
      <c r="C306">
        <v>2015</v>
      </c>
      <c r="D306" t="s">
        <v>30</v>
      </c>
      <c r="E306" s="27">
        <v>12257687805.620003</v>
      </c>
    </row>
    <row r="307" spans="1:5" x14ac:dyDescent="0.25">
      <c r="A307" t="s">
        <v>44</v>
      </c>
      <c r="B307" t="s">
        <v>66</v>
      </c>
      <c r="C307">
        <v>2015</v>
      </c>
      <c r="D307" t="s">
        <v>31</v>
      </c>
      <c r="E307" s="27">
        <v>302972037.37999725</v>
      </c>
    </row>
    <row r="308" spans="1:5" x14ac:dyDescent="0.25">
      <c r="A308" t="s">
        <v>44</v>
      </c>
      <c r="B308" t="s">
        <v>66</v>
      </c>
      <c r="C308">
        <v>2015</v>
      </c>
      <c r="D308" t="s">
        <v>32</v>
      </c>
      <c r="E308" s="27">
        <v>545032371.50999832</v>
      </c>
    </row>
    <row r="309" spans="1:5" x14ac:dyDescent="0.25">
      <c r="A309" t="s">
        <v>44</v>
      </c>
      <c r="B309" t="s">
        <v>66</v>
      </c>
      <c r="C309">
        <v>2015</v>
      </c>
      <c r="D309" t="s">
        <v>33</v>
      </c>
      <c r="E309" s="27">
        <v>-242060334.13000107</v>
      </c>
    </row>
    <row r="310" spans="1:5" x14ac:dyDescent="0.25">
      <c r="A310" t="s">
        <v>44</v>
      </c>
      <c r="B310" t="s">
        <v>66</v>
      </c>
      <c r="C310">
        <v>2015</v>
      </c>
      <c r="D310" t="s">
        <v>34</v>
      </c>
      <c r="E310" s="27">
        <v>-230248.390001297</v>
      </c>
    </row>
    <row r="311" spans="1:5" x14ac:dyDescent="0.25">
      <c r="A311" t="s">
        <v>44</v>
      </c>
      <c r="B311" t="s">
        <v>66</v>
      </c>
      <c r="C311">
        <v>2015</v>
      </c>
      <c r="D311" t="s">
        <v>35</v>
      </c>
      <c r="E311" s="27">
        <v>-128928797.79000092</v>
      </c>
    </row>
    <row r="312" spans="1:5" x14ac:dyDescent="0.25">
      <c r="A312" t="s">
        <v>45</v>
      </c>
      <c r="B312" t="s">
        <v>66</v>
      </c>
      <c r="C312">
        <v>2015</v>
      </c>
      <c r="D312" t="s">
        <v>4</v>
      </c>
      <c r="E312" s="27">
        <v>60667749781.970001</v>
      </c>
    </row>
    <row r="313" spans="1:5" x14ac:dyDescent="0.25">
      <c r="A313" t="s">
        <v>45</v>
      </c>
      <c r="B313" t="s">
        <v>66</v>
      </c>
      <c r="C313">
        <v>2015</v>
      </c>
      <c r="D313" t="s">
        <v>5</v>
      </c>
      <c r="E313" s="27">
        <v>43073674750.340004</v>
      </c>
    </row>
    <row r="314" spans="1:5" x14ac:dyDescent="0.25">
      <c r="A314" t="s">
        <v>45</v>
      </c>
      <c r="B314" t="s">
        <v>66</v>
      </c>
      <c r="C314">
        <v>2015</v>
      </c>
      <c r="D314" t="s">
        <v>6</v>
      </c>
      <c r="E314" s="27">
        <v>32561413893.597198</v>
      </c>
    </row>
    <row r="315" spans="1:5" x14ac:dyDescent="0.25">
      <c r="A315" t="s">
        <v>45</v>
      </c>
      <c r="B315" t="s">
        <v>66</v>
      </c>
      <c r="C315">
        <v>2015</v>
      </c>
      <c r="D315" t="s">
        <v>7</v>
      </c>
      <c r="E315" s="27">
        <v>12291195514.02</v>
      </c>
    </row>
    <row r="316" spans="1:5" x14ac:dyDescent="0.25">
      <c r="A316" t="s">
        <v>45</v>
      </c>
      <c r="B316" t="s">
        <v>66</v>
      </c>
      <c r="C316">
        <v>2015</v>
      </c>
      <c r="D316" t="s">
        <v>8</v>
      </c>
      <c r="E316" s="27">
        <v>2721953310.52</v>
      </c>
    </row>
    <row r="317" spans="1:5" x14ac:dyDescent="0.25">
      <c r="A317" t="s">
        <v>45</v>
      </c>
      <c r="B317" t="s">
        <v>66</v>
      </c>
      <c r="C317">
        <v>2015</v>
      </c>
      <c r="D317" t="s">
        <v>9</v>
      </c>
      <c r="E317" s="27">
        <v>4491392500.4499998</v>
      </c>
    </row>
    <row r="318" spans="1:5" x14ac:dyDescent="0.25">
      <c r="A318" t="s">
        <v>45</v>
      </c>
      <c r="B318" t="s">
        <v>66</v>
      </c>
      <c r="C318">
        <v>2015</v>
      </c>
      <c r="D318" t="s">
        <v>10</v>
      </c>
      <c r="E318" s="27">
        <v>811487017.15999997</v>
      </c>
    </row>
    <row r="319" spans="1:5" x14ac:dyDescent="0.25">
      <c r="A319" t="s">
        <v>45</v>
      </c>
      <c r="B319" t="s">
        <v>66</v>
      </c>
      <c r="C319">
        <v>2015</v>
      </c>
      <c r="D319" t="s">
        <v>11</v>
      </c>
      <c r="E319" s="27">
        <v>59856262764.809998</v>
      </c>
    </row>
    <row r="320" spans="1:5" x14ac:dyDescent="0.25">
      <c r="A320" t="s">
        <v>45</v>
      </c>
      <c r="B320" t="s">
        <v>66</v>
      </c>
      <c r="C320">
        <v>2015</v>
      </c>
      <c r="D320" t="s">
        <v>12</v>
      </c>
      <c r="E320" s="27">
        <v>5515982751.6800003</v>
      </c>
    </row>
    <row r="321" spans="1:5" x14ac:dyDescent="0.25">
      <c r="A321" t="s">
        <v>45</v>
      </c>
      <c r="B321" t="s">
        <v>66</v>
      </c>
      <c r="C321">
        <v>2015</v>
      </c>
      <c r="D321" t="s">
        <v>13</v>
      </c>
      <c r="E321" s="27">
        <v>395068977.10999995</v>
      </c>
    </row>
    <row r="322" spans="1:5" x14ac:dyDescent="0.25">
      <c r="A322" t="s">
        <v>45</v>
      </c>
      <c r="B322" t="s">
        <v>66</v>
      </c>
      <c r="C322">
        <v>2015</v>
      </c>
      <c r="D322" t="s">
        <v>14</v>
      </c>
      <c r="E322" s="27">
        <v>244917691.22999999</v>
      </c>
    </row>
    <row r="323" spans="1:5" x14ac:dyDescent="0.25">
      <c r="A323" t="s">
        <v>45</v>
      </c>
      <c r="B323" t="s">
        <v>66</v>
      </c>
      <c r="C323">
        <v>2015</v>
      </c>
      <c r="D323" t="s">
        <v>15</v>
      </c>
      <c r="E323" s="27">
        <v>4875996083.3400002</v>
      </c>
    </row>
    <row r="324" spans="1:5" x14ac:dyDescent="0.25">
      <c r="A324" t="s">
        <v>45</v>
      </c>
      <c r="B324" t="s">
        <v>66</v>
      </c>
      <c r="C324">
        <v>2015</v>
      </c>
      <c r="D324" t="s">
        <v>17</v>
      </c>
      <c r="E324" s="27">
        <v>5120913774.5699997</v>
      </c>
    </row>
    <row r="325" spans="1:5" x14ac:dyDescent="0.25">
      <c r="A325" t="s">
        <v>45</v>
      </c>
      <c r="B325" t="s">
        <v>66</v>
      </c>
      <c r="C325">
        <v>2015</v>
      </c>
      <c r="D325" t="s">
        <v>18</v>
      </c>
      <c r="E325" s="27">
        <v>64977176539.379997</v>
      </c>
    </row>
    <row r="326" spans="1:5" x14ac:dyDescent="0.25">
      <c r="A326" t="s">
        <v>45</v>
      </c>
      <c r="B326" t="s">
        <v>66</v>
      </c>
      <c r="C326">
        <v>2015</v>
      </c>
      <c r="D326" t="s">
        <v>19</v>
      </c>
      <c r="E326" s="27">
        <v>63449156259.979996</v>
      </c>
    </row>
    <row r="327" spans="1:5" x14ac:dyDescent="0.25">
      <c r="A327" t="s">
        <v>45</v>
      </c>
      <c r="B327" t="s">
        <v>66</v>
      </c>
      <c r="C327">
        <v>2015</v>
      </c>
      <c r="D327" t="s">
        <v>20</v>
      </c>
      <c r="E327" s="27">
        <v>38357350831.979996</v>
      </c>
    </row>
    <row r="328" spans="1:5" x14ac:dyDescent="0.25">
      <c r="A328" t="s">
        <v>45</v>
      </c>
      <c r="B328" t="s">
        <v>66</v>
      </c>
      <c r="C328">
        <v>2015</v>
      </c>
      <c r="D328" t="s">
        <v>21</v>
      </c>
      <c r="E328" s="27">
        <v>2683881752.9899998</v>
      </c>
    </row>
    <row r="329" spans="1:5" x14ac:dyDescent="0.25">
      <c r="A329" t="s">
        <v>45</v>
      </c>
      <c r="B329" t="s">
        <v>66</v>
      </c>
      <c r="C329">
        <v>2015</v>
      </c>
      <c r="D329" t="s">
        <v>22</v>
      </c>
      <c r="E329" s="27">
        <v>22407923675.009998</v>
      </c>
    </row>
    <row r="330" spans="1:5" x14ac:dyDescent="0.25">
      <c r="A330" t="s">
        <v>45</v>
      </c>
      <c r="B330" t="s">
        <v>66</v>
      </c>
      <c r="C330">
        <v>2015</v>
      </c>
      <c r="D330" t="s">
        <v>23</v>
      </c>
      <c r="E330" s="27">
        <v>60765274506.989998</v>
      </c>
    </row>
    <row r="331" spans="1:5" x14ac:dyDescent="0.25">
      <c r="A331" t="s">
        <v>45</v>
      </c>
      <c r="B331" t="s">
        <v>66</v>
      </c>
      <c r="C331">
        <v>2015</v>
      </c>
      <c r="D331" t="s">
        <v>24</v>
      </c>
      <c r="E331" s="27">
        <v>5533701791.4400005</v>
      </c>
    </row>
    <row r="332" spans="1:5" x14ac:dyDescent="0.25">
      <c r="A332" t="s">
        <v>45</v>
      </c>
      <c r="B332" t="s">
        <v>66</v>
      </c>
      <c r="C332">
        <v>2015</v>
      </c>
      <c r="D332" t="s">
        <v>25</v>
      </c>
      <c r="E332" s="27">
        <v>2138525159.2700002</v>
      </c>
    </row>
    <row r="333" spans="1:5" x14ac:dyDescent="0.25">
      <c r="A333" t="s">
        <v>45</v>
      </c>
      <c r="B333" t="s">
        <v>66</v>
      </c>
      <c r="C333">
        <v>2015</v>
      </c>
      <c r="D333" t="s">
        <v>26</v>
      </c>
      <c r="E333" s="27">
        <v>344026172.60000002</v>
      </c>
    </row>
    <row r="334" spans="1:5" x14ac:dyDescent="0.25">
      <c r="A334" t="s">
        <v>45</v>
      </c>
      <c r="B334" t="s">
        <v>66</v>
      </c>
      <c r="C334">
        <v>2015</v>
      </c>
      <c r="D334" t="s">
        <v>27</v>
      </c>
      <c r="E334" s="27">
        <v>3051150459.5700002</v>
      </c>
    </row>
    <row r="335" spans="1:5" x14ac:dyDescent="0.25">
      <c r="A335" t="s">
        <v>45</v>
      </c>
      <c r="B335" t="s">
        <v>66</v>
      </c>
      <c r="C335">
        <v>2015</v>
      </c>
      <c r="D335" t="s">
        <v>28</v>
      </c>
      <c r="E335" s="27">
        <v>3011076748.5500002</v>
      </c>
    </row>
    <row r="336" spans="1:5" x14ac:dyDescent="0.25">
      <c r="A336" t="s">
        <v>45</v>
      </c>
      <c r="B336" t="s">
        <v>66</v>
      </c>
      <c r="C336">
        <v>2015</v>
      </c>
      <c r="D336" t="s">
        <v>29</v>
      </c>
      <c r="E336" s="27">
        <v>2482551331.8699999</v>
      </c>
    </row>
    <row r="337" spans="1:5" x14ac:dyDescent="0.25">
      <c r="A337" t="s">
        <v>45</v>
      </c>
      <c r="B337" t="s">
        <v>66</v>
      </c>
      <c r="C337">
        <v>2015</v>
      </c>
      <c r="D337" t="s">
        <v>30</v>
      </c>
      <c r="E337" s="27">
        <v>63247825838.860001</v>
      </c>
    </row>
    <row r="338" spans="1:5" x14ac:dyDescent="0.25">
      <c r="A338" t="s">
        <v>45</v>
      </c>
      <c r="B338" t="s">
        <v>66</v>
      </c>
      <c r="C338">
        <v>2015</v>
      </c>
      <c r="D338" t="s">
        <v>31</v>
      </c>
      <c r="E338" s="27">
        <v>1729350700.5199966</v>
      </c>
    </row>
    <row r="339" spans="1:5" x14ac:dyDescent="0.25">
      <c r="A339" t="s">
        <v>45</v>
      </c>
      <c r="B339" t="s">
        <v>66</v>
      </c>
      <c r="C339">
        <v>2015</v>
      </c>
      <c r="D339" t="s">
        <v>32</v>
      </c>
      <c r="E339" s="27">
        <v>3569160178.9199982</v>
      </c>
    </row>
    <row r="340" spans="1:5" x14ac:dyDescent="0.25">
      <c r="A340" t="s">
        <v>45</v>
      </c>
      <c r="B340" t="s">
        <v>66</v>
      </c>
      <c r="C340">
        <v>2015</v>
      </c>
      <c r="D340" t="s">
        <v>33</v>
      </c>
      <c r="E340" s="27">
        <v>-1839809478.4000015</v>
      </c>
    </row>
    <row r="341" spans="1:5" x14ac:dyDescent="0.25">
      <c r="A341" t="s">
        <v>45</v>
      </c>
      <c r="B341" t="s">
        <v>66</v>
      </c>
      <c r="C341">
        <v>2015</v>
      </c>
      <c r="D341" t="s">
        <v>34</v>
      </c>
      <c r="E341" s="27">
        <v>1058000996.3000031</v>
      </c>
    </row>
    <row r="342" spans="1:5" x14ac:dyDescent="0.25">
      <c r="A342" t="s">
        <v>45</v>
      </c>
      <c r="B342" t="s">
        <v>66</v>
      </c>
      <c r="C342">
        <v>2015</v>
      </c>
      <c r="D342" t="s">
        <v>35</v>
      </c>
      <c r="E342" s="27">
        <v>-7426286692.9899979</v>
      </c>
    </row>
    <row r="343" spans="1:5" x14ac:dyDescent="0.25">
      <c r="A343" t="s">
        <v>46</v>
      </c>
      <c r="B343" t="s">
        <v>66</v>
      </c>
      <c r="C343">
        <v>2015</v>
      </c>
      <c r="D343" t="s">
        <v>4</v>
      </c>
      <c r="E343" s="27">
        <v>10747519354.349998</v>
      </c>
    </row>
    <row r="344" spans="1:5" x14ac:dyDescent="0.25">
      <c r="A344" t="s">
        <v>46</v>
      </c>
      <c r="B344" t="s">
        <v>66</v>
      </c>
      <c r="C344">
        <v>2015</v>
      </c>
      <c r="D344" t="s">
        <v>5</v>
      </c>
      <c r="E344" s="27">
        <v>7269676816.2599993</v>
      </c>
    </row>
    <row r="345" spans="1:5" x14ac:dyDescent="0.25">
      <c r="A345" t="s">
        <v>46</v>
      </c>
      <c r="B345" t="s">
        <v>66</v>
      </c>
      <c r="C345">
        <v>2015</v>
      </c>
      <c r="D345" t="s">
        <v>6</v>
      </c>
      <c r="E345" s="27">
        <v>6036644747.3419819</v>
      </c>
    </row>
    <row r="346" spans="1:5" x14ac:dyDescent="0.25">
      <c r="A346" t="s">
        <v>46</v>
      </c>
      <c r="B346" t="s">
        <v>66</v>
      </c>
      <c r="C346">
        <v>2015</v>
      </c>
      <c r="D346" t="s">
        <v>7</v>
      </c>
      <c r="E346" s="27">
        <v>2376528872.5500002</v>
      </c>
    </row>
    <row r="347" spans="1:5" x14ac:dyDescent="0.25">
      <c r="A347" t="s">
        <v>46</v>
      </c>
      <c r="B347" t="s">
        <v>66</v>
      </c>
      <c r="C347">
        <v>2015</v>
      </c>
      <c r="D347" t="s">
        <v>8</v>
      </c>
      <c r="E347" s="27">
        <v>813927895.52999997</v>
      </c>
    </row>
    <row r="348" spans="1:5" x14ac:dyDescent="0.25">
      <c r="A348" t="s">
        <v>46</v>
      </c>
      <c r="B348" t="s">
        <v>66</v>
      </c>
      <c r="C348">
        <v>2015</v>
      </c>
      <c r="D348" t="s">
        <v>9</v>
      </c>
      <c r="E348" s="27">
        <v>959703045.20000005</v>
      </c>
    </row>
    <row r="349" spans="1:5" x14ac:dyDescent="0.25">
      <c r="A349" t="s">
        <v>46</v>
      </c>
      <c r="B349" t="s">
        <v>66</v>
      </c>
      <c r="C349">
        <v>2015</v>
      </c>
      <c r="D349" t="s">
        <v>10</v>
      </c>
      <c r="E349" s="27">
        <v>141610620.34</v>
      </c>
    </row>
    <row r="350" spans="1:5" x14ac:dyDescent="0.25">
      <c r="A350" t="s">
        <v>46</v>
      </c>
      <c r="B350" t="s">
        <v>66</v>
      </c>
      <c r="C350">
        <v>2015</v>
      </c>
      <c r="D350" t="s">
        <v>11</v>
      </c>
      <c r="E350" s="27">
        <v>10605908734.009998</v>
      </c>
    </row>
    <row r="351" spans="1:5" x14ac:dyDescent="0.25">
      <c r="A351" t="s">
        <v>46</v>
      </c>
      <c r="B351" t="s">
        <v>66</v>
      </c>
      <c r="C351">
        <v>2015</v>
      </c>
      <c r="D351" t="s">
        <v>12</v>
      </c>
      <c r="E351" s="27">
        <v>1931593657.1300001</v>
      </c>
    </row>
    <row r="352" spans="1:5" x14ac:dyDescent="0.25">
      <c r="A352" t="s">
        <v>46</v>
      </c>
      <c r="B352" t="s">
        <v>66</v>
      </c>
      <c r="C352">
        <v>2015</v>
      </c>
      <c r="D352" t="s">
        <v>13</v>
      </c>
      <c r="E352" s="27">
        <v>46990375.740000002</v>
      </c>
    </row>
    <row r="353" spans="1:5" x14ac:dyDescent="0.25">
      <c r="A353" t="s">
        <v>46</v>
      </c>
      <c r="B353" t="s">
        <v>66</v>
      </c>
      <c r="C353">
        <v>2015</v>
      </c>
      <c r="D353" t="s">
        <v>14</v>
      </c>
      <c r="E353" s="27">
        <v>529730942.55999994</v>
      </c>
    </row>
    <row r="354" spans="1:5" x14ac:dyDescent="0.25">
      <c r="A354" t="s">
        <v>46</v>
      </c>
      <c r="B354" t="s">
        <v>66</v>
      </c>
      <c r="C354">
        <v>2015</v>
      </c>
      <c r="D354" t="s">
        <v>15</v>
      </c>
      <c r="E354" s="27">
        <v>1354872338.8300002</v>
      </c>
    </row>
    <row r="355" spans="1:5" x14ac:dyDescent="0.25">
      <c r="A355" t="s">
        <v>46</v>
      </c>
      <c r="B355" t="s">
        <v>66</v>
      </c>
      <c r="C355">
        <v>2015</v>
      </c>
      <c r="D355" t="s">
        <v>17</v>
      </c>
      <c r="E355" s="27">
        <v>1884603281.3900001</v>
      </c>
    </row>
    <row r="356" spans="1:5" x14ac:dyDescent="0.25">
      <c r="A356" t="s">
        <v>46</v>
      </c>
      <c r="B356" t="s">
        <v>66</v>
      </c>
      <c r="C356">
        <v>2015</v>
      </c>
      <c r="D356" t="s">
        <v>18</v>
      </c>
      <c r="E356" s="27">
        <v>12490512015.399998</v>
      </c>
    </row>
    <row r="357" spans="1:5" x14ac:dyDescent="0.25">
      <c r="A357" t="s">
        <v>46</v>
      </c>
      <c r="B357" t="s">
        <v>66</v>
      </c>
      <c r="C357">
        <v>2015</v>
      </c>
      <c r="D357" t="s">
        <v>19</v>
      </c>
      <c r="E357" s="27">
        <v>10118520667.129999</v>
      </c>
    </row>
    <row r="358" spans="1:5" x14ac:dyDescent="0.25">
      <c r="A358" t="s">
        <v>46</v>
      </c>
      <c r="B358" t="s">
        <v>66</v>
      </c>
      <c r="C358">
        <v>2015</v>
      </c>
      <c r="D358" t="s">
        <v>20</v>
      </c>
      <c r="E358" s="27">
        <v>5771329228.6899996</v>
      </c>
    </row>
    <row r="359" spans="1:5" x14ac:dyDescent="0.25">
      <c r="A359" t="s">
        <v>46</v>
      </c>
      <c r="B359" t="s">
        <v>66</v>
      </c>
      <c r="C359">
        <v>2015</v>
      </c>
      <c r="D359" t="s">
        <v>21</v>
      </c>
      <c r="E359" s="27">
        <v>274716450.68000001</v>
      </c>
    </row>
    <row r="360" spans="1:5" x14ac:dyDescent="0.25">
      <c r="A360" t="s">
        <v>46</v>
      </c>
      <c r="B360" t="s">
        <v>66</v>
      </c>
      <c r="C360">
        <v>2015</v>
      </c>
      <c r="D360" t="s">
        <v>22</v>
      </c>
      <c r="E360" s="27">
        <v>4072474987.7600002</v>
      </c>
    </row>
    <row r="361" spans="1:5" x14ac:dyDescent="0.25">
      <c r="A361" t="s">
        <v>46</v>
      </c>
      <c r="B361" t="s">
        <v>66</v>
      </c>
      <c r="C361">
        <v>2015</v>
      </c>
      <c r="D361" t="s">
        <v>23</v>
      </c>
      <c r="E361" s="27">
        <v>9843804216.4499989</v>
      </c>
    </row>
    <row r="362" spans="1:5" x14ac:dyDescent="0.25">
      <c r="A362" t="s">
        <v>46</v>
      </c>
      <c r="B362" t="s">
        <v>66</v>
      </c>
      <c r="C362">
        <v>2015</v>
      </c>
      <c r="D362" t="s">
        <v>24</v>
      </c>
      <c r="E362" s="27">
        <v>1463127803.6700001</v>
      </c>
    </row>
    <row r="363" spans="1:5" x14ac:dyDescent="0.25">
      <c r="A363" t="s">
        <v>46</v>
      </c>
      <c r="B363" t="s">
        <v>66</v>
      </c>
      <c r="C363">
        <v>2015</v>
      </c>
      <c r="D363" t="s">
        <v>25</v>
      </c>
      <c r="E363" s="27">
        <v>520613344.44999999</v>
      </c>
    </row>
    <row r="364" spans="1:5" x14ac:dyDescent="0.25">
      <c r="A364" t="s">
        <v>46</v>
      </c>
      <c r="B364" t="s">
        <v>66</v>
      </c>
      <c r="C364">
        <v>2015</v>
      </c>
      <c r="D364" t="s">
        <v>26</v>
      </c>
      <c r="E364" s="27">
        <v>130.76000000000931</v>
      </c>
    </row>
    <row r="365" spans="1:5" x14ac:dyDescent="0.25">
      <c r="A365" t="s">
        <v>46</v>
      </c>
      <c r="B365" t="s">
        <v>66</v>
      </c>
      <c r="C365">
        <v>2015</v>
      </c>
      <c r="D365" t="s">
        <v>27</v>
      </c>
      <c r="E365" s="27">
        <v>942514328.46000004</v>
      </c>
    </row>
    <row r="366" spans="1:5" x14ac:dyDescent="0.25">
      <c r="A366" t="s">
        <v>46</v>
      </c>
      <c r="B366" t="s">
        <v>66</v>
      </c>
      <c r="C366">
        <v>2015</v>
      </c>
      <c r="D366" t="s">
        <v>28</v>
      </c>
      <c r="E366" s="27">
        <v>942041047.46000004</v>
      </c>
    </row>
    <row r="367" spans="1:5" x14ac:dyDescent="0.25">
      <c r="A367" t="s">
        <v>46</v>
      </c>
      <c r="B367" t="s">
        <v>66</v>
      </c>
      <c r="C367">
        <v>2015</v>
      </c>
      <c r="D367" t="s">
        <v>29</v>
      </c>
      <c r="E367" s="27">
        <v>520613475.20999998</v>
      </c>
    </row>
    <row r="368" spans="1:5" x14ac:dyDescent="0.25">
      <c r="A368" t="s">
        <v>46</v>
      </c>
      <c r="B368" t="s">
        <v>66</v>
      </c>
      <c r="C368">
        <v>2015</v>
      </c>
      <c r="D368" t="s">
        <v>30</v>
      </c>
      <c r="E368" s="27">
        <v>10364417691.659998</v>
      </c>
    </row>
    <row r="369" spans="1:5" x14ac:dyDescent="0.25">
      <c r="A369" t="s">
        <v>46</v>
      </c>
      <c r="B369" t="s">
        <v>66</v>
      </c>
      <c r="C369">
        <v>2015</v>
      </c>
      <c r="D369" t="s">
        <v>31</v>
      </c>
      <c r="E369" s="27">
        <v>2126094323.7399998</v>
      </c>
    </row>
    <row r="370" spans="1:5" x14ac:dyDescent="0.25">
      <c r="A370" t="s">
        <v>46</v>
      </c>
      <c r="B370" t="s">
        <v>66</v>
      </c>
      <c r="C370">
        <v>2015</v>
      </c>
      <c r="D370" t="s">
        <v>32</v>
      </c>
      <c r="E370" s="27">
        <v>539357690.96000099</v>
      </c>
    </row>
    <row r="371" spans="1:5" x14ac:dyDescent="0.25">
      <c r="A371" t="s">
        <v>46</v>
      </c>
      <c r="B371" t="s">
        <v>66</v>
      </c>
      <c r="C371">
        <v>2015</v>
      </c>
      <c r="D371" t="s">
        <v>33</v>
      </c>
      <c r="E371" s="27">
        <v>1586736632.7799988</v>
      </c>
    </row>
    <row r="372" spans="1:5" x14ac:dyDescent="0.25">
      <c r="A372" t="s">
        <v>46</v>
      </c>
      <c r="B372" t="s">
        <v>66</v>
      </c>
      <c r="C372">
        <v>2015</v>
      </c>
      <c r="D372" t="s">
        <v>34</v>
      </c>
      <c r="E372" s="27">
        <v>-3.814697265625E-6</v>
      </c>
    </row>
    <row r="373" spans="1:5" x14ac:dyDescent="0.25">
      <c r="A373" t="s">
        <v>46</v>
      </c>
      <c r="B373" t="s">
        <v>66</v>
      </c>
      <c r="C373">
        <v>2015</v>
      </c>
      <c r="D373" t="s">
        <v>35</v>
      </c>
      <c r="E373" s="27">
        <v>558106849.72000122</v>
      </c>
    </row>
    <row r="374" spans="1:5" x14ac:dyDescent="0.25">
      <c r="A374" t="s">
        <v>47</v>
      </c>
      <c r="B374" t="s">
        <v>66</v>
      </c>
      <c r="C374">
        <v>2015</v>
      </c>
      <c r="D374" t="s">
        <v>4</v>
      </c>
      <c r="E374" s="27">
        <v>14687394937.789999</v>
      </c>
    </row>
    <row r="375" spans="1:5" x14ac:dyDescent="0.25">
      <c r="A375" t="s">
        <v>47</v>
      </c>
      <c r="B375" t="s">
        <v>66</v>
      </c>
      <c r="C375">
        <v>2015</v>
      </c>
      <c r="D375" t="s">
        <v>5</v>
      </c>
      <c r="E375" s="27">
        <v>7675089651.1199999</v>
      </c>
    </row>
    <row r="376" spans="1:5" x14ac:dyDescent="0.25">
      <c r="A376" t="s">
        <v>47</v>
      </c>
      <c r="B376" t="s">
        <v>66</v>
      </c>
      <c r="C376">
        <v>2015</v>
      </c>
      <c r="D376" t="s">
        <v>6</v>
      </c>
      <c r="E376" s="27">
        <v>6291012572.5035229</v>
      </c>
    </row>
    <row r="377" spans="1:5" x14ac:dyDescent="0.25">
      <c r="A377" t="s">
        <v>47</v>
      </c>
      <c r="B377" t="s">
        <v>66</v>
      </c>
      <c r="C377">
        <v>2015</v>
      </c>
      <c r="D377" t="s">
        <v>7</v>
      </c>
      <c r="E377" s="27">
        <v>3362806276.75</v>
      </c>
    </row>
    <row r="378" spans="1:5" x14ac:dyDescent="0.25">
      <c r="A378" t="s">
        <v>47</v>
      </c>
      <c r="B378" t="s">
        <v>66</v>
      </c>
      <c r="C378">
        <v>2015</v>
      </c>
      <c r="D378" t="s">
        <v>8</v>
      </c>
      <c r="E378" s="27">
        <v>1276541787.97</v>
      </c>
    </row>
    <row r="379" spans="1:5" x14ac:dyDescent="0.25">
      <c r="A379" t="s">
        <v>47</v>
      </c>
      <c r="B379" t="s">
        <v>66</v>
      </c>
      <c r="C379">
        <v>2015</v>
      </c>
      <c r="D379" t="s">
        <v>9</v>
      </c>
      <c r="E379" s="27">
        <v>3391878920.3499999</v>
      </c>
    </row>
    <row r="380" spans="1:5" x14ac:dyDescent="0.25">
      <c r="A380" t="s">
        <v>47</v>
      </c>
      <c r="B380" t="s">
        <v>66</v>
      </c>
      <c r="C380">
        <v>2015</v>
      </c>
      <c r="D380" t="s">
        <v>10</v>
      </c>
      <c r="E380" s="27">
        <v>257620089.57000002</v>
      </c>
    </row>
    <row r="381" spans="1:5" x14ac:dyDescent="0.25">
      <c r="A381" t="s">
        <v>47</v>
      </c>
      <c r="B381" t="s">
        <v>66</v>
      </c>
      <c r="C381">
        <v>2015</v>
      </c>
      <c r="D381" t="s">
        <v>11</v>
      </c>
      <c r="E381" s="27">
        <v>14429774848.219999</v>
      </c>
    </row>
    <row r="382" spans="1:5" x14ac:dyDescent="0.25">
      <c r="A382" t="s">
        <v>47</v>
      </c>
      <c r="B382" t="s">
        <v>66</v>
      </c>
      <c r="C382">
        <v>2015</v>
      </c>
      <c r="D382" t="s">
        <v>12</v>
      </c>
      <c r="E382" s="27">
        <v>279600213.77999997</v>
      </c>
    </row>
    <row r="383" spans="1:5" x14ac:dyDescent="0.25">
      <c r="A383" t="s">
        <v>47</v>
      </c>
      <c r="B383" t="s">
        <v>66</v>
      </c>
      <c r="C383">
        <v>2015</v>
      </c>
      <c r="D383" t="s">
        <v>13</v>
      </c>
      <c r="E383" s="27">
        <v>249516041.88</v>
      </c>
    </row>
    <row r="384" spans="1:5" x14ac:dyDescent="0.25">
      <c r="A384" t="s">
        <v>47</v>
      </c>
      <c r="B384" t="s">
        <v>66</v>
      </c>
      <c r="C384">
        <v>2015</v>
      </c>
      <c r="D384" t="s">
        <v>14</v>
      </c>
      <c r="E384" s="27">
        <v>26999151.27</v>
      </c>
    </row>
    <row r="385" spans="1:5" x14ac:dyDescent="0.25">
      <c r="A385" t="s">
        <v>47</v>
      </c>
      <c r="B385" t="s">
        <v>66</v>
      </c>
      <c r="C385">
        <v>2015</v>
      </c>
      <c r="D385" t="s">
        <v>15</v>
      </c>
      <c r="E385" s="27">
        <v>3085020.63</v>
      </c>
    </row>
    <row r="386" spans="1:5" x14ac:dyDescent="0.25">
      <c r="A386" t="s">
        <v>47</v>
      </c>
      <c r="B386" t="s">
        <v>66</v>
      </c>
      <c r="C386">
        <v>2015</v>
      </c>
      <c r="D386" t="s">
        <v>17</v>
      </c>
      <c r="E386" s="27">
        <v>30084171.899999984</v>
      </c>
    </row>
    <row r="387" spans="1:5" x14ac:dyDescent="0.25">
      <c r="A387" t="s">
        <v>47</v>
      </c>
      <c r="B387" t="s">
        <v>66</v>
      </c>
      <c r="C387">
        <v>2015</v>
      </c>
      <c r="D387" t="s">
        <v>18</v>
      </c>
      <c r="E387" s="27">
        <v>14459859020.119999</v>
      </c>
    </row>
    <row r="388" spans="1:5" x14ac:dyDescent="0.25">
      <c r="A388" t="s">
        <v>47</v>
      </c>
      <c r="B388" t="s">
        <v>66</v>
      </c>
      <c r="C388">
        <v>2015</v>
      </c>
      <c r="D388" t="s">
        <v>19</v>
      </c>
      <c r="E388" s="27">
        <v>13550467997.539999</v>
      </c>
    </row>
    <row r="389" spans="1:5" x14ac:dyDescent="0.25">
      <c r="A389" t="s">
        <v>47</v>
      </c>
      <c r="B389" t="s">
        <v>66</v>
      </c>
      <c r="C389">
        <v>2015</v>
      </c>
      <c r="D389" t="s">
        <v>20</v>
      </c>
      <c r="E389" s="27">
        <v>7806787746.2199993</v>
      </c>
    </row>
    <row r="390" spans="1:5" x14ac:dyDescent="0.25">
      <c r="A390" t="s">
        <v>47</v>
      </c>
      <c r="B390" t="s">
        <v>66</v>
      </c>
      <c r="C390">
        <v>2015</v>
      </c>
      <c r="D390" t="s">
        <v>21</v>
      </c>
      <c r="E390" s="27">
        <v>472793442.34000003</v>
      </c>
    </row>
    <row r="391" spans="1:5" x14ac:dyDescent="0.25">
      <c r="A391" t="s">
        <v>47</v>
      </c>
      <c r="B391" t="s">
        <v>66</v>
      </c>
      <c r="C391">
        <v>2015</v>
      </c>
      <c r="D391" t="s">
        <v>22</v>
      </c>
      <c r="E391" s="27">
        <v>5270886808.9800005</v>
      </c>
    </row>
    <row r="392" spans="1:5" x14ac:dyDescent="0.25">
      <c r="A392" t="s">
        <v>47</v>
      </c>
      <c r="B392" t="s">
        <v>66</v>
      </c>
      <c r="C392">
        <v>2015</v>
      </c>
      <c r="D392" t="s">
        <v>23</v>
      </c>
      <c r="E392" s="27">
        <v>13077674555.199999</v>
      </c>
    </row>
    <row r="393" spans="1:5" x14ac:dyDescent="0.25">
      <c r="A393" t="s">
        <v>47</v>
      </c>
      <c r="B393" t="s">
        <v>66</v>
      </c>
      <c r="C393">
        <v>2015</v>
      </c>
      <c r="D393" t="s">
        <v>24</v>
      </c>
      <c r="E393" s="27">
        <v>1287812727.0099998</v>
      </c>
    </row>
    <row r="394" spans="1:5" x14ac:dyDescent="0.25">
      <c r="A394" t="s">
        <v>47</v>
      </c>
      <c r="B394" t="s">
        <v>66</v>
      </c>
      <c r="C394">
        <v>2015</v>
      </c>
      <c r="D394" t="s">
        <v>25</v>
      </c>
      <c r="E394" s="27">
        <v>680019685.31999993</v>
      </c>
    </row>
    <row r="395" spans="1:5" x14ac:dyDescent="0.25">
      <c r="A395" t="s">
        <v>47</v>
      </c>
      <c r="B395" t="s">
        <v>66</v>
      </c>
      <c r="C395">
        <v>2015</v>
      </c>
      <c r="D395" t="s">
        <v>26</v>
      </c>
      <c r="E395" s="27">
        <v>10625475.560000001</v>
      </c>
    </row>
    <row r="396" spans="1:5" x14ac:dyDescent="0.25">
      <c r="A396" t="s">
        <v>47</v>
      </c>
      <c r="B396" t="s">
        <v>66</v>
      </c>
      <c r="C396">
        <v>2015</v>
      </c>
      <c r="D396" t="s">
        <v>27</v>
      </c>
      <c r="E396" s="27">
        <v>597167566.13</v>
      </c>
    </row>
    <row r="397" spans="1:5" x14ac:dyDescent="0.25">
      <c r="A397" t="s">
        <v>47</v>
      </c>
      <c r="B397" t="s">
        <v>66</v>
      </c>
      <c r="C397">
        <v>2015</v>
      </c>
      <c r="D397" t="s">
        <v>28</v>
      </c>
      <c r="E397" s="27">
        <v>596811782.13</v>
      </c>
    </row>
    <row r="398" spans="1:5" x14ac:dyDescent="0.25">
      <c r="A398" t="s">
        <v>47</v>
      </c>
      <c r="B398" t="s">
        <v>66</v>
      </c>
      <c r="C398">
        <v>2015</v>
      </c>
      <c r="D398" t="s">
        <v>29</v>
      </c>
      <c r="E398" s="27">
        <v>690645194.87999988</v>
      </c>
    </row>
    <row r="399" spans="1:5" x14ac:dyDescent="0.25">
      <c r="A399" t="s">
        <v>47</v>
      </c>
      <c r="B399" t="s">
        <v>66</v>
      </c>
      <c r="C399">
        <v>2015</v>
      </c>
      <c r="D399" t="s">
        <v>30</v>
      </c>
      <c r="E399" s="27">
        <v>13768319750.079998</v>
      </c>
    </row>
    <row r="400" spans="1:5" x14ac:dyDescent="0.25">
      <c r="A400" t="s">
        <v>47</v>
      </c>
      <c r="B400" t="s">
        <v>66</v>
      </c>
      <c r="C400">
        <v>2015</v>
      </c>
      <c r="D400" t="s">
        <v>31</v>
      </c>
      <c r="E400" s="27">
        <v>691539270.04000092</v>
      </c>
    </row>
    <row r="401" spans="1:5" x14ac:dyDescent="0.25">
      <c r="A401" t="s">
        <v>47</v>
      </c>
      <c r="B401" t="s">
        <v>66</v>
      </c>
      <c r="C401">
        <v>2015</v>
      </c>
      <c r="D401" t="s">
        <v>32</v>
      </c>
      <c r="E401" s="27">
        <v>446987387.90000343</v>
      </c>
    </row>
    <row r="402" spans="1:5" x14ac:dyDescent="0.25">
      <c r="A402" t="s">
        <v>47</v>
      </c>
      <c r="B402" t="s">
        <v>66</v>
      </c>
      <c r="C402">
        <v>2015</v>
      </c>
      <c r="D402" t="s">
        <v>33</v>
      </c>
      <c r="E402" s="27">
        <v>244551882.13999748</v>
      </c>
    </row>
    <row r="403" spans="1:5" x14ac:dyDescent="0.25">
      <c r="A403" t="s">
        <v>47</v>
      </c>
      <c r="B403" t="s">
        <v>66</v>
      </c>
      <c r="C403">
        <v>2015</v>
      </c>
      <c r="D403" t="s">
        <v>34</v>
      </c>
      <c r="E403" s="27">
        <v>-117082.45000076294</v>
      </c>
    </row>
    <row r="404" spans="1:5" x14ac:dyDescent="0.25">
      <c r="A404" t="s">
        <v>47</v>
      </c>
      <c r="B404" t="s">
        <v>66</v>
      </c>
      <c r="C404">
        <v>2015</v>
      </c>
      <c r="D404" t="s">
        <v>35</v>
      </c>
      <c r="E404" s="27">
        <v>-318155878.43000221</v>
      </c>
    </row>
    <row r="405" spans="1:5" x14ac:dyDescent="0.25">
      <c r="A405" t="s">
        <v>48</v>
      </c>
      <c r="B405" t="s">
        <v>66</v>
      </c>
      <c r="C405">
        <v>2015</v>
      </c>
      <c r="D405" t="s">
        <v>4</v>
      </c>
      <c r="E405" s="27">
        <v>19793307242.029999</v>
      </c>
    </row>
    <row r="406" spans="1:5" x14ac:dyDescent="0.25">
      <c r="A406" t="s">
        <v>48</v>
      </c>
      <c r="B406" t="s">
        <v>66</v>
      </c>
      <c r="C406">
        <v>2015</v>
      </c>
      <c r="D406" t="s">
        <v>5</v>
      </c>
      <c r="E406" s="27">
        <v>10434448033.259998</v>
      </c>
    </row>
    <row r="407" spans="1:5" x14ac:dyDescent="0.25">
      <c r="A407" t="s">
        <v>48</v>
      </c>
      <c r="B407" t="s">
        <v>66</v>
      </c>
      <c r="C407">
        <v>2015</v>
      </c>
      <c r="D407" t="s">
        <v>6</v>
      </c>
      <c r="E407" s="27">
        <v>8305149142.1545992</v>
      </c>
    </row>
    <row r="408" spans="1:5" x14ac:dyDescent="0.25">
      <c r="A408" t="s">
        <v>48</v>
      </c>
      <c r="B408" t="s">
        <v>66</v>
      </c>
      <c r="C408">
        <v>2015</v>
      </c>
      <c r="D408" t="s">
        <v>7</v>
      </c>
      <c r="E408" s="27">
        <v>6986877309.6400003</v>
      </c>
    </row>
    <row r="409" spans="1:5" x14ac:dyDescent="0.25">
      <c r="A409" t="s">
        <v>48</v>
      </c>
      <c r="B409" t="s">
        <v>66</v>
      </c>
      <c r="C409">
        <v>2015</v>
      </c>
      <c r="D409" t="s">
        <v>8</v>
      </c>
      <c r="E409" s="27">
        <v>3682603826.4899998</v>
      </c>
    </row>
    <row r="410" spans="1:5" x14ac:dyDescent="0.25">
      <c r="A410" t="s">
        <v>48</v>
      </c>
      <c r="B410" t="s">
        <v>66</v>
      </c>
      <c r="C410">
        <v>2015</v>
      </c>
      <c r="D410" t="s">
        <v>9</v>
      </c>
      <c r="E410" s="27">
        <v>1864681204.1200001</v>
      </c>
    </row>
    <row r="411" spans="1:5" x14ac:dyDescent="0.25">
      <c r="A411" t="s">
        <v>48</v>
      </c>
      <c r="B411" t="s">
        <v>66</v>
      </c>
      <c r="C411">
        <v>2015</v>
      </c>
      <c r="D411" t="s">
        <v>10</v>
      </c>
      <c r="E411" s="27">
        <v>507300695.00999993</v>
      </c>
    </row>
    <row r="412" spans="1:5" x14ac:dyDescent="0.25">
      <c r="A412" t="s">
        <v>48</v>
      </c>
      <c r="B412" t="s">
        <v>66</v>
      </c>
      <c r="C412">
        <v>2015</v>
      </c>
      <c r="D412" t="s">
        <v>11</v>
      </c>
      <c r="E412" s="27">
        <v>19286006547.02</v>
      </c>
    </row>
    <row r="413" spans="1:5" x14ac:dyDescent="0.25">
      <c r="A413" t="s">
        <v>48</v>
      </c>
      <c r="B413" t="s">
        <v>66</v>
      </c>
      <c r="C413">
        <v>2015</v>
      </c>
      <c r="D413" t="s">
        <v>12</v>
      </c>
      <c r="E413" s="27">
        <v>624241389.25</v>
      </c>
    </row>
    <row r="414" spans="1:5" x14ac:dyDescent="0.25">
      <c r="A414" t="s">
        <v>48</v>
      </c>
      <c r="B414" t="s">
        <v>66</v>
      </c>
      <c r="C414">
        <v>2015</v>
      </c>
      <c r="D414" t="s">
        <v>13</v>
      </c>
      <c r="E414" s="27">
        <v>186710813.47999999</v>
      </c>
    </row>
    <row r="415" spans="1:5" x14ac:dyDescent="0.25">
      <c r="A415" t="s">
        <v>48</v>
      </c>
      <c r="B415" t="s">
        <v>66</v>
      </c>
      <c r="C415">
        <v>2015</v>
      </c>
      <c r="D415" t="s">
        <v>14</v>
      </c>
      <c r="E415" s="27">
        <v>52239841.590000004</v>
      </c>
    </row>
    <row r="416" spans="1:5" x14ac:dyDescent="0.25">
      <c r="A416" t="s">
        <v>48</v>
      </c>
      <c r="B416" t="s">
        <v>66</v>
      </c>
      <c r="C416">
        <v>2015</v>
      </c>
      <c r="D416" t="s">
        <v>15</v>
      </c>
      <c r="E416" s="27">
        <v>385290734.18000001</v>
      </c>
    </row>
    <row r="417" spans="1:5" x14ac:dyDescent="0.25">
      <c r="A417" t="s">
        <v>48</v>
      </c>
      <c r="B417" t="s">
        <v>66</v>
      </c>
      <c r="C417">
        <v>2015</v>
      </c>
      <c r="D417" t="s">
        <v>17</v>
      </c>
      <c r="E417" s="27">
        <v>437530575.77000004</v>
      </c>
    </row>
    <row r="418" spans="1:5" x14ac:dyDescent="0.25">
      <c r="A418" t="s">
        <v>48</v>
      </c>
      <c r="B418" t="s">
        <v>66</v>
      </c>
      <c r="C418">
        <v>2015</v>
      </c>
      <c r="D418" t="s">
        <v>18</v>
      </c>
      <c r="E418" s="27">
        <v>19723537122.790001</v>
      </c>
    </row>
    <row r="419" spans="1:5" x14ac:dyDescent="0.25">
      <c r="A419" t="s">
        <v>48</v>
      </c>
      <c r="B419" t="s">
        <v>66</v>
      </c>
      <c r="C419">
        <v>2015</v>
      </c>
      <c r="D419" t="s">
        <v>19</v>
      </c>
      <c r="E419" s="27">
        <v>18012258567.290001</v>
      </c>
    </row>
    <row r="420" spans="1:5" x14ac:dyDescent="0.25">
      <c r="A420" t="s">
        <v>48</v>
      </c>
      <c r="B420" t="s">
        <v>66</v>
      </c>
      <c r="C420">
        <v>2015</v>
      </c>
      <c r="D420" t="s">
        <v>20</v>
      </c>
      <c r="E420" s="27">
        <v>10651511766.800001</v>
      </c>
    </row>
    <row r="421" spans="1:5" x14ac:dyDescent="0.25">
      <c r="A421" t="s">
        <v>48</v>
      </c>
      <c r="B421" t="s">
        <v>66</v>
      </c>
      <c r="C421">
        <v>2015</v>
      </c>
      <c r="D421" t="s">
        <v>21</v>
      </c>
      <c r="E421" s="27">
        <v>227753076.22</v>
      </c>
    </row>
    <row r="422" spans="1:5" x14ac:dyDescent="0.25">
      <c r="A422" t="s">
        <v>48</v>
      </c>
      <c r="B422" t="s">
        <v>66</v>
      </c>
      <c r="C422">
        <v>2015</v>
      </c>
      <c r="D422" t="s">
        <v>22</v>
      </c>
      <c r="E422" s="27">
        <v>7132993724.2700005</v>
      </c>
    </row>
    <row r="423" spans="1:5" x14ac:dyDescent="0.25">
      <c r="A423" t="s">
        <v>48</v>
      </c>
      <c r="B423" t="s">
        <v>66</v>
      </c>
      <c r="C423">
        <v>2015</v>
      </c>
      <c r="D423" t="s">
        <v>23</v>
      </c>
      <c r="E423" s="27">
        <v>17784505491.07</v>
      </c>
    </row>
    <row r="424" spans="1:5" x14ac:dyDescent="0.25">
      <c r="A424" t="s">
        <v>48</v>
      </c>
      <c r="B424" t="s">
        <v>66</v>
      </c>
      <c r="C424">
        <v>2015</v>
      </c>
      <c r="D424" t="s">
        <v>24</v>
      </c>
      <c r="E424" s="27">
        <v>1944259905.71</v>
      </c>
    </row>
    <row r="425" spans="1:5" x14ac:dyDescent="0.25">
      <c r="A425" t="s">
        <v>48</v>
      </c>
      <c r="B425" t="s">
        <v>66</v>
      </c>
      <c r="C425">
        <v>2015</v>
      </c>
      <c r="D425" t="s">
        <v>25</v>
      </c>
      <c r="E425" s="27">
        <v>1351724781.54</v>
      </c>
    </row>
    <row r="426" spans="1:5" x14ac:dyDescent="0.25">
      <c r="A426" t="s">
        <v>48</v>
      </c>
      <c r="B426" t="s">
        <v>66</v>
      </c>
      <c r="C426">
        <v>2015</v>
      </c>
      <c r="D426" t="s">
        <v>26</v>
      </c>
      <c r="E426" s="27">
        <v>181019136.40000001</v>
      </c>
    </row>
    <row r="427" spans="1:5" x14ac:dyDescent="0.25">
      <c r="A427" t="s">
        <v>48</v>
      </c>
      <c r="B427" t="s">
        <v>66</v>
      </c>
      <c r="C427">
        <v>2015</v>
      </c>
      <c r="D427" t="s">
        <v>27</v>
      </c>
      <c r="E427" s="27">
        <v>411515987.76999998</v>
      </c>
    </row>
    <row r="428" spans="1:5" x14ac:dyDescent="0.25">
      <c r="A428" t="s">
        <v>48</v>
      </c>
      <c r="B428" t="s">
        <v>66</v>
      </c>
      <c r="C428">
        <v>2015</v>
      </c>
      <c r="D428" t="s">
        <v>28</v>
      </c>
      <c r="E428" s="27">
        <v>402341579.19999999</v>
      </c>
    </row>
    <row r="429" spans="1:5" x14ac:dyDescent="0.25">
      <c r="A429" t="s">
        <v>48</v>
      </c>
      <c r="B429" t="s">
        <v>66</v>
      </c>
      <c r="C429">
        <v>2015</v>
      </c>
      <c r="D429" t="s">
        <v>29</v>
      </c>
      <c r="E429" s="27">
        <v>1532743917.9400001</v>
      </c>
    </row>
    <row r="430" spans="1:5" x14ac:dyDescent="0.25">
      <c r="A430" t="s">
        <v>48</v>
      </c>
      <c r="B430" t="s">
        <v>66</v>
      </c>
      <c r="C430">
        <v>2015</v>
      </c>
      <c r="D430" t="s">
        <v>30</v>
      </c>
      <c r="E430" s="27">
        <v>19317249409.009998</v>
      </c>
    </row>
    <row r="431" spans="1:5" x14ac:dyDescent="0.25">
      <c r="A431" t="s">
        <v>48</v>
      </c>
      <c r="B431" t="s">
        <v>66</v>
      </c>
      <c r="C431">
        <v>2015</v>
      </c>
      <c r="D431" t="s">
        <v>31</v>
      </c>
      <c r="E431" s="27">
        <v>406287713.78000259</v>
      </c>
    </row>
    <row r="432" spans="1:5" x14ac:dyDescent="0.25">
      <c r="A432" t="s">
        <v>48</v>
      </c>
      <c r="B432" t="s">
        <v>66</v>
      </c>
      <c r="C432">
        <v>2015</v>
      </c>
      <c r="D432" t="s">
        <v>32</v>
      </c>
      <c r="E432" s="27">
        <v>-30492553.919994354</v>
      </c>
    </row>
    <row r="433" spans="1:5" x14ac:dyDescent="0.25">
      <c r="A433" t="s">
        <v>48</v>
      </c>
      <c r="B433" t="s">
        <v>66</v>
      </c>
      <c r="C433">
        <v>2015</v>
      </c>
      <c r="D433" t="s">
        <v>33</v>
      </c>
      <c r="E433" s="27">
        <v>436780267.69999695</v>
      </c>
    </row>
    <row r="434" spans="1:5" x14ac:dyDescent="0.25">
      <c r="A434" t="s">
        <v>48</v>
      </c>
      <c r="B434" t="s">
        <v>66</v>
      </c>
      <c r="C434">
        <v>2015</v>
      </c>
      <c r="D434" t="s">
        <v>34</v>
      </c>
      <c r="E434" s="27">
        <v>-7.62939453125E-6</v>
      </c>
    </row>
    <row r="435" spans="1:5" x14ac:dyDescent="0.25">
      <c r="A435" t="s">
        <v>48</v>
      </c>
      <c r="B435" t="s">
        <v>66</v>
      </c>
      <c r="C435">
        <v>2015</v>
      </c>
      <c r="D435" t="s">
        <v>35</v>
      </c>
      <c r="E435" s="27">
        <v>491522712.19999695</v>
      </c>
    </row>
    <row r="436" spans="1:5" x14ac:dyDescent="0.25">
      <c r="A436" t="s">
        <v>49</v>
      </c>
      <c r="B436" t="s">
        <v>66</v>
      </c>
      <c r="C436">
        <v>2015</v>
      </c>
      <c r="D436" t="s">
        <v>4</v>
      </c>
      <c r="E436" s="27">
        <v>9513643338.2499981</v>
      </c>
    </row>
    <row r="437" spans="1:5" x14ac:dyDescent="0.25">
      <c r="A437" t="s">
        <v>49</v>
      </c>
      <c r="B437" t="s">
        <v>66</v>
      </c>
      <c r="C437">
        <v>2015</v>
      </c>
      <c r="D437" t="s">
        <v>5</v>
      </c>
      <c r="E437" s="27">
        <v>4745108608.5300007</v>
      </c>
    </row>
    <row r="438" spans="1:5" x14ac:dyDescent="0.25">
      <c r="A438" t="s">
        <v>49</v>
      </c>
      <c r="B438" t="s">
        <v>66</v>
      </c>
      <c r="C438">
        <v>2015</v>
      </c>
      <c r="D438" t="s">
        <v>6</v>
      </c>
      <c r="E438" s="27">
        <v>3880578942.2256751</v>
      </c>
    </row>
    <row r="439" spans="1:5" x14ac:dyDescent="0.25">
      <c r="A439" t="s">
        <v>49</v>
      </c>
      <c r="B439" t="s">
        <v>66</v>
      </c>
      <c r="C439">
        <v>2015</v>
      </c>
      <c r="D439" t="s">
        <v>7</v>
      </c>
      <c r="E439" s="27">
        <v>4132428144.059999</v>
      </c>
    </row>
    <row r="440" spans="1:5" x14ac:dyDescent="0.25">
      <c r="A440" t="s">
        <v>49</v>
      </c>
      <c r="B440" t="s">
        <v>66</v>
      </c>
      <c r="C440">
        <v>2015</v>
      </c>
      <c r="D440" t="s">
        <v>8</v>
      </c>
      <c r="E440" s="27">
        <v>2926290764.0899997</v>
      </c>
    </row>
    <row r="441" spans="1:5" x14ac:dyDescent="0.25">
      <c r="A441" t="s">
        <v>49</v>
      </c>
      <c r="B441" t="s">
        <v>66</v>
      </c>
      <c r="C441">
        <v>2015</v>
      </c>
      <c r="D441" t="s">
        <v>9</v>
      </c>
      <c r="E441" s="27">
        <v>472399083.41999996</v>
      </c>
    </row>
    <row r="442" spans="1:5" x14ac:dyDescent="0.25">
      <c r="A442" t="s">
        <v>49</v>
      </c>
      <c r="B442" t="s">
        <v>66</v>
      </c>
      <c r="C442">
        <v>2015</v>
      </c>
      <c r="D442" t="s">
        <v>10</v>
      </c>
      <c r="E442" s="27">
        <v>163707502.24000001</v>
      </c>
    </row>
    <row r="443" spans="1:5" x14ac:dyDescent="0.25">
      <c r="A443" t="s">
        <v>49</v>
      </c>
      <c r="B443" t="s">
        <v>66</v>
      </c>
      <c r="C443">
        <v>2015</v>
      </c>
      <c r="D443" t="s">
        <v>11</v>
      </c>
      <c r="E443" s="27">
        <v>9349935836.0099983</v>
      </c>
    </row>
    <row r="444" spans="1:5" x14ac:dyDescent="0.25">
      <c r="A444" t="s">
        <v>49</v>
      </c>
      <c r="B444" t="s">
        <v>66</v>
      </c>
      <c r="C444">
        <v>2015</v>
      </c>
      <c r="D444" t="s">
        <v>12</v>
      </c>
      <c r="E444" s="27">
        <v>523252469.49000001</v>
      </c>
    </row>
    <row r="445" spans="1:5" x14ac:dyDescent="0.25">
      <c r="A445" t="s">
        <v>49</v>
      </c>
      <c r="B445" t="s">
        <v>66</v>
      </c>
      <c r="C445">
        <v>2015</v>
      </c>
      <c r="D445" t="s">
        <v>13</v>
      </c>
      <c r="E445" s="27">
        <v>377816636.90000004</v>
      </c>
    </row>
    <row r="446" spans="1:5" x14ac:dyDescent="0.25">
      <c r="A446" t="s">
        <v>49</v>
      </c>
      <c r="B446" t="s">
        <v>66</v>
      </c>
      <c r="C446">
        <v>2015</v>
      </c>
      <c r="D446" t="s">
        <v>14</v>
      </c>
      <c r="E446" s="27">
        <v>145435832.59</v>
      </c>
    </row>
    <row r="447" spans="1:5" x14ac:dyDescent="0.25">
      <c r="A447" t="s">
        <v>49</v>
      </c>
      <c r="B447" t="s">
        <v>66</v>
      </c>
      <c r="C447">
        <v>2015</v>
      </c>
      <c r="D447" t="s">
        <v>15</v>
      </c>
      <c r="E447" s="27">
        <v>0</v>
      </c>
    </row>
    <row r="448" spans="1:5" x14ac:dyDescent="0.25">
      <c r="A448" t="s">
        <v>49</v>
      </c>
      <c r="B448" t="s">
        <v>66</v>
      </c>
      <c r="C448">
        <v>2015</v>
      </c>
      <c r="D448" t="s">
        <v>17</v>
      </c>
      <c r="E448" s="27">
        <v>145435832.59</v>
      </c>
    </row>
    <row r="449" spans="1:5" x14ac:dyDescent="0.25">
      <c r="A449" t="s">
        <v>49</v>
      </c>
      <c r="B449" t="s">
        <v>66</v>
      </c>
      <c r="C449">
        <v>2015</v>
      </c>
      <c r="D449" t="s">
        <v>18</v>
      </c>
      <c r="E449" s="27">
        <v>9495371668.5999985</v>
      </c>
    </row>
    <row r="450" spans="1:5" x14ac:dyDescent="0.25">
      <c r="A450" t="s">
        <v>49</v>
      </c>
      <c r="B450" t="s">
        <v>66</v>
      </c>
      <c r="C450">
        <v>2015</v>
      </c>
      <c r="D450" t="s">
        <v>19</v>
      </c>
      <c r="E450" s="27">
        <v>8954413021.1900005</v>
      </c>
    </row>
    <row r="451" spans="1:5" x14ac:dyDescent="0.25">
      <c r="A451" t="s">
        <v>49</v>
      </c>
      <c r="B451" t="s">
        <v>66</v>
      </c>
      <c r="C451">
        <v>2015</v>
      </c>
      <c r="D451" t="s">
        <v>20</v>
      </c>
      <c r="E451" s="27">
        <v>5631696383.5600004</v>
      </c>
    </row>
    <row r="452" spans="1:5" x14ac:dyDescent="0.25">
      <c r="A452" t="s">
        <v>49</v>
      </c>
      <c r="B452" t="s">
        <v>66</v>
      </c>
      <c r="C452">
        <v>2015</v>
      </c>
      <c r="D452" t="s">
        <v>21</v>
      </c>
      <c r="E452" s="27">
        <v>167365886.90000001</v>
      </c>
    </row>
    <row r="453" spans="1:5" x14ac:dyDescent="0.25">
      <c r="A453" t="s">
        <v>49</v>
      </c>
      <c r="B453" t="s">
        <v>66</v>
      </c>
      <c r="C453">
        <v>2015</v>
      </c>
      <c r="D453" t="s">
        <v>22</v>
      </c>
      <c r="E453" s="27">
        <v>3155350750.7300005</v>
      </c>
    </row>
    <row r="454" spans="1:5" x14ac:dyDescent="0.25">
      <c r="A454" t="s">
        <v>49</v>
      </c>
      <c r="B454" t="s">
        <v>66</v>
      </c>
      <c r="C454">
        <v>2015</v>
      </c>
      <c r="D454" t="s">
        <v>23</v>
      </c>
      <c r="E454" s="27">
        <v>8787047134.2900009</v>
      </c>
    </row>
    <row r="455" spans="1:5" x14ac:dyDescent="0.25">
      <c r="A455" t="s">
        <v>49</v>
      </c>
      <c r="B455" t="s">
        <v>66</v>
      </c>
      <c r="C455">
        <v>2015</v>
      </c>
      <c r="D455" t="s">
        <v>24</v>
      </c>
      <c r="E455" s="27">
        <v>1169929230.6500001</v>
      </c>
    </row>
    <row r="456" spans="1:5" x14ac:dyDescent="0.25">
      <c r="A456" t="s">
        <v>49</v>
      </c>
      <c r="B456" t="s">
        <v>66</v>
      </c>
      <c r="C456">
        <v>2015</v>
      </c>
      <c r="D456" t="s">
        <v>25</v>
      </c>
      <c r="E456" s="27">
        <v>787121148.52999997</v>
      </c>
    </row>
    <row r="457" spans="1:5" x14ac:dyDescent="0.25">
      <c r="A457" t="s">
        <v>49</v>
      </c>
      <c r="B457" t="s">
        <v>66</v>
      </c>
      <c r="C457">
        <v>2015</v>
      </c>
      <c r="D457" t="s">
        <v>26</v>
      </c>
      <c r="E457" s="27">
        <v>50872771.379999995</v>
      </c>
    </row>
    <row r="458" spans="1:5" x14ac:dyDescent="0.25">
      <c r="A458" t="s">
        <v>49</v>
      </c>
      <c r="B458" t="s">
        <v>66</v>
      </c>
      <c r="C458">
        <v>2015</v>
      </c>
      <c r="D458" t="s">
        <v>27</v>
      </c>
      <c r="E458" s="27">
        <v>331935310.74000001</v>
      </c>
    </row>
    <row r="459" spans="1:5" x14ac:dyDescent="0.25">
      <c r="A459" t="s">
        <v>49</v>
      </c>
      <c r="B459" t="s">
        <v>66</v>
      </c>
      <c r="C459">
        <v>2015</v>
      </c>
      <c r="D459" t="s">
        <v>28</v>
      </c>
      <c r="E459" s="27">
        <v>294723477.81999999</v>
      </c>
    </row>
    <row r="460" spans="1:5" x14ac:dyDescent="0.25">
      <c r="A460" t="s">
        <v>49</v>
      </c>
      <c r="B460" t="s">
        <v>66</v>
      </c>
      <c r="C460">
        <v>2015</v>
      </c>
      <c r="D460" t="s">
        <v>29</v>
      </c>
      <c r="E460" s="27">
        <v>837993919.90999997</v>
      </c>
    </row>
    <row r="461" spans="1:5" x14ac:dyDescent="0.25">
      <c r="A461" t="s">
        <v>49</v>
      </c>
      <c r="B461" t="s">
        <v>66</v>
      </c>
      <c r="C461">
        <v>2015</v>
      </c>
      <c r="D461" t="s">
        <v>30</v>
      </c>
      <c r="E461" s="27">
        <v>9625041054.2000008</v>
      </c>
    </row>
    <row r="462" spans="1:5" x14ac:dyDescent="0.25">
      <c r="A462" t="s">
        <v>49</v>
      </c>
      <c r="B462" t="s">
        <v>66</v>
      </c>
      <c r="C462">
        <v>2015</v>
      </c>
      <c r="D462" t="s">
        <v>31</v>
      </c>
      <c r="E462" s="27">
        <v>-129669385.60000229</v>
      </c>
    </row>
    <row r="463" spans="1:5" x14ac:dyDescent="0.25">
      <c r="A463" t="s">
        <v>49</v>
      </c>
      <c r="B463" t="s">
        <v>66</v>
      </c>
      <c r="C463">
        <v>2015</v>
      </c>
      <c r="D463" t="s">
        <v>32</v>
      </c>
      <c r="E463" s="27">
        <v>172823891.5</v>
      </c>
    </row>
    <row r="464" spans="1:5" x14ac:dyDescent="0.25">
      <c r="A464" t="s">
        <v>49</v>
      </c>
      <c r="B464" t="s">
        <v>66</v>
      </c>
      <c r="C464">
        <v>2015</v>
      </c>
      <c r="D464" t="s">
        <v>33</v>
      </c>
      <c r="E464" s="27">
        <v>-302493277.10000229</v>
      </c>
    </row>
    <row r="465" spans="1:5" x14ac:dyDescent="0.25">
      <c r="A465" t="s">
        <v>49</v>
      </c>
      <c r="B465" t="s">
        <v>66</v>
      </c>
      <c r="C465">
        <v>2015</v>
      </c>
      <c r="D465" t="s">
        <v>34</v>
      </c>
      <c r="E465" s="27">
        <v>-1.9073486328125E-6</v>
      </c>
    </row>
    <row r="466" spans="1:5" x14ac:dyDescent="0.25">
      <c r="A466" t="s">
        <v>49</v>
      </c>
      <c r="B466" t="s">
        <v>66</v>
      </c>
      <c r="C466">
        <v>2015</v>
      </c>
      <c r="D466" t="s">
        <v>35</v>
      </c>
      <c r="E466" s="27">
        <v>-260270335.60000229</v>
      </c>
    </row>
    <row r="467" spans="1:5" x14ac:dyDescent="0.25">
      <c r="A467" t="s">
        <v>50</v>
      </c>
      <c r="B467" t="s">
        <v>66</v>
      </c>
      <c r="C467">
        <v>2015</v>
      </c>
      <c r="D467" t="s">
        <v>4</v>
      </c>
      <c r="E467" s="27">
        <v>24209676377.379997</v>
      </c>
    </row>
    <row r="468" spans="1:5" x14ac:dyDescent="0.25">
      <c r="A468" t="s">
        <v>50</v>
      </c>
      <c r="B468" t="s">
        <v>66</v>
      </c>
      <c r="C468">
        <v>2015</v>
      </c>
      <c r="D468" t="s">
        <v>5</v>
      </c>
      <c r="E468" s="27">
        <v>13366700857.779999</v>
      </c>
    </row>
    <row r="469" spans="1:5" x14ac:dyDescent="0.25">
      <c r="A469" t="s">
        <v>50</v>
      </c>
      <c r="B469" t="s">
        <v>66</v>
      </c>
      <c r="C469">
        <v>2015</v>
      </c>
      <c r="D469" t="s">
        <v>6</v>
      </c>
      <c r="E469" s="27">
        <v>11095732078.788103</v>
      </c>
    </row>
    <row r="470" spans="1:5" x14ac:dyDescent="0.25">
      <c r="A470" t="s">
        <v>50</v>
      </c>
      <c r="B470" t="s">
        <v>66</v>
      </c>
      <c r="C470">
        <v>2015</v>
      </c>
      <c r="D470" t="s">
        <v>7</v>
      </c>
      <c r="E470" s="27">
        <v>8329281163.2299995</v>
      </c>
    </row>
    <row r="471" spans="1:5" x14ac:dyDescent="0.25">
      <c r="A471" t="s">
        <v>50</v>
      </c>
      <c r="B471" t="s">
        <v>66</v>
      </c>
      <c r="C471">
        <v>2015</v>
      </c>
      <c r="D471" t="s">
        <v>8</v>
      </c>
      <c r="E471" s="27">
        <v>4216415362.5500002</v>
      </c>
    </row>
    <row r="472" spans="1:5" x14ac:dyDescent="0.25">
      <c r="A472" t="s">
        <v>50</v>
      </c>
      <c r="B472" t="s">
        <v>66</v>
      </c>
      <c r="C472">
        <v>2015</v>
      </c>
      <c r="D472" t="s">
        <v>9</v>
      </c>
      <c r="E472" s="27">
        <v>2185418650.4099998</v>
      </c>
    </row>
    <row r="473" spans="1:5" x14ac:dyDescent="0.25">
      <c r="A473" t="s">
        <v>50</v>
      </c>
      <c r="B473" t="s">
        <v>66</v>
      </c>
      <c r="C473">
        <v>2015</v>
      </c>
      <c r="D473" t="s">
        <v>10</v>
      </c>
      <c r="E473" s="27">
        <v>328275705.96000004</v>
      </c>
    </row>
    <row r="474" spans="1:5" x14ac:dyDescent="0.25">
      <c r="A474" t="s">
        <v>50</v>
      </c>
      <c r="B474" t="s">
        <v>66</v>
      </c>
      <c r="C474">
        <v>2015</v>
      </c>
      <c r="D474" t="s">
        <v>11</v>
      </c>
      <c r="E474" s="27">
        <v>23881400671.419998</v>
      </c>
    </row>
    <row r="475" spans="1:5" x14ac:dyDescent="0.25">
      <c r="A475" t="s">
        <v>50</v>
      </c>
      <c r="B475" t="s">
        <v>66</v>
      </c>
      <c r="C475">
        <v>2015</v>
      </c>
      <c r="D475" t="s">
        <v>12</v>
      </c>
      <c r="E475" s="27">
        <v>662164871.82999992</v>
      </c>
    </row>
    <row r="476" spans="1:5" x14ac:dyDescent="0.25">
      <c r="A476" t="s">
        <v>50</v>
      </c>
      <c r="B476" t="s">
        <v>66</v>
      </c>
      <c r="C476">
        <v>2015</v>
      </c>
      <c r="D476" t="s">
        <v>13</v>
      </c>
      <c r="E476" s="27">
        <v>423058241.93000001</v>
      </c>
    </row>
    <row r="477" spans="1:5" x14ac:dyDescent="0.25">
      <c r="A477" t="s">
        <v>50</v>
      </c>
      <c r="B477" t="s">
        <v>66</v>
      </c>
      <c r="C477">
        <v>2015</v>
      </c>
      <c r="D477" t="s">
        <v>14</v>
      </c>
      <c r="E477" s="27">
        <v>238672557.34</v>
      </c>
    </row>
    <row r="478" spans="1:5" x14ac:dyDescent="0.25">
      <c r="A478" t="s">
        <v>50</v>
      </c>
      <c r="B478" t="s">
        <v>66</v>
      </c>
      <c r="C478">
        <v>2015</v>
      </c>
      <c r="D478" t="s">
        <v>15</v>
      </c>
      <c r="E478" s="27">
        <v>434072.56</v>
      </c>
    </row>
    <row r="479" spans="1:5" x14ac:dyDescent="0.25">
      <c r="A479" t="s">
        <v>50</v>
      </c>
      <c r="B479" t="s">
        <v>66</v>
      </c>
      <c r="C479">
        <v>2015</v>
      </c>
      <c r="D479" t="s">
        <v>17</v>
      </c>
      <c r="E479" s="27">
        <v>239106629.89999992</v>
      </c>
    </row>
    <row r="480" spans="1:5" x14ac:dyDescent="0.25">
      <c r="A480" t="s">
        <v>50</v>
      </c>
      <c r="B480" t="s">
        <v>66</v>
      </c>
      <c r="C480">
        <v>2015</v>
      </c>
      <c r="D480" t="s">
        <v>18</v>
      </c>
      <c r="E480" s="27">
        <v>24120507301.32</v>
      </c>
    </row>
    <row r="481" spans="1:5" x14ac:dyDescent="0.25">
      <c r="A481" t="s">
        <v>50</v>
      </c>
      <c r="B481" t="s">
        <v>66</v>
      </c>
      <c r="C481">
        <v>2015</v>
      </c>
      <c r="D481" t="s">
        <v>19</v>
      </c>
      <c r="E481" s="27">
        <v>22612110606.259998</v>
      </c>
    </row>
    <row r="482" spans="1:5" x14ac:dyDescent="0.25">
      <c r="A482" t="s">
        <v>50</v>
      </c>
      <c r="B482" t="s">
        <v>66</v>
      </c>
      <c r="C482">
        <v>2015</v>
      </c>
      <c r="D482" t="s">
        <v>20</v>
      </c>
      <c r="E482" s="27">
        <v>12151790877.049999</v>
      </c>
    </row>
    <row r="483" spans="1:5" x14ac:dyDescent="0.25">
      <c r="A483" t="s">
        <v>50</v>
      </c>
      <c r="B483" t="s">
        <v>66</v>
      </c>
      <c r="C483">
        <v>2015</v>
      </c>
      <c r="D483" t="s">
        <v>21</v>
      </c>
      <c r="E483" s="27">
        <v>633047579.03999996</v>
      </c>
    </row>
    <row r="484" spans="1:5" x14ac:dyDescent="0.25">
      <c r="A484" t="s">
        <v>50</v>
      </c>
      <c r="B484" t="s">
        <v>66</v>
      </c>
      <c r="C484">
        <v>2015</v>
      </c>
      <c r="D484" t="s">
        <v>22</v>
      </c>
      <c r="E484" s="27">
        <v>9827272150.1700001</v>
      </c>
    </row>
    <row r="485" spans="1:5" x14ac:dyDescent="0.25">
      <c r="A485" t="s">
        <v>50</v>
      </c>
      <c r="B485" t="s">
        <v>66</v>
      </c>
      <c r="C485">
        <v>2015</v>
      </c>
      <c r="D485" t="s">
        <v>23</v>
      </c>
      <c r="E485" s="27">
        <v>21979063027.219997</v>
      </c>
    </row>
    <row r="486" spans="1:5" x14ac:dyDescent="0.25">
      <c r="A486" t="s">
        <v>50</v>
      </c>
      <c r="B486" t="s">
        <v>66</v>
      </c>
      <c r="C486">
        <v>2015</v>
      </c>
      <c r="D486" t="s">
        <v>24</v>
      </c>
      <c r="E486" s="27">
        <v>1966500180.9800003</v>
      </c>
    </row>
    <row r="487" spans="1:5" x14ac:dyDescent="0.25">
      <c r="A487" t="s">
        <v>50</v>
      </c>
      <c r="B487" t="s">
        <v>66</v>
      </c>
      <c r="C487">
        <v>2015</v>
      </c>
      <c r="D487" t="s">
        <v>25</v>
      </c>
      <c r="E487" s="27">
        <v>945564241.73000002</v>
      </c>
    </row>
    <row r="488" spans="1:5" x14ac:dyDescent="0.25">
      <c r="A488" t="s">
        <v>50</v>
      </c>
      <c r="B488" t="s">
        <v>66</v>
      </c>
      <c r="C488">
        <v>2015</v>
      </c>
      <c r="D488" t="s">
        <v>26</v>
      </c>
      <c r="E488" s="27">
        <v>221184289.02000001</v>
      </c>
    </row>
    <row r="489" spans="1:5" x14ac:dyDescent="0.25">
      <c r="A489" t="s">
        <v>50</v>
      </c>
      <c r="B489" t="s">
        <v>66</v>
      </c>
      <c r="C489">
        <v>2015</v>
      </c>
      <c r="D489" t="s">
        <v>27</v>
      </c>
      <c r="E489" s="27">
        <v>799751650.23000002</v>
      </c>
    </row>
    <row r="490" spans="1:5" x14ac:dyDescent="0.25">
      <c r="A490" t="s">
        <v>50</v>
      </c>
      <c r="B490" t="s">
        <v>66</v>
      </c>
      <c r="C490">
        <v>2015</v>
      </c>
      <c r="D490" t="s">
        <v>28</v>
      </c>
      <c r="E490" s="27">
        <v>798507950.23000002</v>
      </c>
    </row>
    <row r="491" spans="1:5" x14ac:dyDescent="0.25">
      <c r="A491" t="s">
        <v>50</v>
      </c>
      <c r="B491" t="s">
        <v>66</v>
      </c>
      <c r="C491">
        <v>2015</v>
      </c>
      <c r="D491" t="s">
        <v>29</v>
      </c>
      <c r="E491" s="27">
        <v>1166748530.7500002</v>
      </c>
    </row>
    <row r="492" spans="1:5" x14ac:dyDescent="0.25">
      <c r="A492" t="s">
        <v>50</v>
      </c>
      <c r="B492" t="s">
        <v>66</v>
      </c>
      <c r="C492">
        <v>2015</v>
      </c>
      <c r="D492" t="s">
        <v>30</v>
      </c>
      <c r="E492" s="27">
        <v>23145811557.969997</v>
      </c>
    </row>
    <row r="493" spans="1:5" x14ac:dyDescent="0.25">
      <c r="A493" t="s">
        <v>50</v>
      </c>
      <c r="B493" t="s">
        <v>66</v>
      </c>
      <c r="C493">
        <v>2015</v>
      </c>
      <c r="D493" t="s">
        <v>31</v>
      </c>
      <c r="E493" s="27">
        <v>974695743.35000229</v>
      </c>
    </row>
    <row r="494" spans="1:5" x14ac:dyDescent="0.25">
      <c r="A494" t="s">
        <v>50</v>
      </c>
      <c r="B494" t="s">
        <v>66</v>
      </c>
      <c r="C494">
        <v>2015</v>
      </c>
      <c r="D494" t="s">
        <v>32</v>
      </c>
      <c r="E494" s="27">
        <v>665246812.65000534</v>
      </c>
    </row>
    <row r="495" spans="1:5" x14ac:dyDescent="0.25">
      <c r="A495" t="s">
        <v>50</v>
      </c>
      <c r="B495" t="s">
        <v>66</v>
      </c>
      <c r="C495">
        <v>2015</v>
      </c>
      <c r="D495" t="s">
        <v>33</v>
      </c>
      <c r="E495" s="27">
        <v>309448930.69999695</v>
      </c>
    </row>
    <row r="496" spans="1:5" x14ac:dyDescent="0.25">
      <c r="A496" t="s">
        <v>50</v>
      </c>
      <c r="B496" t="s">
        <v>66</v>
      </c>
      <c r="C496">
        <v>2015</v>
      </c>
      <c r="D496" t="s">
        <v>34</v>
      </c>
      <c r="E496" s="27">
        <v>0</v>
      </c>
    </row>
    <row r="497" spans="1:5" x14ac:dyDescent="0.25">
      <c r="A497" t="s">
        <v>50</v>
      </c>
      <c r="B497" t="s">
        <v>66</v>
      </c>
      <c r="C497">
        <v>2015</v>
      </c>
      <c r="D497" t="s">
        <v>35</v>
      </c>
      <c r="E497" s="27">
        <v>-372016350.68000412</v>
      </c>
    </row>
    <row r="498" spans="1:5" x14ac:dyDescent="0.25">
      <c r="A498" t="s">
        <v>51</v>
      </c>
      <c r="B498" t="s">
        <v>66</v>
      </c>
      <c r="C498">
        <v>2015</v>
      </c>
      <c r="D498" t="s">
        <v>4</v>
      </c>
      <c r="E498" s="27">
        <v>7794672260.7699995</v>
      </c>
    </row>
    <row r="499" spans="1:5" x14ac:dyDescent="0.25">
      <c r="A499" t="s">
        <v>51</v>
      </c>
      <c r="B499" t="s">
        <v>66</v>
      </c>
      <c r="C499">
        <v>2015</v>
      </c>
      <c r="D499" t="s">
        <v>5</v>
      </c>
      <c r="E499" s="27">
        <v>3428625384.9399996</v>
      </c>
    </row>
    <row r="500" spans="1:5" x14ac:dyDescent="0.25">
      <c r="A500" t="s">
        <v>51</v>
      </c>
      <c r="B500" t="s">
        <v>66</v>
      </c>
      <c r="C500">
        <v>2015</v>
      </c>
      <c r="D500" t="s">
        <v>6</v>
      </c>
      <c r="E500" s="27">
        <v>2754433901.7807093</v>
      </c>
    </row>
    <row r="501" spans="1:5" x14ac:dyDescent="0.25">
      <c r="A501" t="s">
        <v>51</v>
      </c>
      <c r="B501" t="s">
        <v>66</v>
      </c>
      <c r="C501">
        <v>2015</v>
      </c>
      <c r="D501" t="s">
        <v>7</v>
      </c>
      <c r="E501" s="27">
        <v>3702639723.4300003</v>
      </c>
    </row>
    <row r="502" spans="1:5" x14ac:dyDescent="0.25">
      <c r="A502" t="s">
        <v>51</v>
      </c>
      <c r="B502" t="s">
        <v>66</v>
      </c>
      <c r="C502">
        <v>2015</v>
      </c>
      <c r="D502" t="s">
        <v>8</v>
      </c>
      <c r="E502" s="27">
        <v>2640621626.7200003</v>
      </c>
    </row>
    <row r="503" spans="1:5" x14ac:dyDescent="0.25">
      <c r="A503" t="s">
        <v>51</v>
      </c>
      <c r="B503" t="s">
        <v>66</v>
      </c>
      <c r="C503">
        <v>2015</v>
      </c>
      <c r="D503" t="s">
        <v>9</v>
      </c>
      <c r="E503" s="27">
        <v>568989551.1400001</v>
      </c>
    </row>
    <row r="504" spans="1:5" x14ac:dyDescent="0.25">
      <c r="A504" t="s">
        <v>51</v>
      </c>
      <c r="B504" t="s">
        <v>66</v>
      </c>
      <c r="C504">
        <v>2015</v>
      </c>
      <c r="D504" t="s">
        <v>10</v>
      </c>
      <c r="E504" s="27">
        <v>94417601.25999999</v>
      </c>
    </row>
    <row r="505" spans="1:5" x14ac:dyDescent="0.25">
      <c r="A505" t="s">
        <v>51</v>
      </c>
      <c r="B505" t="s">
        <v>66</v>
      </c>
      <c r="C505">
        <v>2015</v>
      </c>
      <c r="D505" t="s">
        <v>11</v>
      </c>
      <c r="E505" s="27">
        <v>7700254659.5099993</v>
      </c>
    </row>
    <row r="506" spans="1:5" x14ac:dyDescent="0.25">
      <c r="A506" t="s">
        <v>51</v>
      </c>
      <c r="B506" t="s">
        <v>66</v>
      </c>
      <c r="C506">
        <v>2015</v>
      </c>
      <c r="D506" t="s">
        <v>12</v>
      </c>
      <c r="E506" s="27">
        <v>470527524.83000004</v>
      </c>
    </row>
    <row r="507" spans="1:5" x14ac:dyDescent="0.25">
      <c r="A507" t="s">
        <v>51</v>
      </c>
      <c r="B507" t="s">
        <v>66</v>
      </c>
      <c r="C507">
        <v>2015</v>
      </c>
      <c r="D507" t="s">
        <v>13</v>
      </c>
      <c r="E507" s="27">
        <v>409093269.26000005</v>
      </c>
    </row>
    <row r="508" spans="1:5" x14ac:dyDescent="0.25">
      <c r="A508" t="s">
        <v>51</v>
      </c>
      <c r="B508" t="s">
        <v>66</v>
      </c>
      <c r="C508">
        <v>2015</v>
      </c>
      <c r="D508" t="s">
        <v>14</v>
      </c>
      <c r="E508" s="27">
        <v>27956459.370000001</v>
      </c>
    </row>
    <row r="509" spans="1:5" x14ac:dyDescent="0.25">
      <c r="A509" t="s">
        <v>51</v>
      </c>
      <c r="B509" t="s">
        <v>66</v>
      </c>
      <c r="C509">
        <v>2015</v>
      </c>
      <c r="D509" t="s">
        <v>15</v>
      </c>
      <c r="E509" s="27">
        <v>33477796.199999999</v>
      </c>
    </row>
    <row r="510" spans="1:5" x14ac:dyDescent="0.25">
      <c r="A510" t="s">
        <v>51</v>
      </c>
      <c r="B510" t="s">
        <v>66</v>
      </c>
      <c r="C510">
        <v>2015</v>
      </c>
      <c r="D510" t="s">
        <v>17</v>
      </c>
      <c r="E510" s="27">
        <v>61434255.570000015</v>
      </c>
    </row>
    <row r="511" spans="1:5" x14ac:dyDescent="0.25">
      <c r="A511" t="s">
        <v>51</v>
      </c>
      <c r="B511" t="s">
        <v>66</v>
      </c>
      <c r="C511">
        <v>2015</v>
      </c>
      <c r="D511" t="s">
        <v>18</v>
      </c>
      <c r="E511" s="27">
        <v>7761688915.079999</v>
      </c>
    </row>
    <row r="512" spans="1:5" x14ac:dyDescent="0.25">
      <c r="A512" t="s">
        <v>51</v>
      </c>
      <c r="B512" t="s">
        <v>66</v>
      </c>
      <c r="C512">
        <v>2015</v>
      </c>
      <c r="D512" t="s">
        <v>19</v>
      </c>
      <c r="E512" s="27">
        <v>7267550192.6999998</v>
      </c>
    </row>
    <row r="513" spans="1:5" x14ac:dyDescent="0.25">
      <c r="A513" t="s">
        <v>51</v>
      </c>
      <c r="B513" t="s">
        <v>66</v>
      </c>
      <c r="C513">
        <v>2015</v>
      </c>
      <c r="D513" t="s">
        <v>20</v>
      </c>
      <c r="E513" s="27">
        <v>4375052772.3900003</v>
      </c>
    </row>
    <row r="514" spans="1:5" x14ac:dyDescent="0.25">
      <c r="A514" t="s">
        <v>51</v>
      </c>
      <c r="B514" t="s">
        <v>66</v>
      </c>
      <c r="C514">
        <v>2015</v>
      </c>
      <c r="D514" t="s">
        <v>21</v>
      </c>
      <c r="E514" s="27">
        <v>136062794.44999999</v>
      </c>
    </row>
    <row r="515" spans="1:5" x14ac:dyDescent="0.25">
      <c r="A515" t="s">
        <v>51</v>
      </c>
      <c r="B515" t="s">
        <v>66</v>
      </c>
      <c r="C515">
        <v>2015</v>
      </c>
      <c r="D515" t="s">
        <v>22</v>
      </c>
      <c r="E515" s="27">
        <v>2756434625.8600001</v>
      </c>
    </row>
    <row r="516" spans="1:5" x14ac:dyDescent="0.25">
      <c r="A516" t="s">
        <v>51</v>
      </c>
      <c r="B516" t="s">
        <v>66</v>
      </c>
      <c r="C516">
        <v>2015</v>
      </c>
      <c r="D516" t="s">
        <v>23</v>
      </c>
      <c r="E516" s="27">
        <v>7131487398.25</v>
      </c>
    </row>
    <row r="517" spans="1:5" x14ac:dyDescent="0.25">
      <c r="A517" t="s">
        <v>51</v>
      </c>
      <c r="B517" t="s">
        <v>66</v>
      </c>
      <c r="C517">
        <v>2015</v>
      </c>
      <c r="D517" t="s">
        <v>24</v>
      </c>
      <c r="E517" s="27">
        <v>767699122.79000008</v>
      </c>
    </row>
    <row r="518" spans="1:5" x14ac:dyDescent="0.25">
      <c r="A518" t="s">
        <v>51</v>
      </c>
      <c r="B518" t="s">
        <v>66</v>
      </c>
      <c r="C518">
        <v>2015</v>
      </c>
      <c r="D518" t="s">
        <v>25</v>
      </c>
      <c r="E518" s="27">
        <v>490706646.63999999</v>
      </c>
    </row>
    <row r="519" spans="1:5" x14ac:dyDescent="0.25">
      <c r="A519" t="s">
        <v>51</v>
      </c>
      <c r="B519" t="s">
        <v>66</v>
      </c>
      <c r="C519">
        <v>2015</v>
      </c>
      <c r="D519" t="s">
        <v>26</v>
      </c>
      <c r="E519" s="27">
        <v>22325833.32</v>
      </c>
    </row>
    <row r="520" spans="1:5" x14ac:dyDescent="0.25">
      <c r="A520" t="s">
        <v>51</v>
      </c>
      <c r="B520" t="s">
        <v>66</v>
      </c>
      <c r="C520">
        <v>2015</v>
      </c>
      <c r="D520" t="s">
        <v>27</v>
      </c>
      <c r="E520" s="27">
        <v>254666642.82999998</v>
      </c>
    </row>
    <row r="521" spans="1:5" x14ac:dyDescent="0.25">
      <c r="A521" t="s">
        <v>51</v>
      </c>
      <c r="B521" t="s">
        <v>66</v>
      </c>
      <c r="C521">
        <v>2015</v>
      </c>
      <c r="D521" t="s">
        <v>28</v>
      </c>
      <c r="E521" s="27">
        <v>254666642.82999998</v>
      </c>
    </row>
    <row r="522" spans="1:5" x14ac:dyDescent="0.25">
      <c r="A522" t="s">
        <v>51</v>
      </c>
      <c r="B522" t="s">
        <v>66</v>
      </c>
      <c r="C522">
        <v>2015</v>
      </c>
      <c r="D522" t="s">
        <v>29</v>
      </c>
      <c r="E522" s="27">
        <v>513032479.96000004</v>
      </c>
    </row>
    <row r="523" spans="1:5" x14ac:dyDescent="0.25">
      <c r="A523" t="s">
        <v>51</v>
      </c>
      <c r="B523" t="s">
        <v>66</v>
      </c>
      <c r="C523">
        <v>2015</v>
      </c>
      <c r="D523" t="s">
        <v>30</v>
      </c>
      <c r="E523" s="27">
        <v>7644519878.21</v>
      </c>
    </row>
    <row r="524" spans="1:5" x14ac:dyDescent="0.25">
      <c r="A524" t="s">
        <v>51</v>
      </c>
      <c r="B524" t="s">
        <v>66</v>
      </c>
      <c r="C524">
        <v>2015</v>
      </c>
      <c r="D524" t="s">
        <v>31</v>
      </c>
      <c r="E524" s="27">
        <v>117169036.86999893</v>
      </c>
    </row>
    <row r="525" spans="1:5" x14ac:dyDescent="0.25">
      <c r="A525" t="s">
        <v>51</v>
      </c>
      <c r="B525" t="s">
        <v>66</v>
      </c>
      <c r="C525">
        <v>2015</v>
      </c>
      <c r="D525" t="s">
        <v>32</v>
      </c>
      <c r="E525" s="27">
        <v>120398568.97000027</v>
      </c>
    </row>
    <row r="526" spans="1:5" x14ac:dyDescent="0.25">
      <c r="A526" t="s">
        <v>51</v>
      </c>
      <c r="B526" t="s">
        <v>66</v>
      </c>
      <c r="C526">
        <v>2015</v>
      </c>
      <c r="D526" t="s">
        <v>33</v>
      </c>
      <c r="E526" s="27">
        <v>-3229532.1000013351</v>
      </c>
    </row>
    <row r="527" spans="1:5" x14ac:dyDescent="0.25">
      <c r="A527" t="s">
        <v>51</v>
      </c>
      <c r="B527" t="s">
        <v>66</v>
      </c>
      <c r="C527">
        <v>2015</v>
      </c>
      <c r="D527" t="s">
        <v>34</v>
      </c>
      <c r="E527" s="27">
        <v>0</v>
      </c>
    </row>
    <row r="528" spans="1:5" x14ac:dyDescent="0.25">
      <c r="A528" t="s">
        <v>51</v>
      </c>
      <c r="B528" t="s">
        <v>66</v>
      </c>
      <c r="C528">
        <v>2015</v>
      </c>
      <c r="D528" t="s">
        <v>35</v>
      </c>
      <c r="E528" s="27">
        <v>109551901.13999939</v>
      </c>
    </row>
    <row r="529" spans="1:5" x14ac:dyDescent="0.25">
      <c r="A529" t="s">
        <v>52</v>
      </c>
      <c r="B529" t="s">
        <v>66</v>
      </c>
      <c r="C529">
        <v>2015</v>
      </c>
      <c r="D529" t="s">
        <v>4</v>
      </c>
      <c r="E529" s="27">
        <v>41054667229.650009</v>
      </c>
    </row>
    <row r="530" spans="1:5" x14ac:dyDescent="0.25">
      <c r="A530" t="s">
        <v>52</v>
      </c>
      <c r="B530" t="s">
        <v>66</v>
      </c>
      <c r="C530">
        <v>2015</v>
      </c>
      <c r="D530" t="s">
        <v>5</v>
      </c>
      <c r="E530" s="27">
        <v>26860704508.07</v>
      </c>
    </row>
    <row r="531" spans="1:5" x14ac:dyDescent="0.25">
      <c r="A531" t="s">
        <v>52</v>
      </c>
      <c r="B531" t="s">
        <v>66</v>
      </c>
      <c r="C531">
        <v>2015</v>
      </c>
      <c r="D531" t="s">
        <v>6</v>
      </c>
      <c r="E531" s="27">
        <v>21510953944.774826</v>
      </c>
    </row>
    <row r="532" spans="1:5" x14ac:dyDescent="0.25">
      <c r="A532" t="s">
        <v>52</v>
      </c>
      <c r="B532" t="s">
        <v>66</v>
      </c>
      <c r="C532">
        <v>2015</v>
      </c>
      <c r="D532" t="s">
        <v>7</v>
      </c>
      <c r="E532" s="27">
        <v>8227219032.7000027</v>
      </c>
    </row>
    <row r="533" spans="1:5" x14ac:dyDescent="0.25">
      <c r="A533" t="s">
        <v>52</v>
      </c>
      <c r="B533" t="s">
        <v>66</v>
      </c>
      <c r="C533">
        <v>2015</v>
      </c>
      <c r="D533" t="s">
        <v>8</v>
      </c>
      <c r="E533" s="27">
        <v>1761799480.4099998</v>
      </c>
    </row>
    <row r="534" spans="1:5" x14ac:dyDescent="0.25">
      <c r="A534" t="s">
        <v>52</v>
      </c>
      <c r="B534" t="s">
        <v>66</v>
      </c>
      <c r="C534">
        <v>2015</v>
      </c>
      <c r="D534" t="s">
        <v>9</v>
      </c>
      <c r="E534" s="27">
        <v>4288230191.0099998</v>
      </c>
    </row>
    <row r="535" spans="1:5" x14ac:dyDescent="0.25">
      <c r="A535" t="s">
        <v>52</v>
      </c>
      <c r="B535" t="s">
        <v>66</v>
      </c>
      <c r="C535">
        <v>2015</v>
      </c>
      <c r="D535" t="s">
        <v>10</v>
      </c>
      <c r="E535" s="27">
        <v>1678513497.8699999</v>
      </c>
    </row>
    <row r="536" spans="1:5" x14ac:dyDescent="0.25">
      <c r="A536" t="s">
        <v>52</v>
      </c>
      <c r="B536" t="s">
        <v>66</v>
      </c>
      <c r="C536">
        <v>2015</v>
      </c>
      <c r="D536" t="s">
        <v>11</v>
      </c>
      <c r="E536" s="27">
        <v>39376153731.780006</v>
      </c>
    </row>
    <row r="537" spans="1:5" x14ac:dyDescent="0.25">
      <c r="A537" t="s">
        <v>52</v>
      </c>
      <c r="B537" t="s">
        <v>66</v>
      </c>
      <c r="C537">
        <v>2015</v>
      </c>
      <c r="D537" t="s">
        <v>12</v>
      </c>
      <c r="E537" s="27">
        <v>540282526.61000001</v>
      </c>
    </row>
    <row r="538" spans="1:5" x14ac:dyDescent="0.25">
      <c r="A538" t="s">
        <v>52</v>
      </c>
      <c r="B538" t="s">
        <v>66</v>
      </c>
      <c r="C538">
        <v>2015</v>
      </c>
      <c r="D538" t="s">
        <v>13</v>
      </c>
      <c r="E538" s="27">
        <v>262895532.81</v>
      </c>
    </row>
    <row r="539" spans="1:5" x14ac:dyDescent="0.25">
      <c r="A539" t="s">
        <v>52</v>
      </c>
      <c r="B539" t="s">
        <v>66</v>
      </c>
      <c r="C539">
        <v>2015</v>
      </c>
      <c r="D539" t="s">
        <v>14</v>
      </c>
      <c r="E539" s="27">
        <v>39235625.159999996</v>
      </c>
    </row>
    <row r="540" spans="1:5" x14ac:dyDescent="0.25">
      <c r="A540" t="s">
        <v>52</v>
      </c>
      <c r="B540" t="s">
        <v>66</v>
      </c>
      <c r="C540">
        <v>2015</v>
      </c>
      <c r="D540" t="s">
        <v>15</v>
      </c>
      <c r="E540" s="27">
        <v>238151368.63999999</v>
      </c>
    </row>
    <row r="541" spans="1:5" x14ac:dyDescent="0.25">
      <c r="A541" t="s">
        <v>52</v>
      </c>
      <c r="B541" t="s">
        <v>66</v>
      </c>
      <c r="C541">
        <v>2015</v>
      </c>
      <c r="D541" t="s">
        <v>17</v>
      </c>
      <c r="E541" s="27">
        <v>277386993.80000001</v>
      </c>
    </row>
    <row r="542" spans="1:5" x14ac:dyDescent="0.25">
      <c r="A542" t="s">
        <v>52</v>
      </c>
      <c r="B542" t="s">
        <v>66</v>
      </c>
      <c r="C542">
        <v>2015</v>
      </c>
      <c r="D542" t="s">
        <v>18</v>
      </c>
      <c r="E542" s="27">
        <v>39653540725.580009</v>
      </c>
    </row>
    <row r="543" spans="1:5" x14ac:dyDescent="0.25">
      <c r="A543" t="s">
        <v>52</v>
      </c>
      <c r="B543" t="s">
        <v>66</v>
      </c>
      <c r="C543">
        <v>2015</v>
      </c>
      <c r="D543" t="s">
        <v>19</v>
      </c>
      <c r="E543" s="27">
        <v>36981385361.019997</v>
      </c>
    </row>
    <row r="544" spans="1:5" x14ac:dyDescent="0.25">
      <c r="A544" t="s">
        <v>52</v>
      </c>
      <c r="B544" t="s">
        <v>66</v>
      </c>
      <c r="C544">
        <v>2015</v>
      </c>
      <c r="D544" t="s">
        <v>20</v>
      </c>
      <c r="E544" s="27">
        <v>21227115867.359997</v>
      </c>
    </row>
    <row r="545" spans="1:5" x14ac:dyDescent="0.25">
      <c r="A545" t="s">
        <v>52</v>
      </c>
      <c r="B545" t="s">
        <v>66</v>
      </c>
      <c r="C545">
        <v>2015</v>
      </c>
      <c r="D545" t="s">
        <v>21</v>
      </c>
      <c r="E545" s="27">
        <v>817805479.70000005</v>
      </c>
    </row>
    <row r="546" spans="1:5" x14ac:dyDescent="0.25">
      <c r="A546" t="s">
        <v>52</v>
      </c>
      <c r="B546" t="s">
        <v>66</v>
      </c>
      <c r="C546">
        <v>2015</v>
      </c>
      <c r="D546" t="s">
        <v>22</v>
      </c>
      <c r="E546" s="27">
        <v>14936464013.959999</v>
      </c>
    </row>
    <row r="547" spans="1:5" x14ac:dyDescent="0.25">
      <c r="A547" t="s">
        <v>52</v>
      </c>
      <c r="B547" t="s">
        <v>66</v>
      </c>
      <c r="C547">
        <v>2015</v>
      </c>
      <c r="D547" t="s">
        <v>23</v>
      </c>
      <c r="E547" s="27">
        <v>36163579881.32</v>
      </c>
    </row>
    <row r="548" spans="1:5" x14ac:dyDescent="0.25">
      <c r="A548" t="s">
        <v>52</v>
      </c>
      <c r="B548" t="s">
        <v>66</v>
      </c>
      <c r="C548">
        <v>2015</v>
      </c>
      <c r="D548" t="s">
        <v>24</v>
      </c>
      <c r="E548" s="27">
        <v>2225278426.54</v>
      </c>
    </row>
    <row r="549" spans="1:5" x14ac:dyDescent="0.25">
      <c r="A549" t="s">
        <v>52</v>
      </c>
      <c r="B549" t="s">
        <v>66</v>
      </c>
      <c r="C549">
        <v>2015</v>
      </c>
      <c r="D549" t="s">
        <v>25</v>
      </c>
      <c r="E549" s="27">
        <v>1179743603.28</v>
      </c>
    </row>
    <row r="550" spans="1:5" x14ac:dyDescent="0.25">
      <c r="A550" t="s">
        <v>52</v>
      </c>
      <c r="B550" t="s">
        <v>66</v>
      </c>
      <c r="C550">
        <v>2015</v>
      </c>
      <c r="D550" t="s">
        <v>26</v>
      </c>
      <c r="E550" s="27">
        <v>110119763.55999999</v>
      </c>
    </row>
    <row r="551" spans="1:5" x14ac:dyDescent="0.25">
      <c r="A551" t="s">
        <v>52</v>
      </c>
      <c r="B551" t="s">
        <v>66</v>
      </c>
      <c r="C551">
        <v>2015</v>
      </c>
      <c r="D551" t="s">
        <v>27</v>
      </c>
      <c r="E551" s="27">
        <v>935415059.70000005</v>
      </c>
    </row>
    <row r="552" spans="1:5" x14ac:dyDescent="0.25">
      <c r="A552" t="s">
        <v>52</v>
      </c>
      <c r="B552" t="s">
        <v>66</v>
      </c>
      <c r="C552">
        <v>2015</v>
      </c>
      <c r="D552" t="s">
        <v>28</v>
      </c>
      <c r="E552" s="27">
        <v>935402972.24000001</v>
      </c>
    </row>
    <row r="553" spans="1:5" x14ac:dyDescent="0.25">
      <c r="A553" t="s">
        <v>52</v>
      </c>
      <c r="B553" t="s">
        <v>66</v>
      </c>
      <c r="C553">
        <v>2015</v>
      </c>
      <c r="D553" t="s">
        <v>29</v>
      </c>
      <c r="E553" s="27">
        <v>1289875454.3</v>
      </c>
    </row>
    <row r="554" spans="1:5" x14ac:dyDescent="0.25">
      <c r="A554" t="s">
        <v>52</v>
      </c>
      <c r="B554" t="s">
        <v>66</v>
      </c>
      <c r="C554">
        <v>2015</v>
      </c>
      <c r="D554" t="s">
        <v>30</v>
      </c>
      <c r="E554" s="27">
        <v>37453455335.620003</v>
      </c>
    </row>
    <row r="555" spans="1:5" x14ac:dyDescent="0.25">
      <c r="A555" t="s">
        <v>52</v>
      </c>
      <c r="B555" t="s">
        <v>66</v>
      </c>
      <c r="C555">
        <v>2015</v>
      </c>
      <c r="D555" t="s">
        <v>31</v>
      </c>
      <c r="E555" s="27">
        <v>2200085389.9600067</v>
      </c>
    </row>
    <row r="556" spans="1:5" x14ac:dyDescent="0.25">
      <c r="A556" t="s">
        <v>52</v>
      </c>
      <c r="B556" t="s">
        <v>66</v>
      </c>
      <c r="C556">
        <v>2015</v>
      </c>
      <c r="D556" t="s">
        <v>32</v>
      </c>
      <c r="E556" s="27">
        <v>485493758.13000488</v>
      </c>
    </row>
    <row r="557" spans="1:5" x14ac:dyDescent="0.25">
      <c r="A557" t="s">
        <v>52</v>
      </c>
      <c r="B557" t="s">
        <v>66</v>
      </c>
      <c r="C557">
        <v>2015</v>
      </c>
      <c r="D557" t="s">
        <v>33</v>
      </c>
      <c r="E557" s="27">
        <v>1714591631.8300018</v>
      </c>
    </row>
    <row r="558" spans="1:5" x14ac:dyDescent="0.25">
      <c r="A558" t="s">
        <v>52</v>
      </c>
      <c r="B558" t="s">
        <v>66</v>
      </c>
      <c r="C558">
        <v>2015</v>
      </c>
      <c r="D558" t="s">
        <v>34</v>
      </c>
      <c r="E558" s="27">
        <v>0</v>
      </c>
    </row>
    <row r="559" spans="1:5" x14ac:dyDescent="0.25">
      <c r="A559" t="s">
        <v>52</v>
      </c>
      <c r="B559" t="s">
        <v>66</v>
      </c>
      <c r="C559">
        <v>2015</v>
      </c>
      <c r="D559" t="s">
        <v>35</v>
      </c>
      <c r="E559" s="27">
        <v>1902792210.5700073</v>
      </c>
    </row>
    <row r="560" spans="1:5" x14ac:dyDescent="0.25">
      <c r="A560" t="s">
        <v>53</v>
      </c>
      <c r="B560" t="s">
        <v>66</v>
      </c>
      <c r="C560">
        <v>2015</v>
      </c>
      <c r="D560" t="s">
        <v>4</v>
      </c>
      <c r="E560" s="27">
        <v>63120819259.599983</v>
      </c>
    </row>
    <row r="561" spans="1:5" x14ac:dyDescent="0.25">
      <c r="A561" t="s">
        <v>53</v>
      </c>
      <c r="B561" t="s">
        <v>66</v>
      </c>
      <c r="C561">
        <v>2015</v>
      </c>
      <c r="D561" t="s">
        <v>5</v>
      </c>
      <c r="E561" s="27">
        <v>39482815087.810005</v>
      </c>
    </row>
    <row r="562" spans="1:5" x14ac:dyDescent="0.25">
      <c r="A562" t="s">
        <v>53</v>
      </c>
      <c r="B562" t="s">
        <v>66</v>
      </c>
      <c r="C562">
        <v>2015</v>
      </c>
      <c r="D562" t="s">
        <v>6</v>
      </c>
      <c r="E562" s="27">
        <v>31291626285.082638</v>
      </c>
    </row>
    <row r="563" spans="1:5" x14ac:dyDescent="0.25">
      <c r="A563" t="s">
        <v>53</v>
      </c>
      <c r="B563" t="s">
        <v>66</v>
      </c>
      <c r="C563">
        <v>2015</v>
      </c>
      <c r="D563" t="s">
        <v>7</v>
      </c>
      <c r="E563" s="27">
        <v>5572841437.8199997</v>
      </c>
    </row>
    <row r="564" spans="1:5" x14ac:dyDescent="0.25">
      <c r="A564" t="s">
        <v>53</v>
      </c>
      <c r="B564" t="s">
        <v>66</v>
      </c>
      <c r="C564">
        <v>2015</v>
      </c>
      <c r="D564" t="s">
        <v>8</v>
      </c>
      <c r="E564" s="27">
        <v>933511746.21999991</v>
      </c>
    </row>
    <row r="565" spans="1:5" x14ac:dyDescent="0.25">
      <c r="A565" t="s">
        <v>53</v>
      </c>
      <c r="B565" t="s">
        <v>66</v>
      </c>
      <c r="C565">
        <v>2015</v>
      </c>
      <c r="D565" t="s">
        <v>9</v>
      </c>
      <c r="E565" s="27">
        <v>17223417495.199997</v>
      </c>
    </row>
    <row r="566" spans="1:5" x14ac:dyDescent="0.25">
      <c r="A566" t="s">
        <v>53</v>
      </c>
      <c r="B566" t="s">
        <v>66</v>
      </c>
      <c r="C566">
        <v>2015</v>
      </c>
      <c r="D566" t="s">
        <v>10</v>
      </c>
      <c r="E566" s="27">
        <v>841745238.77000117</v>
      </c>
    </row>
    <row r="567" spans="1:5" x14ac:dyDescent="0.25">
      <c r="A567" t="s">
        <v>53</v>
      </c>
      <c r="B567" t="s">
        <v>66</v>
      </c>
      <c r="C567">
        <v>2015</v>
      </c>
      <c r="D567" t="s">
        <v>11</v>
      </c>
      <c r="E567" s="27">
        <v>62279074020.829987</v>
      </c>
    </row>
    <row r="568" spans="1:5" x14ac:dyDescent="0.25">
      <c r="A568" t="s">
        <v>53</v>
      </c>
      <c r="B568" t="s">
        <v>66</v>
      </c>
      <c r="C568">
        <v>2015</v>
      </c>
      <c r="D568" t="s">
        <v>12</v>
      </c>
      <c r="E568" s="27">
        <v>6770338273.8400002</v>
      </c>
    </row>
    <row r="569" spans="1:5" x14ac:dyDescent="0.25">
      <c r="A569" t="s">
        <v>53</v>
      </c>
      <c r="B569" t="s">
        <v>66</v>
      </c>
      <c r="C569">
        <v>2015</v>
      </c>
      <c r="D569" t="s">
        <v>13</v>
      </c>
      <c r="E569" s="27">
        <v>6389739485.0100002</v>
      </c>
    </row>
    <row r="570" spans="1:5" x14ac:dyDescent="0.25">
      <c r="A570" t="s">
        <v>53</v>
      </c>
      <c r="B570" t="s">
        <v>66</v>
      </c>
      <c r="C570">
        <v>2015</v>
      </c>
      <c r="D570" t="s">
        <v>14</v>
      </c>
      <c r="E570" s="27">
        <v>380598788.82999998</v>
      </c>
    </row>
    <row r="571" spans="1:5" x14ac:dyDescent="0.25">
      <c r="A571" t="s">
        <v>53</v>
      </c>
      <c r="B571" t="s">
        <v>66</v>
      </c>
      <c r="C571">
        <v>2015</v>
      </c>
      <c r="D571" t="s">
        <v>15</v>
      </c>
      <c r="E571" s="27">
        <v>0</v>
      </c>
    </row>
    <row r="572" spans="1:5" x14ac:dyDescent="0.25">
      <c r="A572" t="s">
        <v>53</v>
      </c>
      <c r="B572" t="s">
        <v>66</v>
      </c>
      <c r="C572">
        <v>2015</v>
      </c>
      <c r="D572" t="s">
        <v>17</v>
      </c>
      <c r="E572" s="27">
        <v>380598788.8300004</v>
      </c>
    </row>
    <row r="573" spans="1:5" x14ac:dyDescent="0.25">
      <c r="A573" t="s">
        <v>53</v>
      </c>
      <c r="B573" t="s">
        <v>66</v>
      </c>
      <c r="C573">
        <v>2015</v>
      </c>
      <c r="D573" t="s">
        <v>18</v>
      </c>
      <c r="E573" s="27">
        <v>62659672809.659988</v>
      </c>
    </row>
    <row r="574" spans="1:5" x14ac:dyDescent="0.25">
      <c r="A574" t="s">
        <v>53</v>
      </c>
      <c r="B574" t="s">
        <v>66</v>
      </c>
      <c r="C574">
        <v>2015</v>
      </c>
      <c r="D574" t="s">
        <v>19</v>
      </c>
      <c r="E574" s="27">
        <v>61345591996.540001</v>
      </c>
    </row>
    <row r="575" spans="1:5" x14ac:dyDescent="0.25">
      <c r="A575" t="s">
        <v>53</v>
      </c>
      <c r="B575" t="s">
        <v>66</v>
      </c>
      <c r="C575">
        <v>2015</v>
      </c>
      <c r="D575" t="s">
        <v>20</v>
      </c>
      <c r="E575" s="27">
        <v>31995258183.099998</v>
      </c>
    </row>
    <row r="576" spans="1:5" x14ac:dyDescent="0.25">
      <c r="A576" t="s">
        <v>53</v>
      </c>
      <c r="B576" t="s">
        <v>66</v>
      </c>
      <c r="C576">
        <v>2015</v>
      </c>
      <c r="D576" t="s">
        <v>21</v>
      </c>
      <c r="E576" s="27">
        <v>3688603841.3800001</v>
      </c>
    </row>
    <row r="577" spans="1:5" x14ac:dyDescent="0.25">
      <c r="A577" t="s">
        <v>53</v>
      </c>
      <c r="B577" t="s">
        <v>66</v>
      </c>
      <c r="C577">
        <v>2015</v>
      </c>
      <c r="D577" t="s">
        <v>22</v>
      </c>
      <c r="E577" s="27">
        <v>25661729972.059998</v>
      </c>
    </row>
    <row r="578" spans="1:5" x14ac:dyDescent="0.25">
      <c r="A578" t="s">
        <v>53</v>
      </c>
      <c r="B578" t="s">
        <v>66</v>
      </c>
      <c r="C578">
        <v>2015</v>
      </c>
      <c r="D578" t="s">
        <v>23</v>
      </c>
      <c r="E578" s="27">
        <v>57656988155.160004</v>
      </c>
    </row>
    <row r="579" spans="1:5" x14ac:dyDescent="0.25">
      <c r="A579" t="s">
        <v>53</v>
      </c>
      <c r="B579" t="s">
        <v>66</v>
      </c>
      <c r="C579">
        <v>2015</v>
      </c>
      <c r="D579" t="s">
        <v>24</v>
      </c>
      <c r="E579" s="27">
        <v>9736731532.3399982</v>
      </c>
    </row>
    <row r="580" spans="1:5" x14ac:dyDescent="0.25">
      <c r="A580" t="s">
        <v>53</v>
      </c>
      <c r="B580" t="s">
        <v>66</v>
      </c>
      <c r="C580">
        <v>2015</v>
      </c>
      <c r="D580" t="s">
        <v>25</v>
      </c>
      <c r="E580" s="27">
        <v>6383900393.8100004</v>
      </c>
    </row>
    <row r="581" spans="1:5" x14ac:dyDescent="0.25">
      <c r="A581" t="s">
        <v>53</v>
      </c>
      <c r="B581" t="s">
        <v>66</v>
      </c>
      <c r="C581">
        <v>2015</v>
      </c>
      <c r="D581" t="s">
        <v>26</v>
      </c>
      <c r="E581" s="27">
        <v>16417009.449999999</v>
      </c>
    </row>
    <row r="582" spans="1:5" x14ac:dyDescent="0.25">
      <c r="A582" t="s">
        <v>53</v>
      </c>
      <c r="B582" t="s">
        <v>66</v>
      </c>
      <c r="C582">
        <v>2015</v>
      </c>
      <c r="D582" t="s">
        <v>27</v>
      </c>
      <c r="E582" s="27">
        <v>3336414129.0800004</v>
      </c>
    </row>
    <row r="583" spans="1:5" x14ac:dyDescent="0.25">
      <c r="A583" t="s">
        <v>53</v>
      </c>
      <c r="B583" t="s">
        <v>66</v>
      </c>
      <c r="C583">
        <v>2015</v>
      </c>
      <c r="D583" t="s">
        <v>28</v>
      </c>
      <c r="E583" s="27">
        <v>3310610199.8700004</v>
      </c>
    </row>
    <row r="584" spans="1:5" x14ac:dyDescent="0.25">
      <c r="A584" t="s">
        <v>53</v>
      </c>
      <c r="B584" t="s">
        <v>66</v>
      </c>
      <c r="C584">
        <v>2015</v>
      </c>
      <c r="D584" t="s">
        <v>29</v>
      </c>
      <c r="E584" s="27">
        <v>6400317408.3099995</v>
      </c>
    </row>
    <row r="585" spans="1:5" x14ac:dyDescent="0.25">
      <c r="A585" t="s">
        <v>53</v>
      </c>
      <c r="B585" t="s">
        <v>66</v>
      </c>
      <c r="C585">
        <v>2015</v>
      </c>
      <c r="D585" t="s">
        <v>30</v>
      </c>
      <c r="E585" s="27">
        <v>64057305563.470001</v>
      </c>
    </row>
    <row r="586" spans="1:5" x14ac:dyDescent="0.25">
      <c r="A586" t="s">
        <v>53</v>
      </c>
      <c r="B586" t="s">
        <v>66</v>
      </c>
      <c r="C586">
        <v>2015</v>
      </c>
      <c r="D586" t="s">
        <v>31</v>
      </c>
      <c r="E586" s="27">
        <v>-1397632753.8100128</v>
      </c>
    </row>
    <row r="587" spans="1:5" x14ac:dyDescent="0.25">
      <c r="A587" t="s">
        <v>53</v>
      </c>
      <c r="B587" t="s">
        <v>66</v>
      </c>
      <c r="C587">
        <v>2015</v>
      </c>
      <c r="D587" t="s">
        <v>32</v>
      </c>
      <c r="E587" s="27">
        <v>2593675494.5899963</v>
      </c>
    </row>
    <row r="588" spans="1:5" x14ac:dyDescent="0.25">
      <c r="A588" t="s">
        <v>53</v>
      </c>
      <c r="B588" t="s">
        <v>66</v>
      </c>
      <c r="C588">
        <v>2015</v>
      </c>
      <c r="D588" t="s">
        <v>33</v>
      </c>
      <c r="E588" s="27">
        <v>-3991308248.4000092</v>
      </c>
    </row>
    <row r="589" spans="1:5" x14ac:dyDescent="0.25">
      <c r="A589" t="s">
        <v>53</v>
      </c>
      <c r="B589" t="s">
        <v>66</v>
      </c>
      <c r="C589">
        <v>2015</v>
      </c>
      <c r="D589" t="s">
        <v>34</v>
      </c>
      <c r="E589" s="27">
        <v>285420028.93000793</v>
      </c>
    </row>
    <row r="590" spans="1:5" x14ac:dyDescent="0.25">
      <c r="A590" t="s">
        <v>53</v>
      </c>
      <c r="B590" t="s">
        <v>66</v>
      </c>
      <c r="C590">
        <v>2015</v>
      </c>
      <c r="D590" t="s">
        <v>35</v>
      </c>
      <c r="E590" s="27">
        <v>-4070261518.9600067</v>
      </c>
    </row>
    <row r="591" spans="1:5" x14ac:dyDescent="0.25">
      <c r="A591" t="s">
        <v>54</v>
      </c>
      <c r="B591" t="s">
        <v>66</v>
      </c>
      <c r="C591">
        <v>2015</v>
      </c>
      <c r="D591" t="s">
        <v>4</v>
      </c>
      <c r="E591" s="27">
        <v>9694516874.1400013</v>
      </c>
    </row>
    <row r="592" spans="1:5" x14ac:dyDescent="0.25">
      <c r="A592" t="s">
        <v>54</v>
      </c>
      <c r="B592" t="s">
        <v>66</v>
      </c>
      <c r="C592">
        <v>2015</v>
      </c>
      <c r="D592" t="s">
        <v>5</v>
      </c>
      <c r="E592" s="27">
        <v>4922356391.9300013</v>
      </c>
    </row>
    <row r="593" spans="1:5" x14ac:dyDescent="0.25">
      <c r="A593" t="s">
        <v>54</v>
      </c>
      <c r="B593" t="s">
        <v>66</v>
      </c>
      <c r="C593">
        <v>2015</v>
      </c>
      <c r="D593" t="s">
        <v>6</v>
      </c>
      <c r="E593" s="27">
        <v>3875727315.9060707</v>
      </c>
    </row>
    <row r="594" spans="1:5" x14ac:dyDescent="0.25">
      <c r="A594" t="s">
        <v>54</v>
      </c>
      <c r="B594" t="s">
        <v>66</v>
      </c>
      <c r="C594">
        <v>2015</v>
      </c>
      <c r="D594" t="s">
        <v>7</v>
      </c>
      <c r="E594" s="27">
        <v>3926634593.1099997</v>
      </c>
    </row>
    <row r="595" spans="1:5" x14ac:dyDescent="0.25">
      <c r="A595" t="s">
        <v>54</v>
      </c>
      <c r="B595" t="s">
        <v>66</v>
      </c>
      <c r="C595">
        <v>2015</v>
      </c>
      <c r="D595" t="s">
        <v>8</v>
      </c>
      <c r="E595" s="27">
        <v>2488756203.6099997</v>
      </c>
    </row>
    <row r="596" spans="1:5" x14ac:dyDescent="0.25">
      <c r="A596" t="s">
        <v>54</v>
      </c>
      <c r="B596" t="s">
        <v>66</v>
      </c>
      <c r="C596">
        <v>2015</v>
      </c>
      <c r="D596" t="s">
        <v>9</v>
      </c>
      <c r="E596" s="27">
        <v>656235478.43000007</v>
      </c>
    </row>
    <row r="597" spans="1:5" x14ac:dyDescent="0.25">
      <c r="A597" t="s">
        <v>54</v>
      </c>
      <c r="B597" t="s">
        <v>66</v>
      </c>
      <c r="C597">
        <v>2015</v>
      </c>
      <c r="D597" t="s">
        <v>10</v>
      </c>
      <c r="E597" s="27">
        <v>189290410.67000002</v>
      </c>
    </row>
    <row r="598" spans="1:5" x14ac:dyDescent="0.25">
      <c r="A598" t="s">
        <v>54</v>
      </c>
      <c r="B598" t="s">
        <v>66</v>
      </c>
      <c r="C598">
        <v>2015</v>
      </c>
      <c r="D598" t="s">
        <v>11</v>
      </c>
      <c r="E598" s="27">
        <v>9505226463.4700012</v>
      </c>
    </row>
    <row r="599" spans="1:5" x14ac:dyDescent="0.25">
      <c r="A599" t="s">
        <v>54</v>
      </c>
      <c r="B599" t="s">
        <v>66</v>
      </c>
      <c r="C599">
        <v>2015</v>
      </c>
      <c r="D599" t="s">
        <v>12</v>
      </c>
      <c r="E599" s="27">
        <v>55854487.030000001</v>
      </c>
    </row>
    <row r="600" spans="1:5" x14ac:dyDescent="0.25">
      <c r="A600" t="s">
        <v>54</v>
      </c>
      <c r="B600" t="s">
        <v>66</v>
      </c>
      <c r="C600">
        <v>2015</v>
      </c>
      <c r="D600" t="s">
        <v>13</v>
      </c>
      <c r="E600" s="27">
        <v>37175534.719999999</v>
      </c>
    </row>
    <row r="601" spans="1:5" x14ac:dyDescent="0.25">
      <c r="A601" t="s">
        <v>54</v>
      </c>
      <c r="B601" t="s">
        <v>66</v>
      </c>
      <c r="C601">
        <v>2015</v>
      </c>
      <c r="D601" t="s">
        <v>14</v>
      </c>
      <c r="E601" s="27">
        <v>18678952.309999999</v>
      </c>
    </row>
    <row r="602" spans="1:5" x14ac:dyDescent="0.25">
      <c r="A602" t="s">
        <v>54</v>
      </c>
      <c r="B602" t="s">
        <v>66</v>
      </c>
      <c r="C602">
        <v>2015</v>
      </c>
      <c r="D602" t="s">
        <v>15</v>
      </c>
      <c r="E602" s="27">
        <v>0</v>
      </c>
    </row>
    <row r="603" spans="1:5" x14ac:dyDescent="0.25">
      <c r="A603" t="s">
        <v>54</v>
      </c>
      <c r="B603" t="s">
        <v>66</v>
      </c>
      <c r="C603">
        <v>2015</v>
      </c>
      <c r="D603" t="s">
        <v>17</v>
      </c>
      <c r="E603" s="27">
        <v>18678952.310000006</v>
      </c>
    </row>
    <row r="604" spans="1:5" x14ac:dyDescent="0.25">
      <c r="A604" t="s">
        <v>54</v>
      </c>
      <c r="B604" t="s">
        <v>66</v>
      </c>
      <c r="C604">
        <v>2015</v>
      </c>
      <c r="D604" t="s">
        <v>18</v>
      </c>
      <c r="E604" s="27">
        <v>9523905415.7800007</v>
      </c>
    </row>
    <row r="605" spans="1:5" x14ac:dyDescent="0.25">
      <c r="A605" t="s">
        <v>54</v>
      </c>
      <c r="B605" t="s">
        <v>66</v>
      </c>
      <c r="C605">
        <v>2015</v>
      </c>
      <c r="D605" t="s">
        <v>19</v>
      </c>
      <c r="E605" s="27">
        <v>9104341325.9200001</v>
      </c>
    </row>
    <row r="606" spans="1:5" x14ac:dyDescent="0.25">
      <c r="A606" t="s">
        <v>54</v>
      </c>
      <c r="B606" t="s">
        <v>66</v>
      </c>
      <c r="C606">
        <v>2015</v>
      </c>
      <c r="D606" t="s">
        <v>20</v>
      </c>
      <c r="E606" s="27">
        <v>6230226714.6000013</v>
      </c>
    </row>
    <row r="607" spans="1:5" x14ac:dyDescent="0.25">
      <c r="A607" t="s">
        <v>54</v>
      </c>
      <c r="B607" t="s">
        <v>66</v>
      </c>
      <c r="C607">
        <v>2015</v>
      </c>
      <c r="D607" t="s">
        <v>21</v>
      </c>
      <c r="E607" s="27">
        <v>95309687.379999995</v>
      </c>
    </row>
    <row r="608" spans="1:5" x14ac:dyDescent="0.25">
      <c r="A608" t="s">
        <v>54</v>
      </c>
      <c r="B608" t="s">
        <v>66</v>
      </c>
      <c r="C608">
        <v>2015</v>
      </c>
      <c r="D608" t="s">
        <v>22</v>
      </c>
      <c r="E608" s="27">
        <v>2778804923.9399991</v>
      </c>
    </row>
    <row r="609" spans="1:5" x14ac:dyDescent="0.25">
      <c r="A609" t="s">
        <v>54</v>
      </c>
      <c r="B609" t="s">
        <v>66</v>
      </c>
      <c r="C609">
        <v>2015</v>
      </c>
      <c r="D609" t="s">
        <v>23</v>
      </c>
      <c r="E609" s="27">
        <v>9009031638.5400009</v>
      </c>
    </row>
    <row r="610" spans="1:5" x14ac:dyDescent="0.25">
      <c r="A610" t="s">
        <v>54</v>
      </c>
      <c r="B610" t="s">
        <v>66</v>
      </c>
      <c r="C610">
        <v>2015</v>
      </c>
      <c r="D610" t="s">
        <v>24</v>
      </c>
      <c r="E610" s="27">
        <v>855516681.25999999</v>
      </c>
    </row>
    <row r="611" spans="1:5" x14ac:dyDescent="0.25">
      <c r="A611" t="s">
        <v>54</v>
      </c>
      <c r="B611" t="s">
        <v>66</v>
      </c>
      <c r="C611">
        <v>2015</v>
      </c>
      <c r="D611" t="s">
        <v>25</v>
      </c>
      <c r="E611" s="27">
        <v>325595027.88</v>
      </c>
    </row>
    <row r="612" spans="1:5" x14ac:dyDescent="0.25">
      <c r="A612" t="s">
        <v>54</v>
      </c>
      <c r="B612" t="s">
        <v>66</v>
      </c>
      <c r="C612">
        <v>2015</v>
      </c>
      <c r="D612" t="s">
        <v>26</v>
      </c>
      <c r="E612" s="27">
        <v>13333533.390000047</v>
      </c>
    </row>
    <row r="613" spans="1:5" x14ac:dyDescent="0.25">
      <c r="A613" t="s">
        <v>54</v>
      </c>
      <c r="B613" t="s">
        <v>66</v>
      </c>
      <c r="C613">
        <v>2015</v>
      </c>
      <c r="D613" t="s">
        <v>27</v>
      </c>
      <c r="E613" s="27">
        <v>516588119.99000001</v>
      </c>
    </row>
    <row r="614" spans="1:5" x14ac:dyDescent="0.25">
      <c r="A614" t="s">
        <v>54</v>
      </c>
      <c r="B614" t="s">
        <v>66</v>
      </c>
      <c r="C614">
        <v>2015</v>
      </c>
      <c r="D614" t="s">
        <v>28</v>
      </c>
      <c r="E614" s="27">
        <v>153970813.71000001</v>
      </c>
    </row>
    <row r="615" spans="1:5" x14ac:dyDescent="0.25">
      <c r="A615" t="s">
        <v>54</v>
      </c>
      <c r="B615" t="s">
        <v>66</v>
      </c>
      <c r="C615">
        <v>2015</v>
      </c>
      <c r="D615" t="s">
        <v>29</v>
      </c>
      <c r="E615" s="27">
        <v>338928561.27000004</v>
      </c>
    </row>
    <row r="616" spans="1:5" x14ac:dyDescent="0.25">
      <c r="A616" t="s">
        <v>54</v>
      </c>
      <c r="B616" t="s">
        <v>66</v>
      </c>
      <c r="C616">
        <v>2015</v>
      </c>
      <c r="D616" t="s">
        <v>30</v>
      </c>
      <c r="E616" s="27">
        <v>9347960199.8100014</v>
      </c>
    </row>
    <row r="617" spans="1:5" x14ac:dyDescent="0.25">
      <c r="A617" t="s">
        <v>54</v>
      </c>
      <c r="B617" t="s">
        <v>66</v>
      </c>
      <c r="C617">
        <v>2015</v>
      </c>
      <c r="D617" t="s">
        <v>31</v>
      </c>
      <c r="E617" s="27">
        <v>175945215.96999931</v>
      </c>
    </row>
    <row r="618" spans="1:5" x14ac:dyDescent="0.25">
      <c r="A618" t="s">
        <v>54</v>
      </c>
      <c r="B618" t="s">
        <v>66</v>
      </c>
      <c r="C618">
        <v>2015</v>
      </c>
      <c r="D618" t="s">
        <v>32</v>
      </c>
      <c r="E618" s="27">
        <v>254949007.06000137</v>
      </c>
    </row>
    <row r="619" spans="1:5" x14ac:dyDescent="0.25">
      <c r="A619" t="s">
        <v>54</v>
      </c>
      <c r="B619" t="s">
        <v>66</v>
      </c>
      <c r="C619">
        <v>2015</v>
      </c>
      <c r="D619" t="s">
        <v>33</v>
      </c>
      <c r="E619" s="27">
        <v>-79003791.09000206</v>
      </c>
    </row>
    <row r="620" spans="1:5" x14ac:dyDescent="0.25">
      <c r="A620" t="s">
        <v>54</v>
      </c>
      <c r="B620" t="s">
        <v>66</v>
      </c>
      <c r="C620">
        <v>2015</v>
      </c>
      <c r="D620" t="s">
        <v>34</v>
      </c>
      <c r="E620" s="27">
        <v>-1.9073486328125E-6</v>
      </c>
    </row>
    <row r="621" spans="1:5" x14ac:dyDescent="0.25">
      <c r="A621" t="s">
        <v>54</v>
      </c>
      <c r="B621" t="s">
        <v>66</v>
      </c>
      <c r="C621">
        <v>2015</v>
      </c>
      <c r="D621" t="s">
        <v>35</v>
      </c>
      <c r="E621" s="27">
        <v>-464435653.06999969</v>
      </c>
    </row>
    <row r="622" spans="1:5" x14ac:dyDescent="0.25">
      <c r="A622" t="s">
        <v>55</v>
      </c>
      <c r="B622" t="s">
        <v>66</v>
      </c>
      <c r="C622">
        <v>2015</v>
      </c>
      <c r="D622" t="s">
        <v>4</v>
      </c>
      <c r="E622" s="27">
        <v>7027192111.0900011</v>
      </c>
    </row>
    <row r="623" spans="1:5" x14ac:dyDescent="0.25">
      <c r="A623" t="s">
        <v>55</v>
      </c>
      <c r="B623" t="s">
        <v>66</v>
      </c>
      <c r="C623">
        <v>2015</v>
      </c>
      <c r="D623" t="s">
        <v>5</v>
      </c>
      <c r="E623" s="27">
        <v>3284038097.54</v>
      </c>
    </row>
    <row r="624" spans="1:5" x14ac:dyDescent="0.25">
      <c r="A624" t="s">
        <v>55</v>
      </c>
      <c r="B624" t="s">
        <v>66</v>
      </c>
      <c r="C624">
        <v>2015</v>
      </c>
      <c r="D624" t="s">
        <v>6</v>
      </c>
      <c r="E624" s="27">
        <v>2748012801.9645414</v>
      </c>
    </row>
    <row r="625" spans="1:5" x14ac:dyDescent="0.25">
      <c r="A625" t="s">
        <v>55</v>
      </c>
      <c r="B625" t="s">
        <v>66</v>
      </c>
      <c r="C625">
        <v>2015</v>
      </c>
      <c r="D625" t="s">
        <v>7</v>
      </c>
      <c r="E625" s="27">
        <v>2780862670.3800001</v>
      </c>
    </row>
    <row r="626" spans="1:5" x14ac:dyDescent="0.25">
      <c r="A626" t="s">
        <v>55</v>
      </c>
      <c r="B626" t="s">
        <v>66</v>
      </c>
      <c r="C626">
        <v>2015</v>
      </c>
      <c r="D626" t="s">
        <v>8</v>
      </c>
      <c r="E626" s="27">
        <v>1720492028.5999999</v>
      </c>
    </row>
    <row r="627" spans="1:5" x14ac:dyDescent="0.25">
      <c r="A627" t="s">
        <v>55</v>
      </c>
      <c r="B627" t="s">
        <v>66</v>
      </c>
      <c r="C627">
        <v>2015</v>
      </c>
      <c r="D627" t="s">
        <v>9</v>
      </c>
      <c r="E627" s="27">
        <v>666857953.3499999</v>
      </c>
    </row>
    <row r="628" spans="1:5" x14ac:dyDescent="0.25">
      <c r="A628" t="s">
        <v>55</v>
      </c>
      <c r="B628" t="s">
        <v>66</v>
      </c>
      <c r="C628">
        <v>2015</v>
      </c>
      <c r="D628" t="s">
        <v>10</v>
      </c>
      <c r="E628" s="27">
        <v>295433389.81999999</v>
      </c>
    </row>
    <row r="629" spans="1:5" x14ac:dyDescent="0.25">
      <c r="A629" t="s">
        <v>55</v>
      </c>
      <c r="B629" t="s">
        <v>66</v>
      </c>
      <c r="C629">
        <v>2015</v>
      </c>
      <c r="D629" t="s">
        <v>11</v>
      </c>
      <c r="E629" s="27">
        <v>6731758721.2700014</v>
      </c>
    </row>
    <row r="630" spans="1:5" x14ac:dyDescent="0.25">
      <c r="A630" t="s">
        <v>55</v>
      </c>
      <c r="B630" t="s">
        <v>66</v>
      </c>
      <c r="C630">
        <v>2015</v>
      </c>
      <c r="D630" t="s">
        <v>12</v>
      </c>
      <c r="E630" s="27">
        <v>55460206.210000001</v>
      </c>
    </row>
    <row r="631" spans="1:5" x14ac:dyDescent="0.25">
      <c r="A631" t="s">
        <v>55</v>
      </c>
      <c r="B631" t="s">
        <v>66</v>
      </c>
      <c r="C631">
        <v>2015</v>
      </c>
      <c r="D631" t="s">
        <v>13</v>
      </c>
      <c r="E631" s="27">
        <v>32855036.760000002</v>
      </c>
    </row>
    <row r="632" spans="1:5" x14ac:dyDescent="0.25">
      <c r="A632" t="s">
        <v>55</v>
      </c>
      <c r="B632" t="s">
        <v>66</v>
      </c>
      <c r="C632">
        <v>2015</v>
      </c>
      <c r="D632" t="s">
        <v>14</v>
      </c>
      <c r="E632" s="27">
        <v>22605169.449999999</v>
      </c>
    </row>
    <row r="633" spans="1:5" x14ac:dyDescent="0.25">
      <c r="A633" t="s">
        <v>55</v>
      </c>
      <c r="B633" t="s">
        <v>66</v>
      </c>
      <c r="C633">
        <v>2015</v>
      </c>
      <c r="D633" t="s">
        <v>15</v>
      </c>
      <c r="E633" s="27">
        <v>0</v>
      </c>
    </row>
    <row r="634" spans="1:5" x14ac:dyDescent="0.25">
      <c r="A634" t="s">
        <v>55</v>
      </c>
      <c r="B634" t="s">
        <v>66</v>
      </c>
      <c r="C634">
        <v>2015</v>
      </c>
      <c r="D634" t="s">
        <v>17</v>
      </c>
      <c r="E634" s="27">
        <v>22605169.449999999</v>
      </c>
    </row>
    <row r="635" spans="1:5" x14ac:dyDescent="0.25">
      <c r="A635" t="s">
        <v>55</v>
      </c>
      <c r="B635" t="s">
        <v>66</v>
      </c>
      <c r="C635">
        <v>2015</v>
      </c>
      <c r="D635" t="s">
        <v>18</v>
      </c>
      <c r="E635" s="27">
        <v>6754363890.7200012</v>
      </c>
    </row>
    <row r="636" spans="1:5" x14ac:dyDescent="0.25">
      <c r="A636" t="s">
        <v>55</v>
      </c>
      <c r="B636" t="s">
        <v>66</v>
      </c>
      <c r="C636">
        <v>2015</v>
      </c>
      <c r="D636" t="s">
        <v>19</v>
      </c>
      <c r="E636" s="27">
        <v>6128880465.5</v>
      </c>
    </row>
    <row r="637" spans="1:5" x14ac:dyDescent="0.25">
      <c r="A637" t="s">
        <v>55</v>
      </c>
      <c r="B637" t="s">
        <v>66</v>
      </c>
      <c r="C637">
        <v>2015</v>
      </c>
      <c r="D637" t="s">
        <v>20</v>
      </c>
      <c r="E637" s="27">
        <v>3463915195.6600008</v>
      </c>
    </row>
    <row r="638" spans="1:5" x14ac:dyDescent="0.25">
      <c r="A638" t="s">
        <v>55</v>
      </c>
      <c r="B638" t="s">
        <v>66</v>
      </c>
      <c r="C638">
        <v>2015</v>
      </c>
      <c r="D638" t="s">
        <v>21</v>
      </c>
      <c r="E638" s="27">
        <v>43903396.219999999</v>
      </c>
    </row>
    <row r="639" spans="1:5" x14ac:dyDescent="0.25">
      <c r="A639" t="s">
        <v>55</v>
      </c>
      <c r="B639" t="s">
        <v>66</v>
      </c>
      <c r="C639">
        <v>2015</v>
      </c>
      <c r="D639" t="s">
        <v>22</v>
      </c>
      <c r="E639" s="27">
        <v>2621061873.6199999</v>
      </c>
    </row>
    <row r="640" spans="1:5" x14ac:dyDescent="0.25">
      <c r="A640" t="s">
        <v>55</v>
      </c>
      <c r="B640" t="s">
        <v>66</v>
      </c>
      <c r="C640">
        <v>2015</v>
      </c>
      <c r="D640" t="s">
        <v>23</v>
      </c>
      <c r="E640" s="27">
        <v>6084977069.2799997</v>
      </c>
    </row>
    <row r="641" spans="1:5" x14ac:dyDescent="0.25">
      <c r="A641" t="s">
        <v>55</v>
      </c>
      <c r="B641" t="s">
        <v>66</v>
      </c>
      <c r="C641">
        <v>2015</v>
      </c>
      <c r="D641" t="s">
        <v>24</v>
      </c>
      <c r="E641" s="27">
        <v>494832996.13999999</v>
      </c>
    </row>
    <row r="642" spans="1:5" x14ac:dyDescent="0.25">
      <c r="A642" t="s">
        <v>55</v>
      </c>
      <c r="B642" t="s">
        <v>66</v>
      </c>
      <c r="C642">
        <v>2015</v>
      </c>
      <c r="D642" t="s">
        <v>25</v>
      </c>
      <c r="E642" s="27">
        <v>374059529.15000004</v>
      </c>
    </row>
    <row r="643" spans="1:5" x14ac:dyDescent="0.25">
      <c r="A643" t="s">
        <v>55</v>
      </c>
      <c r="B643" t="s">
        <v>66</v>
      </c>
      <c r="C643">
        <v>2015</v>
      </c>
      <c r="D643" t="s">
        <v>26</v>
      </c>
      <c r="E643" s="27">
        <v>88928.7</v>
      </c>
    </row>
    <row r="644" spans="1:5" x14ac:dyDescent="0.25">
      <c r="A644" t="s">
        <v>55</v>
      </c>
      <c r="B644" t="s">
        <v>66</v>
      </c>
      <c r="C644">
        <v>2015</v>
      </c>
      <c r="D644" t="s">
        <v>27</v>
      </c>
      <c r="E644" s="27">
        <v>120684538.29000001</v>
      </c>
    </row>
    <row r="645" spans="1:5" x14ac:dyDescent="0.25">
      <c r="A645" t="s">
        <v>55</v>
      </c>
      <c r="B645" t="s">
        <v>66</v>
      </c>
      <c r="C645">
        <v>2015</v>
      </c>
      <c r="D645" t="s">
        <v>28</v>
      </c>
      <c r="E645" s="27">
        <v>115684538.29000001</v>
      </c>
    </row>
    <row r="646" spans="1:5" x14ac:dyDescent="0.25">
      <c r="A646" t="s">
        <v>55</v>
      </c>
      <c r="B646" t="s">
        <v>66</v>
      </c>
      <c r="C646">
        <v>2015</v>
      </c>
      <c r="D646" t="s">
        <v>29</v>
      </c>
      <c r="E646" s="27">
        <v>374148457.84999996</v>
      </c>
    </row>
    <row r="647" spans="1:5" x14ac:dyDescent="0.25">
      <c r="A647" t="s">
        <v>55</v>
      </c>
      <c r="B647" t="s">
        <v>66</v>
      </c>
      <c r="C647">
        <v>2015</v>
      </c>
      <c r="D647" t="s">
        <v>30</v>
      </c>
      <c r="E647" s="27">
        <v>6459125527.1300001</v>
      </c>
    </row>
    <row r="648" spans="1:5" x14ac:dyDescent="0.25">
      <c r="A648" t="s">
        <v>55</v>
      </c>
      <c r="B648" t="s">
        <v>66</v>
      </c>
      <c r="C648">
        <v>2015</v>
      </c>
      <c r="D648" t="s">
        <v>31</v>
      </c>
      <c r="E648" s="27">
        <v>295238363.59000111</v>
      </c>
    </row>
    <row r="649" spans="1:5" x14ac:dyDescent="0.25">
      <c r="A649" t="s">
        <v>55</v>
      </c>
      <c r="B649" t="s">
        <v>66</v>
      </c>
      <c r="C649">
        <v>2015</v>
      </c>
      <c r="D649" t="s">
        <v>32</v>
      </c>
      <c r="E649" s="27">
        <v>319038948.00000095</v>
      </c>
    </row>
    <row r="650" spans="1:5" x14ac:dyDescent="0.25">
      <c r="A650" t="s">
        <v>55</v>
      </c>
      <c r="B650" t="s">
        <v>66</v>
      </c>
      <c r="C650">
        <v>2015</v>
      </c>
      <c r="D650" t="s">
        <v>33</v>
      </c>
      <c r="E650" s="27">
        <v>-23800584.409999847</v>
      </c>
    </row>
    <row r="651" spans="1:5" x14ac:dyDescent="0.25">
      <c r="A651" t="s">
        <v>55</v>
      </c>
      <c r="B651" t="s">
        <v>66</v>
      </c>
      <c r="C651">
        <v>2015</v>
      </c>
      <c r="D651" t="s">
        <v>34</v>
      </c>
      <c r="E651" s="27">
        <v>240000.00000095367</v>
      </c>
    </row>
    <row r="652" spans="1:5" x14ac:dyDescent="0.25">
      <c r="A652" t="s">
        <v>55</v>
      </c>
      <c r="B652" t="s">
        <v>66</v>
      </c>
      <c r="C652">
        <v>2015</v>
      </c>
      <c r="D652" t="s">
        <v>35</v>
      </c>
      <c r="E652" s="27">
        <v>139659907.65999985</v>
      </c>
    </row>
    <row r="653" spans="1:5" x14ac:dyDescent="0.25">
      <c r="A653" t="s">
        <v>56</v>
      </c>
      <c r="B653" t="s">
        <v>66</v>
      </c>
      <c r="C653">
        <v>2015</v>
      </c>
      <c r="D653" t="s">
        <v>4</v>
      </c>
      <c r="E653" s="27">
        <v>3089252533.1099997</v>
      </c>
    </row>
    <row r="654" spans="1:5" x14ac:dyDescent="0.25">
      <c r="A654" t="s">
        <v>56</v>
      </c>
      <c r="B654" t="s">
        <v>66</v>
      </c>
      <c r="C654">
        <v>2015</v>
      </c>
      <c r="D654" t="s">
        <v>5</v>
      </c>
      <c r="E654" s="27">
        <v>722273380.05000007</v>
      </c>
    </row>
    <row r="655" spans="1:5" x14ac:dyDescent="0.25">
      <c r="A655" t="s">
        <v>56</v>
      </c>
      <c r="B655" t="s">
        <v>66</v>
      </c>
      <c r="C655">
        <v>2015</v>
      </c>
      <c r="D655" t="s">
        <v>6</v>
      </c>
      <c r="E655" s="27">
        <v>553736184.6365912</v>
      </c>
    </row>
    <row r="656" spans="1:5" x14ac:dyDescent="0.25">
      <c r="A656" t="s">
        <v>56</v>
      </c>
      <c r="B656" t="s">
        <v>66</v>
      </c>
      <c r="C656">
        <v>2015</v>
      </c>
      <c r="D656" t="s">
        <v>7</v>
      </c>
      <c r="E656" s="27">
        <v>1971082631.5</v>
      </c>
    </row>
    <row r="657" spans="1:5" x14ac:dyDescent="0.25">
      <c r="A657" t="s">
        <v>56</v>
      </c>
      <c r="B657" t="s">
        <v>66</v>
      </c>
      <c r="C657">
        <v>2015</v>
      </c>
      <c r="D657" t="s">
        <v>8</v>
      </c>
      <c r="E657" s="27">
        <v>1515849046.27</v>
      </c>
    </row>
    <row r="658" spans="1:5" x14ac:dyDescent="0.25">
      <c r="A658" t="s">
        <v>56</v>
      </c>
      <c r="B658" t="s">
        <v>66</v>
      </c>
      <c r="C658">
        <v>2015</v>
      </c>
      <c r="D658" t="s">
        <v>9</v>
      </c>
      <c r="E658" s="27">
        <v>177318627.42999998</v>
      </c>
    </row>
    <row r="659" spans="1:5" x14ac:dyDescent="0.25">
      <c r="A659" t="s">
        <v>56</v>
      </c>
      <c r="B659" t="s">
        <v>66</v>
      </c>
      <c r="C659">
        <v>2015</v>
      </c>
      <c r="D659" t="s">
        <v>10</v>
      </c>
      <c r="E659" s="27">
        <v>218577894.13</v>
      </c>
    </row>
    <row r="660" spans="1:5" x14ac:dyDescent="0.25">
      <c r="A660" t="s">
        <v>56</v>
      </c>
      <c r="B660" t="s">
        <v>66</v>
      </c>
      <c r="C660">
        <v>2015</v>
      </c>
      <c r="D660" t="s">
        <v>11</v>
      </c>
      <c r="E660" s="27">
        <v>2870674638.9799995</v>
      </c>
    </row>
    <row r="661" spans="1:5" x14ac:dyDescent="0.25">
      <c r="A661" t="s">
        <v>56</v>
      </c>
      <c r="B661" t="s">
        <v>66</v>
      </c>
      <c r="C661">
        <v>2015</v>
      </c>
      <c r="D661" t="s">
        <v>12</v>
      </c>
      <c r="E661" s="27">
        <v>85280627.280000001</v>
      </c>
    </row>
    <row r="662" spans="1:5" x14ac:dyDescent="0.25">
      <c r="A662" t="s">
        <v>56</v>
      </c>
      <c r="B662" t="s">
        <v>66</v>
      </c>
      <c r="C662">
        <v>2015</v>
      </c>
      <c r="D662" t="s">
        <v>13</v>
      </c>
      <c r="E662" s="27">
        <v>1062815.6299999999</v>
      </c>
    </row>
    <row r="663" spans="1:5" x14ac:dyDescent="0.25">
      <c r="A663" t="s">
        <v>56</v>
      </c>
      <c r="B663" t="s">
        <v>66</v>
      </c>
      <c r="C663">
        <v>2015</v>
      </c>
      <c r="D663" t="s">
        <v>14</v>
      </c>
      <c r="E663" s="27">
        <v>84217811.650000006</v>
      </c>
    </row>
    <row r="664" spans="1:5" x14ac:dyDescent="0.25">
      <c r="A664" t="s">
        <v>56</v>
      </c>
      <c r="B664" t="s">
        <v>66</v>
      </c>
      <c r="C664">
        <v>2015</v>
      </c>
      <c r="D664" t="s">
        <v>15</v>
      </c>
      <c r="E664" s="27">
        <v>0</v>
      </c>
    </row>
    <row r="665" spans="1:5" x14ac:dyDescent="0.25">
      <c r="A665" t="s">
        <v>56</v>
      </c>
      <c r="B665" t="s">
        <v>66</v>
      </c>
      <c r="C665">
        <v>2015</v>
      </c>
      <c r="D665" t="s">
        <v>17</v>
      </c>
      <c r="E665" s="27">
        <v>84217811.650000006</v>
      </c>
    </row>
    <row r="666" spans="1:5" x14ac:dyDescent="0.25">
      <c r="A666" t="s">
        <v>56</v>
      </c>
      <c r="B666" t="s">
        <v>66</v>
      </c>
      <c r="C666">
        <v>2015</v>
      </c>
      <c r="D666" t="s">
        <v>18</v>
      </c>
      <c r="E666" s="27">
        <v>2954892450.6299996</v>
      </c>
    </row>
    <row r="667" spans="1:5" x14ac:dyDescent="0.25">
      <c r="A667" t="s">
        <v>56</v>
      </c>
      <c r="B667" t="s">
        <v>66</v>
      </c>
      <c r="C667">
        <v>2015</v>
      </c>
      <c r="D667" t="s">
        <v>19</v>
      </c>
      <c r="E667" s="27">
        <v>2249264011.6900001</v>
      </c>
    </row>
    <row r="668" spans="1:5" x14ac:dyDescent="0.25">
      <c r="A668" t="s">
        <v>56</v>
      </c>
      <c r="B668" t="s">
        <v>66</v>
      </c>
      <c r="C668">
        <v>2015</v>
      </c>
      <c r="D668" t="s">
        <v>20</v>
      </c>
      <c r="E668" s="27">
        <v>1243129728.8600001</v>
      </c>
    </row>
    <row r="669" spans="1:5" x14ac:dyDescent="0.25">
      <c r="A669" t="s">
        <v>56</v>
      </c>
      <c r="B669" t="s">
        <v>66</v>
      </c>
      <c r="C669">
        <v>2015</v>
      </c>
      <c r="D669" t="s">
        <v>21</v>
      </c>
      <c r="E669" s="27">
        <v>94002892.989999995</v>
      </c>
    </row>
    <row r="670" spans="1:5" x14ac:dyDescent="0.25">
      <c r="A670" t="s">
        <v>56</v>
      </c>
      <c r="B670" t="s">
        <v>66</v>
      </c>
      <c r="C670">
        <v>2015</v>
      </c>
      <c r="D670" t="s">
        <v>22</v>
      </c>
      <c r="E670" s="27">
        <v>912131389.84000003</v>
      </c>
    </row>
    <row r="671" spans="1:5" x14ac:dyDescent="0.25">
      <c r="A671" t="s">
        <v>56</v>
      </c>
      <c r="B671" t="s">
        <v>66</v>
      </c>
      <c r="C671">
        <v>2015</v>
      </c>
      <c r="D671" t="s">
        <v>23</v>
      </c>
      <c r="E671" s="27">
        <v>2155261118.7000003</v>
      </c>
    </row>
    <row r="672" spans="1:5" x14ac:dyDescent="0.25">
      <c r="A672" t="s">
        <v>56</v>
      </c>
      <c r="B672" t="s">
        <v>66</v>
      </c>
      <c r="C672">
        <v>2015</v>
      </c>
      <c r="D672" t="s">
        <v>24</v>
      </c>
      <c r="E672" s="27">
        <v>310472203.78000003</v>
      </c>
    </row>
    <row r="673" spans="1:5" x14ac:dyDescent="0.25">
      <c r="A673" t="s">
        <v>56</v>
      </c>
      <c r="B673" t="s">
        <v>66</v>
      </c>
      <c r="C673">
        <v>2015</v>
      </c>
      <c r="D673" t="s">
        <v>25</v>
      </c>
      <c r="E673" s="27">
        <v>95418310.349999994</v>
      </c>
    </row>
    <row r="674" spans="1:5" x14ac:dyDescent="0.25">
      <c r="A674" t="s">
        <v>56</v>
      </c>
      <c r="B674" t="s">
        <v>66</v>
      </c>
      <c r="C674">
        <v>2015</v>
      </c>
      <c r="D674" t="s">
        <v>26</v>
      </c>
      <c r="E674" s="27">
        <v>1033556.1400000006</v>
      </c>
    </row>
    <row r="675" spans="1:5" x14ac:dyDescent="0.25">
      <c r="A675" t="s">
        <v>56</v>
      </c>
      <c r="B675" t="s">
        <v>66</v>
      </c>
      <c r="C675">
        <v>2015</v>
      </c>
      <c r="D675" t="s">
        <v>27</v>
      </c>
      <c r="E675" s="27">
        <v>214020337.28999999</v>
      </c>
    </row>
    <row r="676" spans="1:5" x14ac:dyDescent="0.25">
      <c r="A676" t="s">
        <v>56</v>
      </c>
      <c r="B676" t="s">
        <v>66</v>
      </c>
      <c r="C676">
        <v>2015</v>
      </c>
      <c r="D676" t="s">
        <v>28</v>
      </c>
      <c r="E676" s="27">
        <v>213025204.12</v>
      </c>
    </row>
    <row r="677" spans="1:5" x14ac:dyDescent="0.25">
      <c r="A677" t="s">
        <v>56</v>
      </c>
      <c r="B677" t="s">
        <v>66</v>
      </c>
      <c r="C677">
        <v>2015</v>
      </c>
      <c r="D677" t="s">
        <v>29</v>
      </c>
      <c r="E677" s="27">
        <v>96451866.490000039</v>
      </c>
    </row>
    <row r="678" spans="1:5" x14ac:dyDescent="0.25">
      <c r="A678" t="s">
        <v>56</v>
      </c>
      <c r="B678" t="s">
        <v>66</v>
      </c>
      <c r="C678">
        <v>2015</v>
      </c>
      <c r="D678" t="s">
        <v>30</v>
      </c>
      <c r="E678" s="27">
        <v>2251712985.1900005</v>
      </c>
    </row>
    <row r="679" spans="1:5" x14ac:dyDescent="0.25">
      <c r="A679" t="s">
        <v>56</v>
      </c>
      <c r="B679" t="s">
        <v>66</v>
      </c>
      <c r="C679">
        <v>2015</v>
      </c>
      <c r="D679" t="s">
        <v>31</v>
      </c>
      <c r="E679" s="27">
        <v>703179465.4399991</v>
      </c>
    </row>
    <row r="680" spans="1:5" x14ac:dyDescent="0.25">
      <c r="A680" t="s">
        <v>56</v>
      </c>
      <c r="B680" t="s">
        <v>66</v>
      </c>
      <c r="C680">
        <v>2015</v>
      </c>
      <c r="D680" t="s">
        <v>32</v>
      </c>
      <c r="E680" s="27">
        <v>259911819.71999931</v>
      </c>
    </row>
    <row r="681" spans="1:5" x14ac:dyDescent="0.25">
      <c r="A681" t="s">
        <v>56</v>
      </c>
      <c r="B681" t="s">
        <v>66</v>
      </c>
      <c r="C681">
        <v>2015</v>
      </c>
      <c r="D681" t="s">
        <v>33</v>
      </c>
      <c r="E681" s="27">
        <v>443267645.71999979</v>
      </c>
    </row>
    <row r="682" spans="1:5" x14ac:dyDescent="0.25">
      <c r="A682" t="s">
        <v>56</v>
      </c>
      <c r="B682" t="s">
        <v>66</v>
      </c>
      <c r="C682">
        <v>2015</v>
      </c>
      <c r="D682" t="s">
        <v>34</v>
      </c>
      <c r="E682" s="27">
        <v>-130753404.28999996</v>
      </c>
    </row>
    <row r="683" spans="1:5" x14ac:dyDescent="0.25">
      <c r="A683" t="s">
        <v>56</v>
      </c>
      <c r="B683" t="s">
        <v>66</v>
      </c>
      <c r="C683">
        <v>2015</v>
      </c>
      <c r="D683" t="s">
        <v>35</v>
      </c>
      <c r="E683" s="27">
        <v>485638529.49000025</v>
      </c>
    </row>
    <row r="684" spans="1:5" x14ac:dyDescent="0.25">
      <c r="A684" t="s">
        <v>57</v>
      </c>
      <c r="B684" t="s">
        <v>66</v>
      </c>
      <c r="C684">
        <v>2015</v>
      </c>
      <c r="D684" t="s">
        <v>4</v>
      </c>
      <c r="E684" s="27">
        <v>40383110251.660011</v>
      </c>
    </row>
    <row r="685" spans="1:5" x14ac:dyDescent="0.25">
      <c r="A685" t="s">
        <v>57</v>
      </c>
      <c r="B685" t="s">
        <v>66</v>
      </c>
      <c r="C685">
        <v>2015</v>
      </c>
      <c r="D685" t="s">
        <v>5</v>
      </c>
      <c r="E685" s="27">
        <v>28969940943.860004</v>
      </c>
    </row>
    <row r="686" spans="1:5" x14ac:dyDescent="0.25">
      <c r="A686" t="s">
        <v>57</v>
      </c>
      <c r="B686" t="s">
        <v>66</v>
      </c>
      <c r="C686">
        <v>2015</v>
      </c>
      <c r="D686" t="s">
        <v>6</v>
      </c>
      <c r="E686" s="27">
        <v>23143413533.681473</v>
      </c>
    </row>
    <row r="687" spans="1:5" x14ac:dyDescent="0.25">
      <c r="A687" t="s">
        <v>57</v>
      </c>
      <c r="B687" t="s">
        <v>66</v>
      </c>
      <c r="C687">
        <v>2015</v>
      </c>
      <c r="D687" t="s">
        <v>7</v>
      </c>
      <c r="E687" s="27">
        <v>7481186668.0500002</v>
      </c>
    </row>
    <row r="688" spans="1:5" x14ac:dyDescent="0.25">
      <c r="A688" t="s">
        <v>57</v>
      </c>
      <c r="B688" t="s">
        <v>66</v>
      </c>
      <c r="C688">
        <v>2015</v>
      </c>
      <c r="D688" t="s">
        <v>8</v>
      </c>
      <c r="E688" s="27">
        <v>1438916972.99</v>
      </c>
    </row>
    <row r="689" spans="1:5" x14ac:dyDescent="0.25">
      <c r="A689" t="s">
        <v>57</v>
      </c>
      <c r="B689" t="s">
        <v>66</v>
      </c>
      <c r="C689">
        <v>2015</v>
      </c>
      <c r="D689" t="s">
        <v>9</v>
      </c>
      <c r="E689" s="27">
        <v>3794571302.2400002</v>
      </c>
    </row>
    <row r="690" spans="1:5" x14ac:dyDescent="0.25">
      <c r="A690" t="s">
        <v>57</v>
      </c>
      <c r="B690" t="s">
        <v>66</v>
      </c>
      <c r="C690">
        <v>2015</v>
      </c>
      <c r="D690" t="s">
        <v>10</v>
      </c>
      <c r="E690" s="27">
        <v>137411337.50999999</v>
      </c>
    </row>
    <row r="691" spans="1:5" x14ac:dyDescent="0.25">
      <c r="A691" t="s">
        <v>57</v>
      </c>
      <c r="B691" t="s">
        <v>66</v>
      </c>
      <c r="C691">
        <v>2015</v>
      </c>
      <c r="D691" t="s">
        <v>11</v>
      </c>
      <c r="E691" s="27">
        <v>40245698914.150009</v>
      </c>
    </row>
    <row r="692" spans="1:5" x14ac:dyDescent="0.25">
      <c r="A692" t="s">
        <v>57</v>
      </c>
      <c r="B692" t="s">
        <v>66</v>
      </c>
      <c r="C692">
        <v>2015</v>
      </c>
      <c r="D692" t="s">
        <v>12</v>
      </c>
      <c r="E692" s="27">
        <v>439007980.38999999</v>
      </c>
    </row>
    <row r="693" spans="1:5" x14ac:dyDescent="0.25">
      <c r="A693" t="s">
        <v>57</v>
      </c>
      <c r="B693" t="s">
        <v>66</v>
      </c>
      <c r="C693">
        <v>2015</v>
      </c>
      <c r="D693" t="s">
        <v>13</v>
      </c>
      <c r="E693" s="27">
        <v>399690931</v>
      </c>
    </row>
    <row r="694" spans="1:5" x14ac:dyDescent="0.25">
      <c r="A694" t="s">
        <v>57</v>
      </c>
      <c r="B694" t="s">
        <v>66</v>
      </c>
      <c r="C694">
        <v>2015</v>
      </c>
      <c r="D694" t="s">
        <v>14</v>
      </c>
      <c r="E694" s="27">
        <v>39295708.390000001</v>
      </c>
    </row>
    <row r="695" spans="1:5" x14ac:dyDescent="0.25">
      <c r="A695" t="s">
        <v>57</v>
      </c>
      <c r="B695" t="s">
        <v>66</v>
      </c>
      <c r="C695">
        <v>2015</v>
      </c>
      <c r="D695" t="s">
        <v>15</v>
      </c>
      <c r="E695" s="27">
        <v>21341</v>
      </c>
    </row>
    <row r="696" spans="1:5" x14ac:dyDescent="0.25">
      <c r="A696" t="s">
        <v>57</v>
      </c>
      <c r="B696" t="s">
        <v>66</v>
      </c>
      <c r="C696">
        <v>2015</v>
      </c>
      <c r="D696" t="s">
        <v>17</v>
      </c>
      <c r="E696" s="27">
        <v>39317049.389999986</v>
      </c>
    </row>
    <row r="697" spans="1:5" x14ac:dyDescent="0.25">
      <c r="A697" t="s">
        <v>57</v>
      </c>
      <c r="B697" t="s">
        <v>66</v>
      </c>
      <c r="C697">
        <v>2015</v>
      </c>
      <c r="D697" t="s">
        <v>18</v>
      </c>
      <c r="E697" s="27">
        <v>40285015963.540009</v>
      </c>
    </row>
    <row r="698" spans="1:5" x14ac:dyDescent="0.25">
      <c r="A698" t="s">
        <v>57</v>
      </c>
      <c r="B698" t="s">
        <v>66</v>
      </c>
      <c r="C698">
        <v>2015</v>
      </c>
      <c r="D698" t="s">
        <v>19</v>
      </c>
      <c r="E698" s="27">
        <v>40404549747.989998</v>
      </c>
    </row>
    <row r="699" spans="1:5" x14ac:dyDescent="0.25">
      <c r="A699" t="s">
        <v>57</v>
      </c>
      <c r="B699" t="s">
        <v>66</v>
      </c>
      <c r="C699">
        <v>2015</v>
      </c>
      <c r="D699" t="s">
        <v>20</v>
      </c>
      <c r="E699" s="27">
        <v>22290703916.190002</v>
      </c>
    </row>
    <row r="700" spans="1:5" x14ac:dyDescent="0.25">
      <c r="A700" t="s">
        <v>57</v>
      </c>
      <c r="B700" t="s">
        <v>66</v>
      </c>
      <c r="C700">
        <v>2015</v>
      </c>
      <c r="D700" t="s">
        <v>21</v>
      </c>
      <c r="E700" s="27">
        <v>1537830479.3399999</v>
      </c>
    </row>
    <row r="701" spans="1:5" x14ac:dyDescent="0.25">
      <c r="A701" t="s">
        <v>57</v>
      </c>
      <c r="B701" t="s">
        <v>66</v>
      </c>
      <c r="C701">
        <v>2015</v>
      </c>
      <c r="D701" t="s">
        <v>22</v>
      </c>
      <c r="E701" s="27">
        <v>16576015352.459999</v>
      </c>
    </row>
    <row r="702" spans="1:5" x14ac:dyDescent="0.25">
      <c r="A702" t="s">
        <v>57</v>
      </c>
      <c r="B702" t="s">
        <v>66</v>
      </c>
      <c r="C702">
        <v>2015</v>
      </c>
      <c r="D702" t="s">
        <v>23</v>
      </c>
      <c r="E702" s="27">
        <v>38866719268.650002</v>
      </c>
    </row>
    <row r="703" spans="1:5" x14ac:dyDescent="0.25">
      <c r="A703" t="s">
        <v>57</v>
      </c>
      <c r="B703" t="s">
        <v>66</v>
      </c>
      <c r="C703">
        <v>2015</v>
      </c>
      <c r="D703" t="s">
        <v>24</v>
      </c>
      <c r="E703" s="27">
        <v>2896052240.1299996</v>
      </c>
    </row>
    <row r="704" spans="1:5" x14ac:dyDescent="0.25">
      <c r="A704" t="s">
        <v>57</v>
      </c>
      <c r="B704" t="s">
        <v>66</v>
      </c>
      <c r="C704">
        <v>2015</v>
      </c>
      <c r="D704" t="s">
        <v>25</v>
      </c>
      <c r="E704" s="27">
        <v>840482625.14999986</v>
      </c>
    </row>
    <row r="705" spans="1:5" x14ac:dyDescent="0.25">
      <c r="A705" t="s">
        <v>57</v>
      </c>
      <c r="B705" t="s">
        <v>66</v>
      </c>
      <c r="C705">
        <v>2015</v>
      </c>
      <c r="D705" t="s">
        <v>26</v>
      </c>
      <c r="E705" s="27">
        <v>106099294.47999999</v>
      </c>
    </row>
    <row r="706" spans="1:5" x14ac:dyDescent="0.25">
      <c r="A706" t="s">
        <v>57</v>
      </c>
      <c r="B706" t="s">
        <v>66</v>
      </c>
      <c r="C706">
        <v>2015</v>
      </c>
      <c r="D706" t="s">
        <v>27</v>
      </c>
      <c r="E706" s="27">
        <v>1949470320.5</v>
      </c>
    </row>
    <row r="707" spans="1:5" x14ac:dyDescent="0.25">
      <c r="A707" t="s">
        <v>57</v>
      </c>
      <c r="B707" t="s">
        <v>66</v>
      </c>
      <c r="C707">
        <v>2015</v>
      </c>
      <c r="D707" t="s">
        <v>28</v>
      </c>
      <c r="E707" s="27">
        <v>1930336902.99</v>
      </c>
    </row>
    <row r="708" spans="1:5" x14ac:dyDescent="0.25">
      <c r="A708" t="s">
        <v>57</v>
      </c>
      <c r="B708" t="s">
        <v>66</v>
      </c>
      <c r="C708">
        <v>2015</v>
      </c>
      <c r="D708" t="s">
        <v>29</v>
      </c>
      <c r="E708" s="27">
        <v>946581919.63000011</v>
      </c>
    </row>
    <row r="709" spans="1:5" x14ac:dyDescent="0.25">
      <c r="A709" t="s">
        <v>57</v>
      </c>
      <c r="B709" t="s">
        <v>66</v>
      </c>
      <c r="C709">
        <v>2015</v>
      </c>
      <c r="D709" t="s">
        <v>30</v>
      </c>
      <c r="E709" s="27">
        <v>39813301188.279999</v>
      </c>
    </row>
    <row r="710" spans="1:5" x14ac:dyDescent="0.25">
      <c r="A710" t="s">
        <v>57</v>
      </c>
      <c r="B710" t="s">
        <v>66</v>
      </c>
      <c r="C710">
        <v>2015</v>
      </c>
      <c r="D710" t="s">
        <v>31</v>
      </c>
      <c r="E710" s="27">
        <v>471714775.26000977</v>
      </c>
    </row>
    <row r="711" spans="1:5" x14ac:dyDescent="0.25">
      <c r="A711" t="s">
        <v>57</v>
      </c>
      <c r="B711" t="s">
        <v>66</v>
      </c>
      <c r="C711">
        <v>2015</v>
      </c>
      <c r="D711" t="s">
        <v>32</v>
      </c>
      <c r="E711" s="27">
        <v>1961853987.8100052</v>
      </c>
    </row>
    <row r="712" spans="1:5" x14ac:dyDescent="0.25">
      <c r="A712" t="s">
        <v>57</v>
      </c>
      <c r="B712" t="s">
        <v>66</v>
      </c>
      <c r="C712">
        <v>2015</v>
      </c>
      <c r="D712" t="s">
        <v>33</v>
      </c>
      <c r="E712" s="27">
        <v>-1490139212.5499954</v>
      </c>
    </row>
    <row r="713" spans="1:5" x14ac:dyDescent="0.25">
      <c r="A713" t="s">
        <v>57</v>
      </c>
      <c r="B713" t="s">
        <v>66</v>
      </c>
      <c r="C713">
        <v>2015</v>
      </c>
      <c r="D713" t="s">
        <v>34</v>
      </c>
      <c r="E713" s="27">
        <v>296453504.24000549</v>
      </c>
    </row>
    <row r="714" spans="1:5" x14ac:dyDescent="0.25">
      <c r="A714" t="s">
        <v>57</v>
      </c>
      <c r="B714" t="s">
        <v>66</v>
      </c>
      <c r="C714">
        <v>2015</v>
      </c>
      <c r="D714" t="s">
        <v>35</v>
      </c>
      <c r="E714" s="27">
        <v>-4736791248.1199951</v>
      </c>
    </row>
    <row r="715" spans="1:5" x14ac:dyDescent="0.25">
      <c r="A715" t="s">
        <v>58</v>
      </c>
      <c r="B715" t="s">
        <v>66</v>
      </c>
      <c r="C715">
        <v>2015</v>
      </c>
      <c r="D715" t="s">
        <v>4</v>
      </c>
      <c r="E715" s="27">
        <v>25173694857.459999</v>
      </c>
    </row>
    <row r="716" spans="1:5" x14ac:dyDescent="0.25">
      <c r="A716" t="s">
        <v>58</v>
      </c>
      <c r="B716" t="s">
        <v>66</v>
      </c>
      <c r="C716">
        <v>2015</v>
      </c>
      <c r="D716" t="s">
        <v>5</v>
      </c>
      <c r="E716" s="27">
        <v>17058188697.660002</v>
      </c>
    </row>
    <row r="717" spans="1:5" x14ac:dyDescent="0.25">
      <c r="A717" t="s">
        <v>58</v>
      </c>
      <c r="B717" t="s">
        <v>66</v>
      </c>
      <c r="C717">
        <v>2015</v>
      </c>
      <c r="D717" t="s">
        <v>6</v>
      </c>
      <c r="E717" s="27">
        <v>13781418823.104181</v>
      </c>
    </row>
    <row r="718" spans="1:5" x14ac:dyDescent="0.25">
      <c r="A718" t="s">
        <v>58</v>
      </c>
      <c r="B718" t="s">
        <v>66</v>
      </c>
      <c r="C718">
        <v>2015</v>
      </c>
      <c r="D718" t="s">
        <v>7</v>
      </c>
      <c r="E718" s="27">
        <v>5653106463.5100012</v>
      </c>
    </row>
    <row r="719" spans="1:5" x14ac:dyDescent="0.25">
      <c r="A719" t="s">
        <v>58</v>
      </c>
      <c r="B719" t="s">
        <v>66</v>
      </c>
      <c r="C719">
        <v>2015</v>
      </c>
      <c r="D719" t="s">
        <v>8</v>
      </c>
      <c r="E719" s="27">
        <v>782030721.27999997</v>
      </c>
    </row>
    <row r="720" spans="1:5" x14ac:dyDescent="0.25">
      <c r="A720" t="s">
        <v>58</v>
      </c>
      <c r="B720" t="s">
        <v>66</v>
      </c>
      <c r="C720">
        <v>2015</v>
      </c>
      <c r="D720" t="s">
        <v>9</v>
      </c>
      <c r="E720" s="27">
        <v>1742154077.21</v>
      </c>
    </row>
    <row r="721" spans="1:5" x14ac:dyDescent="0.25">
      <c r="A721" t="s">
        <v>58</v>
      </c>
      <c r="B721" t="s">
        <v>66</v>
      </c>
      <c r="C721">
        <v>2015</v>
      </c>
      <c r="D721" t="s">
        <v>10</v>
      </c>
      <c r="E721" s="27">
        <v>720245619.08000004</v>
      </c>
    </row>
    <row r="722" spans="1:5" x14ac:dyDescent="0.25">
      <c r="A722" t="s">
        <v>58</v>
      </c>
      <c r="B722" t="s">
        <v>66</v>
      </c>
      <c r="C722">
        <v>2015</v>
      </c>
      <c r="D722" t="s">
        <v>11</v>
      </c>
      <c r="E722" s="27">
        <v>24453449238.379997</v>
      </c>
    </row>
    <row r="723" spans="1:5" x14ac:dyDescent="0.25">
      <c r="A723" t="s">
        <v>58</v>
      </c>
      <c r="B723" t="s">
        <v>66</v>
      </c>
      <c r="C723">
        <v>2015</v>
      </c>
      <c r="D723" t="s">
        <v>12</v>
      </c>
      <c r="E723" s="27">
        <v>1224610147.3699999</v>
      </c>
    </row>
    <row r="724" spans="1:5" x14ac:dyDescent="0.25">
      <c r="A724" t="s">
        <v>58</v>
      </c>
      <c r="B724" t="s">
        <v>66</v>
      </c>
      <c r="C724">
        <v>2015</v>
      </c>
      <c r="D724" t="s">
        <v>13</v>
      </c>
      <c r="E724" s="27">
        <v>1175011349.77</v>
      </c>
    </row>
    <row r="725" spans="1:5" x14ac:dyDescent="0.25">
      <c r="A725" t="s">
        <v>58</v>
      </c>
      <c r="B725" t="s">
        <v>66</v>
      </c>
      <c r="C725">
        <v>2015</v>
      </c>
      <c r="D725" t="s">
        <v>14</v>
      </c>
      <c r="E725" s="27">
        <v>49598797.600000001</v>
      </c>
    </row>
    <row r="726" spans="1:5" x14ac:dyDescent="0.25">
      <c r="A726" t="s">
        <v>58</v>
      </c>
      <c r="B726" t="s">
        <v>66</v>
      </c>
      <c r="C726">
        <v>2015</v>
      </c>
      <c r="D726" t="s">
        <v>15</v>
      </c>
      <c r="E726" s="27">
        <v>0</v>
      </c>
    </row>
    <row r="727" spans="1:5" x14ac:dyDescent="0.25">
      <c r="A727" t="s">
        <v>58</v>
      </c>
      <c r="B727" t="s">
        <v>66</v>
      </c>
      <c r="C727">
        <v>2015</v>
      </c>
      <c r="D727" t="s">
        <v>17</v>
      </c>
      <c r="E727" s="27">
        <v>49598797.59999989</v>
      </c>
    </row>
    <row r="728" spans="1:5" x14ac:dyDescent="0.25">
      <c r="A728" t="s">
        <v>58</v>
      </c>
      <c r="B728" t="s">
        <v>66</v>
      </c>
      <c r="C728">
        <v>2015</v>
      </c>
      <c r="D728" t="s">
        <v>18</v>
      </c>
      <c r="E728" s="27">
        <v>24503048035.979996</v>
      </c>
    </row>
    <row r="729" spans="1:5" x14ac:dyDescent="0.25">
      <c r="A729" t="s">
        <v>58</v>
      </c>
      <c r="B729" t="s">
        <v>66</v>
      </c>
      <c r="C729">
        <v>2015</v>
      </c>
      <c r="D729" t="s">
        <v>19</v>
      </c>
      <c r="E729" s="27">
        <v>23590077687.959995</v>
      </c>
    </row>
    <row r="730" spans="1:5" x14ac:dyDescent="0.25">
      <c r="A730" t="s">
        <v>58</v>
      </c>
      <c r="B730" t="s">
        <v>66</v>
      </c>
      <c r="C730">
        <v>2015</v>
      </c>
      <c r="D730" t="s">
        <v>20</v>
      </c>
      <c r="E730" s="27">
        <v>12482884645.51</v>
      </c>
    </row>
    <row r="731" spans="1:5" x14ac:dyDescent="0.25">
      <c r="A731" t="s">
        <v>58</v>
      </c>
      <c r="B731" t="s">
        <v>66</v>
      </c>
      <c r="C731">
        <v>2015</v>
      </c>
      <c r="D731" t="s">
        <v>21</v>
      </c>
      <c r="E731" s="27">
        <v>957286002.77999997</v>
      </c>
    </row>
    <row r="732" spans="1:5" x14ac:dyDescent="0.25">
      <c r="A732" t="s">
        <v>58</v>
      </c>
      <c r="B732" t="s">
        <v>66</v>
      </c>
      <c r="C732">
        <v>2015</v>
      </c>
      <c r="D732" t="s">
        <v>22</v>
      </c>
      <c r="E732" s="27">
        <v>10149907039.670002</v>
      </c>
    </row>
    <row r="733" spans="1:5" x14ac:dyDescent="0.25">
      <c r="A733" t="s">
        <v>58</v>
      </c>
      <c r="B733" t="s">
        <v>66</v>
      </c>
      <c r="C733">
        <v>2015</v>
      </c>
      <c r="D733" t="s">
        <v>23</v>
      </c>
      <c r="E733" s="27">
        <v>22632791685.179996</v>
      </c>
    </row>
    <row r="734" spans="1:5" x14ac:dyDescent="0.25">
      <c r="A734" t="s">
        <v>58</v>
      </c>
      <c r="B734" t="s">
        <v>66</v>
      </c>
      <c r="C734">
        <v>2015</v>
      </c>
      <c r="D734" t="s">
        <v>24</v>
      </c>
      <c r="E734" s="27">
        <v>2679421646.4699998</v>
      </c>
    </row>
    <row r="735" spans="1:5" x14ac:dyDescent="0.25">
      <c r="A735" t="s">
        <v>58</v>
      </c>
      <c r="B735" t="s">
        <v>66</v>
      </c>
      <c r="C735">
        <v>2015</v>
      </c>
      <c r="D735" t="s">
        <v>25</v>
      </c>
      <c r="E735" s="27">
        <v>1722836818.6800001</v>
      </c>
    </row>
    <row r="736" spans="1:5" x14ac:dyDescent="0.25">
      <c r="A736" t="s">
        <v>58</v>
      </c>
      <c r="B736" t="s">
        <v>66</v>
      </c>
      <c r="C736">
        <v>2015</v>
      </c>
      <c r="D736" t="s">
        <v>26</v>
      </c>
      <c r="E736" s="27">
        <v>111376043.09999999</v>
      </c>
    </row>
    <row r="737" spans="1:5" x14ac:dyDescent="0.25">
      <c r="A737" t="s">
        <v>58</v>
      </c>
      <c r="B737" t="s">
        <v>66</v>
      </c>
      <c r="C737">
        <v>2015</v>
      </c>
      <c r="D737" t="s">
        <v>27</v>
      </c>
      <c r="E737" s="27">
        <v>845208784.68999994</v>
      </c>
    </row>
    <row r="738" spans="1:5" x14ac:dyDescent="0.25">
      <c r="A738" t="s">
        <v>58</v>
      </c>
      <c r="B738" t="s">
        <v>66</v>
      </c>
      <c r="C738">
        <v>2015</v>
      </c>
      <c r="D738" t="s">
        <v>28</v>
      </c>
      <c r="E738" s="27">
        <v>834924410.42999995</v>
      </c>
    </row>
    <row r="739" spans="1:5" x14ac:dyDescent="0.25">
      <c r="A739" t="s">
        <v>58</v>
      </c>
      <c r="B739" t="s">
        <v>66</v>
      </c>
      <c r="C739">
        <v>2015</v>
      </c>
      <c r="D739" t="s">
        <v>29</v>
      </c>
      <c r="E739" s="27">
        <v>1834212861.7799997</v>
      </c>
    </row>
    <row r="740" spans="1:5" x14ac:dyDescent="0.25">
      <c r="A740" t="s">
        <v>58</v>
      </c>
      <c r="B740" t="s">
        <v>66</v>
      </c>
      <c r="C740">
        <v>2015</v>
      </c>
      <c r="D740" t="s">
        <v>30</v>
      </c>
      <c r="E740" s="27">
        <v>24467004546.959995</v>
      </c>
    </row>
    <row r="741" spans="1:5" x14ac:dyDescent="0.25">
      <c r="A741" t="s">
        <v>58</v>
      </c>
      <c r="B741" t="s">
        <v>66</v>
      </c>
      <c r="C741">
        <v>2015</v>
      </c>
      <c r="D741" t="s">
        <v>31</v>
      </c>
      <c r="E741" s="27">
        <v>36043489.020000458</v>
      </c>
    </row>
    <row r="742" spans="1:5" x14ac:dyDescent="0.25">
      <c r="A742" t="s">
        <v>58</v>
      </c>
      <c r="B742" t="s">
        <v>66</v>
      </c>
      <c r="C742">
        <v>2015</v>
      </c>
      <c r="D742" t="s">
        <v>32</v>
      </c>
      <c r="E742" s="27">
        <v>355984434.1400032</v>
      </c>
    </row>
    <row r="743" spans="1:5" x14ac:dyDescent="0.25">
      <c r="A743" t="s">
        <v>58</v>
      </c>
      <c r="B743" t="s">
        <v>66</v>
      </c>
      <c r="C743">
        <v>2015</v>
      </c>
      <c r="D743" t="s">
        <v>33</v>
      </c>
      <c r="E743" s="27">
        <v>-319940945.12000275</v>
      </c>
    </row>
    <row r="744" spans="1:5" x14ac:dyDescent="0.25">
      <c r="A744" t="s">
        <v>58</v>
      </c>
      <c r="B744" t="s">
        <v>66</v>
      </c>
      <c r="C744">
        <v>2015</v>
      </c>
      <c r="D744" t="s">
        <v>34</v>
      </c>
      <c r="E744" s="27">
        <v>587557.98000335693</v>
      </c>
    </row>
    <row r="745" spans="1:5" x14ac:dyDescent="0.25">
      <c r="A745" t="s">
        <v>58</v>
      </c>
      <c r="B745" t="s">
        <v>66</v>
      </c>
      <c r="C745">
        <v>2015</v>
      </c>
      <c r="D745" t="s">
        <v>35</v>
      </c>
      <c r="E745" s="27">
        <v>-227766321.72000122</v>
      </c>
    </row>
    <row r="746" spans="1:5" x14ac:dyDescent="0.25">
      <c r="A746" t="s">
        <v>59</v>
      </c>
      <c r="B746" t="s">
        <v>66</v>
      </c>
      <c r="C746">
        <v>2015</v>
      </c>
      <c r="D746" t="s">
        <v>4</v>
      </c>
      <c r="E746" s="27">
        <v>7234536749.6800013</v>
      </c>
    </row>
    <row r="747" spans="1:5" x14ac:dyDescent="0.25">
      <c r="A747" t="s">
        <v>59</v>
      </c>
      <c r="B747" t="s">
        <v>66</v>
      </c>
      <c r="C747">
        <v>2015</v>
      </c>
      <c r="D747" t="s">
        <v>5</v>
      </c>
      <c r="E747" s="27">
        <v>3072502073.6300006</v>
      </c>
    </row>
    <row r="748" spans="1:5" x14ac:dyDescent="0.25">
      <c r="A748" t="s">
        <v>59</v>
      </c>
      <c r="B748" t="s">
        <v>66</v>
      </c>
      <c r="C748">
        <v>2015</v>
      </c>
      <c r="D748" t="s">
        <v>6</v>
      </c>
      <c r="E748" s="27">
        <v>2513471534.0964537</v>
      </c>
    </row>
    <row r="749" spans="1:5" x14ac:dyDescent="0.25">
      <c r="A749" t="s">
        <v>59</v>
      </c>
      <c r="B749" t="s">
        <v>66</v>
      </c>
      <c r="C749">
        <v>2015</v>
      </c>
      <c r="D749" t="s">
        <v>7</v>
      </c>
      <c r="E749" s="27">
        <v>3453894768.75</v>
      </c>
    </row>
    <row r="750" spans="1:5" x14ac:dyDescent="0.25">
      <c r="A750" t="s">
        <v>59</v>
      </c>
      <c r="B750" t="s">
        <v>66</v>
      </c>
      <c r="C750">
        <v>2015</v>
      </c>
      <c r="D750" t="s">
        <v>8</v>
      </c>
      <c r="E750" s="27">
        <v>2539125062.6000004</v>
      </c>
    </row>
    <row r="751" spans="1:5" x14ac:dyDescent="0.25">
      <c r="A751" t="s">
        <v>59</v>
      </c>
      <c r="B751" t="s">
        <v>66</v>
      </c>
      <c r="C751">
        <v>2015</v>
      </c>
      <c r="D751" t="s">
        <v>9</v>
      </c>
      <c r="E751" s="27">
        <v>578382993.96000004</v>
      </c>
    </row>
    <row r="752" spans="1:5" x14ac:dyDescent="0.25">
      <c r="A752" t="s">
        <v>59</v>
      </c>
      <c r="B752" t="s">
        <v>66</v>
      </c>
      <c r="C752">
        <v>2015</v>
      </c>
      <c r="D752" t="s">
        <v>10</v>
      </c>
      <c r="E752" s="27">
        <v>129756913.34</v>
      </c>
    </row>
    <row r="753" spans="1:5" x14ac:dyDescent="0.25">
      <c r="A753" t="s">
        <v>59</v>
      </c>
      <c r="B753" t="s">
        <v>66</v>
      </c>
      <c r="C753">
        <v>2015</v>
      </c>
      <c r="D753" t="s">
        <v>11</v>
      </c>
      <c r="E753" s="27">
        <v>7104779836.3400011</v>
      </c>
    </row>
    <row r="754" spans="1:5" x14ac:dyDescent="0.25">
      <c r="A754" t="s">
        <v>59</v>
      </c>
      <c r="B754" t="s">
        <v>66</v>
      </c>
      <c r="C754">
        <v>2015</v>
      </c>
      <c r="D754" t="s">
        <v>12</v>
      </c>
      <c r="E754" s="27">
        <v>307718579.58000004</v>
      </c>
    </row>
    <row r="755" spans="1:5" x14ac:dyDescent="0.25">
      <c r="A755" t="s">
        <v>59</v>
      </c>
      <c r="B755" t="s">
        <v>66</v>
      </c>
      <c r="C755">
        <v>2015</v>
      </c>
      <c r="D755" t="s">
        <v>13</v>
      </c>
      <c r="E755" s="27">
        <v>154186096.59999999</v>
      </c>
    </row>
    <row r="756" spans="1:5" x14ac:dyDescent="0.25">
      <c r="A756" t="s">
        <v>59</v>
      </c>
      <c r="B756" t="s">
        <v>66</v>
      </c>
      <c r="C756">
        <v>2015</v>
      </c>
      <c r="D756" t="s">
        <v>14</v>
      </c>
      <c r="E756" s="27">
        <v>5651079.6200000001</v>
      </c>
    </row>
    <row r="757" spans="1:5" x14ac:dyDescent="0.25">
      <c r="A757" t="s">
        <v>59</v>
      </c>
      <c r="B757" t="s">
        <v>66</v>
      </c>
      <c r="C757">
        <v>2015</v>
      </c>
      <c r="D757" t="s">
        <v>15</v>
      </c>
      <c r="E757" s="27">
        <v>147881403.36000001</v>
      </c>
    </row>
    <row r="758" spans="1:5" x14ac:dyDescent="0.25">
      <c r="A758" t="s">
        <v>59</v>
      </c>
      <c r="B758" t="s">
        <v>66</v>
      </c>
      <c r="C758">
        <v>2015</v>
      </c>
      <c r="D758" t="s">
        <v>17</v>
      </c>
      <c r="E758" s="27">
        <v>153532482.98000005</v>
      </c>
    </row>
    <row r="759" spans="1:5" x14ac:dyDescent="0.25">
      <c r="A759" t="s">
        <v>59</v>
      </c>
      <c r="B759" t="s">
        <v>66</v>
      </c>
      <c r="C759">
        <v>2015</v>
      </c>
      <c r="D759" t="s">
        <v>18</v>
      </c>
      <c r="E759" s="27">
        <v>7258312319.3200016</v>
      </c>
    </row>
    <row r="760" spans="1:5" x14ac:dyDescent="0.25">
      <c r="A760" t="s">
        <v>59</v>
      </c>
      <c r="B760" t="s">
        <v>66</v>
      </c>
      <c r="C760">
        <v>2015</v>
      </c>
      <c r="D760" t="s">
        <v>19</v>
      </c>
      <c r="E760" s="27">
        <v>6919051439.7699995</v>
      </c>
    </row>
    <row r="761" spans="1:5" x14ac:dyDescent="0.25">
      <c r="A761" t="s">
        <v>59</v>
      </c>
      <c r="B761" t="s">
        <v>66</v>
      </c>
      <c r="C761">
        <v>2015</v>
      </c>
      <c r="D761" t="s">
        <v>20</v>
      </c>
      <c r="E761" s="27">
        <v>4019713945.019999</v>
      </c>
    </row>
    <row r="762" spans="1:5" x14ac:dyDescent="0.25">
      <c r="A762" t="s">
        <v>59</v>
      </c>
      <c r="B762" t="s">
        <v>66</v>
      </c>
      <c r="C762">
        <v>2015</v>
      </c>
      <c r="D762" t="s">
        <v>21</v>
      </c>
      <c r="E762" s="27">
        <v>173901252.71000001</v>
      </c>
    </row>
    <row r="763" spans="1:5" x14ac:dyDescent="0.25">
      <c r="A763" t="s">
        <v>59</v>
      </c>
      <c r="B763" t="s">
        <v>66</v>
      </c>
      <c r="C763">
        <v>2015</v>
      </c>
      <c r="D763" t="s">
        <v>22</v>
      </c>
      <c r="E763" s="27">
        <v>2725436242.0399995</v>
      </c>
    </row>
    <row r="764" spans="1:5" x14ac:dyDescent="0.25">
      <c r="A764" t="s">
        <v>59</v>
      </c>
      <c r="B764" t="s">
        <v>66</v>
      </c>
      <c r="C764">
        <v>2015</v>
      </c>
      <c r="D764" t="s">
        <v>23</v>
      </c>
      <c r="E764" s="27">
        <v>6745150187.0599995</v>
      </c>
    </row>
    <row r="765" spans="1:5" x14ac:dyDescent="0.25">
      <c r="A765" t="s">
        <v>59</v>
      </c>
      <c r="B765" t="s">
        <v>66</v>
      </c>
      <c r="C765">
        <v>2015</v>
      </c>
      <c r="D765" t="s">
        <v>24</v>
      </c>
      <c r="E765" s="27">
        <v>596963267.81000006</v>
      </c>
    </row>
    <row r="766" spans="1:5" x14ac:dyDescent="0.25">
      <c r="A766" t="s">
        <v>59</v>
      </c>
      <c r="B766" t="s">
        <v>66</v>
      </c>
      <c r="C766">
        <v>2015</v>
      </c>
      <c r="D766" t="s">
        <v>25</v>
      </c>
      <c r="E766" s="27">
        <v>355131754.75</v>
      </c>
    </row>
    <row r="767" spans="1:5" x14ac:dyDescent="0.25">
      <c r="A767" t="s">
        <v>59</v>
      </c>
      <c r="B767" t="s">
        <v>66</v>
      </c>
      <c r="C767">
        <v>2015</v>
      </c>
      <c r="D767" t="s">
        <v>26</v>
      </c>
      <c r="E767" s="27">
        <v>6034018.54</v>
      </c>
    </row>
    <row r="768" spans="1:5" x14ac:dyDescent="0.25">
      <c r="A768" t="s">
        <v>59</v>
      </c>
      <c r="B768" t="s">
        <v>66</v>
      </c>
      <c r="C768">
        <v>2015</v>
      </c>
      <c r="D768" t="s">
        <v>27</v>
      </c>
      <c r="E768" s="27">
        <v>235797494.51999998</v>
      </c>
    </row>
    <row r="769" spans="1:5" x14ac:dyDescent="0.25">
      <c r="A769" t="s">
        <v>59</v>
      </c>
      <c r="B769" t="s">
        <v>66</v>
      </c>
      <c r="C769">
        <v>2015</v>
      </c>
      <c r="D769" t="s">
        <v>28</v>
      </c>
      <c r="E769" s="27">
        <v>235797494.51999998</v>
      </c>
    </row>
    <row r="770" spans="1:5" x14ac:dyDescent="0.25">
      <c r="A770" t="s">
        <v>59</v>
      </c>
      <c r="B770" t="s">
        <v>66</v>
      </c>
      <c r="C770">
        <v>2015</v>
      </c>
      <c r="D770" t="s">
        <v>29</v>
      </c>
      <c r="E770" s="27">
        <v>361165773.29000002</v>
      </c>
    </row>
    <row r="771" spans="1:5" x14ac:dyDescent="0.25">
      <c r="A771" t="s">
        <v>59</v>
      </c>
      <c r="B771" t="s">
        <v>66</v>
      </c>
      <c r="C771">
        <v>2015</v>
      </c>
      <c r="D771" t="s">
        <v>30</v>
      </c>
      <c r="E771" s="27">
        <v>7106315960.3499994</v>
      </c>
    </row>
    <row r="772" spans="1:5" x14ac:dyDescent="0.25">
      <c r="A772" t="s">
        <v>59</v>
      </c>
      <c r="B772" t="s">
        <v>66</v>
      </c>
      <c r="C772">
        <v>2015</v>
      </c>
      <c r="D772" t="s">
        <v>31</v>
      </c>
      <c r="E772" s="27">
        <v>151996358.97000217</v>
      </c>
    </row>
    <row r="773" spans="1:5" x14ac:dyDescent="0.25">
      <c r="A773" t="s">
        <v>59</v>
      </c>
      <c r="B773" t="s">
        <v>66</v>
      </c>
      <c r="C773">
        <v>2015</v>
      </c>
      <c r="D773" t="s">
        <v>32</v>
      </c>
      <c r="E773" s="27">
        <v>222497478.68000221</v>
      </c>
    </row>
    <row r="774" spans="1:5" x14ac:dyDescent="0.25">
      <c r="A774" t="s">
        <v>59</v>
      </c>
      <c r="B774" t="s">
        <v>66</v>
      </c>
      <c r="C774">
        <v>2015</v>
      </c>
      <c r="D774" t="s">
        <v>33</v>
      </c>
      <c r="E774" s="27">
        <v>-70501119.710000038</v>
      </c>
    </row>
    <row r="775" spans="1:5" x14ac:dyDescent="0.25">
      <c r="A775" t="s">
        <v>59</v>
      </c>
      <c r="B775" t="s">
        <v>66</v>
      </c>
      <c r="C775">
        <v>2015</v>
      </c>
      <c r="D775" t="s">
        <v>34</v>
      </c>
      <c r="E775" s="27">
        <v>7032678.07999897</v>
      </c>
    </row>
    <row r="776" spans="1:5" x14ac:dyDescent="0.25">
      <c r="A776" t="s">
        <v>59</v>
      </c>
      <c r="B776" t="s">
        <v>66</v>
      </c>
      <c r="C776">
        <v>2015</v>
      </c>
      <c r="D776" t="s">
        <v>35</v>
      </c>
      <c r="E776" s="27">
        <v>-203289535.07999992</v>
      </c>
    </row>
    <row r="777" spans="1:5" x14ac:dyDescent="0.25">
      <c r="A777" t="s">
        <v>60</v>
      </c>
      <c r="B777" t="s">
        <v>66</v>
      </c>
      <c r="C777">
        <v>2015</v>
      </c>
      <c r="D777" t="s">
        <v>4</v>
      </c>
      <c r="E777" s="27">
        <v>180187336630.09003</v>
      </c>
    </row>
    <row r="778" spans="1:5" x14ac:dyDescent="0.25">
      <c r="A778" t="s">
        <v>60</v>
      </c>
      <c r="B778" t="s">
        <v>66</v>
      </c>
      <c r="C778">
        <v>2015</v>
      </c>
      <c r="D778" t="s">
        <v>5</v>
      </c>
      <c r="E778" s="27">
        <v>134032581892.02</v>
      </c>
    </row>
    <row r="779" spans="1:5" x14ac:dyDescent="0.25">
      <c r="A779" t="s">
        <v>60</v>
      </c>
      <c r="B779" t="s">
        <v>66</v>
      </c>
      <c r="C779">
        <v>2015</v>
      </c>
      <c r="D779" t="s">
        <v>6</v>
      </c>
      <c r="E779" s="27">
        <v>107056221422.70073</v>
      </c>
    </row>
    <row r="780" spans="1:5" x14ac:dyDescent="0.25">
      <c r="A780" t="s">
        <v>60</v>
      </c>
      <c r="B780" t="s">
        <v>66</v>
      </c>
      <c r="C780">
        <v>2015</v>
      </c>
      <c r="D780" t="s">
        <v>7</v>
      </c>
      <c r="E780" s="27">
        <v>26839515209.040001</v>
      </c>
    </row>
    <row r="781" spans="1:5" x14ac:dyDescent="0.25">
      <c r="A781" t="s">
        <v>60</v>
      </c>
      <c r="B781" t="s">
        <v>66</v>
      </c>
      <c r="C781">
        <v>2015</v>
      </c>
      <c r="D781" t="s">
        <v>8</v>
      </c>
      <c r="E781" s="27">
        <v>611056977.98000002</v>
      </c>
    </row>
    <row r="782" spans="1:5" x14ac:dyDescent="0.25">
      <c r="A782" t="s">
        <v>60</v>
      </c>
      <c r="B782" t="s">
        <v>66</v>
      </c>
      <c r="C782">
        <v>2015</v>
      </c>
      <c r="D782" t="s">
        <v>9</v>
      </c>
      <c r="E782" s="27">
        <v>16227883773.339998</v>
      </c>
    </row>
    <row r="783" spans="1:5" x14ac:dyDescent="0.25">
      <c r="A783" t="s">
        <v>60</v>
      </c>
      <c r="B783" t="s">
        <v>66</v>
      </c>
      <c r="C783">
        <v>2015</v>
      </c>
      <c r="D783" t="s">
        <v>10</v>
      </c>
      <c r="E783" s="27">
        <v>3087355755.6899996</v>
      </c>
    </row>
    <row r="784" spans="1:5" x14ac:dyDescent="0.25">
      <c r="A784" t="s">
        <v>60</v>
      </c>
      <c r="B784" t="s">
        <v>66</v>
      </c>
      <c r="C784">
        <v>2015</v>
      </c>
      <c r="D784" t="s">
        <v>11</v>
      </c>
      <c r="E784" s="27">
        <v>177099980874.40002</v>
      </c>
    </row>
    <row r="785" spans="1:5" x14ac:dyDescent="0.25">
      <c r="A785" t="s">
        <v>60</v>
      </c>
      <c r="B785" t="s">
        <v>66</v>
      </c>
      <c r="C785">
        <v>2015</v>
      </c>
      <c r="D785" t="s">
        <v>12</v>
      </c>
      <c r="E785" s="27">
        <v>7468143612.8499994</v>
      </c>
    </row>
    <row r="786" spans="1:5" x14ac:dyDescent="0.25">
      <c r="A786" t="s">
        <v>60</v>
      </c>
      <c r="B786" t="s">
        <v>66</v>
      </c>
      <c r="C786">
        <v>2015</v>
      </c>
      <c r="D786" t="s">
        <v>13</v>
      </c>
      <c r="E786" s="27">
        <v>7174627943.4099998</v>
      </c>
    </row>
    <row r="787" spans="1:5" x14ac:dyDescent="0.25">
      <c r="A787" t="s">
        <v>60</v>
      </c>
      <c r="B787" t="s">
        <v>66</v>
      </c>
      <c r="C787">
        <v>2015</v>
      </c>
      <c r="D787" t="s">
        <v>14</v>
      </c>
      <c r="E787" s="27">
        <v>247596662.74000001</v>
      </c>
    </row>
    <row r="788" spans="1:5" x14ac:dyDescent="0.25">
      <c r="A788" t="s">
        <v>60</v>
      </c>
      <c r="B788" t="s">
        <v>66</v>
      </c>
      <c r="C788">
        <v>2015</v>
      </c>
      <c r="D788" t="s">
        <v>15</v>
      </c>
      <c r="E788" s="27">
        <v>45919006.700000048</v>
      </c>
    </row>
    <row r="789" spans="1:5" x14ac:dyDescent="0.25">
      <c r="A789" t="s">
        <v>60</v>
      </c>
      <c r="B789" t="s">
        <v>66</v>
      </c>
      <c r="C789">
        <v>2015</v>
      </c>
      <c r="D789" t="s">
        <v>17</v>
      </c>
      <c r="E789" s="27">
        <v>293515669.4400003</v>
      </c>
    </row>
    <row r="790" spans="1:5" x14ac:dyDescent="0.25">
      <c r="A790" t="s">
        <v>60</v>
      </c>
      <c r="B790" t="s">
        <v>66</v>
      </c>
      <c r="C790">
        <v>2015</v>
      </c>
      <c r="D790" t="s">
        <v>18</v>
      </c>
      <c r="E790" s="27">
        <v>177393496543.84003</v>
      </c>
    </row>
    <row r="791" spans="1:5" x14ac:dyDescent="0.25">
      <c r="A791" t="s">
        <v>60</v>
      </c>
      <c r="B791" t="s">
        <v>66</v>
      </c>
      <c r="C791">
        <v>2015</v>
      </c>
      <c r="D791" t="s">
        <v>19</v>
      </c>
      <c r="E791" s="27">
        <v>167733431118.62997</v>
      </c>
    </row>
    <row r="792" spans="1:5" x14ac:dyDescent="0.25">
      <c r="A792" t="s">
        <v>60</v>
      </c>
      <c r="B792" t="s">
        <v>66</v>
      </c>
      <c r="C792">
        <v>2015</v>
      </c>
      <c r="D792" t="s">
        <v>20</v>
      </c>
      <c r="E792" s="27">
        <v>79821781584.209991</v>
      </c>
    </row>
    <row r="793" spans="1:5" x14ac:dyDescent="0.25">
      <c r="A793" t="s">
        <v>60</v>
      </c>
      <c r="B793" t="s">
        <v>66</v>
      </c>
      <c r="C793">
        <v>2015</v>
      </c>
      <c r="D793" t="s">
        <v>21</v>
      </c>
      <c r="E793" s="27">
        <v>9832749427.6799984</v>
      </c>
    </row>
    <row r="794" spans="1:5" x14ac:dyDescent="0.25">
      <c r="A794" t="s">
        <v>60</v>
      </c>
      <c r="B794" t="s">
        <v>66</v>
      </c>
      <c r="C794">
        <v>2015</v>
      </c>
      <c r="D794" t="s">
        <v>22</v>
      </c>
      <c r="E794" s="27">
        <v>78078900106.740005</v>
      </c>
    </row>
    <row r="795" spans="1:5" x14ac:dyDescent="0.25">
      <c r="A795" t="s">
        <v>60</v>
      </c>
      <c r="B795" t="s">
        <v>66</v>
      </c>
      <c r="C795">
        <v>2015</v>
      </c>
      <c r="D795" t="s">
        <v>23</v>
      </c>
      <c r="E795" s="27">
        <v>157900681690.94998</v>
      </c>
    </row>
    <row r="796" spans="1:5" x14ac:dyDescent="0.25">
      <c r="A796" t="s">
        <v>60</v>
      </c>
      <c r="B796" t="s">
        <v>66</v>
      </c>
      <c r="C796">
        <v>2015</v>
      </c>
      <c r="D796" t="s">
        <v>24</v>
      </c>
      <c r="E796" s="27">
        <v>20613972594.09</v>
      </c>
    </row>
    <row r="797" spans="1:5" x14ac:dyDescent="0.25">
      <c r="A797" t="s">
        <v>60</v>
      </c>
      <c r="B797" t="s">
        <v>66</v>
      </c>
      <c r="C797">
        <v>2015</v>
      </c>
      <c r="D797" t="s">
        <v>25</v>
      </c>
      <c r="E797" s="27">
        <v>9418862119.1399994</v>
      </c>
    </row>
    <row r="798" spans="1:5" x14ac:dyDescent="0.25">
      <c r="A798" t="s">
        <v>60</v>
      </c>
      <c r="B798" t="s">
        <v>66</v>
      </c>
      <c r="C798">
        <v>2015</v>
      </c>
      <c r="D798" t="s">
        <v>26</v>
      </c>
      <c r="E798" s="27">
        <v>3954549318.6799998</v>
      </c>
    </row>
    <row r="799" spans="1:5" x14ac:dyDescent="0.25">
      <c r="A799" t="s">
        <v>60</v>
      </c>
      <c r="B799" t="s">
        <v>66</v>
      </c>
      <c r="C799">
        <v>2015</v>
      </c>
      <c r="D799" t="s">
        <v>27</v>
      </c>
      <c r="E799" s="27">
        <v>7240561156.2699995</v>
      </c>
    </row>
    <row r="800" spans="1:5" x14ac:dyDescent="0.25">
      <c r="A800" t="s">
        <v>60</v>
      </c>
      <c r="B800" t="s">
        <v>66</v>
      </c>
      <c r="C800">
        <v>2015</v>
      </c>
      <c r="D800" t="s">
        <v>28</v>
      </c>
      <c r="E800" s="27">
        <v>7150616200.2299995</v>
      </c>
    </row>
    <row r="801" spans="1:5" x14ac:dyDescent="0.25">
      <c r="A801" t="s">
        <v>60</v>
      </c>
      <c r="B801" t="s">
        <v>66</v>
      </c>
      <c r="C801">
        <v>2015</v>
      </c>
      <c r="D801" t="s">
        <v>29</v>
      </c>
      <c r="E801" s="27">
        <v>13373411437.819998</v>
      </c>
    </row>
    <row r="802" spans="1:5" x14ac:dyDescent="0.25">
      <c r="A802" t="s">
        <v>60</v>
      </c>
      <c r="B802" t="s">
        <v>66</v>
      </c>
      <c r="C802">
        <v>2015</v>
      </c>
      <c r="D802" t="s">
        <v>30</v>
      </c>
      <c r="E802" s="27">
        <v>171274093128.76999</v>
      </c>
    </row>
    <row r="803" spans="1:5" x14ac:dyDescent="0.25">
      <c r="A803" t="s">
        <v>60</v>
      </c>
      <c r="B803" t="s">
        <v>66</v>
      </c>
      <c r="C803">
        <v>2015</v>
      </c>
      <c r="D803" t="s">
        <v>31</v>
      </c>
      <c r="E803" s="27">
        <v>6119403415.0700378</v>
      </c>
    </row>
    <row r="804" spans="1:5" x14ac:dyDescent="0.25">
      <c r="A804" t="s">
        <v>60</v>
      </c>
      <c r="B804" t="s">
        <v>66</v>
      </c>
      <c r="C804">
        <v>2015</v>
      </c>
      <c r="D804" t="s">
        <v>32</v>
      </c>
      <c r="E804" s="27">
        <v>968891941.2699585</v>
      </c>
    </row>
    <row r="805" spans="1:5" x14ac:dyDescent="0.25">
      <c r="A805" t="s">
        <v>60</v>
      </c>
      <c r="B805" t="s">
        <v>66</v>
      </c>
      <c r="C805">
        <v>2015</v>
      </c>
      <c r="D805" t="s">
        <v>33</v>
      </c>
      <c r="E805" s="27">
        <v>5150511473.8000793</v>
      </c>
    </row>
    <row r="806" spans="1:5" x14ac:dyDescent="0.25">
      <c r="A806" t="s">
        <v>60</v>
      </c>
      <c r="B806" t="s">
        <v>66</v>
      </c>
      <c r="C806">
        <v>2015</v>
      </c>
      <c r="D806" t="s">
        <v>34</v>
      </c>
      <c r="E806" s="27">
        <v>-120931744.32000732</v>
      </c>
    </row>
    <row r="807" spans="1:5" x14ac:dyDescent="0.25">
      <c r="A807" t="s">
        <v>60</v>
      </c>
      <c r="B807" t="s">
        <v>66</v>
      </c>
      <c r="C807">
        <v>2015</v>
      </c>
      <c r="D807" t="s">
        <v>35</v>
      </c>
      <c r="E807" s="27">
        <v>-1539883666.7299194</v>
      </c>
    </row>
    <row r="808" spans="1:5" x14ac:dyDescent="0.25">
      <c r="A808" t="s">
        <v>61</v>
      </c>
      <c r="B808" t="s">
        <v>66</v>
      </c>
      <c r="C808">
        <v>2015</v>
      </c>
      <c r="D808" t="s">
        <v>4</v>
      </c>
      <c r="E808" s="27">
        <v>7196681244.1500006</v>
      </c>
    </row>
    <row r="809" spans="1:5" x14ac:dyDescent="0.25">
      <c r="A809" t="s">
        <v>61</v>
      </c>
      <c r="B809" t="s">
        <v>66</v>
      </c>
      <c r="C809">
        <v>2015</v>
      </c>
      <c r="D809" t="s">
        <v>5</v>
      </c>
      <c r="E809" s="27">
        <v>2484409532.4499998</v>
      </c>
    </row>
    <row r="810" spans="1:5" x14ac:dyDescent="0.25">
      <c r="A810" t="s">
        <v>61</v>
      </c>
      <c r="B810" t="s">
        <v>66</v>
      </c>
      <c r="C810">
        <v>2015</v>
      </c>
      <c r="D810" t="s">
        <v>6</v>
      </c>
      <c r="E810" s="27">
        <v>1805687457.0248592</v>
      </c>
    </row>
    <row r="811" spans="1:5" x14ac:dyDescent="0.25">
      <c r="A811" t="s">
        <v>61</v>
      </c>
      <c r="B811" t="s">
        <v>66</v>
      </c>
      <c r="C811">
        <v>2015</v>
      </c>
      <c r="D811" t="s">
        <v>7</v>
      </c>
      <c r="E811" s="27">
        <v>3729065714.9999995</v>
      </c>
    </row>
    <row r="812" spans="1:5" x14ac:dyDescent="0.25">
      <c r="A812" t="s">
        <v>61</v>
      </c>
      <c r="B812" t="s">
        <v>66</v>
      </c>
      <c r="C812">
        <v>2015</v>
      </c>
      <c r="D812" t="s">
        <v>8</v>
      </c>
      <c r="E812" s="27">
        <v>2651987286.48</v>
      </c>
    </row>
    <row r="813" spans="1:5" x14ac:dyDescent="0.25">
      <c r="A813" t="s">
        <v>61</v>
      </c>
      <c r="B813" t="s">
        <v>66</v>
      </c>
      <c r="C813">
        <v>2015</v>
      </c>
      <c r="D813" t="s">
        <v>9</v>
      </c>
      <c r="E813" s="27">
        <v>489763954.98999989</v>
      </c>
    </row>
    <row r="814" spans="1:5" x14ac:dyDescent="0.25">
      <c r="A814" t="s">
        <v>61</v>
      </c>
      <c r="B814" t="s">
        <v>66</v>
      </c>
      <c r="C814">
        <v>2015</v>
      </c>
      <c r="D814" t="s">
        <v>10</v>
      </c>
      <c r="E814" s="27">
        <v>493442041.71000004</v>
      </c>
    </row>
    <row r="815" spans="1:5" x14ac:dyDescent="0.25">
      <c r="A815" t="s">
        <v>61</v>
      </c>
      <c r="B815" t="s">
        <v>66</v>
      </c>
      <c r="C815">
        <v>2015</v>
      </c>
      <c r="D815" t="s">
        <v>11</v>
      </c>
      <c r="E815" s="27">
        <v>6703239202.4400005</v>
      </c>
    </row>
    <row r="816" spans="1:5" x14ac:dyDescent="0.25">
      <c r="A816" t="s">
        <v>61</v>
      </c>
      <c r="B816" t="s">
        <v>66</v>
      </c>
      <c r="C816">
        <v>2015</v>
      </c>
      <c r="D816" t="s">
        <v>12</v>
      </c>
      <c r="E816" s="27">
        <v>446722386.18000007</v>
      </c>
    </row>
    <row r="817" spans="1:5" x14ac:dyDescent="0.25">
      <c r="A817" t="s">
        <v>61</v>
      </c>
      <c r="B817" t="s">
        <v>66</v>
      </c>
      <c r="C817">
        <v>2015</v>
      </c>
      <c r="D817" t="s">
        <v>13</v>
      </c>
      <c r="E817" s="27">
        <v>389229036.69999999</v>
      </c>
    </row>
    <row r="818" spans="1:5" x14ac:dyDescent="0.25">
      <c r="A818" t="s">
        <v>61</v>
      </c>
      <c r="B818" t="s">
        <v>66</v>
      </c>
      <c r="C818">
        <v>2015</v>
      </c>
      <c r="D818" t="s">
        <v>14</v>
      </c>
      <c r="E818" s="27">
        <v>10525971.199999999</v>
      </c>
    </row>
    <row r="819" spans="1:5" x14ac:dyDescent="0.25">
      <c r="A819" t="s">
        <v>61</v>
      </c>
      <c r="B819" t="s">
        <v>66</v>
      </c>
      <c r="C819">
        <v>2015</v>
      </c>
      <c r="D819" t="s">
        <v>15</v>
      </c>
      <c r="E819" s="27">
        <v>46967378.280000001</v>
      </c>
    </row>
    <row r="820" spans="1:5" x14ac:dyDescent="0.25">
      <c r="A820" t="s">
        <v>61</v>
      </c>
      <c r="B820" t="s">
        <v>66</v>
      </c>
      <c r="C820">
        <v>2015</v>
      </c>
      <c r="D820" t="s">
        <v>17</v>
      </c>
      <c r="E820" s="27">
        <v>57493349.480000079</v>
      </c>
    </row>
    <row r="821" spans="1:5" x14ac:dyDescent="0.25">
      <c r="A821" t="s">
        <v>61</v>
      </c>
      <c r="B821" t="s">
        <v>66</v>
      </c>
      <c r="C821">
        <v>2015</v>
      </c>
      <c r="D821" t="s">
        <v>18</v>
      </c>
      <c r="E821" s="27">
        <v>6760732551.920001</v>
      </c>
    </row>
    <row r="822" spans="1:5" x14ac:dyDescent="0.25">
      <c r="A822" t="s">
        <v>61</v>
      </c>
      <c r="B822" t="s">
        <v>66</v>
      </c>
      <c r="C822">
        <v>2015</v>
      </c>
      <c r="D822" t="s">
        <v>19</v>
      </c>
      <c r="E822" s="27">
        <v>6274485083.1999989</v>
      </c>
    </row>
    <row r="823" spans="1:5" x14ac:dyDescent="0.25">
      <c r="A823" t="s">
        <v>61</v>
      </c>
      <c r="B823" t="s">
        <v>66</v>
      </c>
      <c r="C823">
        <v>2015</v>
      </c>
      <c r="D823" t="s">
        <v>20</v>
      </c>
      <c r="E823" s="27">
        <v>3971613556.2999992</v>
      </c>
    </row>
    <row r="824" spans="1:5" x14ac:dyDescent="0.25">
      <c r="A824" t="s">
        <v>61</v>
      </c>
      <c r="B824" t="s">
        <v>66</v>
      </c>
      <c r="C824">
        <v>2015</v>
      </c>
      <c r="D824" t="s">
        <v>21</v>
      </c>
      <c r="E824" s="27">
        <v>153185505.91</v>
      </c>
    </row>
    <row r="825" spans="1:5" x14ac:dyDescent="0.25">
      <c r="A825" t="s">
        <v>61</v>
      </c>
      <c r="B825" t="s">
        <v>66</v>
      </c>
      <c r="C825">
        <v>2015</v>
      </c>
      <c r="D825" t="s">
        <v>22</v>
      </c>
      <c r="E825" s="27">
        <v>2149686020.9900002</v>
      </c>
    </row>
    <row r="826" spans="1:5" x14ac:dyDescent="0.25">
      <c r="A826" t="s">
        <v>61</v>
      </c>
      <c r="B826" t="s">
        <v>66</v>
      </c>
      <c r="C826">
        <v>2015</v>
      </c>
      <c r="D826" t="s">
        <v>23</v>
      </c>
      <c r="E826" s="27">
        <v>6121299577.289999</v>
      </c>
    </row>
    <row r="827" spans="1:5" x14ac:dyDescent="0.25">
      <c r="A827" t="s">
        <v>61</v>
      </c>
      <c r="B827" t="s">
        <v>66</v>
      </c>
      <c r="C827">
        <v>2015</v>
      </c>
      <c r="D827" t="s">
        <v>24</v>
      </c>
      <c r="E827" s="27">
        <v>606120684.03999996</v>
      </c>
    </row>
    <row r="828" spans="1:5" x14ac:dyDescent="0.25">
      <c r="A828" t="s">
        <v>61</v>
      </c>
      <c r="B828" t="s">
        <v>66</v>
      </c>
      <c r="C828">
        <v>2015</v>
      </c>
      <c r="D828" t="s">
        <v>25</v>
      </c>
      <c r="E828" s="27">
        <v>297863316.39000005</v>
      </c>
    </row>
    <row r="829" spans="1:5" x14ac:dyDescent="0.25">
      <c r="A829" t="s">
        <v>61</v>
      </c>
      <c r="B829" t="s">
        <v>66</v>
      </c>
      <c r="C829">
        <v>2015</v>
      </c>
      <c r="D829" t="s">
        <v>26</v>
      </c>
      <c r="E829" s="27">
        <v>8935641.7100000009</v>
      </c>
    </row>
    <row r="830" spans="1:5" x14ac:dyDescent="0.25">
      <c r="A830" t="s">
        <v>61</v>
      </c>
      <c r="B830" t="s">
        <v>66</v>
      </c>
      <c r="C830">
        <v>2015</v>
      </c>
      <c r="D830" t="s">
        <v>27</v>
      </c>
      <c r="E830" s="27">
        <v>299321725.94000006</v>
      </c>
    </row>
    <row r="831" spans="1:5" x14ac:dyDescent="0.25">
      <c r="A831" t="s">
        <v>61</v>
      </c>
      <c r="B831" t="s">
        <v>66</v>
      </c>
      <c r="C831">
        <v>2015</v>
      </c>
      <c r="D831" t="s">
        <v>28</v>
      </c>
      <c r="E831" s="27">
        <v>299208272.92000008</v>
      </c>
    </row>
    <row r="832" spans="1:5" x14ac:dyDescent="0.25">
      <c r="A832" t="s">
        <v>61</v>
      </c>
      <c r="B832" t="s">
        <v>66</v>
      </c>
      <c r="C832">
        <v>2015</v>
      </c>
      <c r="D832" t="s">
        <v>29</v>
      </c>
      <c r="E832" s="27">
        <v>306798958.10000002</v>
      </c>
    </row>
    <row r="833" spans="1:5" x14ac:dyDescent="0.25">
      <c r="A833" t="s">
        <v>61</v>
      </c>
      <c r="B833" t="s">
        <v>66</v>
      </c>
      <c r="C833">
        <v>2015</v>
      </c>
      <c r="D833" t="s">
        <v>30</v>
      </c>
      <c r="E833" s="27">
        <v>6428098535.3899994</v>
      </c>
    </row>
    <row r="834" spans="1:5" x14ac:dyDescent="0.25">
      <c r="A834" t="s">
        <v>61</v>
      </c>
      <c r="B834" t="s">
        <v>66</v>
      </c>
      <c r="C834">
        <v>2015</v>
      </c>
      <c r="D834" t="s">
        <v>31</v>
      </c>
      <c r="E834" s="27">
        <v>332634016.53000164</v>
      </c>
    </row>
    <row r="835" spans="1:5" x14ac:dyDescent="0.25">
      <c r="A835" t="s">
        <v>61</v>
      </c>
      <c r="B835" t="s">
        <v>66</v>
      </c>
      <c r="C835">
        <v>2015</v>
      </c>
      <c r="D835" t="s">
        <v>32</v>
      </c>
      <c r="E835" s="27">
        <v>95788596.540000916</v>
      </c>
    </row>
    <row r="836" spans="1:5" x14ac:dyDescent="0.25">
      <c r="A836" t="s">
        <v>61</v>
      </c>
      <c r="B836" t="s">
        <v>66</v>
      </c>
      <c r="C836">
        <v>2015</v>
      </c>
      <c r="D836" t="s">
        <v>33</v>
      </c>
      <c r="E836" s="27">
        <v>236845419.99000072</v>
      </c>
    </row>
    <row r="837" spans="1:5" x14ac:dyDescent="0.25">
      <c r="A837" t="s">
        <v>61</v>
      </c>
      <c r="B837" t="s">
        <v>66</v>
      </c>
      <c r="C837">
        <v>2015</v>
      </c>
      <c r="D837" t="s">
        <v>34</v>
      </c>
      <c r="E837" s="27">
        <v>1340085.720000267</v>
      </c>
    </row>
    <row r="838" spans="1:5" x14ac:dyDescent="0.25">
      <c r="A838" t="s">
        <v>61</v>
      </c>
      <c r="B838" t="s">
        <v>66</v>
      </c>
      <c r="C838">
        <v>2015</v>
      </c>
      <c r="D838" t="s">
        <v>35</v>
      </c>
      <c r="E838" s="27">
        <v>665669180.83000088</v>
      </c>
    </row>
    <row r="839" spans="1:5" x14ac:dyDescent="0.25">
      <c r="A839" t="s">
        <v>1</v>
      </c>
      <c r="B839" t="s">
        <v>66</v>
      </c>
      <c r="C839">
        <v>2016</v>
      </c>
      <c r="D839" t="s">
        <v>4</v>
      </c>
      <c r="E839" s="27">
        <v>4926674482.5900002</v>
      </c>
    </row>
    <row r="840" spans="1:5" x14ac:dyDescent="0.25">
      <c r="A840" t="s">
        <v>1</v>
      </c>
      <c r="B840" t="s">
        <v>66</v>
      </c>
      <c r="C840">
        <v>2016</v>
      </c>
      <c r="D840" t="s">
        <v>5</v>
      </c>
      <c r="E840" s="27">
        <v>1186468927.6200001</v>
      </c>
    </row>
    <row r="841" spans="1:5" x14ac:dyDescent="0.25">
      <c r="A841" t="s">
        <v>1</v>
      </c>
      <c r="B841" t="s">
        <v>66</v>
      </c>
      <c r="C841">
        <v>2016</v>
      </c>
      <c r="D841" t="s">
        <v>6</v>
      </c>
      <c r="E841" s="27">
        <v>879351783.50094676</v>
      </c>
    </row>
    <row r="842" spans="1:5" x14ac:dyDescent="0.25">
      <c r="A842" t="s">
        <v>1</v>
      </c>
      <c r="B842" t="s">
        <v>66</v>
      </c>
      <c r="C842">
        <v>2016</v>
      </c>
      <c r="D842" t="s">
        <v>7</v>
      </c>
      <c r="E842" s="27">
        <v>3361587640.7400002</v>
      </c>
    </row>
    <row r="843" spans="1:5" x14ac:dyDescent="0.25">
      <c r="A843" t="s">
        <v>1</v>
      </c>
      <c r="B843" t="s">
        <v>66</v>
      </c>
      <c r="C843">
        <v>2016</v>
      </c>
      <c r="D843" t="s">
        <v>8</v>
      </c>
      <c r="E843" s="27">
        <v>2433351849.7600002</v>
      </c>
    </row>
    <row r="844" spans="1:5" x14ac:dyDescent="0.25">
      <c r="A844" t="s">
        <v>1</v>
      </c>
      <c r="B844" t="s">
        <v>66</v>
      </c>
      <c r="C844">
        <v>2016</v>
      </c>
      <c r="D844" t="s">
        <v>9</v>
      </c>
      <c r="E844" s="27">
        <v>306180776.75</v>
      </c>
    </row>
    <row r="845" spans="1:5" x14ac:dyDescent="0.25">
      <c r="A845" t="s">
        <v>1</v>
      </c>
      <c r="B845" t="s">
        <v>66</v>
      </c>
      <c r="C845">
        <v>2016</v>
      </c>
      <c r="D845" t="s">
        <v>10</v>
      </c>
      <c r="E845" s="27">
        <v>72437137.480000004</v>
      </c>
    </row>
    <row r="846" spans="1:5" x14ac:dyDescent="0.25">
      <c r="A846" t="s">
        <v>1</v>
      </c>
      <c r="B846" t="s">
        <v>66</v>
      </c>
      <c r="C846">
        <v>2016</v>
      </c>
      <c r="D846" t="s">
        <v>11</v>
      </c>
      <c r="E846" s="27">
        <v>4854237345.1100006</v>
      </c>
    </row>
    <row r="847" spans="1:5" x14ac:dyDescent="0.25">
      <c r="A847" t="s">
        <v>1</v>
      </c>
      <c r="B847" t="s">
        <v>66</v>
      </c>
      <c r="C847">
        <v>2016</v>
      </c>
      <c r="D847" t="s">
        <v>12</v>
      </c>
      <c r="E847" s="27">
        <v>163511688.63</v>
      </c>
    </row>
    <row r="848" spans="1:5" x14ac:dyDescent="0.25">
      <c r="A848" t="s">
        <v>1</v>
      </c>
      <c r="B848" t="s">
        <v>66</v>
      </c>
      <c r="C848">
        <v>2016</v>
      </c>
      <c r="D848" t="s">
        <v>13</v>
      </c>
      <c r="E848" s="27">
        <v>115800212.63000001</v>
      </c>
    </row>
    <row r="849" spans="1:5" x14ac:dyDescent="0.25">
      <c r="A849" t="s">
        <v>1</v>
      </c>
      <c r="B849" t="s">
        <v>66</v>
      </c>
      <c r="C849">
        <v>2016</v>
      </c>
      <c r="D849" t="s">
        <v>14</v>
      </c>
      <c r="E849" s="27">
        <v>47711476</v>
      </c>
    </row>
    <row r="850" spans="1:5" x14ac:dyDescent="0.25">
      <c r="A850" t="s">
        <v>1</v>
      </c>
      <c r="B850" t="s">
        <v>66</v>
      </c>
      <c r="C850">
        <v>2016</v>
      </c>
      <c r="D850" t="s">
        <v>15</v>
      </c>
      <c r="E850" s="27">
        <v>0</v>
      </c>
    </row>
    <row r="851" spans="1:5" x14ac:dyDescent="0.25">
      <c r="A851" t="s">
        <v>1</v>
      </c>
      <c r="B851" t="s">
        <v>66</v>
      </c>
      <c r="C851">
        <v>2016</v>
      </c>
      <c r="D851" t="s">
        <v>17</v>
      </c>
      <c r="E851" s="27">
        <v>47711475.999999985</v>
      </c>
    </row>
    <row r="852" spans="1:5" x14ac:dyDescent="0.25">
      <c r="A852" t="s">
        <v>1</v>
      </c>
      <c r="B852" t="s">
        <v>66</v>
      </c>
      <c r="C852">
        <v>2016</v>
      </c>
      <c r="D852" t="s">
        <v>18</v>
      </c>
      <c r="E852" s="27">
        <v>4901948821.1100006</v>
      </c>
    </row>
    <row r="853" spans="1:5" x14ac:dyDescent="0.25">
      <c r="A853" t="s">
        <v>1</v>
      </c>
      <c r="B853" t="s">
        <v>66</v>
      </c>
      <c r="C853">
        <v>2016</v>
      </c>
      <c r="D853" t="s">
        <v>19</v>
      </c>
      <c r="E853" s="27">
        <v>4420804093.0500011</v>
      </c>
    </row>
    <row r="854" spans="1:5" x14ac:dyDescent="0.25">
      <c r="A854" t="s">
        <v>1</v>
      </c>
      <c r="B854" t="s">
        <v>66</v>
      </c>
      <c r="C854">
        <v>2016</v>
      </c>
      <c r="D854" t="s">
        <v>20</v>
      </c>
      <c r="E854" s="27">
        <v>2848119655.3800001</v>
      </c>
    </row>
    <row r="855" spans="1:5" x14ac:dyDescent="0.25">
      <c r="A855" t="s">
        <v>1</v>
      </c>
      <c r="B855" t="s">
        <v>66</v>
      </c>
      <c r="C855">
        <v>2016</v>
      </c>
      <c r="D855" t="s">
        <v>21</v>
      </c>
      <c r="E855" s="27">
        <v>180307453.55000001</v>
      </c>
    </row>
    <row r="856" spans="1:5" x14ac:dyDescent="0.25">
      <c r="A856" t="s">
        <v>1</v>
      </c>
      <c r="B856" t="s">
        <v>66</v>
      </c>
      <c r="C856">
        <v>2016</v>
      </c>
      <c r="D856" t="s">
        <v>22</v>
      </c>
      <c r="E856" s="27">
        <v>1392376984.1200001</v>
      </c>
    </row>
    <row r="857" spans="1:5" x14ac:dyDescent="0.25">
      <c r="A857" t="s">
        <v>1</v>
      </c>
      <c r="B857" t="s">
        <v>66</v>
      </c>
      <c r="C857">
        <v>2016</v>
      </c>
      <c r="D857" t="s">
        <v>23</v>
      </c>
      <c r="E857" s="27">
        <v>4240496639.5000005</v>
      </c>
    </row>
    <row r="858" spans="1:5" x14ac:dyDescent="0.25">
      <c r="A858" t="s">
        <v>1</v>
      </c>
      <c r="B858" t="s">
        <v>66</v>
      </c>
      <c r="C858">
        <v>2016</v>
      </c>
      <c r="D858" t="s">
        <v>24</v>
      </c>
      <c r="E858" s="27">
        <v>544281992.93000007</v>
      </c>
    </row>
    <row r="859" spans="1:5" x14ac:dyDescent="0.25">
      <c r="A859" t="s">
        <v>1</v>
      </c>
      <c r="B859" t="s">
        <v>66</v>
      </c>
      <c r="C859">
        <v>2016</v>
      </c>
      <c r="D859" t="s">
        <v>25</v>
      </c>
      <c r="E859" s="27">
        <v>257042873.70999998</v>
      </c>
    </row>
    <row r="860" spans="1:5" x14ac:dyDescent="0.25">
      <c r="A860" t="s">
        <v>1</v>
      </c>
      <c r="B860" t="s">
        <v>66</v>
      </c>
      <c r="C860">
        <v>2016</v>
      </c>
      <c r="D860" t="s">
        <v>26</v>
      </c>
      <c r="E860" s="27">
        <v>3931000</v>
      </c>
    </row>
    <row r="861" spans="1:5" x14ac:dyDescent="0.25">
      <c r="A861" t="s">
        <v>1</v>
      </c>
      <c r="B861" t="s">
        <v>66</v>
      </c>
      <c r="C861">
        <v>2016</v>
      </c>
      <c r="D861" t="s">
        <v>27</v>
      </c>
      <c r="E861" s="27">
        <v>283308119.22000003</v>
      </c>
    </row>
    <row r="862" spans="1:5" x14ac:dyDescent="0.25">
      <c r="A862" t="s">
        <v>1</v>
      </c>
      <c r="B862" t="s">
        <v>66</v>
      </c>
      <c r="C862">
        <v>2016</v>
      </c>
      <c r="D862" t="s">
        <v>28</v>
      </c>
      <c r="E862" s="27">
        <v>283308119.22000003</v>
      </c>
    </row>
    <row r="863" spans="1:5" x14ac:dyDescent="0.25">
      <c r="A863" t="s">
        <v>1</v>
      </c>
      <c r="B863" t="s">
        <v>66</v>
      </c>
      <c r="C863">
        <v>2016</v>
      </c>
      <c r="D863" t="s">
        <v>29</v>
      </c>
      <c r="E863" s="27">
        <v>260973873.70999998</v>
      </c>
    </row>
    <row r="864" spans="1:5" x14ac:dyDescent="0.25">
      <c r="A864" t="s">
        <v>1</v>
      </c>
      <c r="B864" t="s">
        <v>66</v>
      </c>
      <c r="C864">
        <v>2016</v>
      </c>
      <c r="D864" t="s">
        <v>30</v>
      </c>
      <c r="E864" s="27">
        <v>4501470513.21</v>
      </c>
    </row>
    <row r="865" spans="1:5" x14ac:dyDescent="0.25">
      <c r="A865" t="s">
        <v>1</v>
      </c>
      <c r="B865" t="s">
        <v>66</v>
      </c>
      <c r="C865">
        <v>2016</v>
      </c>
      <c r="D865" t="s">
        <v>31</v>
      </c>
      <c r="E865" s="27">
        <v>400478307.90000057</v>
      </c>
    </row>
    <row r="866" spans="1:5" x14ac:dyDescent="0.25">
      <c r="A866" t="s">
        <v>1</v>
      </c>
      <c r="B866" t="s">
        <v>66</v>
      </c>
      <c r="C866">
        <v>2016</v>
      </c>
      <c r="D866" t="s">
        <v>32</v>
      </c>
      <c r="E866" s="27">
        <v>50306480.329999924</v>
      </c>
    </row>
    <row r="867" spans="1:5" x14ac:dyDescent="0.25">
      <c r="A867" t="s">
        <v>1</v>
      </c>
      <c r="B867" t="s">
        <v>66</v>
      </c>
      <c r="C867">
        <v>2016</v>
      </c>
      <c r="D867" t="s">
        <v>33</v>
      </c>
      <c r="E867" s="27">
        <v>350171827.57000065</v>
      </c>
    </row>
    <row r="868" spans="1:5" x14ac:dyDescent="0.25">
      <c r="A868" t="s">
        <v>1</v>
      </c>
      <c r="B868" t="s">
        <v>66</v>
      </c>
      <c r="C868">
        <v>2016</v>
      </c>
      <c r="D868" t="s">
        <v>34</v>
      </c>
      <c r="E868" s="27">
        <v>0</v>
      </c>
    </row>
    <row r="869" spans="1:5" x14ac:dyDescent="0.25">
      <c r="A869" t="s">
        <v>1</v>
      </c>
      <c r="B869" t="s">
        <v>66</v>
      </c>
      <c r="C869">
        <v>2016</v>
      </c>
      <c r="D869" t="s">
        <v>35</v>
      </c>
      <c r="E869" s="27">
        <v>74793604.909999847</v>
      </c>
    </row>
    <row r="870" spans="1:5" x14ac:dyDescent="0.25">
      <c r="A870" t="s">
        <v>36</v>
      </c>
      <c r="B870" t="s">
        <v>66</v>
      </c>
      <c r="C870">
        <v>2016</v>
      </c>
      <c r="D870" t="s">
        <v>4</v>
      </c>
      <c r="E870" s="27">
        <v>9049178728.7700005</v>
      </c>
    </row>
    <row r="871" spans="1:5" x14ac:dyDescent="0.25">
      <c r="A871" t="s">
        <v>36</v>
      </c>
      <c r="B871" t="s">
        <v>66</v>
      </c>
      <c r="C871">
        <v>2016</v>
      </c>
      <c r="D871" t="s">
        <v>5</v>
      </c>
      <c r="E871" s="27">
        <v>3962669961.2700005</v>
      </c>
    </row>
    <row r="872" spans="1:5" x14ac:dyDescent="0.25">
      <c r="A872" t="s">
        <v>36</v>
      </c>
      <c r="B872" t="s">
        <v>66</v>
      </c>
      <c r="C872">
        <v>2016</v>
      </c>
      <c r="D872" t="s">
        <v>6</v>
      </c>
      <c r="E872" s="27">
        <v>3261761249.4166546</v>
      </c>
    </row>
    <row r="873" spans="1:5" x14ac:dyDescent="0.25">
      <c r="A873" t="s">
        <v>36</v>
      </c>
      <c r="B873" t="s">
        <v>66</v>
      </c>
      <c r="C873">
        <v>2016</v>
      </c>
      <c r="D873" t="s">
        <v>7</v>
      </c>
      <c r="E873" s="27">
        <v>4115120325.4099998</v>
      </c>
    </row>
    <row r="874" spans="1:5" x14ac:dyDescent="0.25">
      <c r="A874" t="s">
        <v>36</v>
      </c>
      <c r="B874" t="s">
        <v>66</v>
      </c>
      <c r="C874">
        <v>2016</v>
      </c>
      <c r="D874" t="s">
        <v>8</v>
      </c>
      <c r="E874" s="27">
        <v>2944569936.9499998</v>
      </c>
    </row>
    <row r="875" spans="1:5" x14ac:dyDescent="0.25">
      <c r="A875" t="s">
        <v>36</v>
      </c>
      <c r="B875" t="s">
        <v>66</v>
      </c>
      <c r="C875">
        <v>2016</v>
      </c>
      <c r="D875" t="s">
        <v>9</v>
      </c>
      <c r="E875" s="27">
        <v>807821355.91999984</v>
      </c>
    </row>
    <row r="876" spans="1:5" x14ac:dyDescent="0.25">
      <c r="A876" t="s">
        <v>36</v>
      </c>
      <c r="B876" t="s">
        <v>66</v>
      </c>
      <c r="C876">
        <v>2016</v>
      </c>
      <c r="D876" t="s">
        <v>10</v>
      </c>
      <c r="E876" s="27">
        <v>163567086.17000002</v>
      </c>
    </row>
    <row r="877" spans="1:5" x14ac:dyDescent="0.25">
      <c r="A877" t="s">
        <v>36</v>
      </c>
      <c r="B877" t="s">
        <v>66</v>
      </c>
      <c r="C877">
        <v>2016</v>
      </c>
      <c r="D877" t="s">
        <v>11</v>
      </c>
      <c r="E877" s="27">
        <v>8885611642.6000004</v>
      </c>
    </row>
    <row r="878" spans="1:5" x14ac:dyDescent="0.25">
      <c r="A878" t="s">
        <v>36</v>
      </c>
      <c r="B878" t="s">
        <v>66</v>
      </c>
      <c r="C878">
        <v>2016</v>
      </c>
      <c r="D878" t="s">
        <v>12</v>
      </c>
      <c r="E878" s="27">
        <v>326591409.98000002</v>
      </c>
    </row>
    <row r="879" spans="1:5" x14ac:dyDescent="0.25">
      <c r="A879" t="s">
        <v>36</v>
      </c>
      <c r="B879" t="s">
        <v>66</v>
      </c>
      <c r="C879">
        <v>2016</v>
      </c>
      <c r="D879" t="s">
        <v>13</v>
      </c>
      <c r="E879" s="27">
        <v>678719.36</v>
      </c>
    </row>
    <row r="880" spans="1:5" x14ac:dyDescent="0.25">
      <c r="A880" t="s">
        <v>36</v>
      </c>
      <c r="B880" t="s">
        <v>66</v>
      </c>
      <c r="C880">
        <v>2016</v>
      </c>
      <c r="D880" t="s">
        <v>14</v>
      </c>
      <c r="E880" s="27">
        <v>325912553.88</v>
      </c>
    </row>
    <row r="881" spans="1:5" x14ac:dyDescent="0.25">
      <c r="A881" t="s">
        <v>36</v>
      </c>
      <c r="B881" t="s">
        <v>66</v>
      </c>
      <c r="C881">
        <v>2016</v>
      </c>
      <c r="D881" t="s">
        <v>15</v>
      </c>
      <c r="E881" s="27">
        <v>136.74</v>
      </c>
    </row>
    <row r="882" spans="1:5" x14ac:dyDescent="0.25">
      <c r="A882" t="s">
        <v>36</v>
      </c>
      <c r="B882" t="s">
        <v>66</v>
      </c>
      <c r="C882">
        <v>2016</v>
      </c>
      <c r="D882" t="s">
        <v>17</v>
      </c>
      <c r="E882" s="27">
        <v>325912690.62000006</v>
      </c>
    </row>
    <row r="883" spans="1:5" x14ac:dyDescent="0.25">
      <c r="A883" t="s">
        <v>36</v>
      </c>
      <c r="B883" t="s">
        <v>66</v>
      </c>
      <c r="C883">
        <v>2016</v>
      </c>
      <c r="D883" t="s">
        <v>18</v>
      </c>
      <c r="E883" s="27">
        <v>9211524333.2200012</v>
      </c>
    </row>
    <row r="884" spans="1:5" x14ac:dyDescent="0.25">
      <c r="A884" t="s">
        <v>36</v>
      </c>
      <c r="B884" t="s">
        <v>66</v>
      </c>
      <c r="C884">
        <v>2016</v>
      </c>
      <c r="D884" t="s">
        <v>19</v>
      </c>
      <c r="E884" s="27">
        <v>7596887185.54</v>
      </c>
    </row>
    <row r="885" spans="1:5" x14ac:dyDescent="0.25">
      <c r="A885" t="s">
        <v>36</v>
      </c>
      <c r="B885" t="s">
        <v>66</v>
      </c>
      <c r="C885">
        <v>2016</v>
      </c>
      <c r="D885" t="s">
        <v>20</v>
      </c>
      <c r="E885" s="27">
        <v>4535057605.1899996</v>
      </c>
    </row>
    <row r="886" spans="1:5" x14ac:dyDescent="0.25">
      <c r="A886" t="s">
        <v>36</v>
      </c>
      <c r="B886" t="s">
        <v>66</v>
      </c>
      <c r="C886">
        <v>2016</v>
      </c>
      <c r="D886" t="s">
        <v>21</v>
      </c>
      <c r="E886" s="27">
        <v>136739753.50999999</v>
      </c>
    </row>
    <row r="887" spans="1:5" x14ac:dyDescent="0.25">
      <c r="A887" t="s">
        <v>36</v>
      </c>
      <c r="B887" t="s">
        <v>66</v>
      </c>
      <c r="C887">
        <v>2016</v>
      </c>
      <c r="D887" t="s">
        <v>22</v>
      </c>
      <c r="E887" s="27">
        <v>2925089826.8399997</v>
      </c>
    </row>
    <row r="888" spans="1:5" x14ac:dyDescent="0.25">
      <c r="A888" t="s">
        <v>36</v>
      </c>
      <c r="B888" t="s">
        <v>66</v>
      </c>
      <c r="C888">
        <v>2016</v>
      </c>
      <c r="D888" t="s">
        <v>23</v>
      </c>
      <c r="E888" s="27">
        <v>7460147432.0299997</v>
      </c>
    </row>
    <row r="889" spans="1:5" x14ac:dyDescent="0.25">
      <c r="A889" t="s">
        <v>36</v>
      </c>
      <c r="B889" t="s">
        <v>66</v>
      </c>
      <c r="C889">
        <v>2016</v>
      </c>
      <c r="D889" t="s">
        <v>24</v>
      </c>
      <c r="E889" s="27">
        <v>874500570.80999994</v>
      </c>
    </row>
    <row r="890" spans="1:5" x14ac:dyDescent="0.25">
      <c r="A890" t="s">
        <v>36</v>
      </c>
      <c r="B890" t="s">
        <v>66</v>
      </c>
      <c r="C890">
        <v>2016</v>
      </c>
      <c r="D890" t="s">
        <v>25</v>
      </c>
      <c r="E890" s="27">
        <v>568624652.63999999</v>
      </c>
    </row>
    <row r="891" spans="1:5" x14ac:dyDescent="0.25">
      <c r="A891" t="s">
        <v>36</v>
      </c>
      <c r="B891" t="s">
        <v>66</v>
      </c>
      <c r="C891">
        <v>2016</v>
      </c>
      <c r="D891" t="s">
        <v>26</v>
      </c>
      <c r="E891" s="27">
        <v>6760000</v>
      </c>
    </row>
    <row r="892" spans="1:5" x14ac:dyDescent="0.25">
      <c r="A892" t="s">
        <v>36</v>
      </c>
      <c r="B892" t="s">
        <v>66</v>
      </c>
      <c r="C892">
        <v>2016</v>
      </c>
      <c r="D892" t="s">
        <v>27</v>
      </c>
      <c r="E892" s="27">
        <v>299115918.17000002</v>
      </c>
    </row>
    <row r="893" spans="1:5" x14ac:dyDescent="0.25">
      <c r="A893" t="s">
        <v>36</v>
      </c>
      <c r="B893" t="s">
        <v>66</v>
      </c>
      <c r="C893">
        <v>2016</v>
      </c>
      <c r="D893" t="s">
        <v>28</v>
      </c>
      <c r="E893" s="27">
        <v>295992817.29000002</v>
      </c>
    </row>
    <row r="894" spans="1:5" x14ac:dyDescent="0.25">
      <c r="A894" t="s">
        <v>36</v>
      </c>
      <c r="B894" t="s">
        <v>66</v>
      </c>
      <c r="C894">
        <v>2016</v>
      </c>
      <c r="D894" t="s">
        <v>29</v>
      </c>
      <c r="E894" s="27">
        <v>575384652.63999999</v>
      </c>
    </row>
    <row r="895" spans="1:5" x14ac:dyDescent="0.25">
      <c r="A895" t="s">
        <v>36</v>
      </c>
      <c r="B895" t="s">
        <v>66</v>
      </c>
      <c r="C895">
        <v>2016</v>
      </c>
      <c r="D895" t="s">
        <v>30</v>
      </c>
      <c r="E895" s="27">
        <v>8035532084.6700001</v>
      </c>
    </row>
    <row r="896" spans="1:5" x14ac:dyDescent="0.25">
      <c r="A896" t="s">
        <v>36</v>
      </c>
      <c r="B896" t="s">
        <v>66</v>
      </c>
      <c r="C896">
        <v>2016</v>
      </c>
      <c r="D896" t="s">
        <v>31</v>
      </c>
      <c r="E896" s="27">
        <v>1175992248.5500011</v>
      </c>
    </row>
    <row r="897" spans="1:5" x14ac:dyDescent="0.25">
      <c r="A897" t="s">
        <v>36</v>
      </c>
      <c r="B897" t="s">
        <v>66</v>
      </c>
      <c r="C897">
        <v>2016</v>
      </c>
      <c r="D897" t="s">
        <v>32</v>
      </c>
      <c r="E897" s="27">
        <v>67906575.430000305</v>
      </c>
    </row>
    <row r="898" spans="1:5" x14ac:dyDescent="0.25">
      <c r="A898" t="s">
        <v>36</v>
      </c>
      <c r="B898" t="s">
        <v>66</v>
      </c>
      <c r="C898">
        <v>2016</v>
      </c>
      <c r="D898" t="s">
        <v>33</v>
      </c>
      <c r="E898" s="27">
        <v>1108085673.1200008</v>
      </c>
    </row>
    <row r="899" spans="1:5" x14ac:dyDescent="0.25">
      <c r="A899" t="s">
        <v>36</v>
      </c>
      <c r="B899" t="s">
        <v>66</v>
      </c>
      <c r="C899">
        <v>2016</v>
      </c>
      <c r="D899" t="s">
        <v>34</v>
      </c>
      <c r="E899" s="27">
        <v>0</v>
      </c>
    </row>
    <row r="900" spans="1:5" x14ac:dyDescent="0.25">
      <c r="A900" t="s">
        <v>36</v>
      </c>
      <c r="B900" t="s">
        <v>66</v>
      </c>
      <c r="C900">
        <v>2016</v>
      </c>
      <c r="D900" t="s">
        <v>35</v>
      </c>
      <c r="E900" s="27">
        <v>836475806.96999931</v>
      </c>
    </row>
    <row r="901" spans="1:5" x14ac:dyDescent="0.25">
      <c r="A901" t="s">
        <v>37</v>
      </c>
      <c r="B901" t="s">
        <v>66</v>
      </c>
      <c r="C901">
        <v>2016</v>
      </c>
      <c r="D901" t="s">
        <v>4</v>
      </c>
      <c r="E901" s="27">
        <v>14237290366.809999</v>
      </c>
    </row>
    <row r="902" spans="1:5" x14ac:dyDescent="0.25">
      <c r="A902" t="s">
        <v>37</v>
      </c>
      <c r="B902" t="s">
        <v>66</v>
      </c>
      <c r="C902">
        <v>2016</v>
      </c>
      <c r="D902" t="s">
        <v>5</v>
      </c>
      <c r="E902" s="27">
        <v>6963321408.5900002</v>
      </c>
    </row>
    <row r="903" spans="1:5" x14ac:dyDescent="0.25">
      <c r="A903" t="s">
        <v>37</v>
      </c>
      <c r="B903" t="s">
        <v>66</v>
      </c>
      <c r="C903">
        <v>2016</v>
      </c>
      <c r="D903" t="s">
        <v>6</v>
      </c>
      <c r="E903" s="27">
        <v>6077016204.9619808</v>
      </c>
    </row>
    <row r="904" spans="1:5" x14ac:dyDescent="0.25">
      <c r="A904" t="s">
        <v>37</v>
      </c>
      <c r="B904" t="s">
        <v>66</v>
      </c>
      <c r="C904">
        <v>2016</v>
      </c>
      <c r="D904" t="s">
        <v>7</v>
      </c>
      <c r="E904" s="27">
        <v>4534135265.1099997</v>
      </c>
    </row>
    <row r="905" spans="1:5" x14ac:dyDescent="0.25">
      <c r="A905" t="s">
        <v>37</v>
      </c>
      <c r="B905" t="s">
        <v>66</v>
      </c>
      <c r="C905">
        <v>2016</v>
      </c>
      <c r="D905" t="s">
        <v>8</v>
      </c>
      <c r="E905" s="27">
        <v>2065048409.03</v>
      </c>
    </row>
    <row r="906" spans="1:5" x14ac:dyDescent="0.25">
      <c r="A906" t="s">
        <v>37</v>
      </c>
      <c r="B906" t="s">
        <v>66</v>
      </c>
      <c r="C906">
        <v>2016</v>
      </c>
      <c r="D906" t="s">
        <v>9</v>
      </c>
      <c r="E906" s="27">
        <v>2409630919.71</v>
      </c>
    </row>
    <row r="907" spans="1:5" x14ac:dyDescent="0.25">
      <c r="A907" t="s">
        <v>37</v>
      </c>
      <c r="B907" t="s">
        <v>66</v>
      </c>
      <c r="C907">
        <v>2016</v>
      </c>
      <c r="D907" t="s">
        <v>10</v>
      </c>
      <c r="E907" s="27">
        <v>330202773.39999998</v>
      </c>
    </row>
    <row r="908" spans="1:5" x14ac:dyDescent="0.25">
      <c r="A908" t="s">
        <v>37</v>
      </c>
      <c r="B908" t="s">
        <v>66</v>
      </c>
      <c r="C908">
        <v>2016</v>
      </c>
      <c r="D908" t="s">
        <v>11</v>
      </c>
      <c r="E908" s="27">
        <v>13907087593.41</v>
      </c>
    </row>
    <row r="909" spans="1:5" x14ac:dyDescent="0.25">
      <c r="A909" t="s">
        <v>37</v>
      </c>
      <c r="B909" t="s">
        <v>66</v>
      </c>
      <c r="C909">
        <v>2016</v>
      </c>
      <c r="D909" t="s">
        <v>12</v>
      </c>
      <c r="E909" s="27">
        <v>615770205.53000009</v>
      </c>
    </row>
    <row r="910" spans="1:5" x14ac:dyDescent="0.25">
      <c r="A910" t="s">
        <v>37</v>
      </c>
      <c r="B910" t="s">
        <v>66</v>
      </c>
      <c r="C910">
        <v>2016</v>
      </c>
      <c r="D910" t="s">
        <v>13</v>
      </c>
      <c r="E910" s="27">
        <v>434632065.81000006</v>
      </c>
    </row>
    <row r="911" spans="1:5" x14ac:dyDescent="0.25">
      <c r="A911" t="s">
        <v>37</v>
      </c>
      <c r="B911" t="s">
        <v>66</v>
      </c>
      <c r="C911">
        <v>2016</v>
      </c>
      <c r="D911" t="s">
        <v>14</v>
      </c>
      <c r="E911" s="27">
        <v>141975152.55000001</v>
      </c>
    </row>
    <row r="912" spans="1:5" x14ac:dyDescent="0.25">
      <c r="A912" t="s">
        <v>37</v>
      </c>
      <c r="B912" t="s">
        <v>66</v>
      </c>
      <c r="C912">
        <v>2016</v>
      </c>
      <c r="D912" t="s">
        <v>15</v>
      </c>
      <c r="E912" s="27">
        <v>39162987.170000002</v>
      </c>
    </row>
    <row r="913" spans="1:5" x14ac:dyDescent="0.25">
      <c r="A913" t="s">
        <v>37</v>
      </c>
      <c r="B913" t="s">
        <v>66</v>
      </c>
      <c r="C913">
        <v>2016</v>
      </c>
      <c r="D913" t="s">
        <v>17</v>
      </c>
      <c r="E913" s="27">
        <v>181138139.72000009</v>
      </c>
    </row>
    <row r="914" spans="1:5" x14ac:dyDescent="0.25">
      <c r="A914" t="s">
        <v>37</v>
      </c>
      <c r="B914" t="s">
        <v>66</v>
      </c>
      <c r="C914">
        <v>2016</v>
      </c>
      <c r="D914" t="s">
        <v>18</v>
      </c>
      <c r="E914" s="27">
        <v>14088225733.129999</v>
      </c>
    </row>
    <row r="915" spans="1:5" x14ac:dyDescent="0.25">
      <c r="A915" t="s">
        <v>37</v>
      </c>
      <c r="B915" t="s">
        <v>66</v>
      </c>
      <c r="C915">
        <v>2016</v>
      </c>
      <c r="D915" t="s">
        <v>19</v>
      </c>
      <c r="E915" s="27">
        <v>12778174906.359999</v>
      </c>
    </row>
    <row r="916" spans="1:5" x14ac:dyDescent="0.25">
      <c r="A916" t="s">
        <v>37</v>
      </c>
      <c r="B916" t="s">
        <v>66</v>
      </c>
      <c r="C916">
        <v>2016</v>
      </c>
      <c r="D916" t="s">
        <v>20</v>
      </c>
      <c r="E916" s="27">
        <v>6013070633.4700012</v>
      </c>
    </row>
    <row r="917" spans="1:5" x14ac:dyDescent="0.25">
      <c r="A917" t="s">
        <v>37</v>
      </c>
      <c r="B917" t="s">
        <v>66</v>
      </c>
      <c r="C917">
        <v>2016</v>
      </c>
      <c r="D917" t="s">
        <v>21</v>
      </c>
      <c r="E917" s="27">
        <v>344515419.20999998</v>
      </c>
    </row>
    <row r="918" spans="1:5" x14ac:dyDescent="0.25">
      <c r="A918" t="s">
        <v>37</v>
      </c>
      <c r="B918" t="s">
        <v>66</v>
      </c>
      <c r="C918">
        <v>2016</v>
      </c>
      <c r="D918" t="s">
        <v>22</v>
      </c>
      <c r="E918" s="27">
        <v>6420588853.6799994</v>
      </c>
    </row>
    <row r="919" spans="1:5" x14ac:dyDescent="0.25">
      <c r="A919" t="s">
        <v>37</v>
      </c>
      <c r="B919" t="s">
        <v>66</v>
      </c>
      <c r="C919">
        <v>2016</v>
      </c>
      <c r="D919" t="s">
        <v>23</v>
      </c>
      <c r="E919" s="27">
        <v>12433659487.149998</v>
      </c>
    </row>
    <row r="920" spans="1:5" x14ac:dyDescent="0.25">
      <c r="A920" t="s">
        <v>37</v>
      </c>
      <c r="B920" t="s">
        <v>66</v>
      </c>
      <c r="C920">
        <v>2016</v>
      </c>
      <c r="D920" t="s">
        <v>24</v>
      </c>
      <c r="E920" s="27">
        <v>1267783589.6099999</v>
      </c>
    </row>
    <row r="921" spans="1:5" x14ac:dyDescent="0.25">
      <c r="A921" t="s">
        <v>37</v>
      </c>
      <c r="B921" t="s">
        <v>66</v>
      </c>
      <c r="C921">
        <v>2016</v>
      </c>
      <c r="D921" t="s">
        <v>25</v>
      </c>
      <c r="E921" s="27">
        <v>766754316.88</v>
      </c>
    </row>
    <row r="922" spans="1:5" x14ac:dyDescent="0.25">
      <c r="A922" t="s">
        <v>37</v>
      </c>
      <c r="B922" t="s">
        <v>66</v>
      </c>
      <c r="C922">
        <v>2016</v>
      </c>
      <c r="D922" t="s">
        <v>26</v>
      </c>
      <c r="E922" s="27">
        <v>98761389.579999998</v>
      </c>
    </row>
    <row r="923" spans="1:5" x14ac:dyDescent="0.25">
      <c r="A923" t="s">
        <v>37</v>
      </c>
      <c r="B923" t="s">
        <v>66</v>
      </c>
      <c r="C923">
        <v>2016</v>
      </c>
      <c r="D923" t="s">
        <v>27</v>
      </c>
      <c r="E923" s="27">
        <v>402267883.15000004</v>
      </c>
    </row>
    <row r="924" spans="1:5" x14ac:dyDescent="0.25">
      <c r="A924" t="s">
        <v>37</v>
      </c>
      <c r="B924" t="s">
        <v>66</v>
      </c>
      <c r="C924">
        <v>2016</v>
      </c>
      <c r="D924" t="s">
        <v>28</v>
      </c>
      <c r="E924" s="27">
        <v>402267883.15000004</v>
      </c>
    </row>
    <row r="925" spans="1:5" x14ac:dyDescent="0.25">
      <c r="A925" t="s">
        <v>37</v>
      </c>
      <c r="B925" t="s">
        <v>66</v>
      </c>
      <c r="C925">
        <v>2016</v>
      </c>
      <c r="D925" t="s">
        <v>29</v>
      </c>
      <c r="E925" s="27">
        <v>865515706.45999992</v>
      </c>
    </row>
    <row r="926" spans="1:5" x14ac:dyDescent="0.25">
      <c r="A926" t="s">
        <v>37</v>
      </c>
      <c r="B926" t="s">
        <v>66</v>
      </c>
      <c r="C926">
        <v>2016</v>
      </c>
      <c r="D926" t="s">
        <v>30</v>
      </c>
      <c r="E926" s="27">
        <v>13299175193.609997</v>
      </c>
    </row>
    <row r="927" spans="1:5" x14ac:dyDescent="0.25">
      <c r="A927" t="s">
        <v>37</v>
      </c>
      <c r="B927" t="s">
        <v>66</v>
      </c>
      <c r="C927">
        <v>2016</v>
      </c>
      <c r="D927" t="s">
        <v>31</v>
      </c>
      <c r="E927" s="27">
        <v>789050539.52000237</v>
      </c>
    </row>
    <row r="928" spans="1:5" x14ac:dyDescent="0.25">
      <c r="A928" t="s">
        <v>37</v>
      </c>
      <c r="B928" t="s">
        <v>66</v>
      </c>
      <c r="C928">
        <v>2016</v>
      </c>
      <c r="D928" t="s">
        <v>32</v>
      </c>
      <c r="E928" s="27">
        <v>362734048.6400032</v>
      </c>
    </row>
    <row r="929" spans="1:5" x14ac:dyDescent="0.25">
      <c r="A929" t="s">
        <v>37</v>
      </c>
      <c r="B929" t="s">
        <v>66</v>
      </c>
      <c r="C929">
        <v>2016</v>
      </c>
      <c r="D929" t="s">
        <v>33</v>
      </c>
      <c r="E929" s="27">
        <v>426316490.87999916</v>
      </c>
    </row>
    <row r="930" spans="1:5" x14ac:dyDescent="0.25">
      <c r="A930" t="s">
        <v>37</v>
      </c>
      <c r="B930" t="s">
        <v>66</v>
      </c>
      <c r="C930">
        <v>2016</v>
      </c>
      <c r="D930" t="s">
        <v>34</v>
      </c>
      <c r="E930" s="27">
        <v>-193427.31000328064</v>
      </c>
    </row>
    <row r="931" spans="1:5" x14ac:dyDescent="0.25">
      <c r="A931" t="s">
        <v>37</v>
      </c>
      <c r="B931" t="s">
        <v>66</v>
      </c>
      <c r="C931">
        <v>2016</v>
      </c>
      <c r="D931" t="s">
        <v>35</v>
      </c>
      <c r="E931" s="27">
        <v>444561455.04000092</v>
      </c>
    </row>
    <row r="932" spans="1:5" x14ac:dyDescent="0.25">
      <c r="A932" t="s">
        <v>38</v>
      </c>
      <c r="B932" t="s">
        <v>66</v>
      </c>
      <c r="C932">
        <v>2016</v>
      </c>
      <c r="D932" t="s">
        <v>4</v>
      </c>
      <c r="E932" s="27">
        <v>4782158001.829999</v>
      </c>
    </row>
    <row r="933" spans="1:5" x14ac:dyDescent="0.25">
      <c r="A933" t="s">
        <v>38</v>
      </c>
      <c r="B933" t="s">
        <v>66</v>
      </c>
      <c r="C933">
        <v>2016</v>
      </c>
      <c r="D933" t="s">
        <v>5</v>
      </c>
      <c r="E933" s="27">
        <v>867464425.58999991</v>
      </c>
    </row>
    <row r="934" spans="1:5" x14ac:dyDescent="0.25">
      <c r="A934" t="s">
        <v>38</v>
      </c>
      <c r="B934" t="s">
        <v>66</v>
      </c>
      <c r="C934">
        <v>2016</v>
      </c>
      <c r="D934" t="s">
        <v>6</v>
      </c>
      <c r="E934" s="27">
        <v>607569699.61182547</v>
      </c>
    </row>
    <row r="935" spans="1:5" x14ac:dyDescent="0.25">
      <c r="A935" t="s">
        <v>38</v>
      </c>
      <c r="B935" t="s">
        <v>66</v>
      </c>
      <c r="C935">
        <v>2016</v>
      </c>
      <c r="D935" t="s">
        <v>7</v>
      </c>
      <c r="E935" s="27">
        <v>3163194593.0999999</v>
      </c>
    </row>
    <row r="936" spans="1:5" x14ac:dyDescent="0.25">
      <c r="A936" t="s">
        <v>38</v>
      </c>
      <c r="B936" t="s">
        <v>66</v>
      </c>
      <c r="C936">
        <v>2016</v>
      </c>
      <c r="D936" t="s">
        <v>8</v>
      </c>
      <c r="E936" s="27">
        <v>2401243136.0599999</v>
      </c>
    </row>
    <row r="937" spans="1:5" x14ac:dyDescent="0.25">
      <c r="A937" t="s">
        <v>38</v>
      </c>
      <c r="B937" t="s">
        <v>66</v>
      </c>
      <c r="C937">
        <v>2016</v>
      </c>
      <c r="D937" t="s">
        <v>9</v>
      </c>
      <c r="E937" s="27">
        <v>103338729.25</v>
      </c>
    </row>
    <row r="938" spans="1:5" x14ac:dyDescent="0.25">
      <c r="A938" t="s">
        <v>38</v>
      </c>
      <c r="B938" t="s">
        <v>66</v>
      </c>
      <c r="C938">
        <v>2016</v>
      </c>
      <c r="D938" t="s">
        <v>10</v>
      </c>
      <c r="E938" s="27">
        <v>648160253.88999999</v>
      </c>
    </row>
    <row r="939" spans="1:5" x14ac:dyDescent="0.25">
      <c r="A939" t="s">
        <v>38</v>
      </c>
      <c r="B939" t="s">
        <v>66</v>
      </c>
      <c r="C939">
        <v>2016</v>
      </c>
      <c r="D939" t="s">
        <v>11</v>
      </c>
      <c r="E939" s="27">
        <v>4133997747.9399991</v>
      </c>
    </row>
    <row r="940" spans="1:5" x14ac:dyDescent="0.25">
      <c r="A940" t="s">
        <v>38</v>
      </c>
      <c r="B940" t="s">
        <v>66</v>
      </c>
      <c r="C940">
        <v>2016</v>
      </c>
      <c r="D940" t="s">
        <v>12</v>
      </c>
      <c r="E940" s="27">
        <v>33808960.350000001</v>
      </c>
    </row>
    <row r="941" spans="1:5" x14ac:dyDescent="0.25">
      <c r="A941" t="s">
        <v>38</v>
      </c>
      <c r="B941" t="s">
        <v>66</v>
      </c>
      <c r="C941">
        <v>2016</v>
      </c>
      <c r="D941" t="s">
        <v>13</v>
      </c>
      <c r="E941" s="27">
        <v>33808960.350000001</v>
      </c>
    </row>
    <row r="942" spans="1:5" x14ac:dyDescent="0.25">
      <c r="A942" t="s">
        <v>38</v>
      </c>
      <c r="B942" t="s">
        <v>66</v>
      </c>
      <c r="C942">
        <v>2016</v>
      </c>
      <c r="D942" t="s">
        <v>14</v>
      </c>
      <c r="E942" s="27">
        <v>0</v>
      </c>
    </row>
    <row r="943" spans="1:5" x14ac:dyDescent="0.25">
      <c r="A943" t="s">
        <v>38</v>
      </c>
      <c r="B943" t="s">
        <v>66</v>
      </c>
      <c r="C943">
        <v>2016</v>
      </c>
      <c r="D943" t="s">
        <v>15</v>
      </c>
      <c r="E943" s="27">
        <v>0</v>
      </c>
    </row>
    <row r="944" spans="1:5" x14ac:dyDescent="0.25">
      <c r="A944" t="s">
        <v>38</v>
      </c>
      <c r="B944" t="s">
        <v>66</v>
      </c>
      <c r="C944">
        <v>2016</v>
      </c>
      <c r="D944" t="s">
        <v>17</v>
      </c>
      <c r="E944" s="27">
        <v>0</v>
      </c>
    </row>
    <row r="945" spans="1:5" x14ac:dyDescent="0.25">
      <c r="A945" t="s">
        <v>38</v>
      </c>
      <c r="B945" t="s">
        <v>66</v>
      </c>
      <c r="C945">
        <v>2016</v>
      </c>
      <c r="D945" t="s">
        <v>18</v>
      </c>
      <c r="E945" s="27">
        <v>4133997747.9399991</v>
      </c>
    </row>
    <row r="946" spans="1:5" x14ac:dyDescent="0.25">
      <c r="A946" t="s">
        <v>38</v>
      </c>
      <c r="B946" t="s">
        <v>66</v>
      </c>
      <c r="C946">
        <v>2016</v>
      </c>
      <c r="D946" t="s">
        <v>19</v>
      </c>
      <c r="E946" s="27">
        <v>3132286712.4999995</v>
      </c>
    </row>
    <row r="947" spans="1:5" x14ac:dyDescent="0.25">
      <c r="A947" t="s">
        <v>38</v>
      </c>
      <c r="B947" t="s">
        <v>66</v>
      </c>
      <c r="C947">
        <v>2016</v>
      </c>
      <c r="D947" t="s">
        <v>20</v>
      </c>
      <c r="E947" s="27">
        <v>1965486491.7299998</v>
      </c>
    </row>
    <row r="948" spans="1:5" x14ac:dyDescent="0.25">
      <c r="A948" t="s">
        <v>38</v>
      </c>
      <c r="B948" t="s">
        <v>66</v>
      </c>
      <c r="C948">
        <v>2016</v>
      </c>
      <c r="D948" t="s">
        <v>21</v>
      </c>
      <c r="E948" s="27">
        <v>120607778.15000001</v>
      </c>
    </row>
    <row r="949" spans="1:5" x14ac:dyDescent="0.25">
      <c r="A949" t="s">
        <v>38</v>
      </c>
      <c r="B949" t="s">
        <v>66</v>
      </c>
      <c r="C949">
        <v>2016</v>
      </c>
      <c r="D949" t="s">
        <v>22</v>
      </c>
      <c r="E949" s="27">
        <v>1046192442.62</v>
      </c>
    </row>
    <row r="950" spans="1:5" x14ac:dyDescent="0.25">
      <c r="A950" t="s">
        <v>38</v>
      </c>
      <c r="B950" t="s">
        <v>66</v>
      </c>
      <c r="C950">
        <v>2016</v>
      </c>
      <c r="D950" t="s">
        <v>23</v>
      </c>
      <c r="E950" s="27">
        <v>3011678934.3499994</v>
      </c>
    </row>
    <row r="951" spans="1:5" x14ac:dyDescent="0.25">
      <c r="A951" t="s">
        <v>38</v>
      </c>
      <c r="B951" t="s">
        <v>66</v>
      </c>
      <c r="C951">
        <v>2016</v>
      </c>
      <c r="D951" t="s">
        <v>24</v>
      </c>
      <c r="E951" s="27">
        <v>287636622.57999998</v>
      </c>
    </row>
    <row r="952" spans="1:5" x14ac:dyDescent="0.25">
      <c r="A952" t="s">
        <v>38</v>
      </c>
      <c r="B952" t="s">
        <v>66</v>
      </c>
      <c r="C952">
        <v>2016</v>
      </c>
      <c r="D952" t="s">
        <v>25</v>
      </c>
      <c r="E952" s="27">
        <v>173679891.38000003</v>
      </c>
    </row>
    <row r="953" spans="1:5" x14ac:dyDescent="0.25">
      <c r="A953" t="s">
        <v>38</v>
      </c>
      <c r="B953" t="s">
        <v>66</v>
      </c>
      <c r="C953">
        <v>2016</v>
      </c>
      <c r="D953" t="s">
        <v>26</v>
      </c>
      <c r="E953" s="27">
        <v>9252408.6500000004</v>
      </c>
    </row>
    <row r="954" spans="1:5" x14ac:dyDescent="0.25">
      <c r="A954" t="s">
        <v>38</v>
      </c>
      <c r="B954" t="s">
        <v>66</v>
      </c>
      <c r="C954">
        <v>2016</v>
      </c>
      <c r="D954" t="s">
        <v>27</v>
      </c>
      <c r="E954" s="27">
        <v>104704322.55</v>
      </c>
    </row>
    <row r="955" spans="1:5" x14ac:dyDescent="0.25">
      <c r="A955" t="s">
        <v>38</v>
      </c>
      <c r="B955" t="s">
        <v>66</v>
      </c>
      <c r="C955">
        <v>2016</v>
      </c>
      <c r="D955" t="s">
        <v>28</v>
      </c>
      <c r="E955" s="27">
        <v>104704322.55</v>
      </c>
    </row>
    <row r="956" spans="1:5" x14ac:dyDescent="0.25">
      <c r="A956" t="s">
        <v>38</v>
      </c>
      <c r="B956" t="s">
        <v>66</v>
      </c>
      <c r="C956">
        <v>2016</v>
      </c>
      <c r="D956" t="s">
        <v>29</v>
      </c>
      <c r="E956" s="27">
        <v>182932300.03000003</v>
      </c>
    </row>
    <row r="957" spans="1:5" x14ac:dyDescent="0.25">
      <c r="A957" t="s">
        <v>38</v>
      </c>
      <c r="B957" t="s">
        <v>66</v>
      </c>
      <c r="C957">
        <v>2016</v>
      </c>
      <c r="D957" t="s">
        <v>30</v>
      </c>
      <c r="E957" s="27">
        <v>3194611234.3799996</v>
      </c>
    </row>
    <row r="958" spans="1:5" x14ac:dyDescent="0.25">
      <c r="A958" t="s">
        <v>38</v>
      </c>
      <c r="B958" t="s">
        <v>66</v>
      </c>
      <c r="C958">
        <v>2016</v>
      </c>
      <c r="D958" t="s">
        <v>31</v>
      </c>
      <c r="E958" s="27">
        <v>939386513.55999947</v>
      </c>
    </row>
    <row r="959" spans="1:5" x14ac:dyDescent="0.25">
      <c r="A959" t="s">
        <v>38</v>
      </c>
      <c r="B959" t="s">
        <v>66</v>
      </c>
      <c r="C959">
        <v>2016</v>
      </c>
      <c r="D959" t="s">
        <v>32</v>
      </c>
      <c r="E959" s="27">
        <v>533737302.8300004</v>
      </c>
    </row>
    <row r="960" spans="1:5" x14ac:dyDescent="0.25">
      <c r="A960" t="s">
        <v>38</v>
      </c>
      <c r="B960" t="s">
        <v>66</v>
      </c>
      <c r="C960">
        <v>2016</v>
      </c>
      <c r="D960" t="s">
        <v>33</v>
      </c>
      <c r="E960" s="27">
        <v>405649210.72999907</v>
      </c>
    </row>
    <row r="961" spans="1:5" x14ac:dyDescent="0.25">
      <c r="A961" t="s">
        <v>38</v>
      </c>
      <c r="B961" t="s">
        <v>66</v>
      </c>
      <c r="C961">
        <v>2016</v>
      </c>
      <c r="D961" t="s">
        <v>34</v>
      </c>
      <c r="E961" s="27">
        <v>424595</v>
      </c>
    </row>
    <row r="962" spans="1:5" x14ac:dyDescent="0.25">
      <c r="A962" t="s">
        <v>38</v>
      </c>
      <c r="B962" t="s">
        <v>66</v>
      </c>
      <c r="C962">
        <v>2016</v>
      </c>
      <c r="D962" t="s">
        <v>35</v>
      </c>
      <c r="E962" s="27">
        <v>861881729.2699995</v>
      </c>
    </row>
    <row r="963" spans="1:5" x14ac:dyDescent="0.25">
      <c r="A963" t="s">
        <v>39</v>
      </c>
      <c r="B963" t="s">
        <v>66</v>
      </c>
      <c r="C963">
        <v>2016</v>
      </c>
      <c r="D963" t="s">
        <v>4</v>
      </c>
      <c r="E963" s="27">
        <v>36921577695.930008</v>
      </c>
    </row>
    <row r="964" spans="1:5" x14ac:dyDescent="0.25">
      <c r="A964" t="s">
        <v>39</v>
      </c>
      <c r="B964" t="s">
        <v>66</v>
      </c>
      <c r="C964">
        <v>2016</v>
      </c>
      <c r="D964" t="s">
        <v>5</v>
      </c>
      <c r="E964" s="27">
        <v>20810119986.470009</v>
      </c>
    </row>
    <row r="965" spans="1:5" x14ac:dyDescent="0.25">
      <c r="A965" t="s">
        <v>39</v>
      </c>
      <c r="B965" t="s">
        <v>66</v>
      </c>
      <c r="C965">
        <v>2016</v>
      </c>
      <c r="D965" t="s">
        <v>6</v>
      </c>
      <c r="E965" s="27">
        <v>16695437179.208658</v>
      </c>
    </row>
    <row r="966" spans="1:5" x14ac:dyDescent="0.25">
      <c r="A966" t="s">
        <v>39</v>
      </c>
      <c r="B966" t="s">
        <v>66</v>
      </c>
      <c r="C966">
        <v>2016</v>
      </c>
      <c r="D966" t="s">
        <v>7</v>
      </c>
      <c r="E966" s="27">
        <v>11704594697.529999</v>
      </c>
    </row>
    <row r="967" spans="1:5" x14ac:dyDescent="0.25">
      <c r="A967" t="s">
        <v>39</v>
      </c>
      <c r="B967" t="s">
        <v>66</v>
      </c>
      <c r="C967">
        <v>2016</v>
      </c>
      <c r="D967" t="s">
        <v>8</v>
      </c>
      <c r="E967" s="27">
        <v>6485613401.0200005</v>
      </c>
    </row>
    <row r="968" spans="1:5" x14ac:dyDescent="0.25">
      <c r="A968" t="s">
        <v>39</v>
      </c>
      <c r="B968" t="s">
        <v>66</v>
      </c>
      <c r="C968">
        <v>2016</v>
      </c>
      <c r="D968" t="s">
        <v>9</v>
      </c>
      <c r="E968" s="27">
        <v>3654635626.1400003</v>
      </c>
    </row>
    <row r="969" spans="1:5" x14ac:dyDescent="0.25">
      <c r="A969" t="s">
        <v>39</v>
      </c>
      <c r="B969" t="s">
        <v>66</v>
      </c>
      <c r="C969">
        <v>2016</v>
      </c>
      <c r="D969" t="s">
        <v>10</v>
      </c>
      <c r="E969" s="27">
        <v>752227385.78999996</v>
      </c>
    </row>
    <row r="970" spans="1:5" x14ac:dyDescent="0.25">
      <c r="A970" t="s">
        <v>39</v>
      </c>
      <c r="B970" t="s">
        <v>66</v>
      </c>
      <c r="C970">
        <v>2016</v>
      </c>
      <c r="D970" t="s">
        <v>11</v>
      </c>
      <c r="E970" s="27">
        <v>36169350310.140007</v>
      </c>
    </row>
    <row r="971" spans="1:5" x14ac:dyDescent="0.25">
      <c r="A971" t="s">
        <v>39</v>
      </c>
      <c r="B971" t="s">
        <v>66</v>
      </c>
      <c r="C971">
        <v>2016</v>
      </c>
      <c r="D971" t="s">
        <v>12</v>
      </c>
      <c r="E971" s="27">
        <v>1845556541.8999999</v>
      </c>
    </row>
    <row r="972" spans="1:5" x14ac:dyDescent="0.25">
      <c r="A972" t="s">
        <v>39</v>
      </c>
      <c r="B972" t="s">
        <v>66</v>
      </c>
      <c r="C972">
        <v>2016</v>
      </c>
      <c r="D972" t="s">
        <v>13</v>
      </c>
      <c r="E972" s="27">
        <v>1087323821.75</v>
      </c>
    </row>
    <row r="973" spans="1:5" x14ac:dyDescent="0.25">
      <c r="A973" t="s">
        <v>39</v>
      </c>
      <c r="B973" t="s">
        <v>66</v>
      </c>
      <c r="C973">
        <v>2016</v>
      </c>
      <c r="D973" t="s">
        <v>14</v>
      </c>
      <c r="E973" s="27">
        <v>758232720.14999998</v>
      </c>
    </row>
    <row r="974" spans="1:5" x14ac:dyDescent="0.25">
      <c r="A974" t="s">
        <v>39</v>
      </c>
      <c r="B974" t="s">
        <v>66</v>
      </c>
      <c r="C974">
        <v>2016</v>
      </c>
      <c r="D974" t="s">
        <v>15</v>
      </c>
      <c r="E974" s="27">
        <v>0</v>
      </c>
    </row>
    <row r="975" spans="1:5" x14ac:dyDescent="0.25">
      <c r="A975" t="s">
        <v>39</v>
      </c>
      <c r="B975" t="s">
        <v>66</v>
      </c>
      <c r="C975">
        <v>2016</v>
      </c>
      <c r="D975" t="s">
        <v>17</v>
      </c>
      <c r="E975" s="27">
        <v>758232720.14999974</v>
      </c>
    </row>
    <row r="976" spans="1:5" x14ac:dyDescent="0.25">
      <c r="A976" t="s">
        <v>39</v>
      </c>
      <c r="B976" t="s">
        <v>66</v>
      </c>
      <c r="C976">
        <v>2016</v>
      </c>
      <c r="D976" t="s">
        <v>18</v>
      </c>
      <c r="E976" s="27">
        <v>36927583030.290009</v>
      </c>
    </row>
    <row r="977" spans="1:5" x14ac:dyDescent="0.25">
      <c r="A977" t="s">
        <v>39</v>
      </c>
      <c r="B977" t="s">
        <v>66</v>
      </c>
      <c r="C977">
        <v>2016</v>
      </c>
      <c r="D977" t="s">
        <v>19</v>
      </c>
      <c r="E977" s="27">
        <v>35371178862.040009</v>
      </c>
    </row>
    <row r="978" spans="1:5" x14ac:dyDescent="0.25">
      <c r="A978" t="s">
        <v>39</v>
      </c>
      <c r="B978" t="s">
        <v>66</v>
      </c>
      <c r="C978">
        <v>2016</v>
      </c>
      <c r="D978" t="s">
        <v>20</v>
      </c>
      <c r="E978" s="27">
        <v>19575833413.34</v>
      </c>
    </row>
    <row r="979" spans="1:5" x14ac:dyDescent="0.25">
      <c r="A979" t="s">
        <v>39</v>
      </c>
      <c r="B979" t="s">
        <v>66</v>
      </c>
      <c r="C979">
        <v>2016</v>
      </c>
      <c r="D979" t="s">
        <v>21</v>
      </c>
      <c r="E979" s="27">
        <v>550349125.91000009</v>
      </c>
    </row>
    <row r="980" spans="1:5" x14ac:dyDescent="0.25">
      <c r="A980" t="s">
        <v>39</v>
      </c>
      <c r="B980" t="s">
        <v>66</v>
      </c>
      <c r="C980">
        <v>2016</v>
      </c>
      <c r="D980" t="s">
        <v>22</v>
      </c>
      <c r="E980" s="27">
        <v>15244996322.790001</v>
      </c>
    </row>
    <row r="981" spans="1:5" x14ac:dyDescent="0.25">
      <c r="A981" t="s">
        <v>39</v>
      </c>
      <c r="B981" t="s">
        <v>66</v>
      </c>
      <c r="C981">
        <v>2016</v>
      </c>
      <c r="D981" t="s">
        <v>23</v>
      </c>
      <c r="E981" s="27">
        <v>34820829736.130005</v>
      </c>
    </row>
    <row r="982" spans="1:5" x14ac:dyDescent="0.25">
      <c r="A982" t="s">
        <v>39</v>
      </c>
      <c r="B982" t="s">
        <v>66</v>
      </c>
      <c r="C982">
        <v>2016</v>
      </c>
      <c r="D982" t="s">
        <v>24</v>
      </c>
      <c r="E982" s="27">
        <v>4240205431.0699997</v>
      </c>
    </row>
    <row r="983" spans="1:5" x14ac:dyDescent="0.25">
      <c r="A983" t="s">
        <v>39</v>
      </c>
      <c r="B983" t="s">
        <v>66</v>
      </c>
      <c r="C983">
        <v>2016</v>
      </c>
      <c r="D983" t="s">
        <v>25</v>
      </c>
      <c r="E983" s="27">
        <v>3201329921.6499996</v>
      </c>
    </row>
    <row r="984" spans="1:5" x14ac:dyDescent="0.25">
      <c r="A984" t="s">
        <v>39</v>
      </c>
      <c r="B984" t="s">
        <v>66</v>
      </c>
      <c r="C984">
        <v>2016</v>
      </c>
      <c r="D984" t="s">
        <v>26</v>
      </c>
      <c r="E984" s="27">
        <v>157454396.05000001</v>
      </c>
    </row>
    <row r="985" spans="1:5" x14ac:dyDescent="0.25">
      <c r="A985" t="s">
        <v>39</v>
      </c>
      <c r="B985" t="s">
        <v>66</v>
      </c>
      <c r="C985">
        <v>2016</v>
      </c>
      <c r="D985" t="s">
        <v>27</v>
      </c>
      <c r="E985" s="27">
        <v>881421113.37</v>
      </c>
    </row>
    <row r="986" spans="1:5" x14ac:dyDescent="0.25">
      <c r="A986" t="s">
        <v>39</v>
      </c>
      <c r="B986" t="s">
        <v>66</v>
      </c>
      <c r="C986">
        <v>2016</v>
      </c>
      <c r="D986" t="s">
        <v>28</v>
      </c>
      <c r="E986" s="27">
        <v>788437381.58000004</v>
      </c>
    </row>
    <row r="987" spans="1:5" x14ac:dyDescent="0.25">
      <c r="A987" t="s">
        <v>39</v>
      </c>
      <c r="B987" t="s">
        <v>66</v>
      </c>
      <c r="C987">
        <v>2016</v>
      </c>
      <c r="D987" t="s">
        <v>29</v>
      </c>
      <c r="E987" s="27">
        <v>3358784317.6999998</v>
      </c>
    </row>
    <row r="988" spans="1:5" x14ac:dyDescent="0.25">
      <c r="A988" t="s">
        <v>39</v>
      </c>
      <c r="B988" t="s">
        <v>66</v>
      </c>
      <c r="C988">
        <v>2016</v>
      </c>
      <c r="D988" t="s">
        <v>30</v>
      </c>
      <c r="E988" s="27">
        <v>38179614053.830002</v>
      </c>
    </row>
    <row r="989" spans="1:5" x14ac:dyDescent="0.25">
      <c r="A989" t="s">
        <v>39</v>
      </c>
      <c r="B989" t="s">
        <v>66</v>
      </c>
      <c r="C989">
        <v>2016</v>
      </c>
      <c r="D989" t="s">
        <v>31</v>
      </c>
      <c r="E989" s="27">
        <v>-1252031023.5399933</v>
      </c>
    </row>
    <row r="990" spans="1:5" x14ac:dyDescent="0.25">
      <c r="A990" t="s">
        <v>39</v>
      </c>
      <c r="B990" t="s">
        <v>66</v>
      </c>
      <c r="C990">
        <v>2016</v>
      </c>
      <c r="D990" t="s">
        <v>32</v>
      </c>
      <c r="E990" s="27">
        <v>-124540238.0900116</v>
      </c>
    </row>
    <row r="991" spans="1:5" x14ac:dyDescent="0.25">
      <c r="A991" t="s">
        <v>39</v>
      </c>
      <c r="B991" t="s">
        <v>66</v>
      </c>
      <c r="C991">
        <v>2016</v>
      </c>
      <c r="D991" t="s">
        <v>33</v>
      </c>
      <c r="E991" s="27">
        <v>-1127490785.4499817</v>
      </c>
    </row>
    <row r="992" spans="1:5" x14ac:dyDescent="0.25">
      <c r="A992" t="s">
        <v>39</v>
      </c>
      <c r="B992" t="s">
        <v>66</v>
      </c>
      <c r="C992">
        <v>2016</v>
      </c>
      <c r="D992" t="s">
        <v>34</v>
      </c>
      <c r="E992" s="27">
        <v>6252768.5300064087</v>
      </c>
    </row>
    <row r="993" spans="1:5" x14ac:dyDescent="0.25">
      <c r="A993" t="s">
        <v>39</v>
      </c>
      <c r="B993" t="s">
        <v>66</v>
      </c>
      <c r="C993">
        <v>2016</v>
      </c>
      <c r="D993" t="s">
        <v>35</v>
      </c>
      <c r="E993" s="27">
        <v>-725962585.71998596</v>
      </c>
    </row>
    <row r="994" spans="1:5" x14ac:dyDescent="0.25">
      <c r="A994" t="s">
        <v>40</v>
      </c>
      <c r="B994" t="s">
        <v>66</v>
      </c>
      <c r="C994">
        <v>2016</v>
      </c>
      <c r="D994" t="s">
        <v>4</v>
      </c>
      <c r="E994" s="27">
        <v>20790043361.299995</v>
      </c>
    </row>
    <row r="995" spans="1:5" x14ac:dyDescent="0.25">
      <c r="A995" t="s">
        <v>40</v>
      </c>
      <c r="B995" t="s">
        <v>66</v>
      </c>
      <c r="C995">
        <v>2016</v>
      </c>
      <c r="D995" t="s">
        <v>5</v>
      </c>
      <c r="E995" s="27">
        <v>11897574855.029999</v>
      </c>
    </row>
    <row r="996" spans="1:5" x14ac:dyDescent="0.25">
      <c r="A996" t="s">
        <v>40</v>
      </c>
      <c r="B996" t="s">
        <v>66</v>
      </c>
      <c r="C996">
        <v>2016</v>
      </c>
      <c r="D996" t="s">
        <v>6</v>
      </c>
      <c r="E996" s="27">
        <v>9088977160.3856812</v>
      </c>
    </row>
    <row r="997" spans="1:5" x14ac:dyDescent="0.25">
      <c r="A997" t="s">
        <v>40</v>
      </c>
      <c r="B997" t="s">
        <v>66</v>
      </c>
      <c r="C997">
        <v>2016</v>
      </c>
      <c r="D997" t="s">
        <v>7</v>
      </c>
      <c r="E997" s="27">
        <v>7570666558.2600002</v>
      </c>
    </row>
    <row r="998" spans="1:5" x14ac:dyDescent="0.25">
      <c r="A998" t="s">
        <v>40</v>
      </c>
      <c r="B998" t="s">
        <v>66</v>
      </c>
      <c r="C998">
        <v>2016</v>
      </c>
      <c r="D998" t="s">
        <v>8</v>
      </c>
      <c r="E998" s="27">
        <v>5076173092.4200001</v>
      </c>
    </row>
    <row r="999" spans="1:5" x14ac:dyDescent="0.25">
      <c r="A999" t="s">
        <v>40</v>
      </c>
      <c r="B999" t="s">
        <v>66</v>
      </c>
      <c r="C999">
        <v>2016</v>
      </c>
      <c r="D999" t="s">
        <v>9</v>
      </c>
      <c r="E999" s="27">
        <v>945442711.80999994</v>
      </c>
    </row>
    <row r="1000" spans="1:5" x14ac:dyDescent="0.25">
      <c r="A1000" t="s">
        <v>40</v>
      </c>
      <c r="B1000" t="s">
        <v>66</v>
      </c>
      <c r="C1000">
        <v>2016</v>
      </c>
      <c r="D1000" t="s">
        <v>10</v>
      </c>
      <c r="E1000" s="27">
        <v>376359236.19999999</v>
      </c>
    </row>
    <row r="1001" spans="1:5" x14ac:dyDescent="0.25">
      <c r="A1001" t="s">
        <v>40</v>
      </c>
      <c r="B1001" t="s">
        <v>66</v>
      </c>
      <c r="C1001">
        <v>2016</v>
      </c>
      <c r="D1001" t="s">
        <v>11</v>
      </c>
      <c r="E1001" s="27">
        <v>20413684125.099995</v>
      </c>
    </row>
    <row r="1002" spans="1:5" x14ac:dyDescent="0.25">
      <c r="A1002" t="s">
        <v>40</v>
      </c>
      <c r="B1002" t="s">
        <v>66</v>
      </c>
      <c r="C1002">
        <v>2016</v>
      </c>
      <c r="D1002" t="s">
        <v>12</v>
      </c>
      <c r="E1002" s="27">
        <v>2278528002.98</v>
      </c>
    </row>
    <row r="1003" spans="1:5" x14ac:dyDescent="0.25">
      <c r="A1003" t="s">
        <v>40</v>
      </c>
      <c r="B1003" t="s">
        <v>66</v>
      </c>
      <c r="C1003">
        <v>2016</v>
      </c>
      <c r="D1003" t="s">
        <v>13</v>
      </c>
      <c r="E1003" s="27">
        <v>1113698208.9200001</v>
      </c>
    </row>
    <row r="1004" spans="1:5" x14ac:dyDescent="0.25">
      <c r="A1004" t="s">
        <v>40</v>
      </c>
      <c r="B1004" t="s">
        <v>66</v>
      </c>
      <c r="C1004">
        <v>2016</v>
      </c>
      <c r="D1004" t="s">
        <v>14</v>
      </c>
      <c r="E1004" s="27">
        <v>638501005.87</v>
      </c>
    </row>
    <row r="1005" spans="1:5" x14ac:dyDescent="0.25">
      <c r="A1005" t="s">
        <v>40</v>
      </c>
      <c r="B1005" t="s">
        <v>66</v>
      </c>
      <c r="C1005">
        <v>2016</v>
      </c>
      <c r="D1005" t="s">
        <v>15</v>
      </c>
      <c r="E1005" s="27">
        <v>526328788.19</v>
      </c>
    </row>
    <row r="1006" spans="1:5" x14ac:dyDescent="0.25">
      <c r="A1006" t="s">
        <v>40</v>
      </c>
      <c r="B1006" t="s">
        <v>66</v>
      </c>
      <c r="C1006">
        <v>2016</v>
      </c>
      <c r="D1006" t="s">
        <v>17</v>
      </c>
      <c r="E1006" s="27">
        <v>1164829794.0599999</v>
      </c>
    </row>
    <row r="1007" spans="1:5" x14ac:dyDescent="0.25">
      <c r="A1007" t="s">
        <v>40</v>
      </c>
      <c r="B1007" t="s">
        <v>66</v>
      </c>
      <c r="C1007">
        <v>2016</v>
      </c>
      <c r="D1007" t="s">
        <v>18</v>
      </c>
      <c r="E1007" s="27">
        <v>21578513919.159996</v>
      </c>
    </row>
    <row r="1008" spans="1:5" x14ac:dyDescent="0.25">
      <c r="A1008" t="s">
        <v>40</v>
      </c>
      <c r="B1008" t="s">
        <v>66</v>
      </c>
      <c r="C1008">
        <v>2016</v>
      </c>
      <c r="D1008" t="s">
        <v>19</v>
      </c>
      <c r="E1008" s="27">
        <v>18785993143.070007</v>
      </c>
    </row>
    <row r="1009" spans="1:5" x14ac:dyDescent="0.25">
      <c r="A1009" t="s">
        <v>40</v>
      </c>
      <c r="B1009" t="s">
        <v>66</v>
      </c>
      <c r="C1009">
        <v>2016</v>
      </c>
      <c r="D1009" t="s">
        <v>20</v>
      </c>
      <c r="E1009" s="27">
        <v>9501155592.4699993</v>
      </c>
    </row>
    <row r="1010" spans="1:5" x14ac:dyDescent="0.25">
      <c r="A1010" t="s">
        <v>40</v>
      </c>
      <c r="B1010" t="s">
        <v>66</v>
      </c>
      <c r="C1010">
        <v>2016</v>
      </c>
      <c r="D1010" t="s">
        <v>21</v>
      </c>
      <c r="E1010" s="27">
        <v>446076327.01999998</v>
      </c>
    </row>
    <row r="1011" spans="1:5" x14ac:dyDescent="0.25">
      <c r="A1011" t="s">
        <v>40</v>
      </c>
      <c r="B1011" t="s">
        <v>66</v>
      </c>
      <c r="C1011">
        <v>2016</v>
      </c>
      <c r="D1011" t="s">
        <v>22</v>
      </c>
      <c r="E1011" s="27">
        <v>8838761223.5799999</v>
      </c>
    </row>
    <row r="1012" spans="1:5" x14ac:dyDescent="0.25">
      <c r="A1012" t="s">
        <v>40</v>
      </c>
      <c r="B1012" t="s">
        <v>66</v>
      </c>
      <c r="C1012">
        <v>2016</v>
      </c>
      <c r="D1012" t="s">
        <v>23</v>
      </c>
      <c r="E1012" s="27">
        <v>18339916816.050007</v>
      </c>
    </row>
    <row r="1013" spans="1:5" x14ac:dyDescent="0.25">
      <c r="A1013" t="s">
        <v>40</v>
      </c>
      <c r="B1013" t="s">
        <v>66</v>
      </c>
      <c r="C1013">
        <v>2016</v>
      </c>
      <c r="D1013" t="s">
        <v>24</v>
      </c>
      <c r="E1013" s="27">
        <v>3241155715.0300002</v>
      </c>
    </row>
    <row r="1014" spans="1:5" x14ac:dyDescent="0.25">
      <c r="A1014" t="s">
        <v>40</v>
      </c>
      <c r="B1014" t="s">
        <v>66</v>
      </c>
      <c r="C1014">
        <v>2016</v>
      </c>
      <c r="D1014" t="s">
        <v>25</v>
      </c>
      <c r="E1014" s="27">
        <v>2163518191.9000001</v>
      </c>
    </row>
    <row r="1015" spans="1:5" x14ac:dyDescent="0.25">
      <c r="A1015" t="s">
        <v>40</v>
      </c>
      <c r="B1015" t="s">
        <v>66</v>
      </c>
      <c r="C1015">
        <v>2016</v>
      </c>
      <c r="D1015" t="s">
        <v>26</v>
      </c>
      <c r="E1015" s="27">
        <v>159073223.43000001</v>
      </c>
    </row>
    <row r="1016" spans="1:5" x14ac:dyDescent="0.25">
      <c r="A1016" t="s">
        <v>40</v>
      </c>
      <c r="B1016" t="s">
        <v>66</v>
      </c>
      <c r="C1016">
        <v>2016</v>
      </c>
      <c r="D1016" t="s">
        <v>27</v>
      </c>
      <c r="E1016" s="27">
        <v>918564299.69999993</v>
      </c>
    </row>
    <row r="1017" spans="1:5" x14ac:dyDescent="0.25">
      <c r="A1017" t="s">
        <v>40</v>
      </c>
      <c r="B1017" t="s">
        <v>66</v>
      </c>
      <c r="C1017">
        <v>2016</v>
      </c>
      <c r="D1017" t="s">
        <v>28</v>
      </c>
      <c r="E1017" s="27">
        <v>846777051.89999998</v>
      </c>
    </row>
    <row r="1018" spans="1:5" x14ac:dyDescent="0.25">
      <c r="A1018" t="s">
        <v>40</v>
      </c>
      <c r="B1018" t="s">
        <v>66</v>
      </c>
      <c r="C1018">
        <v>2016</v>
      </c>
      <c r="D1018" t="s">
        <v>29</v>
      </c>
      <c r="E1018" s="27">
        <v>2322591415.3299999</v>
      </c>
    </row>
    <row r="1019" spans="1:5" x14ac:dyDescent="0.25">
      <c r="A1019" t="s">
        <v>40</v>
      </c>
      <c r="B1019" t="s">
        <v>66</v>
      </c>
      <c r="C1019">
        <v>2016</v>
      </c>
      <c r="D1019" t="s">
        <v>30</v>
      </c>
      <c r="E1019" s="27">
        <v>20662508231.380005</v>
      </c>
    </row>
    <row r="1020" spans="1:5" x14ac:dyDescent="0.25">
      <c r="A1020" t="s">
        <v>40</v>
      </c>
      <c r="B1020" t="s">
        <v>66</v>
      </c>
      <c r="C1020">
        <v>2016</v>
      </c>
      <c r="D1020" t="s">
        <v>31</v>
      </c>
      <c r="E1020" s="27">
        <v>916005687.77999115</v>
      </c>
    </row>
    <row r="1021" spans="1:5" x14ac:dyDescent="0.25">
      <c r="A1021" t="s">
        <v>40</v>
      </c>
      <c r="B1021" t="s">
        <v>66</v>
      </c>
      <c r="C1021">
        <v>2016</v>
      </c>
      <c r="D1021" t="s">
        <v>32</v>
      </c>
      <c r="E1021" s="27">
        <v>57662069.409992218</v>
      </c>
    </row>
    <row r="1022" spans="1:5" x14ac:dyDescent="0.25">
      <c r="A1022" t="s">
        <v>40</v>
      </c>
      <c r="B1022" t="s">
        <v>66</v>
      </c>
      <c r="C1022">
        <v>2016</v>
      </c>
      <c r="D1022" t="s">
        <v>33</v>
      </c>
      <c r="E1022" s="27">
        <v>858343618.36999893</v>
      </c>
    </row>
    <row r="1023" spans="1:5" x14ac:dyDescent="0.25">
      <c r="A1023" t="s">
        <v>40</v>
      </c>
      <c r="B1023" t="s">
        <v>66</v>
      </c>
      <c r="C1023">
        <v>2016</v>
      </c>
      <c r="D1023" t="s">
        <v>34</v>
      </c>
      <c r="E1023" s="27">
        <v>0</v>
      </c>
    </row>
    <row r="1024" spans="1:5" x14ac:dyDescent="0.25">
      <c r="A1024" t="s">
        <v>40</v>
      </c>
      <c r="B1024" t="s">
        <v>66</v>
      </c>
      <c r="C1024">
        <v>2016</v>
      </c>
      <c r="D1024" t="s">
        <v>35</v>
      </c>
      <c r="E1024" s="27">
        <v>983760436.76999664</v>
      </c>
    </row>
    <row r="1025" spans="1:5" x14ac:dyDescent="0.25">
      <c r="A1025" t="s">
        <v>41</v>
      </c>
      <c r="B1025" t="s">
        <v>66</v>
      </c>
      <c r="C1025">
        <v>2016</v>
      </c>
      <c r="D1025" t="s">
        <v>4</v>
      </c>
      <c r="E1025" s="27">
        <v>20577768114.16</v>
      </c>
    </row>
    <row r="1026" spans="1:5" x14ac:dyDescent="0.25">
      <c r="A1026" t="s">
        <v>41</v>
      </c>
      <c r="B1026" t="s">
        <v>66</v>
      </c>
      <c r="C1026">
        <v>2016</v>
      </c>
      <c r="D1026" t="s">
        <v>5</v>
      </c>
      <c r="E1026" s="27">
        <v>13311798596.689999</v>
      </c>
    </row>
    <row r="1027" spans="1:5" x14ac:dyDescent="0.25">
      <c r="A1027" t="s">
        <v>41</v>
      </c>
      <c r="B1027" t="s">
        <v>66</v>
      </c>
      <c r="C1027">
        <v>2016</v>
      </c>
      <c r="D1027" t="s">
        <v>6</v>
      </c>
      <c r="E1027" s="27">
        <v>6659016074.3512726</v>
      </c>
    </row>
    <row r="1028" spans="1:5" x14ac:dyDescent="0.25">
      <c r="A1028" t="s">
        <v>41</v>
      </c>
      <c r="B1028" t="s">
        <v>66</v>
      </c>
      <c r="C1028">
        <v>2016</v>
      </c>
      <c r="D1028" t="s">
        <v>7</v>
      </c>
      <c r="E1028" s="27">
        <v>3774742997.4200015</v>
      </c>
    </row>
    <row r="1029" spans="1:5" x14ac:dyDescent="0.25">
      <c r="A1029" t="s">
        <v>41</v>
      </c>
      <c r="B1029" t="s">
        <v>66</v>
      </c>
      <c r="C1029">
        <v>2016</v>
      </c>
      <c r="D1029" t="s">
        <v>8</v>
      </c>
      <c r="E1029" s="27">
        <v>615141035.88999999</v>
      </c>
    </row>
    <row r="1030" spans="1:5" x14ac:dyDescent="0.25">
      <c r="A1030" t="s">
        <v>41</v>
      </c>
      <c r="B1030" t="s">
        <v>66</v>
      </c>
      <c r="C1030">
        <v>2016</v>
      </c>
      <c r="D1030" t="s">
        <v>9</v>
      </c>
      <c r="E1030" s="27">
        <v>2749157792.8499999</v>
      </c>
    </row>
    <row r="1031" spans="1:5" x14ac:dyDescent="0.25">
      <c r="A1031" t="s">
        <v>41</v>
      </c>
      <c r="B1031" t="s">
        <v>66</v>
      </c>
      <c r="C1031">
        <v>2016</v>
      </c>
      <c r="D1031" t="s">
        <v>10</v>
      </c>
      <c r="E1031" s="27">
        <v>742068727.20000005</v>
      </c>
    </row>
    <row r="1032" spans="1:5" x14ac:dyDescent="0.25">
      <c r="A1032" t="s">
        <v>41</v>
      </c>
      <c r="B1032" t="s">
        <v>66</v>
      </c>
      <c r="C1032">
        <v>2016</v>
      </c>
      <c r="D1032" t="s">
        <v>11</v>
      </c>
      <c r="E1032" s="27">
        <v>19835699386.959999</v>
      </c>
    </row>
    <row r="1033" spans="1:5" x14ac:dyDescent="0.25">
      <c r="A1033" t="s">
        <v>41</v>
      </c>
      <c r="B1033" t="s">
        <v>66</v>
      </c>
      <c r="C1033">
        <v>2016</v>
      </c>
      <c r="D1033" t="s">
        <v>12</v>
      </c>
      <c r="E1033" s="27">
        <v>404543723.20999998</v>
      </c>
    </row>
    <row r="1034" spans="1:5" x14ac:dyDescent="0.25">
      <c r="A1034" t="s">
        <v>41</v>
      </c>
      <c r="B1034" t="s">
        <v>66</v>
      </c>
      <c r="C1034">
        <v>2016</v>
      </c>
      <c r="D1034" t="s">
        <v>13</v>
      </c>
      <c r="E1034" s="27">
        <v>255191237.28999996</v>
      </c>
    </row>
    <row r="1035" spans="1:5" x14ac:dyDescent="0.25">
      <c r="A1035" t="s">
        <v>41</v>
      </c>
      <c r="B1035" t="s">
        <v>66</v>
      </c>
      <c r="C1035">
        <v>2016</v>
      </c>
      <c r="D1035" t="s">
        <v>14</v>
      </c>
      <c r="E1035" s="27">
        <v>149352485.91999999</v>
      </c>
    </row>
    <row r="1036" spans="1:5" x14ac:dyDescent="0.25">
      <c r="A1036" t="s">
        <v>41</v>
      </c>
      <c r="B1036" t="s">
        <v>66</v>
      </c>
      <c r="C1036">
        <v>2016</v>
      </c>
      <c r="D1036" t="s">
        <v>15</v>
      </c>
      <c r="E1036" s="27">
        <v>0</v>
      </c>
    </row>
    <row r="1037" spans="1:5" x14ac:dyDescent="0.25">
      <c r="A1037" t="s">
        <v>41</v>
      </c>
      <c r="B1037" t="s">
        <v>66</v>
      </c>
      <c r="C1037">
        <v>2016</v>
      </c>
      <c r="D1037" t="s">
        <v>17</v>
      </c>
      <c r="E1037" s="27">
        <v>149352485.92000002</v>
      </c>
    </row>
    <row r="1038" spans="1:5" x14ac:dyDescent="0.25">
      <c r="A1038" t="s">
        <v>41</v>
      </c>
      <c r="B1038" t="s">
        <v>66</v>
      </c>
      <c r="C1038">
        <v>2016</v>
      </c>
      <c r="D1038" t="s">
        <v>18</v>
      </c>
      <c r="E1038" s="27">
        <v>19985051872.879997</v>
      </c>
    </row>
    <row r="1039" spans="1:5" x14ac:dyDescent="0.25">
      <c r="A1039" t="s">
        <v>41</v>
      </c>
      <c r="B1039" t="s">
        <v>66</v>
      </c>
      <c r="C1039">
        <v>2016</v>
      </c>
      <c r="D1039" t="s">
        <v>19</v>
      </c>
      <c r="E1039" s="27">
        <v>19788817549.779999</v>
      </c>
    </row>
    <row r="1040" spans="1:5" x14ac:dyDescent="0.25">
      <c r="A1040" t="s">
        <v>41</v>
      </c>
      <c r="B1040" t="s">
        <v>66</v>
      </c>
      <c r="C1040">
        <v>2016</v>
      </c>
      <c r="D1040" t="s">
        <v>20</v>
      </c>
      <c r="E1040" s="27">
        <v>12980308142.119999</v>
      </c>
    </row>
    <row r="1041" spans="1:5" x14ac:dyDescent="0.25">
      <c r="A1041" t="s">
        <v>41</v>
      </c>
      <c r="B1041" t="s">
        <v>66</v>
      </c>
      <c r="C1041">
        <v>2016</v>
      </c>
      <c r="D1041" t="s">
        <v>21</v>
      </c>
      <c r="E1041" s="27">
        <v>197322474.84999999</v>
      </c>
    </row>
    <row r="1042" spans="1:5" x14ac:dyDescent="0.25">
      <c r="A1042" t="s">
        <v>41</v>
      </c>
      <c r="B1042" t="s">
        <v>66</v>
      </c>
      <c r="C1042">
        <v>2016</v>
      </c>
      <c r="D1042" t="s">
        <v>22</v>
      </c>
      <c r="E1042" s="27">
        <v>6611186932.8099995</v>
      </c>
    </row>
    <row r="1043" spans="1:5" x14ac:dyDescent="0.25">
      <c r="A1043" t="s">
        <v>41</v>
      </c>
      <c r="B1043" t="s">
        <v>66</v>
      </c>
      <c r="C1043">
        <v>2016</v>
      </c>
      <c r="D1043" t="s">
        <v>23</v>
      </c>
      <c r="E1043" s="27">
        <v>19591495074.929996</v>
      </c>
    </row>
    <row r="1044" spans="1:5" x14ac:dyDescent="0.25">
      <c r="A1044" t="s">
        <v>41</v>
      </c>
      <c r="B1044" t="s">
        <v>66</v>
      </c>
      <c r="C1044">
        <v>2016</v>
      </c>
      <c r="D1044" t="s">
        <v>24</v>
      </c>
      <c r="E1044" s="27">
        <v>906953381.56000006</v>
      </c>
    </row>
    <row r="1045" spans="1:5" x14ac:dyDescent="0.25">
      <c r="A1045" t="s">
        <v>41</v>
      </c>
      <c r="B1045" t="s">
        <v>66</v>
      </c>
      <c r="C1045">
        <v>2016</v>
      </c>
      <c r="D1045" t="s">
        <v>25</v>
      </c>
      <c r="E1045" s="27">
        <v>600784109.42999995</v>
      </c>
    </row>
    <row r="1046" spans="1:5" x14ac:dyDescent="0.25">
      <c r="A1046" t="s">
        <v>41</v>
      </c>
      <c r="B1046" t="s">
        <v>66</v>
      </c>
      <c r="C1046">
        <v>2016</v>
      </c>
      <c r="D1046" t="s">
        <v>26</v>
      </c>
      <c r="E1046" s="27">
        <v>69448387.36999999</v>
      </c>
    </row>
    <row r="1047" spans="1:5" x14ac:dyDescent="0.25">
      <c r="A1047" t="s">
        <v>41</v>
      </c>
      <c r="B1047" t="s">
        <v>66</v>
      </c>
      <c r="C1047">
        <v>2016</v>
      </c>
      <c r="D1047" t="s">
        <v>27</v>
      </c>
      <c r="E1047" s="27">
        <v>236720884.76000002</v>
      </c>
    </row>
    <row r="1048" spans="1:5" x14ac:dyDescent="0.25">
      <c r="A1048" t="s">
        <v>41</v>
      </c>
      <c r="B1048" t="s">
        <v>66</v>
      </c>
      <c r="C1048">
        <v>2016</v>
      </c>
      <c r="D1048" t="s">
        <v>28</v>
      </c>
      <c r="E1048" s="27">
        <v>225022108.93000001</v>
      </c>
    </row>
    <row r="1049" spans="1:5" x14ac:dyDescent="0.25">
      <c r="A1049" t="s">
        <v>41</v>
      </c>
      <c r="B1049" t="s">
        <v>66</v>
      </c>
      <c r="C1049">
        <v>2016</v>
      </c>
      <c r="D1049" t="s">
        <v>29</v>
      </c>
      <c r="E1049" s="27">
        <v>670232496.80000007</v>
      </c>
    </row>
    <row r="1050" spans="1:5" x14ac:dyDescent="0.25">
      <c r="A1050" t="s">
        <v>41</v>
      </c>
      <c r="B1050" t="s">
        <v>66</v>
      </c>
      <c r="C1050">
        <v>2016</v>
      </c>
      <c r="D1050" t="s">
        <v>30</v>
      </c>
      <c r="E1050" s="27">
        <v>20261727571.729996</v>
      </c>
    </row>
    <row r="1051" spans="1:5" x14ac:dyDescent="0.25">
      <c r="A1051" t="s">
        <v>41</v>
      </c>
      <c r="B1051" t="s">
        <v>66</v>
      </c>
      <c r="C1051">
        <v>2016</v>
      </c>
      <c r="D1051" t="s">
        <v>31</v>
      </c>
      <c r="E1051" s="27">
        <v>-276675698.84999847</v>
      </c>
    </row>
    <row r="1052" spans="1:5" x14ac:dyDescent="0.25">
      <c r="A1052" t="s">
        <v>41</v>
      </c>
      <c r="B1052" t="s">
        <v>66</v>
      </c>
      <c r="C1052">
        <v>2016</v>
      </c>
      <c r="D1052" t="s">
        <v>32</v>
      </c>
      <c r="E1052" s="27">
        <v>461166485.4200058</v>
      </c>
    </row>
    <row r="1053" spans="1:5" x14ac:dyDescent="0.25">
      <c r="A1053" t="s">
        <v>41</v>
      </c>
      <c r="B1053" t="s">
        <v>66</v>
      </c>
      <c r="C1053">
        <v>2016</v>
      </c>
      <c r="D1053" t="s">
        <v>33</v>
      </c>
      <c r="E1053" s="27">
        <v>-737842184.27000427</v>
      </c>
    </row>
    <row r="1054" spans="1:5" x14ac:dyDescent="0.25">
      <c r="A1054" t="s">
        <v>41</v>
      </c>
      <c r="B1054" t="s">
        <v>66</v>
      </c>
      <c r="C1054">
        <v>2016</v>
      </c>
      <c r="D1054" t="s">
        <v>34</v>
      </c>
      <c r="E1054" s="27">
        <v>-1396572.0500068665</v>
      </c>
    </row>
    <row r="1055" spans="1:5" x14ac:dyDescent="0.25">
      <c r="A1055" t="s">
        <v>41</v>
      </c>
      <c r="B1055" t="s">
        <v>66</v>
      </c>
      <c r="C1055">
        <v>2016</v>
      </c>
      <c r="D1055" t="s">
        <v>35</v>
      </c>
      <c r="E1055" s="27">
        <v>-173229007.34000015</v>
      </c>
    </row>
    <row r="1056" spans="1:5" x14ac:dyDescent="0.25">
      <c r="A1056" t="s">
        <v>42</v>
      </c>
      <c r="B1056" t="s">
        <v>66</v>
      </c>
      <c r="C1056">
        <v>2016</v>
      </c>
      <c r="D1056" t="s">
        <v>4</v>
      </c>
      <c r="E1056" s="27">
        <v>14863713151.200005</v>
      </c>
    </row>
    <row r="1057" spans="1:5" x14ac:dyDescent="0.25">
      <c r="A1057" t="s">
        <v>42</v>
      </c>
      <c r="B1057" t="s">
        <v>66</v>
      </c>
      <c r="C1057">
        <v>2016</v>
      </c>
      <c r="D1057" t="s">
        <v>5</v>
      </c>
      <c r="E1057" s="27">
        <v>9174032319.4000015</v>
      </c>
    </row>
    <row r="1058" spans="1:5" x14ac:dyDescent="0.25">
      <c r="A1058" t="s">
        <v>42</v>
      </c>
      <c r="B1058" t="s">
        <v>66</v>
      </c>
      <c r="C1058">
        <v>2016</v>
      </c>
      <c r="D1058" t="s">
        <v>6</v>
      </c>
      <c r="E1058" s="27">
        <v>7515657736.1577406</v>
      </c>
    </row>
    <row r="1059" spans="1:5" x14ac:dyDescent="0.25">
      <c r="A1059" t="s">
        <v>42</v>
      </c>
      <c r="B1059" t="s">
        <v>66</v>
      </c>
      <c r="C1059">
        <v>2016</v>
      </c>
      <c r="D1059" t="s">
        <v>7</v>
      </c>
      <c r="E1059" s="27">
        <v>4200275974.5199995</v>
      </c>
    </row>
    <row r="1060" spans="1:5" x14ac:dyDescent="0.25">
      <c r="A1060" t="s">
        <v>42</v>
      </c>
      <c r="B1060" t="s">
        <v>66</v>
      </c>
      <c r="C1060">
        <v>2016</v>
      </c>
      <c r="D1060" t="s">
        <v>8</v>
      </c>
      <c r="E1060" s="27">
        <v>1095461757.5599999</v>
      </c>
    </row>
    <row r="1061" spans="1:5" x14ac:dyDescent="0.25">
      <c r="A1061" t="s">
        <v>42</v>
      </c>
      <c r="B1061" t="s">
        <v>66</v>
      </c>
      <c r="C1061">
        <v>2016</v>
      </c>
      <c r="D1061" t="s">
        <v>9</v>
      </c>
      <c r="E1061" s="27">
        <v>746315839.34000397</v>
      </c>
    </row>
    <row r="1062" spans="1:5" x14ac:dyDescent="0.25">
      <c r="A1062" t="s">
        <v>42</v>
      </c>
      <c r="B1062" t="s">
        <v>66</v>
      </c>
      <c r="C1062">
        <v>2016</v>
      </c>
      <c r="D1062" t="s">
        <v>10</v>
      </c>
      <c r="E1062" s="27">
        <v>743089017.94000006</v>
      </c>
    </row>
    <row r="1063" spans="1:5" x14ac:dyDescent="0.25">
      <c r="A1063" t="s">
        <v>42</v>
      </c>
      <c r="B1063" t="s">
        <v>66</v>
      </c>
      <c r="C1063">
        <v>2016</v>
      </c>
      <c r="D1063" t="s">
        <v>11</v>
      </c>
      <c r="E1063" s="27">
        <v>14120624133.260004</v>
      </c>
    </row>
    <row r="1064" spans="1:5" x14ac:dyDescent="0.25">
      <c r="A1064" t="s">
        <v>42</v>
      </c>
      <c r="B1064" t="s">
        <v>66</v>
      </c>
      <c r="C1064">
        <v>2016</v>
      </c>
      <c r="D1064" t="s">
        <v>12</v>
      </c>
      <c r="E1064" s="27">
        <v>361010617.98000008</v>
      </c>
    </row>
    <row r="1065" spans="1:5" x14ac:dyDescent="0.25">
      <c r="A1065" t="s">
        <v>42</v>
      </c>
      <c r="B1065" t="s">
        <v>66</v>
      </c>
      <c r="C1065">
        <v>2016</v>
      </c>
      <c r="D1065" t="s">
        <v>13</v>
      </c>
      <c r="E1065" s="27">
        <v>301377778.54000002</v>
      </c>
    </row>
    <row r="1066" spans="1:5" x14ac:dyDescent="0.25">
      <c r="A1066" t="s">
        <v>42</v>
      </c>
      <c r="B1066" t="s">
        <v>66</v>
      </c>
      <c r="C1066">
        <v>2016</v>
      </c>
      <c r="D1066" t="s">
        <v>14</v>
      </c>
      <c r="E1066" s="27">
        <v>17264325.719999999</v>
      </c>
    </row>
    <row r="1067" spans="1:5" x14ac:dyDescent="0.25">
      <c r="A1067" t="s">
        <v>42</v>
      </c>
      <c r="B1067" t="s">
        <v>66</v>
      </c>
      <c r="C1067">
        <v>2016</v>
      </c>
      <c r="D1067" t="s">
        <v>15</v>
      </c>
      <c r="E1067" s="27">
        <v>42368513.719999999</v>
      </c>
    </row>
    <row r="1068" spans="1:5" x14ac:dyDescent="0.25">
      <c r="A1068" t="s">
        <v>42</v>
      </c>
      <c r="B1068" t="s">
        <v>66</v>
      </c>
      <c r="C1068">
        <v>2016</v>
      </c>
      <c r="D1068" t="s">
        <v>17</v>
      </c>
      <c r="E1068" s="27">
        <v>59632839.440000065</v>
      </c>
    </row>
    <row r="1069" spans="1:5" x14ac:dyDescent="0.25">
      <c r="A1069" t="s">
        <v>42</v>
      </c>
      <c r="B1069" t="s">
        <v>66</v>
      </c>
      <c r="C1069">
        <v>2016</v>
      </c>
      <c r="D1069" t="s">
        <v>18</v>
      </c>
      <c r="E1069" s="27">
        <v>14180256972.700005</v>
      </c>
    </row>
    <row r="1070" spans="1:5" x14ac:dyDescent="0.25">
      <c r="A1070" t="s">
        <v>42</v>
      </c>
      <c r="B1070" t="s">
        <v>66</v>
      </c>
      <c r="C1070">
        <v>2016</v>
      </c>
      <c r="D1070" t="s">
        <v>19</v>
      </c>
      <c r="E1070" s="27">
        <v>13120325173.959999</v>
      </c>
    </row>
    <row r="1071" spans="1:5" x14ac:dyDescent="0.25">
      <c r="A1071" t="s">
        <v>42</v>
      </c>
      <c r="B1071" t="s">
        <v>66</v>
      </c>
      <c r="C1071">
        <v>2016</v>
      </c>
      <c r="D1071" t="s">
        <v>20</v>
      </c>
      <c r="E1071" s="27">
        <v>6725909436.3199987</v>
      </c>
    </row>
    <row r="1072" spans="1:5" x14ac:dyDescent="0.25">
      <c r="A1072" t="s">
        <v>42</v>
      </c>
      <c r="B1072" t="s">
        <v>66</v>
      </c>
      <c r="C1072">
        <v>2016</v>
      </c>
      <c r="D1072" t="s">
        <v>21</v>
      </c>
      <c r="E1072" s="27">
        <v>314595539.45999998</v>
      </c>
    </row>
    <row r="1073" spans="1:5" x14ac:dyDescent="0.25">
      <c r="A1073" t="s">
        <v>42</v>
      </c>
      <c r="B1073" t="s">
        <v>66</v>
      </c>
      <c r="C1073">
        <v>2016</v>
      </c>
      <c r="D1073" t="s">
        <v>22</v>
      </c>
      <c r="E1073" s="27">
        <v>6079820198.1800013</v>
      </c>
    </row>
    <row r="1074" spans="1:5" x14ac:dyDescent="0.25">
      <c r="A1074" t="s">
        <v>42</v>
      </c>
      <c r="B1074" t="s">
        <v>66</v>
      </c>
      <c r="C1074">
        <v>2016</v>
      </c>
      <c r="D1074" t="s">
        <v>23</v>
      </c>
      <c r="E1074" s="27">
        <v>12805729634.5</v>
      </c>
    </row>
    <row r="1075" spans="1:5" x14ac:dyDescent="0.25">
      <c r="A1075" t="s">
        <v>42</v>
      </c>
      <c r="B1075" t="s">
        <v>66</v>
      </c>
      <c r="C1075">
        <v>2016</v>
      </c>
      <c r="D1075" t="s">
        <v>24</v>
      </c>
      <c r="E1075" s="27">
        <v>1211194375.22</v>
      </c>
    </row>
    <row r="1076" spans="1:5" x14ac:dyDescent="0.25">
      <c r="A1076" t="s">
        <v>42</v>
      </c>
      <c r="B1076" t="s">
        <v>66</v>
      </c>
      <c r="C1076">
        <v>2016</v>
      </c>
      <c r="D1076" t="s">
        <v>25</v>
      </c>
      <c r="E1076" s="27">
        <v>518506423.21999997</v>
      </c>
    </row>
    <row r="1077" spans="1:5" x14ac:dyDescent="0.25">
      <c r="A1077" t="s">
        <v>42</v>
      </c>
      <c r="B1077" t="s">
        <v>66</v>
      </c>
      <c r="C1077">
        <v>2016</v>
      </c>
      <c r="D1077" t="s">
        <v>26</v>
      </c>
      <c r="E1077" s="27">
        <v>428793102.63999999</v>
      </c>
    </row>
    <row r="1078" spans="1:5" x14ac:dyDescent="0.25">
      <c r="A1078" t="s">
        <v>42</v>
      </c>
      <c r="B1078" t="s">
        <v>66</v>
      </c>
      <c r="C1078">
        <v>2016</v>
      </c>
      <c r="D1078" t="s">
        <v>27</v>
      </c>
      <c r="E1078" s="27">
        <v>263894849.36000001</v>
      </c>
    </row>
    <row r="1079" spans="1:5" x14ac:dyDescent="0.25">
      <c r="A1079" t="s">
        <v>42</v>
      </c>
      <c r="B1079" t="s">
        <v>66</v>
      </c>
      <c r="C1079">
        <v>2016</v>
      </c>
      <c r="D1079" t="s">
        <v>28</v>
      </c>
      <c r="E1079" s="27">
        <v>263894849.36000001</v>
      </c>
    </row>
    <row r="1080" spans="1:5" x14ac:dyDescent="0.25">
      <c r="A1080" t="s">
        <v>42</v>
      </c>
      <c r="B1080" t="s">
        <v>66</v>
      </c>
      <c r="C1080">
        <v>2016</v>
      </c>
      <c r="D1080" t="s">
        <v>29</v>
      </c>
      <c r="E1080" s="27">
        <v>947299525.86000001</v>
      </c>
    </row>
    <row r="1081" spans="1:5" x14ac:dyDescent="0.25">
      <c r="A1081" t="s">
        <v>42</v>
      </c>
      <c r="B1081" t="s">
        <v>66</v>
      </c>
      <c r="C1081">
        <v>2016</v>
      </c>
      <c r="D1081" t="s">
        <v>30</v>
      </c>
      <c r="E1081" s="27">
        <v>13753029160.360001</v>
      </c>
    </row>
    <row r="1082" spans="1:5" x14ac:dyDescent="0.25">
      <c r="A1082" t="s">
        <v>42</v>
      </c>
      <c r="B1082" t="s">
        <v>66</v>
      </c>
      <c r="C1082">
        <v>2016</v>
      </c>
      <c r="D1082" t="s">
        <v>31</v>
      </c>
      <c r="E1082" s="27">
        <v>427227812.34000397</v>
      </c>
    </row>
    <row r="1083" spans="1:5" x14ac:dyDescent="0.25">
      <c r="A1083" t="s">
        <v>42</v>
      </c>
      <c r="B1083" t="s">
        <v>66</v>
      </c>
      <c r="C1083">
        <v>2016</v>
      </c>
      <c r="D1083" t="s">
        <v>32</v>
      </c>
      <c r="E1083" s="27">
        <v>109723210.90000153</v>
      </c>
    </row>
    <row r="1084" spans="1:5" x14ac:dyDescent="0.25">
      <c r="A1084" t="s">
        <v>42</v>
      </c>
      <c r="B1084" t="s">
        <v>66</v>
      </c>
      <c r="C1084">
        <v>2016</v>
      </c>
      <c r="D1084" t="s">
        <v>33</v>
      </c>
      <c r="E1084" s="27">
        <v>317504601.44000244</v>
      </c>
    </row>
    <row r="1085" spans="1:5" x14ac:dyDescent="0.25">
      <c r="A1085" t="s">
        <v>42</v>
      </c>
      <c r="B1085" t="s">
        <v>66</v>
      </c>
      <c r="C1085">
        <v>2016</v>
      </c>
      <c r="D1085" t="s">
        <v>34</v>
      </c>
      <c r="E1085" s="27">
        <v>1.9073486328125E-6</v>
      </c>
    </row>
    <row r="1086" spans="1:5" x14ac:dyDescent="0.25">
      <c r="A1086" t="s">
        <v>42</v>
      </c>
      <c r="B1086" t="s">
        <v>66</v>
      </c>
      <c r="C1086">
        <v>2016</v>
      </c>
      <c r="D1086" t="s">
        <v>35</v>
      </c>
      <c r="E1086" s="27">
        <v>783481009.10000229</v>
      </c>
    </row>
    <row r="1087" spans="1:5" x14ac:dyDescent="0.25">
      <c r="A1087" t="s">
        <v>43</v>
      </c>
      <c r="B1087" t="s">
        <v>66</v>
      </c>
      <c r="C1087">
        <v>2016</v>
      </c>
      <c r="D1087" t="s">
        <v>4</v>
      </c>
      <c r="E1087" s="27">
        <v>24111016614.870003</v>
      </c>
    </row>
    <row r="1088" spans="1:5" x14ac:dyDescent="0.25">
      <c r="A1088" t="s">
        <v>43</v>
      </c>
      <c r="B1088" t="s">
        <v>66</v>
      </c>
      <c r="C1088">
        <v>2016</v>
      </c>
      <c r="D1088" t="s">
        <v>5</v>
      </c>
      <c r="E1088" s="27">
        <v>16450066354.070002</v>
      </c>
    </row>
    <row r="1089" spans="1:5" x14ac:dyDescent="0.25">
      <c r="A1089" t="s">
        <v>43</v>
      </c>
      <c r="B1089" t="s">
        <v>66</v>
      </c>
      <c r="C1089">
        <v>2016</v>
      </c>
      <c r="D1089" t="s">
        <v>6</v>
      </c>
      <c r="E1089" s="27">
        <v>12356135790.463705</v>
      </c>
    </row>
    <row r="1090" spans="1:5" x14ac:dyDescent="0.25">
      <c r="A1090" t="s">
        <v>43</v>
      </c>
      <c r="B1090" t="s">
        <v>66</v>
      </c>
      <c r="C1090">
        <v>2016</v>
      </c>
      <c r="D1090" t="s">
        <v>7</v>
      </c>
      <c r="E1090" s="27">
        <v>4775416262.5900002</v>
      </c>
    </row>
    <row r="1091" spans="1:5" x14ac:dyDescent="0.25">
      <c r="A1091" t="s">
        <v>43</v>
      </c>
      <c r="B1091" t="s">
        <v>66</v>
      </c>
      <c r="C1091">
        <v>2016</v>
      </c>
      <c r="D1091" t="s">
        <v>8</v>
      </c>
      <c r="E1091" s="27">
        <v>1988402836.5</v>
      </c>
    </row>
    <row r="1092" spans="1:5" x14ac:dyDescent="0.25">
      <c r="A1092" t="s">
        <v>43</v>
      </c>
      <c r="B1092" t="s">
        <v>66</v>
      </c>
      <c r="C1092">
        <v>2016</v>
      </c>
      <c r="D1092" t="s">
        <v>9</v>
      </c>
      <c r="E1092" s="27">
        <v>2642951063.4499998</v>
      </c>
    </row>
    <row r="1093" spans="1:5" x14ac:dyDescent="0.25">
      <c r="A1093" t="s">
        <v>43</v>
      </c>
      <c r="B1093" t="s">
        <v>66</v>
      </c>
      <c r="C1093">
        <v>2016</v>
      </c>
      <c r="D1093" t="s">
        <v>10</v>
      </c>
      <c r="E1093" s="27">
        <v>242582934.75999999</v>
      </c>
    </row>
    <row r="1094" spans="1:5" x14ac:dyDescent="0.25">
      <c r="A1094" t="s">
        <v>43</v>
      </c>
      <c r="B1094" t="s">
        <v>66</v>
      </c>
      <c r="C1094">
        <v>2016</v>
      </c>
      <c r="D1094" t="s">
        <v>11</v>
      </c>
      <c r="E1094" s="27">
        <v>23868433680.110004</v>
      </c>
    </row>
    <row r="1095" spans="1:5" x14ac:dyDescent="0.25">
      <c r="A1095" t="s">
        <v>43</v>
      </c>
      <c r="B1095" t="s">
        <v>66</v>
      </c>
      <c r="C1095">
        <v>2016</v>
      </c>
      <c r="D1095" t="s">
        <v>12</v>
      </c>
      <c r="E1095" s="27">
        <v>151105944.34999999</v>
      </c>
    </row>
    <row r="1096" spans="1:5" x14ac:dyDescent="0.25">
      <c r="A1096" t="s">
        <v>43</v>
      </c>
      <c r="B1096" t="s">
        <v>66</v>
      </c>
      <c r="C1096">
        <v>2016</v>
      </c>
      <c r="D1096" t="s">
        <v>13</v>
      </c>
      <c r="E1096" s="27">
        <v>42434871.380000003</v>
      </c>
    </row>
    <row r="1097" spans="1:5" x14ac:dyDescent="0.25">
      <c r="A1097" t="s">
        <v>43</v>
      </c>
      <c r="B1097" t="s">
        <v>66</v>
      </c>
      <c r="C1097">
        <v>2016</v>
      </c>
      <c r="D1097" t="s">
        <v>14</v>
      </c>
      <c r="E1097" s="27">
        <v>107922271.00999999</v>
      </c>
    </row>
    <row r="1098" spans="1:5" x14ac:dyDescent="0.25">
      <c r="A1098" t="s">
        <v>43</v>
      </c>
      <c r="B1098" t="s">
        <v>66</v>
      </c>
      <c r="C1098">
        <v>2016</v>
      </c>
      <c r="D1098" t="s">
        <v>15</v>
      </c>
      <c r="E1098" s="27">
        <v>748801.96000000089</v>
      </c>
    </row>
    <row r="1099" spans="1:5" x14ac:dyDescent="0.25">
      <c r="A1099" t="s">
        <v>43</v>
      </c>
      <c r="B1099" t="s">
        <v>66</v>
      </c>
      <c r="C1099">
        <v>2016</v>
      </c>
      <c r="D1099" t="s">
        <v>17</v>
      </c>
      <c r="E1099" s="27">
        <v>108671072.97</v>
      </c>
    </row>
    <row r="1100" spans="1:5" x14ac:dyDescent="0.25">
      <c r="A1100" t="s">
        <v>43</v>
      </c>
      <c r="B1100" t="s">
        <v>66</v>
      </c>
      <c r="C1100">
        <v>2016</v>
      </c>
      <c r="D1100" t="s">
        <v>18</v>
      </c>
      <c r="E1100" s="27">
        <v>23977104753.080006</v>
      </c>
    </row>
    <row r="1101" spans="1:5" x14ac:dyDescent="0.25">
      <c r="A1101" t="s">
        <v>43</v>
      </c>
      <c r="B1101" t="s">
        <v>66</v>
      </c>
      <c r="C1101">
        <v>2016</v>
      </c>
      <c r="D1101" t="s">
        <v>19</v>
      </c>
      <c r="E1101" s="27">
        <v>22372191101.739994</v>
      </c>
    </row>
    <row r="1102" spans="1:5" x14ac:dyDescent="0.25">
      <c r="A1102" t="s">
        <v>43</v>
      </c>
      <c r="B1102" t="s">
        <v>66</v>
      </c>
      <c r="C1102">
        <v>2016</v>
      </c>
      <c r="D1102" t="s">
        <v>20</v>
      </c>
      <c r="E1102" s="27">
        <v>11824973246.309998</v>
      </c>
    </row>
    <row r="1103" spans="1:5" x14ac:dyDescent="0.25">
      <c r="A1103" t="s">
        <v>43</v>
      </c>
      <c r="B1103" t="s">
        <v>66</v>
      </c>
      <c r="C1103">
        <v>2016</v>
      </c>
      <c r="D1103" t="s">
        <v>21</v>
      </c>
      <c r="E1103" s="27">
        <v>927020080.42999995</v>
      </c>
    </row>
    <row r="1104" spans="1:5" x14ac:dyDescent="0.25">
      <c r="A1104" t="s">
        <v>43</v>
      </c>
      <c r="B1104" t="s">
        <v>66</v>
      </c>
      <c r="C1104">
        <v>2016</v>
      </c>
      <c r="D1104" t="s">
        <v>22</v>
      </c>
      <c r="E1104" s="27">
        <v>9620197774.9999981</v>
      </c>
    </row>
    <row r="1105" spans="1:5" x14ac:dyDescent="0.25">
      <c r="A1105" t="s">
        <v>43</v>
      </c>
      <c r="B1105" t="s">
        <v>66</v>
      </c>
      <c r="C1105">
        <v>2016</v>
      </c>
      <c r="D1105" t="s">
        <v>23</v>
      </c>
      <c r="E1105" s="27">
        <v>21445171021.309994</v>
      </c>
    </row>
    <row r="1106" spans="1:5" x14ac:dyDescent="0.25">
      <c r="A1106" t="s">
        <v>43</v>
      </c>
      <c r="B1106" t="s">
        <v>66</v>
      </c>
      <c r="C1106">
        <v>2016</v>
      </c>
      <c r="D1106" t="s">
        <v>24</v>
      </c>
      <c r="E1106" s="27">
        <v>1844363852.74</v>
      </c>
    </row>
    <row r="1107" spans="1:5" x14ac:dyDescent="0.25">
      <c r="A1107" t="s">
        <v>43</v>
      </c>
      <c r="B1107" t="s">
        <v>66</v>
      </c>
      <c r="C1107">
        <v>2016</v>
      </c>
      <c r="D1107" t="s">
        <v>25</v>
      </c>
      <c r="E1107" s="27">
        <v>781517965.99000001</v>
      </c>
    </row>
    <row r="1108" spans="1:5" x14ac:dyDescent="0.25">
      <c r="A1108" t="s">
        <v>43</v>
      </c>
      <c r="B1108" t="s">
        <v>66</v>
      </c>
      <c r="C1108">
        <v>2016</v>
      </c>
      <c r="D1108" t="s">
        <v>26</v>
      </c>
      <c r="E1108" s="27">
        <v>48566934.159999996</v>
      </c>
    </row>
    <row r="1109" spans="1:5" x14ac:dyDescent="0.25">
      <c r="A1109" t="s">
        <v>43</v>
      </c>
      <c r="B1109" t="s">
        <v>66</v>
      </c>
      <c r="C1109">
        <v>2016</v>
      </c>
      <c r="D1109" t="s">
        <v>27</v>
      </c>
      <c r="E1109" s="27">
        <v>1014278952.59</v>
      </c>
    </row>
    <row r="1110" spans="1:5" x14ac:dyDescent="0.25">
      <c r="A1110" t="s">
        <v>43</v>
      </c>
      <c r="B1110" t="s">
        <v>66</v>
      </c>
      <c r="C1110">
        <v>2016</v>
      </c>
      <c r="D1110" t="s">
        <v>28</v>
      </c>
      <c r="E1110" s="27">
        <v>1014211050.34</v>
      </c>
    </row>
    <row r="1111" spans="1:5" x14ac:dyDescent="0.25">
      <c r="A1111" t="s">
        <v>43</v>
      </c>
      <c r="B1111" t="s">
        <v>66</v>
      </c>
      <c r="C1111">
        <v>2016</v>
      </c>
      <c r="D1111" t="s">
        <v>29</v>
      </c>
      <c r="E1111" s="27">
        <v>830152802.39999998</v>
      </c>
    </row>
    <row r="1112" spans="1:5" x14ac:dyDescent="0.25">
      <c r="A1112" t="s">
        <v>43</v>
      </c>
      <c r="B1112" t="s">
        <v>66</v>
      </c>
      <c r="C1112">
        <v>2016</v>
      </c>
      <c r="D1112" t="s">
        <v>30</v>
      </c>
      <c r="E1112" s="27">
        <v>22275323823.709995</v>
      </c>
    </row>
    <row r="1113" spans="1:5" x14ac:dyDescent="0.25">
      <c r="A1113" t="s">
        <v>43</v>
      </c>
      <c r="B1113" t="s">
        <v>66</v>
      </c>
      <c r="C1113">
        <v>2016</v>
      </c>
      <c r="D1113" t="s">
        <v>31</v>
      </c>
      <c r="E1113" s="27">
        <v>1701780929.3700104</v>
      </c>
    </row>
    <row r="1114" spans="1:5" x14ac:dyDescent="0.25">
      <c r="A1114" t="s">
        <v>43</v>
      </c>
      <c r="B1114" t="s">
        <v>66</v>
      </c>
      <c r="C1114">
        <v>2016</v>
      </c>
      <c r="D1114" t="s">
        <v>32</v>
      </c>
      <c r="E1114" s="27">
        <v>558385959.26000214</v>
      </c>
    </row>
    <row r="1115" spans="1:5" x14ac:dyDescent="0.25">
      <c r="A1115" t="s">
        <v>43</v>
      </c>
      <c r="B1115" t="s">
        <v>66</v>
      </c>
      <c r="C1115">
        <v>2016</v>
      </c>
      <c r="D1115" t="s">
        <v>33</v>
      </c>
      <c r="E1115" s="27">
        <v>1143394970.1100082</v>
      </c>
    </row>
    <row r="1116" spans="1:5" x14ac:dyDescent="0.25">
      <c r="A1116" t="s">
        <v>43</v>
      </c>
      <c r="B1116" t="s">
        <v>66</v>
      </c>
      <c r="C1116">
        <v>2016</v>
      </c>
      <c r="D1116" t="s">
        <v>34</v>
      </c>
      <c r="E1116" s="27">
        <v>197813.35999679565</v>
      </c>
    </row>
    <row r="1117" spans="1:5" x14ac:dyDescent="0.25">
      <c r="A1117" t="s">
        <v>43</v>
      </c>
      <c r="B1117" t="s">
        <v>66</v>
      </c>
      <c r="C1117">
        <v>2016</v>
      </c>
      <c r="D1117" t="s">
        <v>35</v>
      </c>
      <c r="E1117" s="27">
        <v>-513016167.87999725</v>
      </c>
    </row>
    <row r="1118" spans="1:5" x14ac:dyDescent="0.25">
      <c r="A1118" t="s">
        <v>44</v>
      </c>
      <c r="B1118" t="s">
        <v>66</v>
      </c>
      <c r="C1118">
        <v>2016</v>
      </c>
      <c r="D1118" t="s">
        <v>4</v>
      </c>
      <c r="E1118" s="27">
        <v>14954470393.949999</v>
      </c>
    </row>
    <row r="1119" spans="1:5" x14ac:dyDescent="0.25">
      <c r="A1119" t="s">
        <v>44</v>
      </c>
      <c r="B1119" t="s">
        <v>66</v>
      </c>
      <c r="C1119">
        <v>2016</v>
      </c>
      <c r="D1119" t="s">
        <v>5</v>
      </c>
      <c r="E1119" s="27">
        <v>6370775559.0200005</v>
      </c>
    </row>
    <row r="1120" spans="1:5" x14ac:dyDescent="0.25">
      <c r="A1120" t="s">
        <v>44</v>
      </c>
      <c r="B1120" t="s">
        <v>66</v>
      </c>
      <c r="C1120">
        <v>2016</v>
      </c>
      <c r="D1120" t="s">
        <v>6</v>
      </c>
      <c r="E1120" s="27">
        <v>5223906194.2653208</v>
      </c>
    </row>
    <row r="1121" spans="1:5" x14ac:dyDescent="0.25">
      <c r="A1121" t="s">
        <v>44</v>
      </c>
      <c r="B1121" t="s">
        <v>66</v>
      </c>
      <c r="C1121">
        <v>2016</v>
      </c>
      <c r="D1121" t="s">
        <v>7</v>
      </c>
      <c r="E1121" s="27">
        <v>7243716809.8199997</v>
      </c>
    </row>
    <row r="1122" spans="1:5" x14ac:dyDescent="0.25">
      <c r="A1122" t="s">
        <v>44</v>
      </c>
      <c r="B1122" t="s">
        <v>66</v>
      </c>
      <c r="C1122">
        <v>2016</v>
      </c>
      <c r="D1122" t="s">
        <v>8</v>
      </c>
      <c r="E1122" s="27">
        <v>5029231886.6199999</v>
      </c>
    </row>
    <row r="1123" spans="1:5" x14ac:dyDescent="0.25">
      <c r="A1123" t="s">
        <v>44</v>
      </c>
      <c r="B1123" t="s">
        <v>66</v>
      </c>
      <c r="C1123">
        <v>2016</v>
      </c>
      <c r="D1123" t="s">
        <v>9</v>
      </c>
      <c r="E1123" s="27">
        <v>993086471.39999998</v>
      </c>
    </row>
    <row r="1124" spans="1:5" x14ac:dyDescent="0.25">
      <c r="A1124" t="s">
        <v>44</v>
      </c>
      <c r="B1124" t="s">
        <v>66</v>
      </c>
      <c r="C1124">
        <v>2016</v>
      </c>
      <c r="D1124" t="s">
        <v>10</v>
      </c>
      <c r="E1124" s="27">
        <v>346891553.71000004</v>
      </c>
    </row>
    <row r="1125" spans="1:5" x14ac:dyDescent="0.25">
      <c r="A1125" t="s">
        <v>44</v>
      </c>
      <c r="B1125" t="s">
        <v>66</v>
      </c>
      <c r="C1125">
        <v>2016</v>
      </c>
      <c r="D1125" t="s">
        <v>11</v>
      </c>
      <c r="E1125" s="27">
        <v>14607578840.239998</v>
      </c>
    </row>
    <row r="1126" spans="1:5" x14ac:dyDescent="0.25">
      <c r="A1126" t="s">
        <v>44</v>
      </c>
      <c r="B1126" t="s">
        <v>66</v>
      </c>
      <c r="C1126">
        <v>2016</v>
      </c>
      <c r="D1126" t="s">
        <v>12</v>
      </c>
      <c r="E1126" s="27">
        <v>764426958.0999999</v>
      </c>
    </row>
    <row r="1127" spans="1:5" x14ac:dyDescent="0.25">
      <c r="A1127" t="s">
        <v>44</v>
      </c>
      <c r="B1127" t="s">
        <v>66</v>
      </c>
      <c r="C1127">
        <v>2016</v>
      </c>
      <c r="D1127" t="s">
        <v>13</v>
      </c>
      <c r="E1127" s="27">
        <v>562664069.62</v>
      </c>
    </row>
    <row r="1128" spans="1:5" x14ac:dyDescent="0.25">
      <c r="A1128" t="s">
        <v>44</v>
      </c>
      <c r="B1128" t="s">
        <v>66</v>
      </c>
      <c r="C1128">
        <v>2016</v>
      </c>
      <c r="D1128" t="s">
        <v>14</v>
      </c>
      <c r="E1128" s="27">
        <v>94492363.409999996</v>
      </c>
    </row>
    <row r="1129" spans="1:5" x14ac:dyDescent="0.25">
      <c r="A1129" t="s">
        <v>44</v>
      </c>
      <c r="B1129" t="s">
        <v>66</v>
      </c>
      <c r="C1129">
        <v>2016</v>
      </c>
      <c r="D1129" t="s">
        <v>15</v>
      </c>
      <c r="E1129" s="27">
        <v>107270525.06999999</v>
      </c>
    </row>
    <row r="1130" spans="1:5" x14ac:dyDescent="0.25">
      <c r="A1130" t="s">
        <v>44</v>
      </c>
      <c r="B1130" t="s">
        <v>66</v>
      </c>
      <c r="C1130">
        <v>2016</v>
      </c>
      <c r="D1130" t="s">
        <v>17</v>
      </c>
      <c r="E1130" s="27">
        <v>201762888.47999987</v>
      </c>
    </row>
    <row r="1131" spans="1:5" x14ac:dyDescent="0.25">
      <c r="A1131" t="s">
        <v>44</v>
      </c>
      <c r="B1131" t="s">
        <v>66</v>
      </c>
      <c r="C1131">
        <v>2016</v>
      </c>
      <c r="D1131" t="s">
        <v>18</v>
      </c>
      <c r="E1131" s="27">
        <v>14809341728.719997</v>
      </c>
    </row>
    <row r="1132" spans="1:5" x14ac:dyDescent="0.25">
      <c r="A1132" t="s">
        <v>44</v>
      </c>
      <c r="B1132" t="s">
        <v>66</v>
      </c>
      <c r="C1132">
        <v>2016</v>
      </c>
      <c r="D1132" t="s">
        <v>19</v>
      </c>
      <c r="E1132" s="27">
        <v>13325275467.920002</v>
      </c>
    </row>
    <row r="1133" spans="1:5" x14ac:dyDescent="0.25">
      <c r="A1133" t="s">
        <v>44</v>
      </c>
      <c r="B1133" t="s">
        <v>66</v>
      </c>
      <c r="C1133">
        <v>2016</v>
      </c>
      <c r="D1133" t="s">
        <v>20</v>
      </c>
      <c r="E1133" s="27">
        <v>7270381208.6000004</v>
      </c>
    </row>
    <row r="1134" spans="1:5" x14ac:dyDescent="0.25">
      <c r="A1134" t="s">
        <v>44</v>
      </c>
      <c r="B1134" t="s">
        <v>66</v>
      </c>
      <c r="C1134">
        <v>2016</v>
      </c>
      <c r="D1134" t="s">
        <v>21</v>
      </c>
      <c r="E1134" s="27">
        <v>390918647.25999999</v>
      </c>
    </row>
    <row r="1135" spans="1:5" x14ac:dyDescent="0.25">
      <c r="A1135" t="s">
        <v>44</v>
      </c>
      <c r="B1135" t="s">
        <v>66</v>
      </c>
      <c r="C1135">
        <v>2016</v>
      </c>
      <c r="D1135" t="s">
        <v>22</v>
      </c>
      <c r="E1135" s="27">
        <v>5663975612.0600004</v>
      </c>
    </row>
    <row r="1136" spans="1:5" x14ac:dyDescent="0.25">
      <c r="A1136" t="s">
        <v>44</v>
      </c>
      <c r="B1136" t="s">
        <v>66</v>
      </c>
      <c r="C1136">
        <v>2016</v>
      </c>
      <c r="D1136" t="s">
        <v>23</v>
      </c>
      <c r="E1136" s="27">
        <v>12934356820.660002</v>
      </c>
    </row>
    <row r="1137" spans="1:5" x14ac:dyDescent="0.25">
      <c r="A1137" t="s">
        <v>44</v>
      </c>
      <c r="B1137" t="s">
        <v>66</v>
      </c>
      <c r="C1137">
        <v>2016</v>
      </c>
      <c r="D1137" t="s">
        <v>24</v>
      </c>
      <c r="E1137" s="27">
        <v>1677784486.5799999</v>
      </c>
    </row>
    <row r="1138" spans="1:5" x14ac:dyDescent="0.25">
      <c r="A1138" t="s">
        <v>44</v>
      </c>
      <c r="B1138" t="s">
        <v>66</v>
      </c>
      <c r="C1138">
        <v>2016</v>
      </c>
      <c r="D1138" t="s">
        <v>25</v>
      </c>
      <c r="E1138" s="27">
        <v>1127113710.1799998</v>
      </c>
    </row>
    <row r="1139" spans="1:5" x14ac:dyDescent="0.25">
      <c r="A1139" t="s">
        <v>44</v>
      </c>
      <c r="B1139" t="s">
        <v>66</v>
      </c>
      <c r="C1139">
        <v>2016</v>
      </c>
      <c r="D1139" t="s">
        <v>26</v>
      </c>
      <c r="E1139" s="27">
        <v>0</v>
      </c>
    </row>
    <row r="1140" spans="1:5" x14ac:dyDescent="0.25">
      <c r="A1140" t="s">
        <v>44</v>
      </c>
      <c r="B1140" t="s">
        <v>66</v>
      </c>
      <c r="C1140">
        <v>2016</v>
      </c>
      <c r="D1140" t="s">
        <v>27</v>
      </c>
      <c r="E1140" s="27">
        <v>550670776.39999998</v>
      </c>
    </row>
    <row r="1141" spans="1:5" x14ac:dyDescent="0.25">
      <c r="A1141" t="s">
        <v>44</v>
      </c>
      <c r="B1141" t="s">
        <v>66</v>
      </c>
      <c r="C1141">
        <v>2016</v>
      </c>
      <c r="D1141" t="s">
        <v>28</v>
      </c>
      <c r="E1141" s="27">
        <v>550670776.39999998</v>
      </c>
    </row>
    <row r="1142" spans="1:5" x14ac:dyDescent="0.25">
      <c r="A1142" t="s">
        <v>44</v>
      </c>
      <c r="B1142" t="s">
        <v>66</v>
      </c>
      <c r="C1142">
        <v>2016</v>
      </c>
      <c r="D1142" t="s">
        <v>29</v>
      </c>
      <c r="E1142" s="27">
        <v>1127113710.1799998</v>
      </c>
    </row>
    <row r="1143" spans="1:5" x14ac:dyDescent="0.25">
      <c r="A1143" t="s">
        <v>44</v>
      </c>
      <c r="B1143" t="s">
        <v>66</v>
      </c>
      <c r="C1143">
        <v>2016</v>
      </c>
      <c r="D1143" t="s">
        <v>30</v>
      </c>
      <c r="E1143" s="27">
        <v>14061470530.840002</v>
      </c>
    </row>
    <row r="1144" spans="1:5" x14ac:dyDescent="0.25">
      <c r="A1144" t="s">
        <v>44</v>
      </c>
      <c r="B1144" t="s">
        <v>66</v>
      </c>
      <c r="C1144">
        <v>2016</v>
      </c>
      <c r="D1144" t="s">
        <v>31</v>
      </c>
      <c r="E1144" s="27">
        <v>747871197.87999535</v>
      </c>
    </row>
    <row r="1145" spans="1:5" x14ac:dyDescent="0.25">
      <c r="A1145" t="s">
        <v>44</v>
      </c>
      <c r="B1145" t="s">
        <v>66</v>
      </c>
      <c r="C1145">
        <v>2016</v>
      </c>
      <c r="D1145" t="s">
        <v>32</v>
      </c>
      <c r="E1145" s="27">
        <v>235162360.86999702</v>
      </c>
    </row>
    <row r="1146" spans="1:5" x14ac:dyDescent="0.25">
      <c r="A1146" t="s">
        <v>44</v>
      </c>
      <c r="B1146" t="s">
        <v>66</v>
      </c>
      <c r="C1146">
        <v>2016</v>
      </c>
      <c r="D1146" t="s">
        <v>33</v>
      </c>
      <c r="E1146" s="27">
        <v>512708837.00999832</v>
      </c>
    </row>
    <row r="1147" spans="1:5" x14ac:dyDescent="0.25">
      <c r="A1147" t="s">
        <v>44</v>
      </c>
      <c r="B1147" t="s">
        <v>66</v>
      </c>
      <c r="C1147">
        <v>2016</v>
      </c>
      <c r="D1147" t="s">
        <v>34</v>
      </c>
      <c r="E1147" s="27">
        <v>0</v>
      </c>
    </row>
    <row r="1148" spans="1:5" x14ac:dyDescent="0.25">
      <c r="A1148" t="s">
        <v>44</v>
      </c>
      <c r="B1148" t="s">
        <v>66</v>
      </c>
      <c r="C1148">
        <v>2016</v>
      </c>
      <c r="D1148" t="s">
        <v>35</v>
      </c>
      <c r="E1148" s="27">
        <v>480675036.68000031</v>
      </c>
    </row>
    <row r="1149" spans="1:5" x14ac:dyDescent="0.25">
      <c r="A1149" t="s">
        <v>45</v>
      </c>
      <c r="B1149" t="s">
        <v>66</v>
      </c>
      <c r="C1149">
        <v>2016</v>
      </c>
      <c r="D1149" t="s">
        <v>4</v>
      </c>
      <c r="E1149" s="27">
        <v>68762183783.179993</v>
      </c>
    </row>
    <row r="1150" spans="1:5" x14ac:dyDescent="0.25">
      <c r="A1150" t="s">
        <v>45</v>
      </c>
      <c r="B1150" t="s">
        <v>66</v>
      </c>
      <c r="C1150">
        <v>2016</v>
      </c>
      <c r="D1150" t="s">
        <v>5</v>
      </c>
      <c r="E1150" s="27">
        <v>47722326586.169998</v>
      </c>
    </row>
    <row r="1151" spans="1:5" x14ac:dyDescent="0.25">
      <c r="A1151" t="s">
        <v>45</v>
      </c>
      <c r="B1151" t="s">
        <v>66</v>
      </c>
      <c r="C1151">
        <v>2016</v>
      </c>
      <c r="D1151" t="s">
        <v>6</v>
      </c>
      <c r="E1151" s="27">
        <v>36153605674.498589</v>
      </c>
    </row>
    <row r="1152" spans="1:5" x14ac:dyDescent="0.25">
      <c r="A1152" t="s">
        <v>45</v>
      </c>
      <c r="B1152" t="s">
        <v>66</v>
      </c>
      <c r="C1152">
        <v>2016</v>
      </c>
      <c r="D1152" t="s">
        <v>7</v>
      </c>
      <c r="E1152" s="27">
        <v>13556973186.509998</v>
      </c>
    </row>
    <row r="1153" spans="1:5" x14ac:dyDescent="0.25">
      <c r="A1153" t="s">
        <v>45</v>
      </c>
      <c r="B1153" t="s">
        <v>66</v>
      </c>
      <c r="C1153">
        <v>2016</v>
      </c>
      <c r="D1153" t="s">
        <v>8</v>
      </c>
      <c r="E1153" s="27">
        <v>3121337630.2299995</v>
      </c>
    </row>
    <row r="1154" spans="1:5" x14ac:dyDescent="0.25">
      <c r="A1154" t="s">
        <v>45</v>
      </c>
      <c r="B1154" t="s">
        <v>66</v>
      </c>
      <c r="C1154">
        <v>2016</v>
      </c>
      <c r="D1154" t="s">
        <v>9</v>
      </c>
      <c r="E1154" s="27">
        <v>6851176322.3900003</v>
      </c>
    </row>
    <row r="1155" spans="1:5" x14ac:dyDescent="0.25">
      <c r="A1155" t="s">
        <v>45</v>
      </c>
      <c r="B1155" t="s">
        <v>66</v>
      </c>
      <c r="C1155">
        <v>2016</v>
      </c>
      <c r="D1155" t="s">
        <v>10</v>
      </c>
      <c r="E1155" s="27">
        <v>631707688.11000001</v>
      </c>
    </row>
    <row r="1156" spans="1:5" x14ac:dyDescent="0.25">
      <c r="A1156" t="s">
        <v>45</v>
      </c>
      <c r="B1156" t="s">
        <v>66</v>
      </c>
      <c r="C1156">
        <v>2016</v>
      </c>
      <c r="D1156" t="s">
        <v>11</v>
      </c>
      <c r="E1156" s="27">
        <v>68130476095.069992</v>
      </c>
    </row>
    <row r="1157" spans="1:5" x14ac:dyDescent="0.25">
      <c r="A1157" t="s">
        <v>45</v>
      </c>
      <c r="B1157" t="s">
        <v>66</v>
      </c>
      <c r="C1157">
        <v>2016</v>
      </c>
      <c r="D1157" t="s">
        <v>12</v>
      </c>
      <c r="E1157" s="27">
        <v>1898051524.1800001</v>
      </c>
    </row>
    <row r="1158" spans="1:5" x14ac:dyDescent="0.25">
      <c r="A1158" t="s">
        <v>45</v>
      </c>
      <c r="B1158" t="s">
        <v>66</v>
      </c>
      <c r="C1158">
        <v>2016</v>
      </c>
      <c r="D1158" t="s">
        <v>13</v>
      </c>
      <c r="E1158" s="27">
        <v>1442247942.5799999</v>
      </c>
    </row>
    <row r="1159" spans="1:5" x14ac:dyDescent="0.25">
      <c r="A1159" t="s">
        <v>45</v>
      </c>
      <c r="B1159" t="s">
        <v>66</v>
      </c>
      <c r="C1159">
        <v>2016</v>
      </c>
      <c r="D1159" t="s">
        <v>14</v>
      </c>
      <c r="E1159" s="27">
        <v>394129781.36000001</v>
      </c>
    </row>
    <row r="1160" spans="1:5" x14ac:dyDescent="0.25">
      <c r="A1160" t="s">
        <v>45</v>
      </c>
      <c r="B1160" t="s">
        <v>66</v>
      </c>
      <c r="C1160">
        <v>2016</v>
      </c>
      <c r="D1160" t="s">
        <v>15</v>
      </c>
      <c r="E1160" s="27">
        <v>61673800.240000002</v>
      </c>
    </row>
    <row r="1161" spans="1:5" x14ac:dyDescent="0.25">
      <c r="A1161" t="s">
        <v>45</v>
      </c>
      <c r="B1161" t="s">
        <v>66</v>
      </c>
      <c r="C1161">
        <v>2016</v>
      </c>
      <c r="D1161" t="s">
        <v>17</v>
      </c>
      <c r="E1161" s="27">
        <v>455803581.6000002</v>
      </c>
    </row>
    <row r="1162" spans="1:5" x14ac:dyDescent="0.25">
      <c r="A1162" t="s">
        <v>45</v>
      </c>
      <c r="B1162" t="s">
        <v>66</v>
      </c>
      <c r="C1162">
        <v>2016</v>
      </c>
      <c r="D1162" t="s">
        <v>18</v>
      </c>
      <c r="E1162" s="27">
        <v>68586279676.669991</v>
      </c>
    </row>
    <row r="1163" spans="1:5" x14ac:dyDescent="0.25">
      <c r="A1163" t="s">
        <v>45</v>
      </c>
      <c r="B1163" t="s">
        <v>66</v>
      </c>
      <c r="C1163">
        <v>2016</v>
      </c>
      <c r="D1163" t="s">
        <v>19</v>
      </c>
      <c r="E1163" s="27">
        <v>66635207710.419991</v>
      </c>
    </row>
    <row r="1164" spans="1:5" x14ac:dyDescent="0.25">
      <c r="A1164" t="s">
        <v>45</v>
      </c>
      <c r="B1164" t="s">
        <v>66</v>
      </c>
      <c r="C1164">
        <v>2016</v>
      </c>
      <c r="D1164" t="s">
        <v>20</v>
      </c>
      <c r="E1164" s="27">
        <v>41890188424.480003</v>
      </c>
    </row>
    <row r="1165" spans="1:5" x14ac:dyDescent="0.25">
      <c r="A1165" t="s">
        <v>45</v>
      </c>
      <c r="B1165" t="s">
        <v>66</v>
      </c>
      <c r="C1165">
        <v>2016</v>
      </c>
      <c r="D1165" t="s">
        <v>21</v>
      </c>
      <c r="E1165" s="27">
        <v>1718686628.45</v>
      </c>
    </row>
    <row r="1166" spans="1:5" x14ac:dyDescent="0.25">
      <c r="A1166" t="s">
        <v>45</v>
      </c>
      <c r="B1166" t="s">
        <v>66</v>
      </c>
      <c r="C1166">
        <v>2016</v>
      </c>
      <c r="D1166" t="s">
        <v>22</v>
      </c>
      <c r="E1166" s="27">
        <v>23026332657.489998</v>
      </c>
    </row>
    <row r="1167" spans="1:5" x14ac:dyDescent="0.25">
      <c r="A1167" t="s">
        <v>45</v>
      </c>
      <c r="B1167" t="s">
        <v>66</v>
      </c>
      <c r="C1167">
        <v>2016</v>
      </c>
      <c r="D1167" t="s">
        <v>23</v>
      </c>
      <c r="E1167" s="27">
        <v>64916521081.969994</v>
      </c>
    </row>
    <row r="1168" spans="1:5" x14ac:dyDescent="0.25">
      <c r="A1168" t="s">
        <v>45</v>
      </c>
      <c r="B1168" t="s">
        <v>66</v>
      </c>
      <c r="C1168">
        <v>2016</v>
      </c>
      <c r="D1168" t="s">
        <v>24</v>
      </c>
      <c r="E1168" s="27">
        <v>3733092975.71</v>
      </c>
    </row>
    <row r="1169" spans="1:5" x14ac:dyDescent="0.25">
      <c r="A1169" t="s">
        <v>45</v>
      </c>
      <c r="B1169" t="s">
        <v>66</v>
      </c>
      <c r="C1169">
        <v>2016</v>
      </c>
      <c r="D1169" t="s">
        <v>25</v>
      </c>
      <c r="E1169" s="27">
        <v>1704727668.6500001</v>
      </c>
    </row>
    <row r="1170" spans="1:5" x14ac:dyDescent="0.25">
      <c r="A1170" t="s">
        <v>45</v>
      </c>
      <c r="B1170" t="s">
        <v>66</v>
      </c>
      <c r="C1170">
        <v>2016</v>
      </c>
      <c r="D1170" t="s">
        <v>26</v>
      </c>
      <c r="E1170" s="27">
        <v>210242975.27000001</v>
      </c>
    </row>
    <row r="1171" spans="1:5" x14ac:dyDescent="0.25">
      <c r="A1171" t="s">
        <v>45</v>
      </c>
      <c r="B1171" t="s">
        <v>66</v>
      </c>
      <c r="C1171">
        <v>2016</v>
      </c>
      <c r="D1171" t="s">
        <v>27</v>
      </c>
      <c r="E1171" s="27">
        <v>1818122331.79</v>
      </c>
    </row>
    <row r="1172" spans="1:5" x14ac:dyDescent="0.25">
      <c r="A1172" t="s">
        <v>45</v>
      </c>
      <c r="B1172" t="s">
        <v>66</v>
      </c>
      <c r="C1172">
        <v>2016</v>
      </c>
      <c r="D1172" t="s">
        <v>28</v>
      </c>
      <c r="E1172" s="27">
        <v>1804553433.9099998</v>
      </c>
    </row>
    <row r="1173" spans="1:5" x14ac:dyDescent="0.25">
      <c r="A1173" t="s">
        <v>45</v>
      </c>
      <c r="B1173" t="s">
        <v>66</v>
      </c>
      <c r="C1173">
        <v>2016</v>
      </c>
      <c r="D1173" t="s">
        <v>29</v>
      </c>
      <c r="E1173" s="27">
        <v>1914970643.9200001</v>
      </c>
    </row>
    <row r="1174" spans="1:5" x14ac:dyDescent="0.25">
      <c r="A1174" t="s">
        <v>45</v>
      </c>
      <c r="B1174" t="s">
        <v>66</v>
      </c>
      <c r="C1174">
        <v>2016</v>
      </c>
      <c r="D1174" t="s">
        <v>30</v>
      </c>
      <c r="E1174" s="27">
        <v>66831491725.889992</v>
      </c>
    </row>
    <row r="1175" spans="1:5" x14ac:dyDescent="0.25">
      <c r="A1175" t="s">
        <v>45</v>
      </c>
      <c r="B1175" t="s">
        <v>66</v>
      </c>
      <c r="C1175">
        <v>2016</v>
      </c>
      <c r="D1175" t="s">
        <v>31</v>
      </c>
      <c r="E1175" s="27">
        <v>1754787950.7799988</v>
      </c>
    </row>
    <row r="1176" spans="1:5" x14ac:dyDescent="0.25">
      <c r="A1176" t="s">
        <v>45</v>
      </c>
      <c r="B1176" t="s">
        <v>66</v>
      </c>
      <c r="C1176">
        <v>2016</v>
      </c>
      <c r="D1176" t="s">
        <v>32</v>
      </c>
      <c r="E1176" s="27">
        <v>4736037223.8300247</v>
      </c>
    </row>
    <row r="1177" spans="1:5" x14ac:dyDescent="0.25">
      <c r="A1177" t="s">
        <v>45</v>
      </c>
      <c r="B1177" t="s">
        <v>66</v>
      </c>
      <c r="C1177">
        <v>2016</v>
      </c>
      <c r="D1177" t="s">
        <v>33</v>
      </c>
      <c r="E1177" s="27">
        <v>-2981249273.0500259</v>
      </c>
    </row>
    <row r="1178" spans="1:5" x14ac:dyDescent="0.25">
      <c r="A1178" t="s">
        <v>45</v>
      </c>
      <c r="B1178" t="s">
        <v>66</v>
      </c>
      <c r="C1178">
        <v>2016</v>
      </c>
      <c r="D1178" t="s">
        <v>34</v>
      </c>
      <c r="E1178" s="27">
        <v>-644304658.01999664</v>
      </c>
    </row>
    <row r="1179" spans="1:5" x14ac:dyDescent="0.25">
      <c r="A1179" t="s">
        <v>45</v>
      </c>
      <c r="B1179" t="s">
        <v>66</v>
      </c>
      <c r="C1179">
        <v>2016</v>
      </c>
      <c r="D1179" t="s">
        <v>35</v>
      </c>
      <c r="E1179" s="27">
        <v>-3799797944.5800323</v>
      </c>
    </row>
    <row r="1180" spans="1:5" x14ac:dyDescent="0.25">
      <c r="A1180" t="s">
        <v>46</v>
      </c>
      <c r="B1180" t="s">
        <v>66</v>
      </c>
      <c r="C1180">
        <v>2016</v>
      </c>
      <c r="D1180" t="s">
        <v>4</v>
      </c>
      <c r="E1180" s="27">
        <v>12048313327.309999</v>
      </c>
    </row>
    <row r="1181" spans="1:5" x14ac:dyDescent="0.25">
      <c r="A1181" t="s">
        <v>46</v>
      </c>
      <c r="B1181" t="s">
        <v>66</v>
      </c>
      <c r="C1181">
        <v>2016</v>
      </c>
      <c r="D1181" t="s">
        <v>5</v>
      </c>
      <c r="E1181" s="27">
        <v>7727750001.0900002</v>
      </c>
    </row>
    <row r="1182" spans="1:5" x14ac:dyDescent="0.25">
      <c r="A1182" t="s">
        <v>46</v>
      </c>
      <c r="B1182" t="s">
        <v>66</v>
      </c>
      <c r="C1182">
        <v>2016</v>
      </c>
      <c r="D1182" t="s">
        <v>6</v>
      </c>
      <c r="E1182" s="27">
        <v>6203432676.6286888</v>
      </c>
    </row>
    <row r="1183" spans="1:5" x14ac:dyDescent="0.25">
      <c r="A1183" t="s">
        <v>46</v>
      </c>
      <c r="B1183" t="s">
        <v>66</v>
      </c>
      <c r="C1183">
        <v>2016</v>
      </c>
      <c r="D1183" t="s">
        <v>7</v>
      </c>
      <c r="E1183" s="27">
        <v>3081556859.0599995</v>
      </c>
    </row>
    <row r="1184" spans="1:5" x14ac:dyDescent="0.25">
      <c r="A1184" t="s">
        <v>46</v>
      </c>
      <c r="B1184" t="s">
        <v>66</v>
      </c>
      <c r="C1184">
        <v>2016</v>
      </c>
      <c r="D1184" t="s">
        <v>8</v>
      </c>
      <c r="E1184" s="27">
        <v>967197009.53999996</v>
      </c>
    </row>
    <row r="1185" spans="1:5" x14ac:dyDescent="0.25">
      <c r="A1185" t="s">
        <v>46</v>
      </c>
      <c r="B1185" t="s">
        <v>66</v>
      </c>
      <c r="C1185">
        <v>2016</v>
      </c>
      <c r="D1185" t="s">
        <v>9</v>
      </c>
      <c r="E1185" s="27">
        <v>1038201827.1899999</v>
      </c>
    </row>
    <row r="1186" spans="1:5" x14ac:dyDescent="0.25">
      <c r="A1186" t="s">
        <v>46</v>
      </c>
      <c r="B1186" t="s">
        <v>66</v>
      </c>
      <c r="C1186">
        <v>2016</v>
      </c>
      <c r="D1186" t="s">
        <v>10</v>
      </c>
      <c r="E1186" s="27">
        <v>200804639.97</v>
      </c>
    </row>
    <row r="1187" spans="1:5" x14ac:dyDescent="0.25">
      <c r="A1187" t="s">
        <v>46</v>
      </c>
      <c r="B1187" t="s">
        <v>66</v>
      </c>
      <c r="C1187">
        <v>2016</v>
      </c>
      <c r="D1187" t="s">
        <v>11</v>
      </c>
      <c r="E1187" s="27">
        <v>11847508687.34</v>
      </c>
    </row>
    <row r="1188" spans="1:5" x14ac:dyDescent="0.25">
      <c r="A1188" t="s">
        <v>46</v>
      </c>
      <c r="B1188" t="s">
        <v>66</v>
      </c>
      <c r="C1188">
        <v>2016</v>
      </c>
      <c r="D1188" t="s">
        <v>12</v>
      </c>
      <c r="E1188" s="27">
        <v>621832862.90999997</v>
      </c>
    </row>
    <row r="1189" spans="1:5" x14ac:dyDescent="0.25">
      <c r="A1189" t="s">
        <v>46</v>
      </c>
      <c r="B1189" t="s">
        <v>66</v>
      </c>
      <c r="C1189">
        <v>2016</v>
      </c>
      <c r="D1189" t="s">
        <v>13</v>
      </c>
      <c r="E1189" s="27">
        <v>16746762.649999999</v>
      </c>
    </row>
    <row r="1190" spans="1:5" x14ac:dyDescent="0.25">
      <c r="A1190" t="s">
        <v>46</v>
      </c>
      <c r="B1190" t="s">
        <v>66</v>
      </c>
      <c r="C1190">
        <v>2016</v>
      </c>
      <c r="D1190" t="s">
        <v>14</v>
      </c>
      <c r="E1190" s="27">
        <v>605086100.25999999</v>
      </c>
    </row>
    <row r="1191" spans="1:5" x14ac:dyDescent="0.25">
      <c r="A1191" t="s">
        <v>46</v>
      </c>
      <c r="B1191" t="s">
        <v>66</v>
      </c>
      <c r="C1191">
        <v>2016</v>
      </c>
      <c r="D1191" t="s">
        <v>15</v>
      </c>
      <c r="E1191" s="27">
        <v>0</v>
      </c>
    </row>
    <row r="1192" spans="1:5" x14ac:dyDescent="0.25">
      <c r="A1192" t="s">
        <v>46</v>
      </c>
      <c r="B1192" t="s">
        <v>66</v>
      </c>
      <c r="C1192">
        <v>2016</v>
      </c>
      <c r="D1192" t="s">
        <v>17</v>
      </c>
      <c r="E1192" s="27">
        <v>605086100.25999999</v>
      </c>
    </row>
    <row r="1193" spans="1:5" x14ac:dyDescent="0.25">
      <c r="A1193" t="s">
        <v>46</v>
      </c>
      <c r="B1193" t="s">
        <v>66</v>
      </c>
      <c r="C1193">
        <v>2016</v>
      </c>
      <c r="D1193" t="s">
        <v>18</v>
      </c>
      <c r="E1193" s="27">
        <v>12452594787.6</v>
      </c>
    </row>
    <row r="1194" spans="1:5" x14ac:dyDescent="0.25">
      <c r="A1194" t="s">
        <v>46</v>
      </c>
      <c r="B1194" t="s">
        <v>66</v>
      </c>
      <c r="C1194">
        <v>2016</v>
      </c>
      <c r="D1194" t="s">
        <v>19</v>
      </c>
      <c r="E1194" s="27">
        <v>11733015015.940002</v>
      </c>
    </row>
    <row r="1195" spans="1:5" x14ac:dyDescent="0.25">
      <c r="A1195" t="s">
        <v>46</v>
      </c>
      <c r="B1195" t="s">
        <v>66</v>
      </c>
      <c r="C1195">
        <v>2016</v>
      </c>
      <c r="D1195" t="s">
        <v>20</v>
      </c>
      <c r="E1195" s="27">
        <v>6824894929.3299999</v>
      </c>
    </row>
    <row r="1196" spans="1:5" x14ac:dyDescent="0.25">
      <c r="A1196" t="s">
        <v>46</v>
      </c>
      <c r="B1196" t="s">
        <v>66</v>
      </c>
      <c r="C1196">
        <v>2016</v>
      </c>
      <c r="D1196" t="s">
        <v>21</v>
      </c>
      <c r="E1196" s="27">
        <v>144651115.55000001</v>
      </c>
    </row>
    <row r="1197" spans="1:5" x14ac:dyDescent="0.25">
      <c r="A1197" t="s">
        <v>46</v>
      </c>
      <c r="B1197" t="s">
        <v>66</v>
      </c>
      <c r="C1197">
        <v>2016</v>
      </c>
      <c r="D1197" t="s">
        <v>22</v>
      </c>
      <c r="E1197" s="27">
        <v>4763468971.0600004</v>
      </c>
    </row>
    <row r="1198" spans="1:5" x14ac:dyDescent="0.25">
      <c r="A1198" t="s">
        <v>46</v>
      </c>
      <c r="B1198" t="s">
        <v>66</v>
      </c>
      <c r="C1198">
        <v>2016</v>
      </c>
      <c r="D1198" t="s">
        <v>23</v>
      </c>
      <c r="E1198" s="27">
        <v>11588363900.390003</v>
      </c>
    </row>
    <row r="1199" spans="1:5" x14ac:dyDescent="0.25">
      <c r="A1199" t="s">
        <v>46</v>
      </c>
      <c r="B1199" t="s">
        <v>66</v>
      </c>
      <c r="C1199">
        <v>2016</v>
      </c>
      <c r="D1199" t="s">
        <v>24</v>
      </c>
      <c r="E1199" s="27">
        <v>1231242234.1700001</v>
      </c>
    </row>
    <row r="1200" spans="1:5" x14ac:dyDescent="0.25">
      <c r="A1200" t="s">
        <v>46</v>
      </c>
      <c r="B1200" t="s">
        <v>66</v>
      </c>
      <c r="C1200">
        <v>2016</v>
      </c>
      <c r="D1200" t="s">
        <v>25</v>
      </c>
      <c r="E1200" s="27">
        <v>816399077.44000006</v>
      </c>
    </row>
    <row r="1201" spans="1:5" x14ac:dyDescent="0.25">
      <c r="A1201" t="s">
        <v>46</v>
      </c>
      <c r="B1201" t="s">
        <v>66</v>
      </c>
      <c r="C1201">
        <v>2016</v>
      </c>
      <c r="D1201" t="s">
        <v>26</v>
      </c>
      <c r="E1201" s="27">
        <v>6960000</v>
      </c>
    </row>
    <row r="1202" spans="1:5" x14ac:dyDescent="0.25">
      <c r="A1202" t="s">
        <v>46</v>
      </c>
      <c r="B1202" t="s">
        <v>66</v>
      </c>
      <c r="C1202">
        <v>2016</v>
      </c>
      <c r="D1202" t="s">
        <v>27</v>
      </c>
      <c r="E1202" s="27">
        <v>407883156.73000002</v>
      </c>
    </row>
    <row r="1203" spans="1:5" x14ac:dyDescent="0.25">
      <c r="A1203" t="s">
        <v>46</v>
      </c>
      <c r="B1203" t="s">
        <v>66</v>
      </c>
      <c r="C1203">
        <v>2016</v>
      </c>
      <c r="D1203" t="s">
        <v>28</v>
      </c>
      <c r="E1203" s="27">
        <v>406664345.55000001</v>
      </c>
    </row>
    <row r="1204" spans="1:5" x14ac:dyDescent="0.25">
      <c r="A1204" t="s">
        <v>46</v>
      </c>
      <c r="B1204" t="s">
        <v>66</v>
      </c>
      <c r="C1204">
        <v>2016</v>
      </c>
      <c r="D1204" t="s">
        <v>29</v>
      </c>
      <c r="E1204" s="27">
        <v>823359077.44000006</v>
      </c>
    </row>
    <row r="1205" spans="1:5" x14ac:dyDescent="0.25">
      <c r="A1205" t="s">
        <v>46</v>
      </c>
      <c r="B1205" t="s">
        <v>66</v>
      </c>
      <c r="C1205">
        <v>2016</v>
      </c>
      <c r="D1205" t="s">
        <v>30</v>
      </c>
      <c r="E1205" s="27">
        <v>12411722977.830004</v>
      </c>
    </row>
    <row r="1206" spans="1:5" x14ac:dyDescent="0.25">
      <c r="A1206" t="s">
        <v>46</v>
      </c>
      <c r="B1206" t="s">
        <v>66</v>
      </c>
      <c r="C1206">
        <v>2016</v>
      </c>
      <c r="D1206" t="s">
        <v>31</v>
      </c>
      <c r="E1206" s="27">
        <v>40871809.769996643</v>
      </c>
    </row>
    <row r="1207" spans="1:5" x14ac:dyDescent="0.25">
      <c r="A1207" t="s">
        <v>46</v>
      </c>
      <c r="B1207" t="s">
        <v>66</v>
      </c>
      <c r="C1207">
        <v>2016</v>
      </c>
      <c r="D1207" t="s">
        <v>32</v>
      </c>
      <c r="E1207" s="27">
        <v>129549450.13999939</v>
      </c>
    </row>
    <row r="1208" spans="1:5" x14ac:dyDescent="0.25">
      <c r="A1208" t="s">
        <v>46</v>
      </c>
      <c r="B1208" t="s">
        <v>66</v>
      </c>
      <c r="C1208">
        <v>2016</v>
      </c>
      <c r="D1208" t="s">
        <v>33</v>
      </c>
      <c r="E1208" s="27">
        <v>-88677640.370002747</v>
      </c>
    </row>
    <row r="1209" spans="1:5" x14ac:dyDescent="0.25">
      <c r="A1209" t="s">
        <v>46</v>
      </c>
      <c r="B1209" t="s">
        <v>66</v>
      </c>
      <c r="C1209">
        <v>2016</v>
      </c>
      <c r="D1209" t="s">
        <v>34</v>
      </c>
      <c r="E1209" s="27">
        <v>0</v>
      </c>
    </row>
    <row r="1210" spans="1:5" x14ac:dyDescent="0.25">
      <c r="A1210" t="s">
        <v>46</v>
      </c>
      <c r="B1210" t="s">
        <v>66</v>
      </c>
      <c r="C1210">
        <v>2016</v>
      </c>
      <c r="D1210" t="s">
        <v>35</v>
      </c>
      <c r="E1210" s="27">
        <v>-423660510.03000259</v>
      </c>
    </row>
    <row r="1211" spans="1:5" x14ac:dyDescent="0.25">
      <c r="A1211" t="s">
        <v>47</v>
      </c>
      <c r="B1211" t="s">
        <v>66</v>
      </c>
      <c r="C1211">
        <v>2016</v>
      </c>
      <c r="D1211" t="s">
        <v>4</v>
      </c>
      <c r="E1211" s="27">
        <v>16718852332.520004</v>
      </c>
    </row>
    <row r="1212" spans="1:5" x14ac:dyDescent="0.25">
      <c r="A1212" t="s">
        <v>47</v>
      </c>
      <c r="B1212" t="s">
        <v>66</v>
      </c>
      <c r="C1212">
        <v>2016</v>
      </c>
      <c r="D1212" t="s">
        <v>5</v>
      </c>
      <c r="E1212" s="27">
        <v>9288156674.9799995</v>
      </c>
    </row>
    <row r="1213" spans="1:5" x14ac:dyDescent="0.25">
      <c r="A1213" t="s">
        <v>47</v>
      </c>
      <c r="B1213" t="s">
        <v>66</v>
      </c>
      <c r="C1213">
        <v>2016</v>
      </c>
      <c r="D1213" t="s">
        <v>6</v>
      </c>
      <c r="E1213" s="27">
        <v>7380332393.1439323</v>
      </c>
    </row>
    <row r="1214" spans="1:5" x14ac:dyDescent="0.25">
      <c r="A1214" t="s">
        <v>47</v>
      </c>
      <c r="B1214" t="s">
        <v>66</v>
      </c>
      <c r="C1214">
        <v>2016</v>
      </c>
      <c r="D1214" t="s">
        <v>7</v>
      </c>
      <c r="E1214" s="27">
        <v>4303056913.1099997</v>
      </c>
    </row>
    <row r="1215" spans="1:5" x14ac:dyDescent="0.25">
      <c r="A1215" t="s">
        <v>47</v>
      </c>
      <c r="B1215" t="s">
        <v>66</v>
      </c>
      <c r="C1215">
        <v>2016</v>
      </c>
      <c r="D1215" t="s">
        <v>8</v>
      </c>
      <c r="E1215" s="27">
        <v>1591618093.71</v>
      </c>
    </row>
    <row r="1216" spans="1:5" x14ac:dyDescent="0.25">
      <c r="A1216" t="s">
        <v>47</v>
      </c>
      <c r="B1216" t="s">
        <v>66</v>
      </c>
      <c r="C1216">
        <v>2016</v>
      </c>
      <c r="D1216" t="s">
        <v>9</v>
      </c>
      <c r="E1216" s="27">
        <v>2780703291.9499998</v>
      </c>
    </row>
    <row r="1217" spans="1:5" x14ac:dyDescent="0.25">
      <c r="A1217" t="s">
        <v>47</v>
      </c>
      <c r="B1217" t="s">
        <v>66</v>
      </c>
      <c r="C1217">
        <v>2016</v>
      </c>
      <c r="D1217" t="s">
        <v>10</v>
      </c>
      <c r="E1217" s="27">
        <v>346935452.48000002</v>
      </c>
    </row>
    <row r="1218" spans="1:5" x14ac:dyDescent="0.25">
      <c r="A1218" t="s">
        <v>47</v>
      </c>
      <c r="B1218" t="s">
        <v>66</v>
      </c>
      <c r="C1218">
        <v>2016</v>
      </c>
      <c r="D1218" t="s">
        <v>11</v>
      </c>
      <c r="E1218" s="27">
        <v>16371916880.040005</v>
      </c>
    </row>
    <row r="1219" spans="1:5" x14ac:dyDescent="0.25">
      <c r="A1219" t="s">
        <v>47</v>
      </c>
      <c r="B1219" t="s">
        <v>66</v>
      </c>
      <c r="C1219">
        <v>2016</v>
      </c>
      <c r="D1219" t="s">
        <v>12</v>
      </c>
      <c r="E1219" s="27">
        <v>449271866.86000001</v>
      </c>
    </row>
    <row r="1220" spans="1:5" x14ac:dyDescent="0.25">
      <c r="A1220" t="s">
        <v>47</v>
      </c>
      <c r="B1220" t="s">
        <v>66</v>
      </c>
      <c r="C1220">
        <v>2016</v>
      </c>
      <c r="D1220" t="s">
        <v>13</v>
      </c>
      <c r="E1220" s="27">
        <v>369645870.64000005</v>
      </c>
    </row>
    <row r="1221" spans="1:5" x14ac:dyDescent="0.25">
      <c r="A1221" t="s">
        <v>47</v>
      </c>
      <c r="B1221" t="s">
        <v>66</v>
      </c>
      <c r="C1221">
        <v>2016</v>
      </c>
      <c r="D1221" t="s">
        <v>14</v>
      </c>
      <c r="E1221" s="27">
        <v>79584485.640000001</v>
      </c>
    </row>
    <row r="1222" spans="1:5" x14ac:dyDescent="0.25">
      <c r="A1222" t="s">
        <v>47</v>
      </c>
      <c r="B1222" t="s">
        <v>66</v>
      </c>
      <c r="C1222">
        <v>2016</v>
      </c>
      <c r="D1222" t="s">
        <v>15</v>
      </c>
      <c r="E1222" s="27">
        <v>41510.58</v>
      </c>
    </row>
    <row r="1223" spans="1:5" x14ac:dyDescent="0.25">
      <c r="A1223" t="s">
        <v>47</v>
      </c>
      <c r="B1223" t="s">
        <v>66</v>
      </c>
      <c r="C1223">
        <v>2016</v>
      </c>
      <c r="D1223" t="s">
        <v>17</v>
      </c>
      <c r="E1223" s="27">
        <v>79625996.219999999</v>
      </c>
    </row>
    <row r="1224" spans="1:5" x14ac:dyDescent="0.25">
      <c r="A1224" t="s">
        <v>47</v>
      </c>
      <c r="B1224" t="s">
        <v>66</v>
      </c>
      <c r="C1224">
        <v>2016</v>
      </c>
      <c r="D1224" t="s">
        <v>18</v>
      </c>
      <c r="E1224" s="27">
        <v>16451542876.260004</v>
      </c>
    </row>
    <row r="1225" spans="1:5" x14ac:dyDescent="0.25">
      <c r="A1225" t="s">
        <v>47</v>
      </c>
      <c r="B1225" t="s">
        <v>66</v>
      </c>
      <c r="C1225">
        <v>2016</v>
      </c>
      <c r="D1225" t="s">
        <v>19</v>
      </c>
      <c r="E1225" s="27">
        <v>14900853301.370001</v>
      </c>
    </row>
    <row r="1226" spans="1:5" x14ac:dyDescent="0.25">
      <c r="A1226" t="s">
        <v>47</v>
      </c>
      <c r="B1226" t="s">
        <v>66</v>
      </c>
      <c r="C1226">
        <v>2016</v>
      </c>
      <c r="D1226" t="s">
        <v>20</v>
      </c>
      <c r="E1226" s="27">
        <v>8746966532.7099991</v>
      </c>
    </row>
    <row r="1227" spans="1:5" x14ac:dyDescent="0.25">
      <c r="A1227" t="s">
        <v>47</v>
      </c>
      <c r="B1227" t="s">
        <v>66</v>
      </c>
      <c r="C1227">
        <v>2016</v>
      </c>
      <c r="D1227" t="s">
        <v>21</v>
      </c>
      <c r="E1227" s="27">
        <v>380318323.16000003</v>
      </c>
    </row>
    <row r="1228" spans="1:5" x14ac:dyDescent="0.25">
      <c r="A1228" t="s">
        <v>47</v>
      </c>
      <c r="B1228" t="s">
        <v>66</v>
      </c>
      <c r="C1228">
        <v>2016</v>
      </c>
      <c r="D1228" t="s">
        <v>22</v>
      </c>
      <c r="E1228" s="27">
        <v>5773568445.500001</v>
      </c>
    </row>
    <row r="1229" spans="1:5" x14ac:dyDescent="0.25">
      <c r="A1229" t="s">
        <v>47</v>
      </c>
      <c r="B1229" t="s">
        <v>66</v>
      </c>
      <c r="C1229">
        <v>2016</v>
      </c>
      <c r="D1229" t="s">
        <v>23</v>
      </c>
      <c r="E1229" s="27">
        <v>14520534978.210001</v>
      </c>
    </row>
    <row r="1230" spans="1:5" x14ac:dyDescent="0.25">
      <c r="A1230" t="s">
        <v>47</v>
      </c>
      <c r="B1230" t="s">
        <v>66</v>
      </c>
      <c r="C1230">
        <v>2016</v>
      </c>
      <c r="D1230" t="s">
        <v>24</v>
      </c>
      <c r="E1230" s="27">
        <v>1533223580.0599999</v>
      </c>
    </row>
    <row r="1231" spans="1:5" x14ac:dyDescent="0.25">
      <c r="A1231" t="s">
        <v>47</v>
      </c>
      <c r="B1231" t="s">
        <v>66</v>
      </c>
      <c r="C1231">
        <v>2016</v>
      </c>
      <c r="D1231" t="s">
        <v>25</v>
      </c>
      <c r="E1231" s="27">
        <v>922524395.94000006</v>
      </c>
    </row>
    <row r="1232" spans="1:5" x14ac:dyDescent="0.25">
      <c r="A1232" t="s">
        <v>47</v>
      </c>
      <c r="B1232" t="s">
        <v>66</v>
      </c>
      <c r="C1232">
        <v>2016</v>
      </c>
      <c r="D1232" t="s">
        <v>26</v>
      </c>
      <c r="E1232" s="27">
        <v>0</v>
      </c>
    </row>
    <row r="1233" spans="1:5" x14ac:dyDescent="0.25">
      <c r="A1233" t="s">
        <v>47</v>
      </c>
      <c r="B1233" t="s">
        <v>66</v>
      </c>
      <c r="C1233">
        <v>2016</v>
      </c>
      <c r="D1233" t="s">
        <v>27</v>
      </c>
      <c r="E1233" s="27">
        <v>610699184.12</v>
      </c>
    </row>
    <row r="1234" spans="1:5" x14ac:dyDescent="0.25">
      <c r="A1234" t="s">
        <v>47</v>
      </c>
      <c r="B1234" t="s">
        <v>66</v>
      </c>
      <c r="C1234">
        <v>2016</v>
      </c>
      <c r="D1234" t="s">
        <v>28</v>
      </c>
      <c r="E1234" s="27">
        <v>609313751.22000003</v>
      </c>
    </row>
    <row r="1235" spans="1:5" x14ac:dyDescent="0.25">
      <c r="A1235" t="s">
        <v>47</v>
      </c>
      <c r="B1235" t="s">
        <v>66</v>
      </c>
      <c r="C1235">
        <v>2016</v>
      </c>
      <c r="D1235" t="s">
        <v>29</v>
      </c>
      <c r="E1235" s="27">
        <v>922524395.93999994</v>
      </c>
    </row>
    <row r="1236" spans="1:5" x14ac:dyDescent="0.25">
      <c r="A1236" t="s">
        <v>47</v>
      </c>
      <c r="B1236" t="s">
        <v>66</v>
      </c>
      <c r="C1236">
        <v>2016</v>
      </c>
      <c r="D1236" t="s">
        <v>30</v>
      </c>
      <c r="E1236" s="27">
        <v>15443059374.150002</v>
      </c>
    </row>
    <row r="1237" spans="1:5" x14ac:dyDescent="0.25">
      <c r="A1237" t="s">
        <v>47</v>
      </c>
      <c r="B1237" t="s">
        <v>66</v>
      </c>
      <c r="C1237">
        <v>2016</v>
      </c>
      <c r="D1237" t="s">
        <v>31</v>
      </c>
      <c r="E1237" s="27">
        <v>1008483502.1100025</v>
      </c>
    </row>
    <row r="1238" spans="1:5" x14ac:dyDescent="0.25">
      <c r="A1238" t="s">
        <v>47</v>
      </c>
      <c r="B1238" t="s">
        <v>66</v>
      </c>
      <c r="C1238">
        <v>2016</v>
      </c>
      <c r="D1238" t="s">
        <v>32</v>
      </c>
      <c r="E1238" s="27">
        <v>973493811.81000137</v>
      </c>
    </row>
    <row r="1239" spans="1:5" x14ac:dyDescent="0.25">
      <c r="A1239" t="s">
        <v>47</v>
      </c>
      <c r="B1239" t="s">
        <v>66</v>
      </c>
      <c r="C1239">
        <v>2016</v>
      </c>
      <c r="D1239" t="s">
        <v>33</v>
      </c>
      <c r="E1239" s="27">
        <v>34989690.300001144</v>
      </c>
    </row>
    <row r="1240" spans="1:5" x14ac:dyDescent="0.25">
      <c r="A1240" t="s">
        <v>47</v>
      </c>
      <c r="B1240" t="s">
        <v>66</v>
      </c>
      <c r="C1240">
        <v>2016</v>
      </c>
      <c r="D1240" t="s">
        <v>34</v>
      </c>
      <c r="E1240" s="27">
        <v>0</v>
      </c>
    </row>
    <row r="1241" spans="1:5" x14ac:dyDescent="0.25">
      <c r="A1241" t="s">
        <v>47</v>
      </c>
      <c r="B1241" t="s">
        <v>66</v>
      </c>
      <c r="C1241">
        <v>2016</v>
      </c>
      <c r="D1241" t="s">
        <v>35</v>
      </c>
      <c r="E1241" s="27">
        <v>-239446493.8599968</v>
      </c>
    </row>
    <row r="1242" spans="1:5" x14ac:dyDescent="0.25">
      <c r="A1242" t="s">
        <v>48</v>
      </c>
      <c r="B1242" t="s">
        <v>66</v>
      </c>
      <c r="C1242">
        <v>2016</v>
      </c>
      <c r="D1242" t="s">
        <v>4</v>
      </c>
      <c r="E1242" s="27">
        <v>21284799116.060005</v>
      </c>
    </row>
    <row r="1243" spans="1:5" x14ac:dyDescent="0.25">
      <c r="A1243" t="s">
        <v>48</v>
      </c>
      <c r="B1243" t="s">
        <v>66</v>
      </c>
      <c r="C1243">
        <v>2016</v>
      </c>
      <c r="D1243" t="s">
        <v>5</v>
      </c>
      <c r="E1243" s="27">
        <v>10910170373.07</v>
      </c>
    </row>
    <row r="1244" spans="1:5" x14ac:dyDescent="0.25">
      <c r="A1244" t="s">
        <v>48</v>
      </c>
      <c r="B1244" t="s">
        <v>66</v>
      </c>
      <c r="C1244">
        <v>2016</v>
      </c>
      <c r="D1244" t="s">
        <v>6</v>
      </c>
      <c r="E1244" s="27">
        <v>8601127374.6782665</v>
      </c>
    </row>
    <row r="1245" spans="1:5" x14ac:dyDescent="0.25">
      <c r="A1245" t="s">
        <v>48</v>
      </c>
      <c r="B1245" t="s">
        <v>66</v>
      </c>
      <c r="C1245">
        <v>2016</v>
      </c>
      <c r="D1245" t="s">
        <v>7</v>
      </c>
      <c r="E1245" s="27">
        <v>7660346213.1200027</v>
      </c>
    </row>
    <row r="1246" spans="1:5" x14ac:dyDescent="0.25">
      <c r="A1246" t="s">
        <v>48</v>
      </c>
      <c r="B1246" t="s">
        <v>66</v>
      </c>
      <c r="C1246">
        <v>2016</v>
      </c>
      <c r="D1246" t="s">
        <v>8</v>
      </c>
      <c r="E1246" s="27">
        <v>4288045374.0999999</v>
      </c>
    </row>
    <row r="1247" spans="1:5" x14ac:dyDescent="0.25">
      <c r="A1247" t="s">
        <v>48</v>
      </c>
      <c r="B1247" t="s">
        <v>66</v>
      </c>
      <c r="C1247">
        <v>2016</v>
      </c>
      <c r="D1247" t="s">
        <v>9</v>
      </c>
      <c r="E1247" s="27">
        <v>1860902170.5899999</v>
      </c>
    </row>
    <row r="1248" spans="1:5" x14ac:dyDescent="0.25">
      <c r="A1248" t="s">
        <v>48</v>
      </c>
      <c r="B1248" t="s">
        <v>66</v>
      </c>
      <c r="C1248">
        <v>2016</v>
      </c>
      <c r="D1248" t="s">
        <v>10</v>
      </c>
      <c r="E1248" s="27">
        <v>853380359.27999997</v>
      </c>
    </row>
    <row r="1249" spans="1:5" x14ac:dyDescent="0.25">
      <c r="A1249" t="s">
        <v>48</v>
      </c>
      <c r="B1249" t="s">
        <v>66</v>
      </c>
      <c r="C1249">
        <v>2016</v>
      </c>
      <c r="D1249" t="s">
        <v>11</v>
      </c>
      <c r="E1249" s="27">
        <v>20431418756.780006</v>
      </c>
    </row>
    <row r="1250" spans="1:5" x14ac:dyDescent="0.25">
      <c r="A1250" t="s">
        <v>48</v>
      </c>
      <c r="B1250" t="s">
        <v>66</v>
      </c>
      <c r="C1250">
        <v>2016</v>
      </c>
      <c r="D1250" t="s">
        <v>12</v>
      </c>
      <c r="E1250" s="27">
        <v>402060061.19000006</v>
      </c>
    </row>
    <row r="1251" spans="1:5" x14ac:dyDescent="0.25">
      <c r="A1251" t="s">
        <v>48</v>
      </c>
      <c r="B1251" t="s">
        <v>66</v>
      </c>
      <c r="C1251">
        <v>2016</v>
      </c>
      <c r="D1251" t="s">
        <v>13</v>
      </c>
      <c r="E1251" s="27">
        <v>167252629.71000001</v>
      </c>
    </row>
    <row r="1252" spans="1:5" x14ac:dyDescent="0.25">
      <c r="A1252" t="s">
        <v>48</v>
      </c>
      <c r="B1252" t="s">
        <v>66</v>
      </c>
      <c r="C1252">
        <v>2016</v>
      </c>
      <c r="D1252" t="s">
        <v>14</v>
      </c>
      <c r="E1252" s="27">
        <v>89865897.769999996</v>
      </c>
    </row>
    <row r="1253" spans="1:5" x14ac:dyDescent="0.25">
      <c r="A1253" t="s">
        <v>48</v>
      </c>
      <c r="B1253" t="s">
        <v>66</v>
      </c>
      <c r="C1253">
        <v>2016</v>
      </c>
      <c r="D1253" t="s">
        <v>15</v>
      </c>
      <c r="E1253" s="27">
        <v>144941533.71000001</v>
      </c>
    </row>
    <row r="1254" spans="1:5" x14ac:dyDescent="0.25">
      <c r="A1254" t="s">
        <v>48</v>
      </c>
      <c r="B1254" t="s">
        <v>66</v>
      </c>
      <c r="C1254">
        <v>2016</v>
      </c>
      <c r="D1254" t="s">
        <v>17</v>
      </c>
      <c r="E1254" s="27">
        <v>234807431.48000005</v>
      </c>
    </row>
    <row r="1255" spans="1:5" x14ac:dyDescent="0.25">
      <c r="A1255" t="s">
        <v>48</v>
      </c>
      <c r="B1255" t="s">
        <v>66</v>
      </c>
      <c r="C1255">
        <v>2016</v>
      </c>
      <c r="D1255" t="s">
        <v>18</v>
      </c>
      <c r="E1255" s="27">
        <v>20666226188.260006</v>
      </c>
    </row>
    <row r="1256" spans="1:5" x14ac:dyDescent="0.25">
      <c r="A1256" t="s">
        <v>48</v>
      </c>
      <c r="B1256" t="s">
        <v>66</v>
      </c>
      <c r="C1256">
        <v>2016</v>
      </c>
      <c r="D1256" t="s">
        <v>19</v>
      </c>
      <c r="E1256" s="27">
        <v>18969904167.790001</v>
      </c>
    </row>
    <row r="1257" spans="1:5" x14ac:dyDescent="0.25">
      <c r="A1257" t="s">
        <v>48</v>
      </c>
      <c r="B1257" t="s">
        <v>66</v>
      </c>
      <c r="C1257">
        <v>2016</v>
      </c>
      <c r="D1257" t="s">
        <v>20</v>
      </c>
      <c r="E1257" s="27">
        <v>11120991078.85</v>
      </c>
    </row>
    <row r="1258" spans="1:5" x14ac:dyDescent="0.25">
      <c r="A1258" t="s">
        <v>48</v>
      </c>
      <c r="B1258" t="s">
        <v>66</v>
      </c>
      <c r="C1258">
        <v>2016</v>
      </c>
      <c r="D1258" t="s">
        <v>21</v>
      </c>
      <c r="E1258" s="27">
        <v>169579781.44999999</v>
      </c>
    </row>
    <row r="1259" spans="1:5" x14ac:dyDescent="0.25">
      <c r="A1259" t="s">
        <v>48</v>
      </c>
      <c r="B1259" t="s">
        <v>66</v>
      </c>
      <c r="C1259">
        <v>2016</v>
      </c>
      <c r="D1259" t="s">
        <v>22</v>
      </c>
      <c r="E1259" s="27">
        <v>7679333307.4900007</v>
      </c>
    </row>
    <row r="1260" spans="1:5" x14ac:dyDescent="0.25">
      <c r="A1260" t="s">
        <v>48</v>
      </c>
      <c r="B1260" t="s">
        <v>66</v>
      </c>
      <c r="C1260">
        <v>2016</v>
      </c>
      <c r="D1260" t="s">
        <v>23</v>
      </c>
      <c r="E1260" s="27">
        <v>18800324386.34</v>
      </c>
    </row>
    <row r="1261" spans="1:5" x14ac:dyDescent="0.25">
      <c r="A1261" t="s">
        <v>48</v>
      </c>
      <c r="B1261" t="s">
        <v>66</v>
      </c>
      <c r="C1261">
        <v>2016</v>
      </c>
      <c r="D1261" t="s">
        <v>24</v>
      </c>
      <c r="E1261" s="27">
        <v>1507121734.5699999</v>
      </c>
    </row>
    <row r="1262" spans="1:5" x14ac:dyDescent="0.25">
      <c r="A1262" t="s">
        <v>48</v>
      </c>
      <c r="B1262" t="s">
        <v>66</v>
      </c>
      <c r="C1262">
        <v>2016</v>
      </c>
      <c r="D1262" t="s">
        <v>25</v>
      </c>
      <c r="E1262" s="27">
        <v>942364986.03999996</v>
      </c>
    </row>
    <row r="1263" spans="1:5" x14ac:dyDescent="0.25">
      <c r="A1263" t="s">
        <v>48</v>
      </c>
      <c r="B1263" t="s">
        <v>66</v>
      </c>
      <c r="C1263">
        <v>2016</v>
      </c>
      <c r="D1263" t="s">
        <v>26</v>
      </c>
      <c r="E1263" s="27">
        <v>169679706.90000001</v>
      </c>
    </row>
    <row r="1264" spans="1:5" x14ac:dyDescent="0.25">
      <c r="A1264" t="s">
        <v>48</v>
      </c>
      <c r="B1264" t="s">
        <v>66</v>
      </c>
      <c r="C1264">
        <v>2016</v>
      </c>
      <c r="D1264" t="s">
        <v>27</v>
      </c>
      <c r="E1264" s="27">
        <v>395077041.63</v>
      </c>
    </row>
    <row r="1265" spans="1:5" x14ac:dyDescent="0.25">
      <c r="A1265" t="s">
        <v>48</v>
      </c>
      <c r="B1265" t="s">
        <v>66</v>
      </c>
      <c r="C1265">
        <v>2016</v>
      </c>
      <c r="D1265" t="s">
        <v>28</v>
      </c>
      <c r="E1265" s="27">
        <v>387259769.19</v>
      </c>
    </row>
    <row r="1266" spans="1:5" x14ac:dyDescent="0.25">
      <c r="A1266" t="s">
        <v>48</v>
      </c>
      <c r="B1266" t="s">
        <v>66</v>
      </c>
      <c r="C1266">
        <v>2016</v>
      </c>
      <c r="D1266" t="s">
        <v>29</v>
      </c>
      <c r="E1266" s="27">
        <v>1112044692.9399998</v>
      </c>
    </row>
    <row r="1267" spans="1:5" x14ac:dyDescent="0.25">
      <c r="A1267" t="s">
        <v>48</v>
      </c>
      <c r="B1267" t="s">
        <v>66</v>
      </c>
      <c r="C1267">
        <v>2016</v>
      </c>
      <c r="D1267" t="s">
        <v>30</v>
      </c>
      <c r="E1267" s="27">
        <v>19912369079.279999</v>
      </c>
    </row>
    <row r="1268" spans="1:5" x14ac:dyDescent="0.25">
      <c r="A1268" t="s">
        <v>48</v>
      </c>
      <c r="B1268" t="s">
        <v>66</v>
      </c>
      <c r="C1268">
        <v>2016</v>
      </c>
      <c r="D1268" t="s">
        <v>31</v>
      </c>
      <c r="E1268" s="27">
        <v>753857108.98000717</v>
      </c>
    </row>
    <row r="1269" spans="1:5" x14ac:dyDescent="0.25">
      <c r="A1269" t="s">
        <v>48</v>
      </c>
      <c r="B1269" t="s">
        <v>66</v>
      </c>
      <c r="C1269">
        <v>2016</v>
      </c>
      <c r="D1269" t="s">
        <v>32</v>
      </c>
      <c r="E1269" s="27">
        <v>49078268.5</v>
      </c>
    </row>
    <row r="1270" spans="1:5" x14ac:dyDescent="0.25">
      <c r="A1270" t="s">
        <v>48</v>
      </c>
      <c r="B1270" t="s">
        <v>66</v>
      </c>
      <c r="C1270">
        <v>2016</v>
      </c>
      <c r="D1270" t="s">
        <v>33</v>
      </c>
      <c r="E1270" s="27">
        <v>704778840.48000717</v>
      </c>
    </row>
    <row r="1271" spans="1:5" x14ac:dyDescent="0.25">
      <c r="A1271" t="s">
        <v>48</v>
      </c>
      <c r="B1271" t="s">
        <v>66</v>
      </c>
      <c r="C1271">
        <v>2016</v>
      </c>
      <c r="D1271" t="s">
        <v>34</v>
      </c>
      <c r="E1271" s="27">
        <v>53492.779998779297</v>
      </c>
    </row>
    <row r="1272" spans="1:5" x14ac:dyDescent="0.25">
      <c r="A1272" t="s">
        <v>48</v>
      </c>
      <c r="B1272" t="s">
        <v>66</v>
      </c>
      <c r="C1272">
        <v>2016</v>
      </c>
      <c r="D1272" t="s">
        <v>35</v>
      </c>
      <c r="E1272" s="27">
        <v>1160701513.6100044</v>
      </c>
    </row>
    <row r="1273" spans="1:5" x14ac:dyDescent="0.25">
      <c r="A1273" t="s">
        <v>49</v>
      </c>
      <c r="B1273" t="s">
        <v>66</v>
      </c>
      <c r="C1273">
        <v>2016</v>
      </c>
      <c r="D1273" t="s">
        <v>4</v>
      </c>
      <c r="E1273" s="27">
        <v>10495880948.590002</v>
      </c>
    </row>
    <row r="1274" spans="1:5" x14ac:dyDescent="0.25">
      <c r="A1274" t="s">
        <v>49</v>
      </c>
      <c r="B1274" t="s">
        <v>66</v>
      </c>
      <c r="C1274">
        <v>2016</v>
      </c>
      <c r="D1274" t="s">
        <v>5</v>
      </c>
      <c r="E1274" s="27">
        <v>5117362287.8400011</v>
      </c>
    </row>
    <row r="1275" spans="1:5" x14ac:dyDescent="0.25">
      <c r="A1275" t="s">
        <v>49</v>
      </c>
      <c r="B1275" t="s">
        <v>66</v>
      </c>
      <c r="C1275">
        <v>2016</v>
      </c>
      <c r="D1275" t="s">
        <v>6</v>
      </c>
      <c r="E1275" s="27">
        <v>4123872764.6213264</v>
      </c>
    </row>
    <row r="1276" spans="1:5" x14ac:dyDescent="0.25">
      <c r="A1276" t="s">
        <v>49</v>
      </c>
      <c r="B1276" t="s">
        <v>66</v>
      </c>
      <c r="C1276">
        <v>2016</v>
      </c>
      <c r="D1276" t="s">
        <v>7</v>
      </c>
      <c r="E1276" s="27">
        <v>4693568466.1900005</v>
      </c>
    </row>
    <row r="1277" spans="1:5" x14ac:dyDescent="0.25">
      <c r="A1277" t="s">
        <v>49</v>
      </c>
      <c r="B1277" t="s">
        <v>66</v>
      </c>
      <c r="C1277">
        <v>2016</v>
      </c>
      <c r="D1277" t="s">
        <v>8</v>
      </c>
      <c r="E1277" s="27">
        <v>3322438280.0700002</v>
      </c>
    </row>
    <row r="1278" spans="1:5" x14ac:dyDescent="0.25">
      <c r="A1278" t="s">
        <v>49</v>
      </c>
      <c r="B1278" t="s">
        <v>66</v>
      </c>
      <c r="C1278">
        <v>2016</v>
      </c>
      <c r="D1278" t="s">
        <v>9</v>
      </c>
      <c r="E1278" s="27">
        <v>513442757.07999992</v>
      </c>
    </row>
    <row r="1279" spans="1:5" x14ac:dyDescent="0.25">
      <c r="A1279" t="s">
        <v>49</v>
      </c>
      <c r="B1279" t="s">
        <v>66</v>
      </c>
      <c r="C1279">
        <v>2016</v>
      </c>
      <c r="D1279" t="s">
        <v>10</v>
      </c>
      <c r="E1279" s="27">
        <v>171507437.47999999</v>
      </c>
    </row>
    <row r="1280" spans="1:5" x14ac:dyDescent="0.25">
      <c r="A1280" t="s">
        <v>49</v>
      </c>
      <c r="B1280" t="s">
        <v>66</v>
      </c>
      <c r="C1280">
        <v>2016</v>
      </c>
      <c r="D1280" t="s">
        <v>11</v>
      </c>
      <c r="E1280" s="27">
        <v>10324373511.110003</v>
      </c>
    </row>
    <row r="1281" spans="1:5" x14ac:dyDescent="0.25">
      <c r="A1281" t="s">
        <v>49</v>
      </c>
      <c r="B1281" t="s">
        <v>66</v>
      </c>
      <c r="C1281">
        <v>2016</v>
      </c>
      <c r="D1281" t="s">
        <v>12</v>
      </c>
      <c r="E1281" s="27">
        <v>406749188.64999998</v>
      </c>
    </row>
    <row r="1282" spans="1:5" x14ac:dyDescent="0.25">
      <c r="A1282" t="s">
        <v>49</v>
      </c>
      <c r="B1282" t="s">
        <v>66</v>
      </c>
      <c r="C1282">
        <v>2016</v>
      </c>
      <c r="D1282" t="s">
        <v>13</v>
      </c>
      <c r="E1282" s="27">
        <v>143798792.07999998</v>
      </c>
    </row>
    <row r="1283" spans="1:5" x14ac:dyDescent="0.25">
      <c r="A1283" t="s">
        <v>49</v>
      </c>
      <c r="B1283" t="s">
        <v>66</v>
      </c>
      <c r="C1283">
        <v>2016</v>
      </c>
      <c r="D1283" t="s">
        <v>14</v>
      </c>
      <c r="E1283" s="27">
        <v>262950396.56999999</v>
      </c>
    </row>
    <row r="1284" spans="1:5" x14ac:dyDescent="0.25">
      <c r="A1284" t="s">
        <v>49</v>
      </c>
      <c r="B1284" t="s">
        <v>66</v>
      </c>
      <c r="C1284">
        <v>2016</v>
      </c>
      <c r="D1284" t="s">
        <v>15</v>
      </c>
      <c r="E1284" s="27">
        <v>0</v>
      </c>
    </row>
    <row r="1285" spans="1:5" x14ac:dyDescent="0.25">
      <c r="A1285" t="s">
        <v>49</v>
      </c>
      <c r="B1285" t="s">
        <v>66</v>
      </c>
      <c r="C1285">
        <v>2016</v>
      </c>
      <c r="D1285" t="s">
        <v>17</v>
      </c>
      <c r="E1285" s="27">
        <v>262950396.56999999</v>
      </c>
    </row>
    <row r="1286" spans="1:5" x14ac:dyDescent="0.25">
      <c r="A1286" t="s">
        <v>49</v>
      </c>
      <c r="B1286" t="s">
        <v>66</v>
      </c>
      <c r="C1286">
        <v>2016</v>
      </c>
      <c r="D1286" t="s">
        <v>18</v>
      </c>
      <c r="E1286" s="27">
        <v>10587323907.680002</v>
      </c>
    </row>
    <row r="1287" spans="1:5" x14ac:dyDescent="0.25">
      <c r="A1287" t="s">
        <v>49</v>
      </c>
      <c r="B1287" t="s">
        <v>66</v>
      </c>
      <c r="C1287">
        <v>2016</v>
      </c>
      <c r="D1287" t="s">
        <v>19</v>
      </c>
      <c r="E1287" s="27">
        <v>9393635978.7700024</v>
      </c>
    </row>
    <row r="1288" spans="1:5" x14ac:dyDescent="0.25">
      <c r="A1288" t="s">
        <v>49</v>
      </c>
      <c r="B1288" t="s">
        <v>66</v>
      </c>
      <c r="C1288">
        <v>2016</v>
      </c>
      <c r="D1288" t="s">
        <v>20</v>
      </c>
      <c r="E1288" s="27">
        <v>5864952636.5600004</v>
      </c>
    </row>
    <row r="1289" spans="1:5" x14ac:dyDescent="0.25">
      <c r="A1289" t="s">
        <v>49</v>
      </c>
      <c r="B1289" t="s">
        <v>66</v>
      </c>
      <c r="C1289">
        <v>2016</v>
      </c>
      <c r="D1289" t="s">
        <v>21</v>
      </c>
      <c r="E1289" s="27">
        <v>172363266.43000001</v>
      </c>
    </row>
    <row r="1290" spans="1:5" x14ac:dyDescent="0.25">
      <c r="A1290" t="s">
        <v>49</v>
      </c>
      <c r="B1290" t="s">
        <v>66</v>
      </c>
      <c r="C1290">
        <v>2016</v>
      </c>
      <c r="D1290" t="s">
        <v>22</v>
      </c>
      <c r="E1290" s="27">
        <v>3356320075.7799997</v>
      </c>
    </row>
    <row r="1291" spans="1:5" x14ac:dyDescent="0.25">
      <c r="A1291" t="s">
        <v>49</v>
      </c>
      <c r="B1291" t="s">
        <v>66</v>
      </c>
      <c r="C1291">
        <v>2016</v>
      </c>
      <c r="D1291" t="s">
        <v>23</v>
      </c>
      <c r="E1291" s="27">
        <v>9221272712.3400021</v>
      </c>
    </row>
    <row r="1292" spans="1:5" x14ac:dyDescent="0.25">
      <c r="A1292" t="s">
        <v>49</v>
      </c>
      <c r="B1292" t="s">
        <v>66</v>
      </c>
      <c r="C1292">
        <v>2016</v>
      </c>
      <c r="D1292" t="s">
        <v>24</v>
      </c>
      <c r="E1292" s="27">
        <v>1043223903.4100001</v>
      </c>
    </row>
    <row r="1293" spans="1:5" x14ac:dyDescent="0.25">
      <c r="A1293" t="s">
        <v>49</v>
      </c>
      <c r="B1293" t="s">
        <v>66</v>
      </c>
      <c r="C1293">
        <v>2016</v>
      </c>
      <c r="D1293" t="s">
        <v>25</v>
      </c>
      <c r="E1293" s="27">
        <v>667742704.1500001</v>
      </c>
    </row>
    <row r="1294" spans="1:5" x14ac:dyDescent="0.25">
      <c r="A1294" t="s">
        <v>49</v>
      </c>
      <c r="B1294" t="s">
        <v>66</v>
      </c>
      <c r="C1294">
        <v>2016</v>
      </c>
      <c r="D1294" t="s">
        <v>26</v>
      </c>
      <c r="E1294" s="27">
        <v>9746227.25</v>
      </c>
    </row>
    <row r="1295" spans="1:5" x14ac:dyDescent="0.25">
      <c r="A1295" t="s">
        <v>49</v>
      </c>
      <c r="B1295" t="s">
        <v>66</v>
      </c>
      <c r="C1295">
        <v>2016</v>
      </c>
      <c r="D1295" t="s">
        <v>27</v>
      </c>
      <c r="E1295" s="27">
        <v>365734972.01000005</v>
      </c>
    </row>
    <row r="1296" spans="1:5" x14ac:dyDescent="0.25">
      <c r="A1296" t="s">
        <v>49</v>
      </c>
      <c r="B1296" t="s">
        <v>66</v>
      </c>
      <c r="C1296">
        <v>2016</v>
      </c>
      <c r="D1296" t="s">
        <v>28</v>
      </c>
      <c r="E1296" s="27">
        <v>351559097.66000003</v>
      </c>
    </row>
    <row r="1297" spans="1:5" x14ac:dyDescent="0.25">
      <c r="A1297" t="s">
        <v>49</v>
      </c>
      <c r="B1297" t="s">
        <v>66</v>
      </c>
      <c r="C1297">
        <v>2016</v>
      </c>
      <c r="D1297" t="s">
        <v>29</v>
      </c>
      <c r="E1297" s="27">
        <v>677488931.4000001</v>
      </c>
    </row>
    <row r="1298" spans="1:5" x14ac:dyDescent="0.25">
      <c r="A1298" t="s">
        <v>49</v>
      </c>
      <c r="B1298" t="s">
        <v>66</v>
      </c>
      <c r="C1298">
        <v>2016</v>
      </c>
      <c r="D1298" t="s">
        <v>30</v>
      </c>
      <c r="E1298" s="27">
        <v>9898761643.7400017</v>
      </c>
    </row>
    <row r="1299" spans="1:5" x14ac:dyDescent="0.25">
      <c r="A1299" t="s">
        <v>49</v>
      </c>
      <c r="B1299" t="s">
        <v>66</v>
      </c>
      <c r="C1299">
        <v>2016</v>
      </c>
      <c r="D1299" t="s">
        <v>31</v>
      </c>
      <c r="E1299" s="27">
        <v>688562263.94000053</v>
      </c>
    </row>
    <row r="1300" spans="1:5" x14ac:dyDescent="0.25">
      <c r="A1300" t="s">
        <v>49</v>
      </c>
      <c r="B1300" t="s">
        <v>66</v>
      </c>
      <c r="C1300">
        <v>2016</v>
      </c>
      <c r="D1300" t="s">
        <v>32</v>
      </c>
      <c r="E1300" s="27">
        <v>361817926.30999756</v>
      </c>
    </row>
    <row r="1301" spans="1:5" x14ac:dyDescent="0.25">
      <c r="A1301" t="s">
        <v>49</v>
      </c>
      <c r="B1301" t="s">
        <v>66</v>
      </c>
      <c r="C1301">
        <v>2016</v>
      </c>
      <c r="D1301" t="s">
        <v>33</v>
      </c>
      <c r="E1301" s="27">
        <v>326744337.63000298</v>
      </c>
    </row>
    <row r="1302" spans="1:5" x14ac:dyDescent="0.25">
      <c r="A1302" t="s">
        <v>49</v>
      </c>
      <c r="B1302" t="s">
        <v>66</v>
      </c>
      <c r="C1302">
        <v>2016</v>
      </c>
      <c r="D1302" t="s">
        <v>34</v>
      </c>
      <c r="E1302" s="27">
        <v>1.9073486328125E-6</v>
      </c>
    </row>
    <row r="1303" spans="1:5" x14ac:dyDescent="0.25">
      <c r="A1303" t="s">
        <v>49</v>
      </c>
      <c r="B1303" t="s">
        <v>66</v>
      </c>
      <c r="C1303">
        <v>2016</v>
      </c>
      <c r="D1303" t="s">
        <v>35</v>
      </c>
      <c r="E1303" s="27">
        <v>103952328.75000191</v>
      </c>
    </row>
    <row r="1304" spans="1:5" x14ac:dyDescent="0.25">
      <c r="A1304" t="s">
        <v>50</v>
      </c>
      <c r="B1304" t="s">
        <v>66</v>
      </c>
      <c r="C1304">
        <v>2016</v>
      </c>
      <c r="D1304" t="s">
        <v>4</v>
      </c>
      <c r="E1304" s="27">
        <v>25664432682.539993</v>
      </c>
    </row>
    <row r="1305" spans="1:5" x14ac:dyDescent="0.25">
      <c r="A1305" t="s">
        <v>50</v>
      </c>
      <c r="B1305" t="s">
        <v>66</v>
      </c>
      <c r="C1305">
        <v>2016</v>
      </c>
      <c r="D1305" t="s">
        <v>5</v>
      </c>
      <c r="E1305" s="27">
        <v>14739936728.079998</v>
      </c>
    </row>
    <row r="1306" spans="1:5" x14ac:dyDescent="0.25">
      <c r="A1306" t="s">
        <v>50</v>
      </c>
      <c r="B1306" t="s">
        <v>66</v>
      </c>
      <c r="C1306">
        <v>2016</v>
      </c>
      <c r="D1306" t="s">
        <v>6</v>
      </c>
      <c r="E1306" s="27">
        <v>11885560259.720411</v>
      </c>
    </row>
    <row r="1307" spans="1:5" x14ac:dyDescent="0.25">
      <c r="A1307" t="s">
        <v>50</v>
      </c>
      <c r="B1307" t="s">
        <v>66</v>
      </c>
      <c r="C1307">
        <v>2016</v>
      </c>
      <c r="D1307" t="s">
        <v>7</v>
      </c>
      <c r="E1307" s="27">
        <v>8980112401.3899975</v>
      </c>
    </row>
    <row r="1308" spans="1:5" x14ac:dyDescent="0.25">
      <c r="A1308" t="s">
        <v>50</v>
      </c>
      <c r="B1308" t="s">
        <v>66</v>
      </c>
      <c r="C1308">
        <v>2016</v>
      </c>
      <c r="D1308" t="s">
        <v>8</v>
      </c>
      <c r="E1308" s="27">
        <v>4729886568.6899996</v>
      </c>
    </row>
    <row r="1309" spans="1:5" x14ac:dyDescent="0.25">
      <c r="A1309" t="s">
        <v>50</v>
      </c>
      <c r="B1309" t="s">
        <v>66</v>
      </c>
      <c r="C1309">
        <v>2016</v>
      </c>
      <c r="D1309" t="s">
        <v>9</v>
      </c>
      <c r="E1309" s="27">
        <v>1559305033.5699999</v>
      </c>
    </row>
    <row r="1310" spans="1:5" x14ac:dyDescent="0.25">
      <c r="A1310" t="s">
        <v>50</v>
      </c>
      <c r="B1310" t="s">
        <v>66</v>
      </c>
      <c r="C1310">
        <v>2016</v>
      </c>
      <c r="D1310" t="s">
        <v>10</v>
      </c>
      <c r="E1310" s="27">
        <v>385078519.5</v>
      </c>
    </row>
    <row r="1311" spans="1:5" x14ac:dyDescent="0.25">
      <c r="A1311" t="s">
        <v>50</v>
      </c>
      <c r="B1311" t="s">
        <v>66</v>
      </c>
      <c r="C1311">
        <v>2016</v>
      </c>
      <c r="D1311" t="s">
        <v>11</v>
      </c>
      <c r="E1311" s="27">
        <v>25279354163.039993</v>
      </c>
    </row>
    <row r="1312" spans="1:5" x14ac:dyDescent="0.25">
      <c r="A1312" t="s">
        <v>50</v>
      </c>
      <c r="B1312" t="s">
        <v>66</v>
      </c>
      <c r="C1312">
        <v>2016</v>
      </c>
      <c r="D1312" t="s">
        <v>12</v>
      </c>
      <c r="E1312" s="27">
        <v>591958455.07000005</v>
      </c>
    </row>
    <row r="1313" spans="1:5" x14ac:dyDescent="0.25">
      <c r="A1313" t="s">
        <v>50</v>
      </c>
      <c r="B1313" t="s">
        <v>66</v>
      </c>
      <c r="C1313">
        <v>2016</v>
      </c>
      <c r="D1313" t="s">
        <v>13</v>
      </c>
      <c r="E1313" s="27">
        <v>325500691.06</v>
      </c>
    </row>
    <row r="1314" spans="1:5" x14ac:dyDescent="0.25">
      <c r="A1314" t="s">
        <v>50</v>
      </c>
      <c r="B1314" t="s">
        <v>66</v>
      </c>
      <c r="C1314">
        <v>2016</v>
      </c>
      <c r="D1314" t="s">
        <v>14</v>
      </c>
      <c r="E1314" s="27">
        <v>266425680.94</v>
      </c>
    </row>
    <row r="1315" spans="1:5" x14ac:dyDescent="0.25">
      <c r="A1315" t="s">
        <v>50</v>
      </c>
      <c r="B1315" t="s">
        <v>66</v>
      </c>
      <c r="C1315">
        <v>2016</v>
      </c>
      <c r="D1315" t="s">
        <v>15</v>
      </c>
      <c r="E1315" s="27">
        <v>32083.07</v>
      </c>
    </row>
    <row r="1316" spans="1:5" x14ac:dyDescent="0.25">
      <c r="A1316" t="s">
        <v>50</v>
      </c>
      <c r="B1316" t="s">
        <v>66</v>
      </c>
      <c r="C1316">
        <v>2016</v>
      </c>
      <c r="D1316" t="s">
        <v>17</v>
      </c>
      <c r="E1316" s="27">
        <v>266457764.01000008</v>
      </c>
    </row>
    <row r="1317" spans="1:5" x14ac:dyDescent="0.25">
      <c r="A1317" t="s">
        <v>50</v>
      </c>
      <c r="B1317" t="s">
        <v>66</v>
      </c>
      <c r="C1317">
        <v>2016</v>
      </c>
      <c r="D1317" t="s">
        <v>18</v>
      </c>
      <c r="E1317" s="27">
        <v>25545811927.049992</v>
      </c>
    </row>
    <row r="1318" spans="1:5" x14ac:dyDescent="0.25">
      <c r="A1318" t="s">
        <v>50</v>
      </c>
      <c r="B1318" t="s">
        <v>66</v>
      </c>
      <c r="C1318">
        <v>2016</v>
      </c>
      <c r="D1318" t="s">
        <v>19</v>
      </c>
      <c r="E1318" s="27">
        <v>23858962174.16</v>
      </c>
    </row>
    <row r="1319" spans="1:5" x14ac:dyDescent="0.25">
      <c r="A1319" t="s">
        <v>50</v>
      </c>
      <c r="B1319" t="s">
        <v>66</v>
      </c>
      <c r="C1319">
        <v>2016</v>
      </c>
      <c r="D1319" t="s">
        <v>20</v>
      </c>
      <c r="E1319" s="27">
        <v>12551963379.670002</v>
      </c>
    </row>
    <row r="1320" spans="1:5" x14ac:dyDescent="0.25">
      <c r="A1320" t="s">
        <v>50</v>
      </c>
      <c r="B1320" t="s">
        <v>66</v>
      </c>
      <c r="C1320">
        <v>2016</v>
      </c>
      <c r="D1320" t="s">
        <v>21</v>
      </c>
      <c r="E1320" s="27">
        <v>519525345.83999997</v>
      </c>
    </row>
    <row r="1321" spans="1:5" x14ac:dyDescent="0.25">
      <c r="A1321" t="s">
        <v>50</v>
      </c>
      <c r="B1321" t="s">
        <v>66</v>
      </c>
      <c r="C1321">
        <v>2016</v>
      </c>
      <c r="D1321" t="s">
        <v>22</v>
      </c>
      <c r="E1321" s="27">
        <v>10787473448.65</v>
      </c>
    </row>
    <row r="1322" spans="1:5" x14ac:dyDescent="0.25">
      <c r="A1322" t="s">
        <v>50</v>
      </c>
      <c r="B1322" t="s">
        <v>66</v>
      </c>
      <c r="C1322">
        <v>2016</v>
      </c>
      <c r="D1322" t="s">
        <v>23</v>
      </c>
      <c r="E1322" s="27">
        <v>23339436828.32</v>
      </c>
    </row>
    <row r="1323" spans="1:5" x14ac:dyDescent="0.25">
      <c r="A1323" t="s">
        <v>50</v>
      </c>
      <c r="B1323" t="s">
        <v>66</v>
      </c>
      <c r="C1323">
        <v>2016</v>
      </c>
      <c r="D1323" t="s">
        <v>24</v>
      </c>
      <c r="E1323" s="27">
        <v>2211561555.1600003</v>
      </c>
    </row>
    <row r="1324" spans="1:5" x14ac:dyDescent="0.25">
      <c r="A1324" t="s">
        <v>50</v>
      </c>
      <c r="B1324" t="s">
        <v>66</v>
      </c>
      <c r="C1324">
        <v>2016</v>
      </c>
      <c r="D1324" t="s">
        <v>25</v>
      </c>
      <c r="E1324" s="27">
        <v>1146626799.7</v>
      </c>
    </row>
    <row r="1325" spans="1:5" x14ac:dyDescent="0.25">
      <c r="A1325" t="s">
        <v>50</v>
      </c>
      <c r="B1325" t="s">
        <v>66</v>
      </c>
      <c r="C1325">
        <v>2016</v>
      </c>
      <c r="D1325" t="s">
        <v>26</v>
      </c>
      <c r="E1325" s="27">
        <v>256181829.60999998</v>
      </c>
    </row>
    <row r="1326" spans="1:5" x14ac:dyDescent="0.25">
      <c r="A1326" t="s">
        <v>50</v>
      </c>
      <c r="B1326" t="s">
        <v>66</v>
      </c>
      <c r="C1326">
        <v>2016</v>
      </c>
      <c r="D1326" t="s">
        <v>27</v>
      </c>
      <c r="E1326" s="27">
        <v>808752925.85000002</v>
      </c>
    </row>
    <row r="1327" spans="1:5" x14ac:dyDescent="0.25">
      <c r="A1327" t="s">
        <v>50</v>
      </c>
      <c r="B1327" t="s">
        <v>66</v>
      </c>
      <c r="C1327">
        <v>2016</v>
      </c>
      <c r="D1327" t="s">
        <v>28</v>
      </c>
      <c r="E1327" s="27">
        <v>807197397.07000005</v>
      </c>
    </row>
    <row r="1328" spans="1:5" x14ac:dyDescent="0.25">
      <c r="A1328" t="s">
        <v>50</v>
      </c>
      <c r="B1328" t="s">
        <v>66</v>
      </c>
      <c r="C1328">
        <v>2016</v>
      </c>
      <c r="D1328" t="s">
        <v>29</v>
      </c>
      <c r="E1328" s="27">
        <v>1402808629.3100002</v>
      </c>
    </row>
    <row r="1329" spans="1:5" x14ac:dyDescent="0.25">
      <c r="A1329" t="s">
        <v>50</v>
      </c>
      <c r="B1329" t="s">
        <v>66</v>
      </c>
      <c r="C1329">
        <v>2016</v>
      </c>
      <c r="D1329" t="s">
        <v>30</v>
      </c>
      <c r="E1329" s="27">
        <v>24742245457.630001</v>
      </c>
    </row>
    <row r="1330" spans="1:5" x14ac:dyDescent="0.25">
      <c r="A1330" t="s">
        <v>50</v>
      </c>
      <c r="B1330" t="s">
        <v>66</v>
      </c>
      <c r="C1330">
        <v>2016</v>
      </c>
      <c r="D1330" t="s">
        <v>31</v>
      </c>
      <c r="E1330" s="27">
        <v>803566469.41999054</v>
      </c>
    </row>
    <row r="1331" spans="1:5" x14ac:dyDescent="0.25">
      <c r="A1331" t="s">
        <v>50</v>
      </c>
      <c r="B1331" t="s">
        <v>66</v>
      </c>
      <c r="C1331">
        <v>2016</v>
      </c>
      <c r="D1331" t="s">
        <v>32</v>
      </c>
      <c r="E1331" s="27">
        <v>170860267.38999939</v>
      </c>
    </row>
    <row r="1332" spans="1:5" x14ac:dyDescent="0.25">
      <c r="A1332" t="s">
        <v>50</v>
      </c>
      <c r="B1332" t="s">
        <v>66</v>
      </c>
      <c r="C1332">
        <v>2016</v>
      </c>
      <c r="D1332" t="s">
        <v>33</v>
      </c>
      <c r="E1332" s="27">
        <v>632706202.02999115</v>
      </c>
    </row>
    <row r="1333" spans="1:5" x14ac:dyDescent="0.25">
      <c r="A1333" t="s">
        <v>50</v>
      </c>
      <c r="B1333" t="s">
        <v>66</v>
      </c>
      <c r="C1333">
        <v>2016</v>
      </c>
      <c r="D1333" t="s">
        <v>34</v>
      </c>
      <c r="E1333" s="27">
        <v>10620.270000457764</v>
      </c>
    </row>
    <row r="1334" spans="1:5" x14ac:dyDescent="0.25">
      <c r="A1334" t="s">
        <v>50</v>
      </c>
      <c r="B1334" t="s">
        <v>66</v>
      </c>
      <c r="C1334">
        <v>2016</v>
      </c>
      <c r="D1334" t="s">
        <v>35</v>
      </c>
      <c r="E1334" s="27">
        <v>14996520.629993439</v>
      </c>
    </row>
    <row r="1335" spans="1:5" x14ac:dyDescent="0.25">
      <c r="A1335" t="s">
        <v>51</v>
      </c>
      <c r="B1335" t="s">
        <v>66</v>
      </c>
      <c r="C1335">
        <v>2016</v>
      </c>
      <c r="D1335" t="s">
        <v>4</v>
      </c>
      <c r="E1335" s="27">
        <v>8858600668.1799984</v>
      </c>
    </row>
    <row r="1336" spans="1:5" x14ac:dyDescent="0.25">
      <c r="A1336" t="s">
        <v>51</v>
      </c>
      <c r="B1336" t="s">
        <v>66</v>
      </c>
      <c r="C1336">
        <v>2016</v>
      </c>
      <c r="D1336" t="s">
        <v>5</v>
      </c>
      <c r="E1336" s="27">
        <v>3732283227.1000009</v>
      </c>
    </row>
    <row r="1337" spans="1:5" x14ac:dyDescent="0.25">
      <c r="A1337" t="s">
        <v>51</v>
      </c>
      <c r="B1337" t="s">
        <v>66</v>
      </c>
      <c r="C1337">
        <v>2016</v>
      </c>
      <c r="D1337" t="s">
        <v>6</v>
      </c>
      <c r="E1337" s="27">
        <v>2946266459.5311589</v>
      </c>
    </row>
    <row r="1338" spans="1:5" x14ac:dyDescent="0.25">
      <c r="A1338" t="s">
        <v>51</v>
      </c>
      <c r="B1338" t="s">
        <v>66</v>
      </c>
      <c r="C1338">
        <v>2016</v>
      </c>
      <c r="D1338" t="s">
        <v>7</v>
      </c>
      <c r="E1338" s="27">
        <v>4415008304.9400005</v>
      </c>
    </row>
    <row r="1339" spans="1:5" x14ac:dyDescent="0.25">
      <c r="A1339" t="s">
        <v>51</v>
      </c>
      <c r="B1339" t="s">
        <v>66</v>
      </c>
      <c r="C1339">
        <v>2016</v>
      </c>
      <c r="D1339" t="s">
        <v>8</v>
      </c>
      <c r="E1339" s="27">
        <v>3018195041.46</v>
      </c>
    </row>
    <row r="1340" spans="1:5" x14ac:dyDescent="0.25">
      <c r="A1340" t="s">
        <v>51</v>
      </c>
      <c r="B1340" t="s">
        <v>66</v>
      </c>
      <c r="C1340">
        <v>2016</v>
      </c>
      <c r="D1340" t="s">
        <v>9</v>
      </c>
      <c r="E1340" s="27">
        <v>570505262.42999995</v>
      </c>
    </row>
    <row r="1341" spans="1:5" x14ac:dyDescent="0.25">
      <c r="A1341" t="s">
        <v>51</v>
      </c>
      <c r="B1341" t="s">
        <v>66</v>
      </c>
      <c r="C1341">
        <v>2016</v>
      </c>
      <c r="D1341" t="s">
        <v>10</v>
      </c>
      <c r="E1341" s="27">
        <v>140803873.71000001</v>
      </c>
    </row>
    <row r="1342" spans="1:5" x14ac:dyDescent="0.25">
      <c r="A1342" t="s">
        <v>51</v>
      </c>
      <c r="B1342" t="s">
        <v>66</v>
      </c>
      <c r="C1342">
        <v>2016</v>
      </c>
      <c r="D1342" t="s">
        <v>11</v>
      </c>
      <c r="E1342" s="27">
        <v>8717796794.4699993</v>
      </c>
    </row>
    <row r="1343" spans="1:5" x14ac:dyDescent="0.25">
      <c r="A1343" t="s">
        <v>51</v>
      </c>
      <c r="B1343" t="s">
        <v>66</v>
      </c>
      <c r="C1343">
        <v>2016</v>
      </c>
      <c r="D1343" t="s">
        <v>12</v>
      </c>
      <c r="E1343" s="27">
        <v>888146021.05000007</v>
      </c>
    </row>
    <row r="1344" spans="1:5" x14ac:dyDescent="0.25">
      <c r="A1344" t="s">
        <v>51</v>
      </c>
      <c r="B1344" t="s">
        <v>66</v>
      </c>
      <c r="C1344">
        <v>2016</v>
      </c>
      <c r="D1344" t="s">
        <v>13</v>
      </c>
      <c r="E1344" s="27">
        <v>856216905.1400001</v>
      </c>
    </row>
    <row r="1345" spans="1:5" x14ac:dyDescent="0.25">
      <c r="A1345" t="s">
        <v>51</v>
      </c>
      <c r="B1345" t="s">
        <v>66</v>
      </c>
      <c r="C1345">
        <v>2016</v>
      </c>
      <c r="D1345" t="s">
        <v>14</v>
      </c>
      <c r="E1345" s="27">
        <v>31929115.91</v>
      </c>
    </row>
    <row r="1346" spans="1:5" x14ac:dyDescent="0.25">
      <c r="A1346" t="s">
        <v>51</v>
      </c>
      <c r="B1346" t="s">
        <v>66</v>
      </c>
      <c r="C1346">
        <v>2016</v>
      </c>
      <c r="D1346" t="s">
        <v>15</v>
      </c>
      <c r="E1346" s="27">
        <v>0</v>
      </c>
    </row>
    <row r="1347" spans="1:5" x14ac:dyDescent="0.25">
      <c r="A1347" t="s">
        <v>51</v>
      </c>
      <c r="B1347" t="s">
        <v>66</v>
      </c>
      <c r="C1347">
        <v>2016</v>
      </c>
      <c r="D1347" t="s">
        <v>17</v>
      </c>
      <c r="E1347" s="27">
        <v>31929115.910000011</v>
      </c>
    </row>
    <row r="1348" spans="1:5" x14ac:dyDescent="0.25">
      <c r="A1348" t="s">
        <v>51</v>
      </c>
      <c r="B1348" t="s">
        <v>66</v>
      </c>
      <c r="C1348">
        <v>2016</v>
      </c>
      <c r="D1348" t="s">
        <v>18</v>
      </c>
      <c r="E1348" s="27">
        <v>8749725910.3799992</v>
      </c>
    </row>
    <row r="1349" spans="1:5" x14ac:dyDescent="0.25">
      <c r="A1349" t="s">
        <v>51</v>
      </c>
      <c r="B1349" t="s">
        <v>66</v>
      </c>
      <c r="C1349">
        <v>2016</v>
      </c>
      <c r="D1349" t="s">
        <v>19</v>
      </c>
      <c r="E1349" s="27">
        <v>8192081565.0200005</v>
      </c>
    </row>
    <row r="1350" spans="1:5" x14ac:dyDescent="0.25">
      <c r="A1350" t="s">
        <v>51</v>
      </c>
      <c r="B1350" t="s">
        <v>66</v>
      </c>
      <c r="C1350">
        <v>2016</v>
      </c>
      <c r="D1350" t="s">
        <v>20</v>
      </c>
      <c r="E1350" s="27">
        <v>4611097331.500001</v>
      </c>
    </row>
    <row r="1351" spans="1:5" x14ac:dyDescent="0.25">
      <c r="A1351" t="s">
        <v>51</v>
      </c>
      <c r="B1351" t="s">
        <v>66</v>
      </c>
      <c r="C1351">
        <v>2016</v>
      </c>
      <c r="D1351" t="s">
        <v>21</v>
      </c>
      <c r="E1351" s="27">
        <v>155926030.00999999</v>
      </c>
    </row>
    <row r="1352" spans="1:5" x14ac:dyDescent="0.25">
      <c r="A1352" t="s">
        <v>51</v>
      </c>
      <c r="B1352" t="s">
        <v>66</v>
      </c>
      <c r="C1352">
        <v>2016</v>
      </c>
      <c r="D1352" t="s">
        <v>22</v>
      </c>
      <c r="E1352" s="27">
        <v>3425058203.5100002</v>
      </c>
    </row>
    <row r="1353" spans="1:5" x14ac:dyDescent="0.25">
      <c r="A1353" t="s">
        <v>51</v>
      </c>
      <c r="B1353" t="s">
        <v>66</v>
      </c>
      <c r="C1353">
        <v>2016</v>
      </c>
      <c r="D1353" t="s">
        <v>23</v>
      </c>
      <c r="E1353" s="27">
        <v>8036155535.0100002</v>
      </c>
    </row>
    <row r="1354" spans="1:5" x14ac:dyDescent="0.25">
      <c r="A1354" t="s">
        <v>51</v>
      </c>
      <c r="B1354" t="s">
        <v>66</v>
      </c>
      <c r="C1354">
        <v>2016</v>
      </c>
      <c r="D1354" t="s">
        <v>24</v>
      </c>
      <c r="E1354" s="27">
        <v>1090058714.6400001</v>
      </c>
    </row>
    <row r="1355" spans="1:5" x14ac:dyDescent="0.25">
      <c r="A1355" t="s">
        <v>51</v>
      </c>
      <c r="B1355" t="s">
        <v>66</v>
      </c>
      <c r="C1355">
        <v>2016</v>
      </c>
      <c r="D1355" t="s">
        <v>25</v>
      </c>
      <c r="E1355" s="27">
        <v>837901358.93000007</v>
      </c>
    </row>
    <row r="1356" spans="1:5" x14ac:dyDescent="0.25">
      <c r="A1356" t="s">
        <v>51</v>
      </c>
      <c r="B1356" t="s">
        <v>66</v>
      </c>
      <c r="C1356">
        <v>2016</v>
      </c>
      <c r="D1356" t="s">
        <v>26</v>
      </c>
      <c r="E1356" s="27">
        <v>24308881.529999997</v>
      </c>
    </row>
    <row r="1357" spans="1:5" x14ac:dyDescent="0.25">
      <c r="A1357" t="s">
        <v>51</v>
      </c>
      <c r="B1357" t="s">
        <v>66</v>
      </c>
      <c r="C1357">
        <v>2016</v>
      </c>
      <c r="D1357" t="s">
        <v>27</v>
      </c>
      <c r="E1357" s="27">
        <v>227848474.18000001</v>
      </c>
    </row>
    <row r="1358" spans="1:5" x14ac:dyDescent="0.25">
      <c r="A1358" t="s">
        <v>51</v>
      </c>
      <c r="B1358" t="s">
        <v>66</v>
      </c>
      <c r="C1358">
        <v>2016</v>
      </c>
      <c r="D1358" t="s">
        <v>28</v>
      </c>
      <c r="E1358" s="27">
        <v>227848474.18000001</v>
      </c>
    </row>
    <row r="1359" spans="1:5" x14ac:dyDescent="0.25">
      <c r="A1359" t="s">
        <v>51</v>
      </c>
      <c r="B1359" t="s">
        <v>66</v>
      </c>
      <c r="C1359">
        <v>2016</v>
      </c>
      <c r="D1359" t="s">
        <v>29</v>
      </c>
      <c r="E1359" s="27">
        <v>862210240.46000004</v>
      </c>
    </row>
    <row r="1360" spans="1:5" x14ac:dyDescent="0.25">
      <c r="A1360" t="s">
        <v>51</v>
      </c>
      <c r="B1360" t="s">
        <v>66</v>
      </c>
      <c r="C1360">
        <v>2016</v>
      </c>
      <c r="D1360" t="s">
        <v>30</v>
      </c>
      <c r="E1360" s="27">
        <v>8898365775.4700012</v>
      </c>
    </row>
    <row r="1361" spans="1:5" x14ac:dyDescent="0.25">
      <c r="A1361" t="s">
        <v>51</v>
      </c>
      <c r="B1361" t="s">
        <v>66</v>
      </c>
      <c r="C1361">
        <v>2016</v>
      </c>
      <c r="D1361" t="s">
        <v>31</v>
      </c>
      <c r="E1361" s="27">
        <v>-148639865.09000206</v>
      </c>
    </row>
    <row r="1362" spans="1:5" x14ac:dyDescent="0.25">
      <c r="A1362" t="s">
        <v>51</v>
      </c>
      <c r="B1362" t="s">
        <v>66</v>
      </c>
      <c r="C1362">
        <v>2016</v>
      </c>
      <c r="D1362" t="s">
        <v>32</v>
      </c>
      <c r="E1362" s="27">
        <v>220033705.8599968</v>
      </c>
    </row>
    <row r="1363" spans="1:5" x14ac:dyDescent="0.25">
      <c r="A1363" t="s">
        <v>51</v>
      </c>
      <c r="B1363" t="s">
        <v>66</v>
      </c>
      <c r="C1363">
        <v>2016</v>
      </c>
      <c r="D1363" t="s">
        <v>33</v>
      </c>
      <c r="E1363" s="27">
        <v>-368673570.94999886</v>
      </c>
    </row>
    <row r="1364" spans="1:5" x14ac:dyDescent="0.25">
      <c r="A1364" t="s">
        <v>51</v>
      </c>
      <c r="B1364" t="s">
        <v>66</v>
      </c>
      <c r="C1364">
        <v>2016</v>
      </c>
      <c r="D1364" t="s">
        <v>34</v>
      </c>
      <c r="E1364" s="27">
        <v>1.9073486328125E-6</v>
      </c>
    </row>
    <row r="1365" spans="1:5" x14ac:dyDescent="0.25">
      <c r="A1365" t="s">
        <v>51</v>
      </c>
      <c r="B1365" t="s">
        <v>66</v>
      </c>
      <c r="C1365">
        <v>2016</v>
      </c>
      <c r="D1365" t="s">
        <v>35</v>
      </c>
      <c r="E1365" s="27">
        <v>244572703.70999908</v>
      </c>
    </row>
    <row r="1366" spans="1:5" x14ac:dyDescent="0.25">
      <c r="A1366" t="s">
        <v>52</v>
      </c>
      <c r="B1366" t="s">
        <v>66</v>
      </c>
      <c r="C1366">
        <v>2016</v>
      </c>
      <c r="D1366" t="s">
        <v>4</v>
      </c>
      <c r="E1366" s="27">
        <v>43698045583.540009</v>
      </c>
    </row>
    <row r="1367" spans="1:5" x14ac:dyDescent="0.25">
      <c r="A1367" t="s">
        <v>52</v>
      </c>
      <c r="B1367" t="s">
        <v>66</v>
      </c>
      <c r="C1367">
        <v>2016</v>
      </c>
      <c r="D1367" t="s">
        <v>5</v>
      </c>
      <c r="E1367" s="27">
        <v>28575192982.600006</v>
      </c>
    </row>
    <row r="1368" spans="1:5" x14ac:dyDescent="0.25">
      <c r="A1368" t="s">
        <v>52</v>
      </c>
      <c r="B1368" t="s">
        <v>66</v>
      </c>
      <c r="C1368">
        <v>2016</v>
      </c>
      <c r="D1368" t="s">
        <v>6</v>
      </c>
      <c r="E1368" s="27">
        <v>22672620487.203327</v>
      </c>
    </row>
    <row r="1369" spans="1:5" x14ac:dyDescent="0.25">
      <c r="A1369" t="s">
        <v>52</v>
      </c>
      <c r="B1369" t="s">
        <v>66</v>
      </c>
      <c r="C1369">
        <v>2016</v>
      </c>
      <c r="D1369" t="s">
        <v>7</v>
      </c>
      <c r="E1369" s="27">
        <v>8881145524.6100006</v>
      </c>
    </row>
    <row r="1370" spans="1:5" x14ac:dyDescent="0.25">
      <c r="A1370" t="s">
        <v>52</v>
      </c>
      <c r="B1370" t="s">
        <v>66</v>
      </c>
      <c r="C1370">
        <v>2016</v>
      </c>
      <c r="D1370" t="s">
        <v>8</v>
      </c>
      <c r="E1370" s="27">
        <v>1975988524.6800001</v>
      </c>
    </row>
    <row r="1371" spans="1:5" x14ac:dyDescent="0.25">
      <c r="A1371" t="s">
        <v>52</v>
      </c>
      <c r="B1371" t="s">
        <v>66</v>
      </c>
      <c r="C1371">
        <v>2016</v>
      </c>
      <c r="D1371" t="s">
        <v>9</v>
      </c>
      <c r="E1371" s="27">
        <v>4566846347.7199993</v>
      </c>
    </row>
    <row r="1372" spans="1:5" x14ac:dyDescent="0.25">
      <c r="A1372" t="s">
        <v>52</v>
      </c>
      <c r="B1372" t="s">
        <v>66</v>
      </c>
      <c r="C1372">
        <v>2016</v>
      </c>
      <c r="D1372" t="s">
        <v>10</v>
      </c>
      <c r="E1372" s="27">
        <v>1674860728.6100001</v>
      </c>
    </row>
    <row r="1373" spans="1:5" x14ac:dyDescent="0.25">
      <c r="A1373" t="s">
        <v>52</v>
      </c>
      <c r="B1373" t="s">
        <v>66</v>
      </c>
      <c r="C1373">
        <v>2016</v>
      </c>
      <c r="D1373" t="s">
        <v>11</v>
      </c>
      <c r="E1373" s="27">
        <v>42023184854.930008</v>
      </c>
    </row>
    <row r="1374" spans="1:5" x14ac:dyDescent="0.25">
      <c r="A1374" t="s">
        <v>52</v>
      </c>
      <c r="B1374" t="s">
        <v>66</v>
      </c>
      <c r="C1374">
        <v>2016</v>
      </c>
      <c r="D1374" t="s">
        <v>12</v>
      </c>
      <c r="E1374" s="27">
        <v>2791684107.1799998</v>
      </c>
    </row>
    <row r="1375" spans="1:5" x14ac:dyDescent="0.25">
      <c r="A1375" t="s">
        <v>52</v>
      </c>
      <c r="B1375" t="s">
        <v>66</v>
      </c>
      <c r="C1375">
        <v>2016</v>
      </c>
      <c r="D1375" t="s">
        <v>13</v>
      </c>
      <c r="E1375" s="27">
        <v>320888397.98000002</v>
      </c>
    </row>
    <row r="1376" spans="1:5" x14ac:dyDescent="0.25">
      <c r="A1376" t="s">
        <v>52</v>
      </c>
      <c r="B1376" t="s">
        <v>66</v>
      </c>
      <c r="C1376">
        <v>2016</v>
      </c>
      <c r="D1376" t="s">
        <v>14</v>
      </c>
      <c r="E1376" s="27">
        <v>119269692.09999999</v>
      </c>
    </row>
    <row r="1377" spans="1:5" x14ac:dyDescent="0.25">
      <c r="A1377" t="s">
        <v>52</v>
      </c>
      <c r="B1377" t="s">
        <v>66</v>
      </c>
      <c r="C1377">
        <v>2016</v>
      </c>
      <c r="D1377" t="s">
        <v>15</v>
      </c>
      <c r="E1377" s="27">
        <v>2351526017.0999999</v>
      </c>
    </row>
    <row r="1378" spans="1:5" x14ac:dyDescent="0.25">
      <c r="A1378" t="s">
        <v>52</v>
      </c>
      <c r="B1378" t="s">
        <v>66</v>
      </c>
      <c r="C1378">
        <v>2016</v>
      </c>
      <c r="D1378" t="s">
        <v>17</v>
      </c>
      <c r="E1378" s="27">
        <v>2470795709.1999998</v>
      </c>
    </row>
    <row r="1379" spans="1:5" x14ac:dyDescent="0.25">
      <c r="A1379" t="s">
        <v>52</v>
      </c>
      <c r="B1379" t="s">
        <v>66</v>
      </c>
      <c r="C1379">
        <v>2016</v>
      </c>
      <c r="D1379" t="s">
        <v>18</v>
      </c>
      <c r="E1379" s="27">
        <v>44493980564.130005</v>
      </c>
    </row>
    <row r="1380" spans="1:5" x14ac:dyDescent="0.25">
      <c r="A1380" t="s">
        <v>52</v>
      </c>
      <c r="B1380" t="s">
        <v>66</v>
      </c>
      <c r="C1380">
        <v>2016</v>
      </c>
      <c r="D1380" t="s">
        <v>19</v>
      </c>
      <c r="E1380" s="27">
        <v>41892447339.769997</v>
      </c>
    </row>
    <row r="1381" spans="1:5" x14ac:dyDescent="0.25">
      <c r="A1381" t="s">
        <v>52</v>
      </c>
      <c r="B1381" t="s">
        <v>66</v>
      </c>
      <c r="C1381">
        <v>2016</v>
      </c>
      <c r="D1381" t="s">
        <v>20</v>
      </c>
      <c r="E1381" s="27">
        <v>24300058851.699993</v>
      </c>
    </row>
    <row r="1382" spans="1:5" x14ac:dyDescent="0.25">
      <c r="A1382" t="s">
        <v>52</v>
      </c>
      <c r="B1382" t="s">
        <v>66</v>
      </c>
      <c r="C1382">
        <v>2016</v>
      </c>
      <c r="D1382" t="s">
        <v>21</v>
      </c>
      <c r="E1382" s="27">
        <v>355802498.86000001</v>
      </c>
    </row>
    <row r="1383" spans="1:5" x14ac:dyDescent="0.25">
      <c r="A1383" t="s">
        <v>52</v>
      </c>
      <c r="B1383" t="s">
        <v>66</v>
      </c>
      <c r="C1383">
        <v>2016</v>
      </c>
      <c r="D1383" t="s">
        <v>22</v>
      </c>
      <c r="E1383" s="27">
        <v>17236585989.209999</v>
      </c>
    </row>
    <row r="1384" spans="1:5" x14ac:dyDescent="0.25">
      <c r="A1384" t="s">
        <v>52</v>
      </c>
      <c r="B1384" t="s">
        <v>66</v>
      </c>
      <c r="C1384">
        <v>2016</v>
      </c>
      <c r="D1384" t="s">
        <v>23</v>
      </c>
      <c r="E1384" s="27">
        <v>41536644840.909996</v>
      </c>
    </row>
    <row r="1385" spans="1:5" x14ac:dyDescent="0.25">
      <c r="A1385" t="s">
        <v>52</v>
      </c>
      <c r="B1385" t="s">
        <v>66</v>
      </c>
      <c r="C1385">
        <v>2016</v>
      </c>
      <c r="D1385" t="s">
        <v>24</v>
      </c>
      <c r="E1385" s="27">
        <v>4647548749.0499992</v>
      </c>
    </row>
    <row r="1386" spans="1:5" x14ac:dyDescent="0.25">
      <c r="A1386" t="s">
        <v>52</v>
      </c>
      <c r="B1386" t="s">
        <v>66</v>
      </c>
      <c r="C1386">
        <v>2016</v>
      </c>
      <c r="D1386" t="s">
        <v>25</v>
      </c>
      <c r="E1386" s="27">
        <v>1785426004.0299997</v>
      </c>
    </row>
    <row r="1387" spans="1:5" x14ac:dyDescent="0.25">
      <c r="A1387" t="s">
        <v>52</v>
      </c>
      <c r="B1387" t="s">
        <v>66</v>
      </c>
      <c r="C1387">
        <v>2016</v>
      </c>
      <c r="D1387" t="s">
        <v>26</v>
      </c>
      <c r="E1387" s="27">
        <v>2186955218.1700001</v>
      </c>
    </row>
    <row r="1388" spans="1:5" x14ac:dyDescent="0.25">
      <c r="A1388" t="s">
        <v>52</v>
      </c>
      <c r="B1388" t="s">
        <v>66</v>
      </c>
      <c r="C1388">
        <v>2016</v>
      </c>
      <c r="D1388" t="s">
        <v>27</v>
      </c>
      <c r="E1388" s="27">
        <v>675167526.8499999</v>
      </c>
    </row>
    <row r="1389" spans="1:5" x14ac:dyDescent="0.25">
      <c r="A1389" t="s">
        <v>52</v>
      </c>
      <c r="B1389" t="s">
        <v>66</v>
      </c>
      <c r="C1389">
        <v>2016</v>
      </c>
      <c r="D1389" t="s">
        <v>28</v>
      </c>
      <c r="E1389" s="27">
        <v>675167526.8499999</v>
      </c>
    </row>
    <row r="1390" spans="1:5" x14ac:dyDescent="0.25">
      <c r="A1390" t="s">
        <v>52</v>
      </c>
      <c r="B1390" t="s">
        <v>66</v>
      </c>
      <c r="C1390">
        <v>2016</v>
      </c>
      <c r="D1390" t="s">
        <v>29</v>
      </c>
      <c r="E1390" s="27">
        <v>3972381222.2000003</v>
      </c>
    </row>
    <row r="1391" spans="1:5" x14ac:dyDescent="0.25">
      <c r="A1391" t="s">
        <v>52</v>
      </c>
      <c r="B1391" t="s">
        <v>66</v>
      </c>
      <c r="C1391">
        <v>2016</v>
      </c>
      <c r="D1391" t="s">
        <v>30</v>
      </c>
      <c r="E1391" s="27">
        <v>45509026063.109993</v>
      </c>
    </row>
    <row r="1392" spans="1:5" x14ac:dyDescent="0.25">
      <c r="A1392" t="s">
        <v>52</v>
      </c>
      <c r="B1392" t="s">
        <v>66</v>
      </c>
      <c r="C1392">
        <v>2016</v>
      </c>
      <c r="D1392" t="s">
        <v>31</v>
      </c>
      <c r="E1392" s="27">
        <v>-1015045498.9799881</v>
      </c>
    </row>
    <row r="1393" spans="1:5" x14ac:dyDescent="0.25">
      <c r="A1393" t="s">
        <v>52</v>
      </c>
      <c r="B1393" t="s">
        <v>66</v>
      </c>
      <c r="C1393">
        <v>2016</v>
      </c>
      <c r="D1393" t="s">
        <v>32</v>
      </c>
      <c r="E1393" s="27">
        <v>-289312533.94000244</v>
      </c>
    </row>
    <row r="1394" spans="1:5" x14ac:dyDescent="0.25">
      <c r="A1394" t="s">
        <v>52</v>
      </c>
      <c r="B1394" t="s">
        <v>66</v>
      </c>
      <c r="C1394">
        <v>2016</v>
      </c>
      <c r="D1394" t="s">
        <v>33</v>
      </c>
      <c r="E1394" s="27">
        <v>-725732965.03998566</v>
      </c>
    </row>
    <row r="1395" spans="1:5" x14ac:dyDescent="0.25">
      <c r="A1395" t="s">
        <v>52</v>
      </c>
      <c r="B1395" t="s">
        <v>66</v>
      </c>
      <c r="C1395">
        <v>2016</v>
      </c>
      <c r="D1395" t="s">
        <v>34</v>
      </c>
      <c r="E1395" s="27">
        <v>0</v>
      </c>
    </row>
    <row r="1396" spans="1:5" x14ac:dyDescent="0.25">
      <c r="A1396" t="s">
        <v>52</v>
      </c>
      <c r="B1396" t="s">
        <v>66</v>
      </c>
      <c r="C1396">
        <v>2016</v>
      </c>
      <c r="D1396" t="s">
        <v>35</v>
      </c>
      <c r="E1396" s="27">
        <v>239046135.84001923</v>
      </c>
    </row>
    <row r="1397" spans="1:5" x14ac:dyDescent="0.25">
      <c r="A1397" t="s">
        <v>53</v>
      </c>
      <c r="B1397" t="s">
        <v>66</v>
      </c>
      <c r="C1397">
        <v>2016</v>
      </c>
      <c r="D1397" t="s">
        <v>4</v>
      </c>
      <c r="E1397" s="27">
        <v>58105686832.110008</v>
      </c>
    </row>
    <row r="1398" spans="1:5" x14ac:dyDescent="0.25">
      <c r="A1398" t="s">
        <v>53</v>
      </c>
      <c r="B1398" t="s">
        <v>66</v>
      </c>
      <c r="C1398">
        <v>2016</v>
      </c>
      <c r="D1398" t="s">
        <v>5</v>
      </c>
      <c r="E1398" s="27">
        <v>40790608457.650009</v>
      </c>
    </row>
    <row r="1399" spans="1:5" x14ac:dyDescent="0.25">
      <c r="A1399" t="s">
        <v>53</v>
      </c>
      <c r="B1399" t="s">
        <v>66</v>
      </c>
      <c r="C1399">
        <v>2016</v>
      </c>
      <c r="D1399" t="s">
        <v>6</v>
      </c>
      <c r="E1399" s="27">
        <v>31417765421.667706</v>
      </c>
    </row>
    <row r="1400" spans="1:5" x14ac:dyDescent="0.25">
      <c r="A1400" t="s">
        <v>53</v>
      </c>
      <c r="B1400" t="s">
        <v>66</v>
      </c>
      <c r="C1400">
        <v>2016</v>
      </c>
      <c r="D1400" t="s">
        <v>7</v>
      </c>
      <c r="E1400" s="27">
        <v>9071676882.8800011</v>
      </c>
    </row>
    <row r="1401" spans="1:5" x14ac:dyDescent="0.25">
      <c r="A1401" t="s">
        <v>53</v>
      </c>
      <c r="B1401" t="s">
        <v>66</v>
      </c>
      <c r="C1401">
        <v>2016</v>
      </c>
      <c r="D1401" t="s">
        <v>8</v>
      </c>
      <c r="E1401" s="27">
        <v>1189321210.1400001</v>
      </c>
    </row>
    <row r="1402" spans="1:5" x14ac:dyDescent="0.25">
      <c r="A1402" t="s">
        <v>53</v>
      </c>
      <c r="B1402" t="s">
        <v>66</v>
      </c>
      <c r="C1402">
        <v>2016</v>
      </c>
      <c r="D1402" t="s">
        <v>9</v>
      </c>
      <c r="E1402" s="27">
        <v>7614070426.6100006</v>
      </c>
    </row>
    <row r="1403" spans="1:5" x14ac:dyDescent="0.25">
      <c r="A1403" t="s">
        <v>53</v>
      </c>
      <c r="B1403" t="s">
        <v>66</v>
      </c>
      <c r="C1403">
        <v>2016</v>
      </c>
      <c r="D1403" t="s">
        <v>10</v>
      </c>
      <c r="E1403" s="27">
        <v>629331064.97000015</v>
      </c>
    </row>
    <row r="1404" spans="1:5" x14ac:dyDescent="0.25">
      <c r="A1404" t="s">
        <v>53</v>
      </c>
      <c r="B1404" t="s">
        <v>66</v>
      </c>
      <c r="C1404">
        <v>2016</v>
      </c>
      <c r="D1404" t="s">
        <v>11</v>
      </c>
      <c r="E1404" s="27">
        <v>57476355767.140007</v>
      </c>
    </row>
    <row r="1405" spans="1:5" x14ac:dyDescent="0.25">
      <c r="A1405" t="s">
        <v>53</v>
      </c>
      <c r="B1405" t="s">
        <v>66</v>
      </c>
      <c r="C1405">
        <v>2016</v>
      </c>
      <c r="D1405" t="s">
        <v>12</v>
      </c>
      <c r="E1405" s="27">
        <v>1227883027.46</v>
      </c>
    </row>
    <row r="1406" spans="1:5" x14ac:dyDescent="0.25">
      <c r="A1406" t="s">
        <v>53</v>
      </c>
      <c r="B1406" t="s">
        <v>66</v>
      </c>
      <c r="C1406">
        <v>2016</v>
      </c>
      <c r="D1406" t="s">
        <v>13</v>
      </c>
      <c r="E1406" s="27">
        <v>1169576568.8899999</v>
      </c>
    </row>
    <row r="1407" spans="1:5" x14ac:dyDescent="0.25">
      <c r="A1407" t="s">
        <v>53</v>
      </c>
      <c r="B1407" t="s">
        <v>66</v>
      </c>
      <c r="C1407">
        <v>2016</v>
      </c>
      <c r="D1407" t="s">
        <v>14</v>
      </c>
      <c r="E1407" s="27">
        <v>58300194.369999997</v>
      </c>
    </row>
    <row r="1408" spans="1:5" x14ac:dyDescent="0.25">
      <c r="A1408" t="s">
        <v>53</v>
      </c>
      <c r="B1408" t="s">
        <v>66</v>
      </c>
      <c r="C1408">
        <v>2016</v>
      </c>
      <c r="D1408" t="s">
        <v>15</v>
      </c>
      <c r="E1408" s="27">
        <v>6264.2</v>
      </c>
    </row>
    <row r="1409" spans="1:5" x14ac:dyDescent="0.25">
      <c r="A1409" t="s">
        <v>53</v>
      </c>
      <c r="B1409" t="s">
        <v>66</v>
      </c>
      <c r="C1409">
        <v>2016</v>
      </c>
      <c r="D1409" t="s">
        <v>17</v>
      </c>
      <c r="E1409" s="27">
        <v>58306458.570000112</v>
      </c>
    </row>
    <row r="1410" spans="1:5" x14ac:dyDescent="0.25">
      <c r="A1410" t="s">
        <v>53</v>
      </c>
      <c r="B1410" t="s">
        <v>66</v>
      </c>
      <c r="C1410">
        <v>2016</v>
      </c>
      <c r="D1410" t="s">
        <v>18</v>
      </c>
      <c r="E1410" s="27">
        <v>57534662225.710007</v>
      </c>
    </row>
    <row r="1411" spans="1:5" x14ac:dyDescent="0.25">
      <c r="A1411" t="s">
        <v>53</v>
      </c>
      <c r="B1411" t="s">
        <v>66</v>
      </c>
      <c r="C1411">
        <v>2016</v>
      </c>
      <c r="D1411" t="s">
        <v>19</v>
      </c>
      <c r="E1411" s="27">
        <v>57535518352.090004</v>
      </c>
    </row>
    <row r="1412" spans="1:5" x14ac:dyDescent="0.25">
      <c r="A1412" t="s">
        <v>53</v>
      </c>
      <c r="B1412" t="s">
        <v>66</v>
      </c>
      <c r="C1412">
        <v>2016</v>
      </c>
      <c r="D1412" t="s">
        <v>20</v>
      </c>
      <c r="E1412" s="27">
        <v>30889668589.859997</v>
      </c>
    </row>
    <row r="1413" spans="1:5" x14ac:dyDescent="0.25">
      <c r="A1413" t="s">
        <v>53</v>
      </c>
      <c r="B1413" t="s">
        <v>66</v>
      </c>
      <c r="C1413">
        <v>2016</v>
      </c>
      <c r="D1413" t="s">
        <v>21</v>
      </c>
      <c r="E1413" s="27">
        <v>2875806881.9899998</v>
      </c>
    </row>
    <row r="1414" spans="1:5" x14ac:dyDescent="0.25">
      <c r="A1414" t="s">
        <v>53</v>
      </c>
      <c r="B1414" t="s">
        <v>66</v>
      </c>
      <c r="C1414">
        <v>2016</v>
      </c>
      <c r="D1414" t="s">
        <v>22</v>
      </c>
      <c r="E1414" s="27">
        <v>23770042880.240002</v>
      </c>
    </row>
    <row r="1415" spans="1:5" x14ac:dyDescent="0.25">
      <c r="A1415" t="s">
        <v>53</v>
      </c>
      <c r="B1415" t="s">
        <v>66</v>
      </c>
      <c r="C1415">
        <v>2016</v>
      </c>
      <c r="D1415" t="s">
        <v>23</v>
      </c>
      <c r="E1415" s="27">
        <v>54659711470.100006</v>
      </c>
    </row>
    <row r="1416" spans="1:5" x14ac:dyDescent="0.25">
      <c r="A1416" t="s">
        <v>53</v>
      </c>
      <c r="B1416" t="s">
        <v>66</v>
      </c>
      <c r="C1416">
        <v>2016</v>
      </c>
      <c r="D1416" t="s">
        <v>24</v>
      </c>
      <c r="E1416" s="27">
        <v>4482856588.5799999</v>
      </c>
    </row>
    <row r="1417" spans="1:5" x14ac:dyDescent="0.25">
      <c r="A1417" t="s">
        <v>53</v>
      </c>
      <c r="B1417" t="s">
        <v>66</v>
      </c>
      <c r="C1417">
        <v>2016</v>
      </c>
      <c r="D1417" t="s">
        <v>25</v>
      </c>
      <c r="E1417" s="27">
        <v>2334635445.3199997</v>
      </c>
    </row>
    <row r="1418" spans="1:5" x14ac:dyDescent="0.25">
      <c r="A1418" t="s">
        <v>53</v>
      </c>
      <c r="B1418" t="s">
        <v>66</v>
      </c>
      <c r="C1418">
        <v>2016</v>
      </c>
      <c r="D1418" t="s">
        <v>26</v>
      </c>
      <c r="E1418" s="27">
        <v>16989963.190000001</v>
      </c>
    </row>
    <row r="1419" spans="1:5" x14ac:dyDescent="0.25">
      <c r="A1419" t="s">
        <v>53</v>
      </c>
      <c r="B1419" t="s">
        <v>66</v>
      </c>
      <c r="C1419">
        <v>2016</v>
      </c>
      <c r="D1419" t="s">
        <v>27</v>
      </c>
      <c r="E1419" s="27">
        <v>2131231180.0699999</v>
      </c>
    </row>
    <row r="1420" spans="1:5" x14ac:dyDescent="0.25">
      <c r="A1420" t="s">
        <v>53</v>
      </c>
      <c r="B1420" t="s">
        <v>66</v>
      </c>
      <c r="C1420">
        <v>2016</v>
      </c>
      <c r="D1420" t="s">
        <v>28</v>
      </c>
      <c r="E1420" s="27">
        <v>2121177852.0699999</v>
      </c>
    </row>
    <row r="1421" spans="1:5" x14ac:dyDescent="0.25">
      <c r="A1421" t="s">
        <v>53</v>
      </c>
      <c r="B1421" t="s">
        <v>66</v>
      </c>
      <c r="C1421">
        <v>2016</v>
      </c>
      <c r="D1421" t="s">
        <v>29</v>
      </c>
      <c r="E1421" s="27">
        <v>2351625995.0599999</v>
      </c>
    </row>
    <row r="1422" spans="1:5" x14ac:dyDescent="0.25">
      <c r="A1422" t="s">
        <v>53</v>
      </c>
      <c r="B1422" t="s">
        <v>66</v>
      </c>
      <c r="C1422">
        <v>2016</v>
      </c>
      <c r="D1422" t="s">
        <v>30</v>
      </c>
      <c r="E1422" s="27">
        <v>57011337465.160004</v>
      </c>
    </row>
    <row r="1423" spans="1:5" x14ac:dyDescent="0.25">
      <c r="A1423" t="s">
        <v>53</v>
      </c>
      <c r="B1423" t="s">
        <v>66</v>
      </c>
      <c r="C1423">
        <v>2016</v>
      </c>
      <c r="D1423" t="s">
        <v>31</v>
      </c>
      <c r="E1423" s="27">
        <v>523324760.55000305</v>
      </c>
    </row>
    <row r="1424" spans="1:5" x14ac:dyDescent="0.25">
      <c r="A1424" t="s">
        <v>53</v>
      </c>
      <c r="B1424" t="s">
        <v>66</v>
      </c>
      <c r="C1424">
        <v>2016</v>
      </c>
      <c r="D1424" t="s">
        <v>32</v>
      </c>
      <c r="E1424" s="27">
        <v>6886999230.25</v>
      </c>
    </row>
    <row r="1425" spans="1:5" x14ac:dyDescent="0.25">
      <c r="A1425" t="s">
        <v>53</v>
      </c>
      <c r="B1425" t="s">
        <v>66</v>
      </c>
      <c r="C1425">
        <v>2016</v>
      </c>
      <c r="D1425" t="s">
        <v>33</v>
      </c>
      <c r="E1425" s="27">
        <v>-6363674469.6999969</v>
      </c>
    </row>
    <row r="1426" spans="1:5" x14ac:dyDescent="0.25">
      <c r="A1426" t="s">
        <v>53</v>
      </c>
      <c r="B1426" t="s">
        <v>66</v>
      </c>
      <c r="C1426">
        <v>2016</v>
      </c>
      <c r="D1426" t="s">
        <v>34</v>
      </c>
      <c r="E1426" s="27">
        <v>-280749439.36999512</v>
      </c>
    </row>
    <row r="1427" spans="1:5" x14ac:dyDescent="0.25">
      <c r="A1427" t="s">
        <v>53</v>
      </c>
      <c r="B1427" t="s">
        <v>66</v>
      </c>
      <c r="C1427">
        <v>2016</v>
      </c>
      <c r="D1427" t="s">
        <v>35</v>
      </c>
      <c r="E1427" s="27">
        <v>-9291054871.9800034</v>
      </c>
    </row>
    <row r="1428" spans="1:5" x14ac:dyDescent="0.25">
      <c r="A1428" t="s">
        <v>54</v>
      </c>
      <c r="B1428" t="s">
        <v>66</v>
      </c>
      <c r="C1428">
        <v>2016</v>
      </c>
      <c r="D1428" t="s">
        <v>4</v>
      </c>
      <c r="E1428" s="27">
        <v>10340979666.420002</v>
      </c>
    </row>
    <row r="1429" spans="1:5" x14ac:dyDescent="0.25">
      <c r="A1429" t="s">
        <v>54</v>
      </c>
      <c r="B1429" t="s">
        <v>66</v>
      </c>
      <c r="C1429">
        <v>2016</v>
      </c>
      <c r="D1429" t="s">
        <v>5</v>
      </c>
      <c r="E1429" s="27">
        <v>5283014515.4599991</v>
      </c>
    </row>
    <row r="1430" spans="1:5" x14ac:dyDescent="0.25">
      <c r="A1430" t="s">
        <v>54</v>
      </c>
      <c r="B1430" t="s">
        <v>66</v>
      </c>
      <c r="C1430">
        <v>2016</v>
      </c>
      <c r="D1430" t="s">
        <v>6</v>
      </c>
      <c r="E1430" s="27">
        <v>4232450374.4340014</v>
      </c>
    </row>
    <row r="1431" spans="1:5" x14ac:dyDescent="0.25">
      <c r="A1431" t="s">
        <v>54</v>
      </c>
      <c r="B1431" t="s">
        <v>66</v>
      </c>
      <c r="C1431">
        <v>2016</v>
      </c>
      <c r="D1431" t="s">
        <v>7</v>
      </c>
      <c r="E1431" s="27">
        <v>4296504561.5199995</v>
      </c>
    </row>
    <row r="1432" spans="1:5" x14ac:dyDescent="0.25">
      <c r="A1432" t="s">
        <v>54</v>
      </c>
      <c r="B1432" t="s">
        <v>66</v>
      </c>
      <c r="C1432">
        <v>2016</v>
      </c>
      <c r="D1432" t="s">
        <v>8</v>
      </c>
      <c r="E1432" s="27">
        <v>2833161467.3500004</v>
      </c>
    </row>
    <row r="1433" spans="1:5" x14ac:dyDescent="0.25">
      <c r="A1433" t="s">
        <v>54</v>
      </c>
      <c r="B1433" t="s">
        <v>66</v>
      </c>
      <c r="C1433">
        <v>2016</v>
      </c>
      <c r="D1433" t="s">
        <v>9</v>
      </c>
      <c r="E1433" s="27">
        <v>531935083.62000006</v>
      </c>
    </row>
    <row r="1434" spans="1:5" x14ac:dyDescent="0.25">
      <c r="A1434" t="s">
        <v>54</v>
      </c>
      <c r="B1434" t="s">
        <v>66</v>
      </c>
      <c r="C1434">
        <v>2016</v>
      </c>
      <c r="D1434" t="s">
        <v>10</v>
      </c>
      <c r="E1434" s="27">
        <v>229525505.82000002</v>
      </c>
    </row>
    <row r="1435" spans="1:5" x14ac:dyDescent="0.25">
      <c r="A1435" t="s">
        <v>54</v>
      </c>
      <c r="B1435" t="s">
        <v>66</v>
      </c>
      <c r="C1435">
        <v>2016</v>
      </c>
      <c r="D1435" t="s">
        <v>11</v>
      </c>
      <c r="E1435" s="27">
        <v>10111454160.600002</v>
      </c>
    </row>
    <row r="1436" spans="1:5" x14ac:dyDescent="0.25">
      <c r="A1436" t="s">
        <v>54</v>
      </c>
      <c r="B1436" t="s">
        <v>66</v>
      </c>
      <c r="C1436">
        <v>2016</v>
      </c>
      <c r="D1436" t="s">
        <v>12</v>
      </c>
      <c r="E1436" s="27">
        <v>322154174.24000001</v>
      </c>
    </row>
    <row r="1437" spans="1:5" x14ac:dyDescent="0.25">
      <c r="A1437" t="s">
        <v>54</v>
      </c>
      <c r="B1437" t="s">
        <v>66</v>
      </c>
      <c r="C1437">
        <v>2016</v>
      </c>
      <c r="D1437" t="s">
        <v>13</v>
      </c>
      <c r="E1437" s="27">
        <v>250411131.24000001</v>
      </c>
    </row>
    <row r="1438" spans="1:5" x14ac:dyDescent="0.25">
      <c r="A1438" t="s">
        <v>54</v>
      </c>
      <c r="B1438" t="s">
        <v>66</v>
      </c>
      <c r="C1438">
        <v>2016</v>
      </c>
      <c r="D1438" t="s">
        <v>14</v>
      </c>
      <c r="E1438" s="27">
        <v>8609427.4399999995</v>
      </c>
    </row>
    <row r="1439" spans="1:5" x14ac:dyDescent="0.25">
      <c r="A1439" t="s">
        <v>54</v>
      </c>
      <c r="B1439" t="s">
        <v>66</v>
      </c>
      <c r="C1439">
        <v>2016</v>
      </c>
      <c r="D1439" t="s">
        <v>15</v>
      </c>
      <c r="E1439" s="27">
        <v>63133615.560000002</v>
      </c>
    </row>
    <row r="1440" spans="1:5" x14ac:dyDescent="0.25">
      <c r="A1440" t="s">
        <v>54</v>
      </c>
      <c r="B1440" t="s">
        <v>66</v>
      </c>
      <c r="C1440">
        <v>2016</v>
      </c>
      <c r="D1440" t="s">
        <v>17</v>
      </c>
      <c r="E1440" s="27">
        <v>71743043</v>
      </c>
    </row>
    <row r="1441" spans="1:5" x14ac:dyDescent="0.25">
      <c r="A1441" t="s">
        <v>54</v>
      </c>
      <c r="B1441" t="s">
        <v>66</v>
      </c>
      <c r="C1441">
        <v>2016</v>
      </c>
      <c r="D1441" t="s">
        <v>18</v>
      </c>
      <c r="E1441" s="27">
        <v>10183197203.600002</v>
      </c>
    </row>
    <row r="1442" spans="1:5" x14ac:dyDescent="0.25">
      <c r="A1442" t="s">
        <v>54</v>
      </c>
      <c r="B1442" t="s">
        <v>66</v>
      </c>
      <c r="C1442">
        <v>2016</v>
      </c>
      <c r="D1442" t="s">
        <v>19</v>
      </c>
      <c r="E1442" s="27">
        <v>9381591401.3800011</v>
      </c>
    </row>
    <row r="1443" spans="1:5" x14ac:dyDescent="0.25">
      <c r="A1443" t="s">
        <v>54</v>
      </c>
      <c r="B1443" t="s">
        <v>66</v>
      </c>
      <c r="C1443">
        <v>2016</v>
      </c>
      <c r="D1443" t="s">
        <v>20</v>
      </c>
      <c r="E1443" s="27">
        <v>6339123309.6600008</v>
      </c>
    </row>
    <row r="1444" spans="1:5" x14ac:dyDescent="0.25">
      <c r="A1444" t="s">
        <v>54</v>
      </c>
      <c r="B1444" t="s">
        <v>66</v>
      </c>
      <c r="C1444">
        <v>2016</v>
      </c>
      <c r="D1444" t="s">
        <v>21</v>
      </c>
      <c r="E1444" s="27">
        <v>103595165.58</v>
      </c>
    </row>
    <row r="1445" spans="1:5" x14ac:dyDescent="0.25">
      <c r="A1445" t="s">
        <v>54</v>
      </c>
      <c r="B1445" t="s">
        <v>66</v>
      </c>
      <c r="C1445">
        <v>2016</v>
      </c>
      <c r="D1445" t="s">
        <v>22</v>
      </c>
      <c r="E1445" s="27">
        <v>2938872926.1400003</v>
      </c>
    </row>
    <row r="1446" spans="1:5" x14ac:dyDescent="0.25">
      <c r="A1446" t="s">
        <v>54</v>
      </c>
      <c r="B1446" t="s">
        <v>66</v>
      </c>
      <c r="C1446">
        <v>2016</v>
      </c>
      <c r="D1446" t="s">
        <v>23</v>
      </c>
      <c r="E1446" s="27">
        <v>9277996235.8000011</v>
      </c>
    </row>
    <row r="1447" spans="1:5" x14ac:dyDescent="0.25">
      <c r="A1447" t="s">
        <v>54</v>
      </c>
      <c r="B1447" t="s">
        <v>66</v>
      </c>
      <c r="C1447">
        <v>2016</v>
      </c>
      <c r="D1447" t="s">
        <v>24</v>
      </c>
      <c r="E1447" s="27">
        <v>842614430.99000001</v>
      </c>
    </row>
    <row r="1448" spans="1:5" x14ac:dyDescent="0.25">
      <c r="A1448" t="s">
        <v>54</v>
      </c>
      <c r="B1448" t="s">
        <v>66</v>
      </c>
      <c r="C1448">
        <v>2016</v>
      </c>
      <c r="D1448" t="s">
        <v>25</v>
      </c>
      <c r="E1448" s="27">
        <v>457069157.94</v>
      </c>
    </row>
    <row r="1449" spans="1:5" x14ac:dyDescent="0.25">
      <c r="A1449" t="s">
        <v>54</v>
      </c>
      <c r="B1449" t="s">
        <v>66</v>
      </c>
      <c r="C1449">
        <v>2016</v>
      </c>
      <c r="D1449" t="s">
        <v>26</v>
      </c>
      <c r="E1449" s="27">
        <v>18330709.499999985</v>
      </c>
    </row>
    <row r="1450" spans="1:5" x14ac:dyDescent="0.25">
      <c r="A1450" t="s">
        <v>54</v>
      </c>
      <c r="B1450" t="s">
        <v>66</v>
      </c>
      <c r="C1450">
        <v>2016</v>
      </c>
      <c r="D1450" t="s">
        <v>27</v>
      </c>
      <c r="E1450" s="27">
        <v>367214563.55000001</v>
      </c>
    </row>
    <row r="1451" spans="1:5" x14ac:dyDescent="0.25">
      <c r="A1451" t="s">
        <v>54</v>
      </c>
      <c r="B1451" t="s">
        <v>66</v>
      </c>
      <c r="C1451">
        <v>2016</v>
      </c>
      <c r="D1451" t="s">
        <v>28</v>
      </c>
      <c r="E1451" s="27">
        <v>153180044.49000001</v>
      </c>
    </row>
    <row r="1452" spans="1:5" x14ac:dyDescent="0.25">
      <c r="A1452" t="s">
        <v>54</v>
      </c>
      <c r="B1452" t="s">
        <v>66</v>
      </c>
      <c r="C1452">
        <v>2016</v>
      </c>
      <c r="D1452" t="s">
        <v>29</v>
      </c>
      <c r="E1452" s="27">
        <v>475399867.43999994</v>
      </c>
    </row>
    <row r="1453" spans="1:5" x14ac:dyDescent="0.25">
      <c r="A1453" t="s">
        <v>54</v>
      </c>
      <c r="B1453" t="s">
        <v>66</v>
      </c>
      <c r="C1453">
        <v>2016</v>
      </c>
      <c r="D1453" t="s">
        <v>30</v>
      </c>
      <c r="E1453" s="27">
        <v>9753396103.2400017</v>
      </c>
    </row>
    <row r="1454" spans="1:5" x14ac:dyDescent="0.25">
      <c r="A1454" t="s">
        <v>54</v>
      </c>
      <c r="B1454" t="s">
        <v>66</v>
      </c>
      <c r="C1454">
        <v>2016</v>
      </c>
      <c r="D1454" t="s">
        <v>31</v>
      </c>
      <c r="E1454" s="27">
        <v>429801100.36000061</v>
      </c>
    </row>
    <row r="1455" spans="1:5" x14ac:dyDescent="0.25">
      <c r="A1455" t="s">
        <v>54</v>
      </c>
      <c r="B1455" t="s">
        <v>66</v>
      </c>
      <c r="C1455">
        <v>2016</v>
      </c>
      <c r="D1455" t="s">
        <v>32</v>
      </c>
      <c r="E1455" s="27">
        <v>383550267.5399971</v>
      </c>
    </row>
    <row r="1456" spans="1:5" x14ac:dyDescent="0.25">
      <c r="A1456" t="s">
        <v>54</v>
      </c>
      <c r="B1456" t="s">
        <v>66</v>
      </c>
      <c r="C1456">
        <v>2016</v>
      </c>
      <c r="D1456" t="s">
        <v>33</v>
      </c>
      <c r="E1456" s="27">
        <v>46250832.82000351</v>
      </c>
    </row>
    <row r="1457" spans="1:5" x14ac:dyDescent="0.25">
      <c r="A1457" t="s">
        <v>54</v>
      </c>
      <c r="B1457" t="s">
        <v>66</v>
      </c>
      <c r="C1457">
        <v>2016</v>
      </c>
      <c r="D1457" t="s">
        <v>34</v>
      </c>
      <c r="E1457" s="27">
        <v>68447.559999465942</v>
      </c>
    </row>
    <row r="1458" spans="1:5" x14ac:dyDescent="0.25">
      <c r="A1458" t="s">
        <v>54</v>
      </c>
      <c r="B1458" t="s">
        <v>66</v>
      </c>
      <c r="C1458">
        <v>2016</v>
      </c>
      <c r="D1458" t="s">
        <v>35</v>
      </c>
      <c r="E1458" s="27">
        <v>55309293.190004349</v>
      </c>
    </row>
    <row r="1459" spans="1:5" x14ac:dyDescent="0.25">
      <c r="A1459" t="s">
        <v>55</v>
      </c>
      <c r="B1459" t="s">
        <v>66</v>
      </c>
      <c r="C1459">
        <v>2016</v>
      </c>
      <c r="D1459" t="s">
        <v>4</v>
      </c>
      <c r="E1459" s="27">
        <v>7711998333.8500004</v>
      </c>
    </row>
    <row r="1460" spans="1:5" x14ac:dyDescent="0.25">
      <c r="A1460" t="s">
        <v>55</v>
      </c>
      <c r="B1460" t="s">
        <v>66</v>
      </c>
      <c r="C1460">
        <v>2016</v>
      </c>
      <c r="D1460" t="s">
        <v>5</v>
      </c>
      <c r="E1460" s="27">
        <v>3367635383.1899996</v>
      </c>
    </row>
    <row r="1461" spans="1:5" x14ac:dyDescent="0.25">
      <c r="A1461" t="s">
        <v>55</v>
      </c>
      <c r="B1461" t="s">
        <v>66</v>
      </c>
      <c r="C1461">
        <v>2016</v>
      </c>
      <c r="D1461" t="s">
        <v>6</v>
      </c>
      <c r="E1461" s="27">
        <v>2735323493.1313519</v>
      </c>
    </row>
    <row r="1462" spans="1:5" x14ac:dyDescent="0.25">
      <c r="A1462" t="s">
        <v>55</v>
      </c>
      <c r="B1462" t="s">
        <v>66</v>
      </c>
      <c r="C1462">
        <v>2016</v>
      </c>
      <c r="D1462" t="s">
        <v>7</v>
      </c>
      <c r="E1462" s="27">
        <v>3256518487.1600003</v>
      </c>
    </row>
    <row r="1463" spans="1:5" x14ac:dyDescent="0.25">
      <c r="A1463" t="s">
        <v>55</v>
      </c>
      <c r="B1463" t="s">
        <v>66</v>
      </c>
      <c r="C1463">
        <v>2016</v>
      </c>
      <c r="D1463" t="s">
        <v>8</v>
      </c>
      <c r="E1463" s="27">
        <v>2027841687.51</v>
      </c>
    </row>
    <row r="1464" spans="1:5" x14ac:dyDescent="0.25">
      <c r="A1464" t="s">
        <v>55</v>
      </c>
      <c r="B1464" t="s">
        <v>66</v>
      </c>
      <c r="C1464">
        <v>2016</v>
      </c>
      <c r="D1464" t="s">
        <v>9</v>
      </c>
      <c r="E1464" s="27">
        <v>709291265.23000002</v>
      </c>
    </row>
    <row r="1465" spans="1:5" x14ac:dyDescent="0.25">
      <c r="A1465" t="s">
        <v>55</v>
      </c>
      <c r="B1465" t="s">
        <v>66</v>
      </c>
      <c r="C1465">
        <v>2016</v>
      </c>
      <c r="D1465" t="s">
        <v>10</v>
      </c>
      <c r="E1465" s="27">
        <v>378553198.26999998</v>
      </c>
    </row>
    <row r="1466" spans="1:5" x14ac:dyDescent="0.25">
      <c r="A1466" t="s">
        <v>55</v>
      </c>
      <c r="B1466" t="s">
        <v>66</v>
      </c>
      <c r="C1466">
        <v>2016</v>
      </c>
      <c r="D1466" t="s">
        <v>11</v>
      </c>
      <c r="E1466" s="27">
        <v>7333445135.5799999</v>
      </c>
    </row>
    <row r="1467" spans="1:5" x14ac:dyDescent="0.25">
      <c r="A1467" t="s">
        <v>55</v>
      </c>
      <c r="B1467" t="s">
        <v>66</v>
      </c>
      <c r="C1467">
        <v>2016</v>
      </c>
      <c r="D1467" t="s">
        <v>12</v>
      </c>
      <c r="E1467" s="27">
        <v>169585338.61000001</v>
      </c>
    </row>
    <row r="1468" spans="1:5" x14ac:dyDescent="0.25">
      <c r="A1468" t="s">
        <v>55</v>
      </c>
      <c r="B1468" t="s">
        <v>66</v>
      </c>
      <c r="C1468">
        <v>2016</v>
      </c>
      <c r="D1468" t="s">
        <v>13</v>
      </c>
      <c r="E1468" s="27">
        <v>117241365.75</v>
      </c>
    </row>
    <row r="1469" spans="1:5" x14ac:dyDescent="0.25">
      <c r="A1469" t="s">
        <v>55</v>
      </c>
      <c r="B1469" t="s">
        <v>66</v>
      </c>
      <c r="C1469">
        <v>2016</v>
      </c>
      <c r="D1469" t="s">
        <v>14</v>
      </c>
      <c r="E1469" s="27">
        <v>52343972.859999999</v>
      </c>
    </row>
    <row r="1470" spans="1:5" x14ac:dyDescent="0.25">
      <c r="A1470" t="s">
        <v>55</v>
      </c>
      <c r="B1470" t="s">
        <v>66</v>
      </c>
      <c r="C1470">
        <v>2016</v>
      </c>
      <c r="D1470" t="s">
        <v>15</v>
      </c>
      <c r="E1470" s="27">
        <v>0</v>
      </c>
    </row>
    <row r="1471" spans="1:5" x14ac:dyDescent="0.25">
      <c r="A1471" t="s">
        <v>55</v>
      </c>
      <c r="B1471" t="s">
        <v>66</v>
      </c>
      <c r="C1471">
        <v>2016</v>
      </c>
      <c r="D1471" t="s">
        <v>17</v>
      </c>
      <c r="E1471" s="27">
        <v>52343972.860000014</v>
      </c>
    </row>
    <row r="1472" spans="1:5" x14ac:dyDescent="0.25">
      <c r="A1472" t="s">
        <v>55</v>
      </c>
      <c r="B1472" t="s">
        <v>66</v>
      </c>
      <c r="C1472">
        <v>2016</v>
      </c>
      <c r="D1472" t="s">
        <v>18</v>
      </c>
      <c r="E1472" s="27">
        <v>7385789108.4399996</v>
      </c>
    </row>
    <row r="1473" spans="1:5" x14ac:dyDescent="0.25">
      <c r="A1473" t="s">
        <v>55</v>
      </c>
      <c r="B1473" t="s">
        <v>66</v>
      </c>
      <c r="C1473">
        <v>2016</v>
      </c>
      <c r="D1473" t="s">
        <v>19</v>
      </c>
      <c r="E1473" s="27">
        <v>6558115529.9200001</v>
      </c>
    </row>
    <row r="1474" spans="1:5" x14ac:dyDescent="0.25">
      <c r="A1474" t="s">
        <v>55</v>
      </c>
      <c r="B1474" t="s">
        <v>66</v>
      </c>
      <c r="C1474">
        <v>2016</v>
      </c>
      <c r="D1474" t="s">
        <v>20</v>
      </c>
      <c r="E1474" s="27">
        <v>3795578377.2700009</v>
      </c>
    </row>
    <row r="1475" spans="1:5" x14ac:dyDescent="0.25">
      <c r="A1475" t="s">
        <v>55</v>
      </c>
      <c r="B1475" t="s">
        <v>66</v>
      </c>
      <c r="C1475">
        <v>2016</v>
      </c>
      <c r="D1475" t="s">
        <v>21</v>
      </c>
      <c r="E1475" s="27">
        <v>39750359.5</v>
      </c>
    </row>
    <row r="1476" spans="1:5" x14ac:dyDescent="0.25">
      <c r="A1476" t="s">
        <v>55</v>
      </c>
      <c r="B1476" t="s">
        <v>66</v>
      </c>
      <c r="C1476">
        <v>2016</v>
      </c>
      <c r="D1476" t="s">
        <v>22</v>
      </c>
      <c r="E1476" s="27">
        <v>2722786793.1500001</v>
      </c>
    </row>
    <row r="1477" spans="1:5" x14ac:dyDescent="0.25">
      <c r="A1477" t="s">
        <v>55</v>
      </c>
      <c r="B1477" t="s">
        <v>66</v>
      </c>
      <c r="C1477">
        <v>2016</v>
      </c>
      <c r="D1477" t="s">
        <v>23</v>
      </c>
      <c r="E1477" s="27">
        <v>6518365170.4200001</v>
      </c>
    </row>
    <row r="1478" spans="1:5" x14ac:dyDescent="0.25">
      <c r="A1478" t="s">
        <v>55</v>
      </c>
      <c r="B1478" t="s">
        <v>66</v>
      </c>
      <c r="C1478">
        <v>2016</v>
      </c>
      <c r="D1478" t="s">
        <v>24</v>
      </c>
      <c r="E1478" s="27">
        <v>590390544.21999991</v>
      </c>
    </row>
    <row r="1479" spans="1:5" x14ac:dyDescent="0.25">
      <c r="A1479" t="s">
        <v>55</v>
      </c>
      <c r="B1479" t="s">
        <v>66</v>
      </c>
      <c r="C1479">
        <v>2016</v>
      </c>
      <c r="D1479" t="s">
        <v>25</v>
      </c>
      <c r="E1479" s="27">
        <v>458275193.75</v>
      </c>
    </row>
    <row r="1480" spans="1:5" x14ac:dyDescent="0.25">
      <c r="A1480" t="s">
        <v>55</v>
      </c>
      <c r="B1480" t="s">
        <v>66</v>
      </c>
      <c r="C1480">
        <v>2016</v>
      </c>
      <c r="D1480" t="s">
        <v>26</v>
      </c>
      <c r="E1480" s="27">
        <v>5840000</v>
      </c>
    </row>
    <row r="1481" spans="1:5" x14ac:dyDescent="0.25">
      <c r="A1481" t="s">
        <v>55</v>
      </c>
      <c r="B1481" t="s">
        <v>66</v>
      </c>
      <c r="C1481">
        <v>2016</v>
      </c>
      <c r="D1481" t="s">
        <v>27</v>
      </c>
      <c r="E1481" s="27">
        <v>126275350.47</v>
      </c>
    </row>
    <row r="1482" spans="1:5" x14ac:dyDescent="0.25">
      <c r="A1482" t="s">
        <v>55</v>
      </c>
      <c r="B1482" t="s">
        <v>66</v>
      </c>
      <c r="C1482">
        <v>2016</v>
      </c>
      <c r="D1482" t="s">
        <v>28</v>
      </c>
      <c r="E1482" s="27">
        <v>123275350.47</v>
      </c>
    </row>
    <row r="1483" spans="1:5" x14ac:dyDescent="0.25">
      <c r="A1483" t="s">
        <v>55</v>
      </c>
      <c r="B1483" t="s">
        <v>66</v>
      </c>
      <c r="C1483">
        <v>2016</v>
      </c>
      <c r="D1483" t="s">
        <v>29</v>
      </c>
      <c r="E1483" s="27">
        <v>464115193.75</v>
      </c>
    </row>
    <row r="1484" spans="1:5" x14ac:dyDescent="0.25">
      <c r="A1484" t="s">
        <v>55</v>
      </c>
      <c r="B1484" t="s">
        <v>66</v>
      </c>
      <c r="C1484">
        <v>2016</v>
      </c>
      <c r="D1484" t="s">
        <v>30</v>
      </c>
      <c r="E1484" s="27">
        <v>6982480364.1700001</v>
      </c>
    </row>
    <row r="1485" spans="1:5" x14ac:dyDescent="0.25">
      <c r="A1485" t="s">
        <v>55</v>
      </c>
      <c r="B1485" t="s">
        <v>66</v>
      </c>
      <c r="C1485">
        <v>2016</v>
      </c>
      <c r="D1485" t="s">
        <v>31</v>
      </c>
      <c r="E1485" s="27">
        <v>403308744.2699995</v>
      </c>
    </row>
    <row r="1486" spans="1:5" x14ac:dyDescent="0.25">
      <c r="A1486" t="s">
        <v>55</v>
      </c>
      <c r="B1486" t="s">
        <v>66</v>
      </c>
      <c r="C1486">
        <v>2016</v>
      </c>
      <c r="D1486" t="s">
        <v>32</v>
      </c>
      <c r="E1486" s="27">
        <v>32546707.489999771</v>
      </c>
    </row>
    <row r="1487" spans="1:5" x14ac:dyDescent="0.25">
      <c r="A1487" t="s">
        <v>55</v>
      </c>
      <c r="B1487" t="s">
        <v>66</v>
      </c>
      <c r="C1487">
        <v>2016</v>
      </c>
      <c r="D1487" t="s">
        <v>33</v>
      </c>
      <c r="E1487" s="27">
        <v>370762036.77999973</v>
      </c>
    </row>
    <row r="1488" spans="1:5" x14ac:dyDescent="0.25">
      <c r="A1488" t="s">
        <v>55</v>
      </c>
      <c r="B1488" t="s">
        <v>66</v>
      </c>
      <c r="C1488">
        <v>2016</v>
      </c>
      <c r="D1488" t="s">
        <v>34</v>
      </c>
      <c r="E1488" s="27">
        <v>76805.030000686646</v>
      </c>
    </row>
    <row r="1489" spans="1:5" x14ac:dyDescent="0.25">
      <c r="A1489" t="s">
        <v>55</v>
      </c>
      <c r="B1489" t="s">
        <v>66</v>
      </c>
      <c r="C1489">
        <v>2016</v>
      </c>
      <c r="D1489" t="s">
        <v>35</v>
      </c>
      <c r="E1489" s="27">
        <v>700454085.80000019</v>
      </c>
    </row>
    <row r="1490" spans="1:5" x14ac:dyDescent="0.25">
      <c r="A1490" t="s">
        <v>56</v>
      </c>
      <c r="B1490" t="s">
        <v>66</v>
      </c>
      <c r="C1490">
        <v>2016</v>
      </c>
      <c r="D1490" t="s">
        <v>4</v>
      </c>
      <c r="E1490" s="27">
        <v>3652548767.8400002</v>
      </c>
    </row>
    <row r="1491" spans="1:5" x14ac:dyDescent="0.25">
      <c r="A1491" t="s">
        <v>56</v>
      </c>
      <c r="B1491" t="s">
        <v>66</v>
      </c>
      <c r="C1491">
        <v>2016</v>
      </c>
      <c r="D1491" t="s">
        <v>5</v>
      </c>
      <c r="E1491" s="27">
        <v>813152375.68999994</v>
      </c>
    </row>
    <row r="1492" spans="1:5" x14ac:dyDescent="0.25">
      <c r="A1492" t="s">
        <v>56</v>
      </c>
      <c r="B1492" t="s">
        <v>66</v>
      </c>
      <c r="C1492">
        <v>2016</v>
      </c>
      <c r="D1492" t="s">
        <v>6</v>
      </c>
      <c r="E1492" s="27">
        <v>609641863.95509601</v>
      </c>
    </row>
    <row r="1493" spans="1:5" x14ac:dyDescent="0.25">
      <c r="A1493" t="s">
        <v>56</v>
      </c>
      <c r="B1493" t="s">
        <v>66</v>
      </c>
      <c r="C1493">
        <v>2016</v>
      </c>
      <c r="D1493" t="s">
        <v>7</v>
      </c>
      <c r="E1493" s="27">
        <v>2269105816.5900002</v>
      </c>
    </row>
    <row r="1494" spans="1:5" x14ac:dyDescent="0.25">
      <c r="A1494" t="s">
        <v>56</v>
      </c>
      <c r="B1494" t="s">
        <v>66</v>
      </c>
      <c r="C1494">
        <v>2016</v>
      </c>
      <c r="D1494" t="s">
        <v>8</v>
      </c>
      <c r="E1494" s="27">
        <v>1756755666.05</v>
      </c>
    </row>
    <row r="1495" spans="1:5" x14ac:dyDescent="0.25">
      <c r="A1495" t="s">
        <v>56</v>
      </c>
      <c r="B1495" t="s">
        <v>66</v>
      </c>
      <c r="C1495">
        <v>2016</v>
      </c>
      <c r="D1495" t="s">
        <v>9</v>
      </c>
      <c r="E1495" s="27">
        <v>201170156.41000003</v>
      </c>
    </row>
    <row r="1496" spans="1:5" x14ac:dyDescent="0.25">
      <c r="A1496" t="s">
        <v>56</v>
      </c>
      <c r="B1496" t="s">
        <v>66</v>
      </c>
      <c r="C1496">
        <v>2016</v>
      </c>
      <c r="D1496" t="s">
        <v>10</v>
      </c>
      <c r="E1496" s="27">
        <v>369120419.14999998</v>
      </c>
    </row>
    <row r="1497" spans="1:5" x14ac:dyDescent="0.25">
      <c r="A1497" t="s">
        <v>56</v>
      </c>
      <c r="B1497" t="s">
        <v>66</v>
      </c>
      <c r="C1497">
        <v>2016</v>
      </c>
      <c r="D1497" t="s">
        <v>11</v>
      </c>
      <c r="E1497" s="27">
        <v>3283428348.6900001</v>
      </c>
    </row>
    <row r="1498" spans="1:5" x14ac:dyDescent="0.25">
      <c r="A1498" t="s">
        <v>56</v>
      </c>
      <c r="B1498" t="s">
        <v>66</v>
      </c>
      <c r="C1498">
        <v>2016</v>
      </c>
      <c r="D1498" t="s">
        <v>12</v>
      </c>
      <c r="E1498" s="27">
        <v>122452552.63</v>
      </c>
    </row>
    <row r="1499" spans="1:5" x14ac:dyDescent="0.25">
      <c r="A1499" t="s">
        <v>56</v>
      </c>
      <c r="B1499" t="s">
        <v>66</v>
      </c>
      <c r="C1499">
        <v>2016</v>
      </c>
      <c r="D1499" t="s">
        <v>13</v>
      </c>
      <c r="E1499" s="27">
        <v>1608551.06</v>
      </c>
    </row>
    <row r="1500" spans="1:5" x14ac:dyDescent="0.25">
      <c r="A1500" t="s">
        <v>56</v>
      </c>
      <c r="B1500" t="s">
        <v>66</v>
      </c>
      <c r="C1500">
        <v>2016</v>
      </c>
      <c r="D1500" t="s">
        <v>14</v>
      </c>
      <c r="E1500" s="27">
        <v>120844001.56999999</v>
      </c>
    </row>
    <row r="1501" spans="1:5" x14ac:dyDescent="0.25">
      <c r="A1501" t="s">
        <v>56</v>
      </c>
      <c r="B1501" t="s">
        <v>66</v>
      </c>
      <c r="C1501">
        <v>2016</v>
      </c>
      <c r="D1501" t="s">
        <v>15</v>
      </c>
      <c r="E1501" s="27">
        <v>0</v>
      </c>
    </row>
    <row r="1502" spans="1:5" x14ac:dyDescent="0.25">
      <c r="A1502" t="s">
        <v>56</v>
      </c>
      <c r="B1502" t="s">
        <v>66</v>
      </c>
      <c r="C1502">
        <v>2016</v>
      </c>
      <c r="D1502" t="s">
        <v>17</v>
      </c>
      <c r="E1502" s="27">
        <v>120844001.56999999</v>
      </c>
    </row>
    <row r="1503" spans="1:5" x14ac:dyDescent="0.25">
      <c r="A1503" t="s">
        <v>56</v>
      </c>
      <c r="B1503" t="s">
        <v>66</v>
      </c>
      <c r="C1503">
        <v>2016</v>
      </c>
      <c r="D1503" t="s">
        <v>18</v>
      </c>
      <c r="E1503" s="27">
        <v>3404272350.2600002</v>
      </c>
    </row>
    <row r="1504" spans="1:5" x14ac:dyDescent="0.25">
      <c r="A1504" t="s">
        <v>56</v>
      </c>
      <c r="B1504" t="s">
        <v>66</v>
      </c>
      <c r="C1504">
        <v>2016</v>
      </c>
      <c r="D1504" t="s">
        <v>19</v>
      </c>
      <c r="E1504" s="27">
        <v>2956227598.1399999</v>
      </c>
    </row>
    <row r="1505" spans="1:5" x14ac:dyDescent="0.25">
      <c r="A1505" t="s">
        <v>56</v>
      </c>
      <c r="B1505" t="s">
        <v>66</v>
      </c>
      <c r="C1505">
        <v>2016</v>
      </c>
      <c r="D1505" t="s">
        <v>20</v>
      </c>
      <c r="E1505" s="27">
        <v>1610282041.8099999</v>
      </c>
    </row>
    <row r="1506" spans="1:5" x14ac:dyDescent="0.25">
      <c r="A1506" t="s">
        <v>56</v>
      </c>
      <c r="B1506" t="s">
        <v>66</v>
      </c>
      <c r="C1506">
        <v>2016</v>
      </c>
      <c r="D1506" t="s">
        <v>21</v>
      </c>
      <c r="E1506" s="27">
        <v>125990268.40000001</v>
      </c>
    </row>
    <row r="1507" spans="1:5" x14ac:dyDescent="0.25">
      <c r="A1507" t="s">
        <v>56</v>
      </c>
      <c r="B1507" t="s">
        <v>66</v>
      </c>
      <c r="C1507">
        <v>2016</v>
      </c>
      <c r="D1507" t="s">
        <v>22</v>
      </c>
      <c r="E1507" s="27">
        <v>1219955287.9300001</v>
      </c>
    </row>
    <row r="1508" spans="1:5" x14ac:dyDescent="0.25">
      <c r="A1508" t="s">
        <v>56</v>
      </c>
      <c r="B1508" t="s">
        <v>66</v>
      </c>
      <c r="C1508">
        <v>2016</v>
      </c>
      <c r="D1508" t="s">
        <v>23</v>
      </c>
      <c r="E1508" s="27">
        <v>2830237329.7399998</v>
      </c>
    </row>
    <row r="1509" spans="1:5" x14ac:dyDescent="0.25">
      <c r="A1509" t="s">
        <v>56</v>
      </c>
      <c r="B1509" t="s">
        <v>66</v>
      </c>
      <c r="C1509">
        <v>2016</v>
      </c>
      <c r="D1509" t="s">
        <v>24</v>
      </c>
      <c r="E1509" s="27">
        <v>247990025.22</v>
      </c>
    </row>
    <row r="1510" spans="1:5" x14ac:dyDescent="0.25">
      <c r="A1510" t="s">
        <v>56</v>
      </c>
      <c r="B1510" t="s">
        <v>66</v>
      </c>
      <c r="C1510">
        <v>2016</v>
      </c>
      <c r="D1510" t="s">
        <v>25</v>
      </c>
      <c r="E1510" s="27">
        <v>141024696.19999999</v>
      </c>
    </row>
    <row r="1511" spans="1:5" x14ac:dyDescent="0.25">
      <c r="A1511" t="s">
        <v>56</v>
      </c>
      <c r="B1511" t="s">
        <v>66</v>
      </c>
      <c r="C1511">
        <v>2016</v>
      </c>
      <c r="D1511" t="s">
        <v>26</v>
      </c>
      <c r="E1511" s="27">
        <v>1732148.9100000006</v>
      </c>
    </row>
    <row r="1512" spans="1:5" x14ac:dyDescent="0.25">
      <c r="A1512" t="s">
        <v>56</v>
      </c>
      <c r="B1512" t="s">
        <v>66</v>
      </c>
      <c r="C1512">
        <v>2016</v>
      </c>
      <c r="D1512" t="s">
        <v>27</v>
      </c>
      <c r="E1512" s="27">
        <v>105233180.11000001</v>
      </c>
    </row>
    <row r="1513" spans="1:5" x14ac:dyDescent="0.25">
      <c r="A1513" t="s">
        <v>56</v>
      </c>
      <c r="B1513" t="s">
        <v>66</v>
      </c>
      <c r="C1513">
        <v>2016</v>
      </c>
      <c r="D1513" t="s">
        <v>28</v>
      </c>
      <c r="E1513" s="27">
        <v>104679850.02000001</v>
      </c>
    </row>
    <row r="1514" spans="1:5" x14ac:dyDescent="0.25">
      <c r="A1514" t="s">
        <v>56</v>
      </c>
      <c r="B1514" t="s">
        <v>66</v>
      </c>
      <c r="C1514">
        <v>2016</v>
      </c>
      <c r="D1514" t="s">
        <v>29</v>
      </c>
      <c r="E1514" s="27">
        <v>142756845.11000001</v>
      </c>
    </row>
    <row r="1515" spans="1:5" x14ac:dyDescent="0.25">
      <c r="A1515" t="s">
        <v>56</v>
      </c>
      <c r="B1515" t="s">
        <v>66</v>
      </c>
      <c r="C1515">
        <v>2016</v>
      </c>
      <c r="D1515" t="s">
        <v>30</v>
      </c>
      <c r="E1515" s="27">
        <v>2972994174.8499999</v>
      </c>
    </row>
    <row r="1516" spans="1:5" x14ac:dyDescent="0.25">
      <c r="A1516" t="s">
        <v>56</v>
      </c>
      <c r="B1516" t="s">
        <v>66</v>
      </c>
      <c r="C1516">
        <v>2016</v>
      </c>
      <c r="D1516" t="s">
        <v>31</v>
      </c>
      <c r="E1516" s="27">
        <v>431278175.41000032</v>
      </c>
    </row>
    <row r="1517" spans="1:5" x14ac:dyDescent="0.25">
      <c r="A1517" t="s">
        <v>56</v>
      </c>
      <c r="B1517" t="s">
        <v>66</v>
      </c>
      <c r="C1517">
        <v>2016</v>
      </c>
      <c r="D1517" t="s">
        <v>32</v>
      </c>
      <c r="E1517" s="27">
        <v>66623125.079999924</v>
      </c>
    </row>
    <row r="1518" spans="1:5" x14ac:dyDescent="0.25">
      <c r="A1518" t="s">
        <v>56</v>
      </c>
      <c r="B1518" t="s">
        <v>66</v>
      </c>
      <c r="C1518">
        <v>2016</v>
      </c>
      <c r="D1518" t="s">
        <v>33</v>
      </c>
      <c r="E1518" s="27">
        <v>364655050.3300004</v>
      </c>
    </row>
    <row r="1519" spans="1:5" x14ac:dyDescent="0.25">
      <c r="A1519" t="s">
        <v>56</v>
      </c>
      <c r="B1519" t="s">
        <v>66</v>
      </c>
      <c r="C1519">
        <v>2016</v>
      </c>
      <c r="D1519" t="s">
        <v>34</v>
      </c>
      <c r="E1519" s="27">
        <v>-790305.85999965668</v>
      </c>
    </row>
    <row r="1520" spans="1:5" x14ac:dyDescent="0.25">
      <c r="A1520" t="s">
        <v>56</v>
      </c>
      <c r="B1520" t="s">
        <v>66</v>
      </c>
      <c r="C1520">
        <v>2016</v>
      </c>
      <c r="D1520" t="s">
        <v>35</v>
      </c>
      <c r="E1520" s="27">
        <v>504950877.89000034</v>
      </c>
    </row>
    <row r="1521" spans="1:5" x14ac:dyDescent="0.25">
      <c r="A1521" t="s">
        <v>57</v>
      </c>
      <c r="B1521" t="s">
        <v>66</v>
      </c>
      <c r="C1521">
        <v>2016</v>
      </c>
      <c r="D1521" t="s">
        <v>4</v>
      </c>
      <c r="E1521" s="27">
        <v>46299538443.819984</v>
      </c>
    </row>
    <row r="1522" spans="1:5" x14ac:dyDescent="0.25">
      <c r="A1522" t="s">
        <v>57</v>
      </c>
      <c r="B1522" t="s">
        <v>66</v>
      </c>
      <c r="C1522">
        <v>2016</v>
      </c>
      <c r="D1522" t="s">
        <v>5</v>
      </c>
      <c r="E1522" s="27">
        <v>32419091285.559994</v>
      </c>
    </row>
    <row r="1523" spans="1:5" x14ac:dyDescent="0.25">
      <c r="A1523" t="s">
        <v>57</v>
      </c>
      <c r="B1523" t="s">
        <v>66</v>
      </c>
      <c r="C1523">
        <v>2016</v>
      </c>
      <c r="D1523" t="s">
        <v>6</v>
      </c>
      <c r="E1523" s="27">
        <v>26087961203.262291</v>
      </c>
    </row>
    <row r="1524" spans="1:5" x14ac:dyDescent="0.25">
      <c r="A1524" t="s">
        <v>57</v>
      </c>
      <c r="B1524" t="s">
        <v>66</v>
      </c>
      <c r="C1524">
        <v>2016</v>
      </c>
      <c r="D1524" t="s">
        <v>7</v>
      </c>
      <c r="E1524" s="27">
        <v>7904134179.4099989</v>
      </c>
    </row>
    <row r="1525" spans="1:5" x14ac:dyDescent="0.25">
      <c r="A1525" t="s">
        <v>57</v>
      </c>
      <c r="B1525" t="s">
        <v>66</v>
      </c>
      <c r="C1525">
        <v>2016</v>
      </c>
      <c r="D1525" t="s">
        <v>8</v>
      </c>
      <c r="E1525" s="27">
        <v>1579293739.3499999</v>
      </c>
    </row>
    <row r="1526" spans="1:5" x14ac:dyDescent="0.25">
      <c r="A1526" t="s">
        <v>57</v>
      </c>
      <c r="B1526" t="s">
        <v>66</v>
      </c>
      <c r="C1526">
        <v>2016</v>
      </c>
      <c r="D1526" t="s">
        <v>9</v>
      </c>
      <c r="E1526" s="27">
        <v>5713226173.3999996</v>
      </c>
    </row>
    <row r="1527" spans="1:5" x14ac:dyDescent="0.25">
      <c r="A1527" t="s">
        <v>57</v>
      </c>
      <c r="B1527" t="s">
        <v>66</v>
      </c>
      <c r="C1527">
        <v>2016</v>
      </c>
      <c r="D1527" t="s">
        <v>10</v>
      </c>
      <c r="E1527" s="27">
        <v>263086805.45000002</v>
      </c>
    </row>
    <row r="1528" spans="1:5" x14ac:dyDescent="0.25">
      <c r="A1528" t="s">
        <v>57</v>
      </c>
      <c r="B1528" t="s">
        <v>66</v>
      </c>
      <c r="C1528">
        <v>2016</v>
      </c>
      <c r="D1528" t="s">
        <v>11</v>
      </c>
      <c r="E1528" s="27">
        <v>46036451638.36998</v>
      </c>
    </row>
    <row r="1529" spans="1:5" x14ac:dyDescent="0.25">
      <c r="A1529" t="s">
        <v>57</v>
      </c>
      <c r="B1529" t="s">
        <v>66</v>
      </c>
      <c r="C1529">
        <v>2016</v>
      </c>
      <c r="D1529" t="s">
        <v>12</v>
      </c>
      <c r="E1529" s="27">
        <v>561464651.55999994</v>
      </c>
    </row>
    <row r="1530" spans="1:5" x14ac:dyDescent="0.25">
      <c r="A1530" t="s">
        <v>57</v>
      </c>
      <c r="B1530" t="s">
        <v>66</v>
      </c>
      <c r="C1530">
        <v>2016</v>
      </c>
      <c r="D1530" t="s">
        <v>13</v>
      </c>
      <c r="E1530" s="27">
        <v>466014514.11000001</v>
      </c>
    </row>
    <row r="1531" spans="1:5" x14ac:dyDescent="0.25">
      <c r="A1531" t="s">
        <v>57</v>
      </c>
      <c r="B1531" t="s">
        <v>66</v>
      </c>
      <c r="C1531">
        <v>2016</v>
      </c>
      <c r="D1531" t="s">
        <v>14</v>
      </c>
      <c r="E1531" s="27">
        <v>94448984.799999997</v>
      </c>
    </row>
    <row r="1532" spans="1:5" x14ac:dyDescent="0.25">
      <c r="A1532" t="s">
        <v>57</v>
      </c>
      <c r="B1532" t="s">
        <v>66</v>
      </c>
      <c r="C1532">
        <v>2016</v>
      </c>
      <c r="D1532" t="s">
        <v>15</v>
      </c>
      <c r="E1532" s="27">
        <v>1001152.65</v>
      </c>
    </row>
    <row r="1533" spans="1:5" x14ac:dyDescent="0.25">
      <c r="A1533" t="s">
        <v>57</v>
      </c>
      <c r="B1533" t="s">
        <v>66</v>
      </c>
      <c r="C1533">
        <v>2016</v>
      </c>
      <c r="D1533" t="s">
        <v>17</v>
      </c>
      <c r="E1533" s="27">
        <v>95450137.449999928</v>
      </c>
    </row>
    <row r="1534" spans="1:5" x14ac:dyDescent="0.25">
      <c r="A1534" t="s">
        <v>57</v>
      </c>
      <c r="B1534" t="s">
        <v>66</v>
      </c>
      <c r="C1534">
        <v>2016</v>
      </c>
      <c r="D1534" t="s">
        <v>18</v>
      </c>
      <c r="E1534" s="27">
        <v>46131901775.819977</v>
      </c>
    </row>
    <row r="1535" spans="1:5" x14ac:dyDescent="0.25">
      <c r="A1535" t="s">
        <v>57</v>
      </c>
      <c r="B1535" t="s">
        <v>66</v>
      </c>
      <c r="C1535">
        <v>2016</v>
      </c>
      <c r="D1535" t="s">
        <v>19</v>
      </c>
      <c r="E1535" s="27">
        <v>44316773581.760002</v>
      </c>
    </row>
    <row r="1536" spans="1:5" x14ac:dyDescent="0.25">
      <c r="A1536" t="s">
        <v>57</v>
      </c>
      <c r="B1536" t="s">
        <v>66</v>
      </c>
      <c r="C1536">
        <v>2016</v>
      </c>
      <c r="D1536" t="s">
        <v>20</v>
      </c>
      <c r="E1536" s="27">
        <v>24822937371.509998</v>
      </c>
    </row>
    <row r="1537" spans="1:5" x14ac:dyDescent="0.25">
      <c r="A1537" t="s">
        <v>57</v>
      </c>
      <c r="B1537" t="s">
        <v>66</v>
      </c>
      <c r="C1537">
        <v>2016</v>
      </c>
      <c r="D1537" t="s">
        <v>21</v>
      </c>
      <c r="E1537" s="27">
        <v>730098360.6099999</v>
      </c>
    </row>
    <row r="1538" spans="1:5" x14ac:dyDescent="0.25">
      <c r="A1538" t="s">
        <v>57</v>
      </c>
      <c r="B1538" t="s">
        <v>66</v>
      </c>
      <c r="C1538">
        <v>2016</v>
      </c>
      <c r="D1538" t="s">
        <v>22</v>
      </c>
      <c r="E1538" s="27">
        <v>18763737849.639999</v>
      </c>
    </row>
    <row r="1539" spans="1:5" x14ac:dyDescent="0.25">
      <c r="A1539" t="s">
        <v>57</v>
      </c>
      <c r="B1539" t="s">
        <v>66</v>
      </c>
      <c r="C1539">
        <v>2016</v>
      </c>
      <c r="D1539" t="s">
        <v>23</v>
      </c>
      <c r="E1539" s="27">
        <v>43586675221.150002</v>
      </c>
    </row>
    <row r="1540" spans="1:5" x14ac:dyDescent="0.25">
      <c r="A1540" t="s">
        <v>57</v>
      </c>
      <c r="B1540" t="s">
        <v>66</v>
      </c>
      <c r="C1540">
        <v>2016</v>
      </c>
      <c r="D1540" t="s">
        <v>24</v>
      </c>
      <c r="E1540" s="27">
        <v>2095384385.75</v>
      </c>
    </row>
    <row r="1541" spans="1:5" x14ac:dyDescent="0.25">
      <c r="A1541" t="s">
        <v>57</v>
      </c>
      <c r="B1541" t="s">
        <v>66</v>
      </c>
      <c r="C1541">
        <v>2016</v>
      </c>
      <c r="D1541" t="s">
        <v>25</v>
      </c>
      <c r="E1541" s="27">
        <v>766492334.84000003</v>
      </c>
    </row>
    <row r="1542" spans="1:5" x14ac:dyDescent="0.25">
      <c r="A1542" t="s">
        <v>57</v>
      </c>
      <c r="B1542" t="s">
        <v>66</v>
      </c>
      <c r="C1542">
        <v>2016</v>
      </c>
      <c r="D1542" t="s">
        <v>26</v>
      </c>
      <c r="E1542" s="27">
        <v>40836434.060000002</v>
      </c>
    </row>
    <row r="1543" spans="1:5" x14ac:dyDescent="0.25">
      <c r="A1543" t="s">
        <v>57</v>
      </c>
      <c r="B1543" t="s">
        <v>66</v>
      </c>
      <c r="C1543">
        <v>2016</v>
      </c>
      <c r="D1543" t="s">
        <v>27</v>
      </c>
      <c r="E1543" s="27">
        <v>1288055616.8499999</v>
      </c>
    </row>
    <row r="1544" spans="1:5" x14ac:dyDescent="0.25">
      <c r="A1544" t="s">
        <v>57</v>
      </c>
      <c r="B1544" t="s">
        <v>66</v>
      </c>
      <c r="C1544">
        <v>2016</v>
      </c>
      <c r="D1544" t="s">
        <v>28</v>
      </c>
      <c r="E1544" s="27">
        <v>1244966636</v>
      </c>
    </row>
    <row r="1545" spans="1:5" x14ac:dyDescent="0.25">
      <c r="A1545" t="s">
        <v>57</v>
      </c>
      <c r="B1545" t="s">
        <v>66</v>
      </c>
      <c r="C1545">
        <v>2016</v>
      </c>
      <c r="D1545" t="s">
        <v>29</v>
      </c>
      <c r="E1545" s="27">
        <v>807328768.9000001</v>
      </c>
    </row>
    <row r="1546" spans="1:5" x14ac:dyDescent="0.25">
      <c r="A1546" t="s">
        <v>57</v>
      </c>
      <c r="B1546" t="s">
        <v>66</v>
      </c>
      <c r="C1546">
        <v>2016</v>
      </c>
      <c r="D1546" t="s">
        <v>30</v>
      </c>
      <c r="E1546" s="27">
        <v>44394003990.050003</v>
      </c>
    </row>
    <row r="1547" spans="1:5" x14ac:dyDescent="0.25">
      <c r="A1547" t="s">
        <v>57</v>
      </c>
      <c r="B1547" t="s">
        <v>66</v>
      </c>
      <c r="C1547">
        <v>2016</v>
      </c>
      <c r="D1547" t="s">
        <v>31</v>
      </c>
      <c r="E1547" s="27">
        <v>1737897785.7699738</v>
      </c>
    </row>
    <row r="1548" spans="1:5" x14ac:dyDescent="0.25">
      <c r="A1548" t="s">
        <v>57</v>
      </c>
      <c r="B1548" t="s">
        <v>66</v>
      </c>
      <c r="C1548">
        <v>2016</v>
      </c>
      <c r="D1548" t="s">
        <v>32</v>
      </c>
      <c r="E1548" s="27">
        <v>866498822.50999451</v>
      </c>
    </row>
    <row r="1549" spans="1:5" x14ac:dyDescent="0.25">
      <c r="A1549" t="s">
        <v>57</v>
      </c>
      <c r="B1549" t="s">
        <v>66</v>
      </c>
      <c r="C1549">
        <v>2016</v>
      </c>
      <c r="D1549" t="s">
        <v>33</v>
      </c>
      <c r="E1549" s="27">
        <v>871398963.25997925</v>
      </c>
    </row>
    <row r="1550" spans="1:5" x14ac:dyDescent="0.25">
      <c r="A1550" t="s">
        <v>57</v>
      </c>
      <c r="B1550" t="s">
        <v>66</v>
      </c>
      <c r="C1550">
        <v>2016</v>
      </c>
      <c r="D1550" t="s">
        <v>34</v>
      </c>
      <c r="E1550" s="27">
        <v>-258372652.65000153</v>
      </c>
    </row>
    <row r="1551" spans="1:5" x14ac:dyDescent="0.25">
      <c r="A1551" t="s">
        <v>57</v>
      </c>
      <c r="B1551" t="s">
        <v>66</v>
      </c>
      <c r="C1551">
        <v>2016</v>
      </c>
      <c r="D1551" t="s">
        <v>35</v>
      </c>
      <c r="E1551" s="27">
        <v>-159281041.99002075</v>
      </c>
    </row>
    <row r="1552" spans="1:5" x14ac:dyDescent="0.25">
      <c r="A1552" t="s">
        <v>58</v>
      </c>
      <c r="B1552" t="s">
        <v>66</v>
      </c>
      <c r="C1552">
        <v>2016</v>
      </c>
      <c r="D1552" t="s">
        <v>4</v>
      </c>
      <c r="E1552" s="27">
        <v>26605092656.499989</v>
      </c>
    </row>
    <row r="1553" spans="1:5" x14ac:dyDescent="0.25">
      <c r="A1553" t="s">
        <v>58</v>
      </c>
      <c r="B1553" t="s">
        <v>66</v>
      </c>
      <c r="C1553">
        <v>2016</v>
      </c>
      <c r="D1553" t="s">
        <v>5</v>
      </c>
      <c r="E1553" s="27">
        <v>18718664655.989998</v>
      </c>
    </row>
    <row r="1554" spans="1:5" x14ac:dyDescent="0.25">
      <c r="A1554" t="s">
        <v>58</v>
      </c>
      <c r="B1554" t="s">
        <v>66</v>
      </c>
      <c r="C1554">
        <v>2016</v>
      </c>
      <c r="D1554" t="s">
        <v>6</v>
      </c>
      <c r="E1554" s="27">
        <v>15127890153.213499</v>
      </c>
    </row>
    <row r="1555" spans="1:5" x14ac:dyDescent="0.25">
      <c r="A1555" t="s">
        <v>58</v>
      </c>
      <c r="B1555" t="s">
        <v>66</v>
      </c>
      <c r="C1555">
        <v>2016</v>
      </c>
      <c r="D1555" t="s">
        <v>7</v>
      </c>
      <c r="E1555" s="27">
        <v>5091361265.7399998</v>
      </c>
    </row>
    <row r="1556" spans="1:5" x14ac:dyDescent="0.25">
      <c r="A1556" t="s">
        <v>58</v>
      </c>
      <c r="B1556" t="s">
        <v>66</v>
      </c>
      <c r="C1556">
        <v>2016</v>
      </c>
      <c r="D1556" t="s">
        <v>8</v>
      </c>
      <c r="E1556" s="27">
        <v>912329245.26999998</v>
      </c>
    </row>
    <row r="1557" spans="1:5" x14ac:dyDescent="0.25">
      <c r="A1557" t="s">
        <v>58</v>
      </c>
      <c r="B1557" t="s">
        <v>66</v>
      </c>
      <c r="C1557">
        <v>2016</v>
      </c>
      <c r="D1557" t="s">
        <v>9</v>
      </c>
      <c r="E1557" s="27">
        <v>1914540247.6100001</v>
      </c>
    </row>
    <row r="1558" spans="1:5" x14ac:dyDescent="0.25">
      <c r="A1558" t="s">
        <v>58</v>
      </c>
      <c r="B1558" t="s">
        <v>66</v>
      </c>
      <c r="C1558">
        <v>2016</v>
      </c>
      <c r="D1558" t="s">
        <v>10</v>
      </c>
      <c r="E1558" s="27">
        <v>880526487.15999985</v>
      </c>
    </row>
    <row r="1559" spans="1:5" x14ac:dyDescent="0.25">
      <c r="A1559" t="s">
        <v>58</v>
      </c>
      <c r="B1559" t="s">
        <v>66</v>
      </c>
      <c r="C1559">
        <v>2016</v>
      </c>
      <c r="D1559" t="s">
        <v>11</v>
      </c>
      <c r="E1559" s="27">
        <v>25724566169.339989</v>
      </c>
    </row>
    <row r="1560" spans="1:5" x14ac:dyDescent="0.25">
      <c r="A1560" t="s">
        <v>58</v>
      </c>
      <c r="B1560" t="s">
        <v>66</v>
      </c>
      <c r="C1560">
        <v>2016</v>
      </c>
      <c r="D1560" t="s">
        <v>12</v>
      </c>
      <c r="E1560" s="27">
        <v>1343332848.3399999</v>
      </c>
    </row>
    <row r="1561" spans="1:5" x14ac:dyDescent="0.25">
      <c r="A1561" t="s">
        <v>58</v>
      </c>
      <c r="B1561" t="s">
        <v>66</v>
      </c>
      <c r="C1561">
        <v>2016</v>
      </c>
      <c r="D1561" t="s">
        <v>13</v>
      </c>
      <c r="E1561" s="27">
        <v>1286309154.76</v>
      </c>
    </row>
    <row r="1562" spans="1:5" x14ac:dyDescent="0.25">
      <c r="A1562" t="s">
        <v>58</v>
      </c>
      <c r="B1562" t="s">
        <v>66</v>
      </c>
      <c r="C1562">
        <v>2016</v>
      </c>
      <c r="D1562" t="s">
        <v>14</v>
      </c>
      <c r="E1562" s="27">
        <v>57023693.579999998</v>
      </c>
    </row>
    <row r="1563" spans="1:5" x14ac:dyDescent="0.25">
      <c r="A1563" t="s">
        <v>58</v>
      </c>
      <c r="B1563" t="s">
        <v>66</v>
      </c>
      <c r="C1563">
        <v>2016</v>
      </c>
      <c r="D1563" t="s">
        <v>15</v>
      </c>
      <c r="E1563" s="27">
        <v>0</v>
      </c>
    </row>
    <row r="1564" spans="1:5" x14ac:dyDescent="0.25">
      <c r="A1564" t="s">
        <v>58</v>
      </c>
      <c r="B1564" t="s">
        <v>66</v>
      </c>
      <c r="C1564">
        <v>2016</v>
      </c>
      <c r="D1564" t="s">
        <v>17</v>
      </c>
      <c r="E1564" s="27">
        <v>57023693.579999946</v>
      </c>
    </row>
    <row r="1565" spans="1:5" x14ac:dyDescent="0.25">
      <c r="A1565" t="s">
        <v>58</v>
      </c>
      <c r="B1565" t="s">
        <v>66</v>
      </c>
      <c r="C1565">
        <v>2016</v>
      </c>
      <c r="D1565" t="s">
        <v>18</v>
      </c>
      <c r="E1565" s="27">
        <v>25781589862.919991</v>
      </c>
    </row>
    <row r="1566" spans="1:5" x14ac:dyDescent="0.25">
      <c r="A1566" t="s">
        <v>58</v>
      </c>
      <c r="B1566" t="s">
        <v>66</v>
      </c>
      <c r="C1566">
        <v>2016</v>
      </c>
      <c r="D1566" t="s">
        <v>19</v>
      </c>
      <c r="E1566" s="27">
        <v>25208611436.189999</v>
      </c>
    </row>
    <row r="1567" spans="1:5" x14ac:dyDescent="0.25">
      <c r="A1567" t="s">
        <v>58</v>
      </c>
      <c r="B1567" t="s">
        <v>66</v>
      </c>
      <c r="C1567">
        <v>2016</v>
      </c>
      <c r="D1567" t="s">
        <v>20</v>
      </c>
      <c r="E1567" s="27">
        <v>13483189031.109999</v>
      </c>
    </row>
    <row r="1568" spans="1:5" x14ac:dyDescent="0.25">
      <c r="A1568" t="s">
        <v>58</v>
      </c>
      <c r="B1568" t="s">
        <v>66</v>
      </c>
      <c r="C1568">
        <v>2016</v>
      </c>
      <c r="D1568" t="s">
        <v>21</v>
      </c>
      <c r="E1568" s="27">
        <v>671254327.44000006</v>
      </c>
    </row>
    <row r="1569" spans="1:5" x14ac:dyDescent="0.25">
      <c r="A1569" t="s">
        <v>58</v>
      </c>
      <c r="B1569" t="s">
        <v>66</v>
      </c>
      <c r="C1569">
        <v>2016</v>
      </c>
      <c r="D1569" t="s">
        <v>22</v>
      </c>
      <c r="E1569" s="27">
        <v>11054168077.639999</v>
      </c>
    </row>
    <row r="1570" spans="1:5" x14ac:dyDescent="0.25">
      <c r="A1570" t="s">
        <v>58</v>
      </c>
      <c r="B1570" t="s">
        <v>66</v>
      </c>
      <c r="C1570">
        <v>2016</v>
      </c>
      <c r="D1570" t="s">
        <v>23</v>
      </c>
      <c r="E1570" s="27">
        <v>24537357108.75</v>
      </c>
    </row>
    <row r="1571" spans="1:5" x14ac:dyDescent="0.25">
      <c r="A1571" t="s">
        <v>58</v>
      </c>
      <c r="B1571" t="s">
        <v>66</v>
      </c>
      <c r="C1571">
        <v>2016</v>
      </c>
      <c r="D1571" t="s">
        <v>24</v>
      </c>
      <c r="E1571" s="27">
        <v>2362610183.8400002</v>
      </c>
    </row>
    <row r="1572" spans="1:5" x14ac:dyDescent="0.25">
      <c r="A1572" t="s">
        <v>58</v>
      </c>
      <c r="B1572" t="s">
        <v>66</v>
      </c>
      <c r="C1572">
        <v>2016</v>
      </c>
      <c r="D1572" t="s">
        <v>25</v>
      </c>
      <c r="E1572" s="27">
        <v>1699105347.8099999</v>
      </c>
    </row>
    <row r="1573" spans="1:5" x14ac:dyDescent="0.25">
      <c r="A1573" t="s">
        <v>58</v>
      </c>
      <c r="B1573" t="s">
        <v>66</v>
      </c>
      <c r="C1573">
        <v>2016</v>
      </c>
      <c r="D1573" t="s">
        <v>26</v>
      </c>
      <c r="E1573" s="27">
        <v>42178054.859999999</v>
      </c>
    </row>
    <row r="1574" spans="1:5" x14ac:dyDescent="0.25">
      <c r="A1574" t="s">
        <v>58</v>
      </c>
      <c r="B1574" t="s">
        <v>66</v>
      </c>
      <c r="C1574">
        <v>2016</v>
      </c>
      <c r="D1574" t="s">
        <v>27</v>
      </c>
      <c r="E1574" s="27">
        <v>621326781.17000008</v>
      </c>
    </row>
    <row r="1575" spans="1:5" x14ac:dyDescent="0.25">
      <c r="A1575" t="s">
        <v>58</v>
      </c>
      <c r="B1575" t="s">
        <v>66</v>
      </c>
      <c r="C1575">
        <v>2016</v>
      </c>
      <c r="D1575" t="s">
        <v>28</v>
      </c>
      <c r="E1575" s="27">
        <v>610790655.32000005</v>
      </c>
    </row>
    <row r="1576" spans="1:5" x14ac:dyDescent="0.25">
      <c r="A1576" t="s">
        <v>58</v>
      </c>
      <c r="B1576" t="s">
        <v>66</v>
      </c>
      <c r="C1576">
        <v>2016</v>
      </c>
      <c r="D1576" t="s">
        <v>29</v>
      </c>
      <c r="E1576" s="27">
        <v>1741283402.6700001</v>
      </c>
    </row>
    <row r="1577" spans="1:5" x14ac:dyDescent="0.25">
      <c r="A1577" t="s">
        <v>58</v>
      </c>
      <c r="B1577" t="s">
        <v>66</v>
      </c>
      <c r="C1577">
        <v>2016</v>
      </c>
      <c r="D1577" t="s">
        <v>30</v>
      </c>
      <c r="E1577" s="27">
        <v>26278640511.419998</v>
      </c>
    </row>
    <row r="1578" spans="1:5" x14ac:dyDescent="0.25">
      <c r="A1578" t="s">
        <v>58</v>
      </c>
      <c r="B1578" t="s">
        <v>66</v>
      </c>
      <c r="C1578">
        <v>2016</v>
      </c>
      <c r="D1578" t="s">
        <v>31</v>
      </c>
      <c r="E1578" s="27">
        <v>-497050648.50000763</v>
      </c>
    </row>
    <row r="1579" spans="1:5" x14ac:dyDescent="0.25">
      <c r="A1579" t="s">
        <v>58</v>
      </c>
      <c r="B1579" t="s">
        <v>66</v>
      </c>
      <c r="C1579">
        <v>2016</v>
      </c>
      <c r="D1579" t="s">
        <v>32</v>
      </c>
      <c r="E1579" s="27">
        <v>269227705.85000229</v>
      </c>
    </row>
    <row r="1580" spans="1:5" x14ac:dyDescent="0.25">
      <c r="A1580" t="s">
        <v>58</v>
      </c>
      <c r="B1580" t="s">
        <v>66</v>
      </c>
      <c r="C1580">
        <v>2016</v>
      </c>
      <c r="D1580" t="s">
        <v>33</v>
      </c>
      <c r="E1580" s="27">
        <v>-766278354.35000992</v>
      </c>
    </row>
    <row r="1581" spans="1:5" x14ac:dyDescent="0.25">
      <c r="A1581" t="s">
        <v>58</v>
      </c>
      <c r="B1581" t="s">
        <v>66</v>
      </c>
      <c r="C1581">
        <v>2016</v>
      </c>
      <c r="D1581" t="s">
        <v>34</v>
      </c>
      <c r="E1581" s="27">
        <v>-8043.5000038146973</v>
      </c>
    </row>
    <row r="1582" spans="1:5" x14ac:dyDescent="0.25">
      <c r="A1582" t="s">
        <v>58</v>
      </c>
      <c r="B1582" t="s">
        <v>66</v>
      </c>
      <c r="C1582">
        <v>2016</v>
      </c>
      <c r="D1582" t="s">
        <v>35</v>
      </c>
      <c r="E1582" s="27">
        <v>107984222.45999146</v>
      </c>
    </row>
    <row r="1583" spans="1:5" x14ac:dyDescent="0.25">
      <c r="A1583" t="s">
        <v>59</v>
      </c>
      <c r="B1583" t="s">
        <v>66</v>
      </c>
      <c r="C1583">
        <v>2016</v>
      </c>
      <c r="D1583" t="s">
        <v>4</v>
      </c>
      <c r="E1583" s="27">
        <v>7915855578.9700012</v>
      </c>
    </row>
    <row r="1584" spans="1:5" x14ac:dyDescent="0.25">
      <c r="A1584" t="s">
        <v>59</v>
      </c>
      <c r="B1584" t="s">
        <v>66</v>
      </c>
      <c r="C1584">
        <v>2016</v>
      </c>
      <c r="D1584" t="s">
        <v>5</v>
      </c>
      <c r="E1584" s="27">
        <v>3222815172.3799996</v>
      </c>
    </row>
    <row r="1585" spans="1:5" x14ac:dyDescent="0.25">
      <c r="A1585" t="s">
        <v>59</v>
      </c>
      <c r="B1585" t="s">
        <v>66</v>
      </c>
      <c r="C1585">
        <v>2016</v>
      </c>
      <c r="D1585" t="s">
        <v>6</v>
      </c>
      <c r="E1585" s="27">
        <v>2550954928.7282329</v>
      </c>
    </row>
    <row r="1586" spans="1:5" x14ac:dyDescent="0.25">
      <c r="A1586" t="s">
        <v>59</v>
      </c>
      <c r="B1586" t="s">
        <v>66</v>
      </c>
      <c r="C1586">
        <v>2016</v>
      </c>
      <c r="D1586" t="s">
        <v>7</v>
      </c>
      <c r="E1586" s="27">
        <v>3854116855.2800007</v>
      </c>
    </row>
    <row r="1587" spans="1:5" x14ac:dyDescent="0.25">
      <c r="A1587" t="s">
        <v>59</v>
      </c>
      <c r="B1587" t="s">
        <v>66</v>
      </c>
      <c r="C1587">
        <v>2016</v>
      </c>
      <c r="D1587" t="s">
        <v>8</v>
      </c>
      <c r="E1587" s="27">
        <v>2859685856.6000004</v>
      </c>
    </row>
    <row r="1588" spans="1:5" x14ac:dyDescent="0.25">
      <c r="A1588" t="s">
        <v>59</v>
      </c>
      <c r="B1588" t="s">
        <v>66</v>
      </c>
      <c r="C1588">
        <v>2016</v>
      </c>
      <c r="D1588" t="s">
        <v>9</v>
      </c>
      <c r="E1588" s="27">
        <v>684133612.72000003</v>
      </c>
    </row>
    <row r="1589" spans="1:5" x14ac:dyDescent="0.25">
      <c r="A1589" t="s">
        <v>59</v>
      </c>
      <c r="B1589" t="s">
        <v>66</v>
      </c>
      <c r="C1589">
        <v>2016</v>
      </c>
      <c r="D1589" t="s">
        <v>10</v>
      </c>
      <c r="E1589" s="27">
        <v>154789938.59</v>
      </c>
    </row>
    <row r="1590" spans="1:5" x14ac:dyDescent="0.25">
      <c r="A1590" t="s">
        <v>59</v>
      </c>
      <c r="B1590" t="s">
        <v>66</v>
      </c>
      <c r="C1590">
        <v>2016</v>
      </c>
      <c r="D1590" t="s">
        <v>11</v>
      </c>
      <c r="E1590" s="27">
        <v>7761065640.3800011</v>
      </c>
    </row>
    <row r="1591" spans="1:5" x14ac:dyDescent="0.25">
      <c r="A1591" t="s">
        <v>59</v>
      </c>
      <c r="B1591" t="s">
        <v>66</v>
      </c>
      <c r="C1591">
        <v>2016</v>
      </c>
      <c r="D1591" t="s">
        <v>12</v>
      </c>
      <c r="E1591" s="27">
        <v>158775169.19</v>
      </c>
    </row>
    <row r="1592" spans="1:5" x14ac:dyDescent="0.25">
      <c r="A1592" t="s">
        <v>59</v>
      </c>
      <c r="B1592" t="s">
        <v>66</v>
      </c>
      <c r="C1592">
        <v>2016</v>
      </c>
      <c r="D1592" t="s">
        <v>13</v>
      </c>
      <c r="E1592" s="27">
        <v>125055012.22999999</v>
      </c>
    </row>
    <row r="1593" spans="1:5" x14ac:dyDescent="0.25">
      <c r="A1593" t="s">
        <v>59</v>
      </c>
      <c r="B1593" t="s">
        <v>66</v>
      </c>
      <c r="C1593">
        <v>2016</v>
      </c>
      <c r="D1593" t="s">
        <v>14</v>
      </c>
      <c r="E1593" s="27">
        <v>33292448.530000001</v>
      </c>
    </row>
    <row r="1594" spans="1:5" x14ac:dyDescent="0.25">
      <c r="A1594" t="s">
        <v>59</v>
      </c>
      <c r="B1594" t="s">
        <v>66</v>
      </c>
      <c r="C1594">
        <v>2016</v>
      </c>
      <c r="D1594" t="s">
        <v>15</v>
      </c>
      <c r="E1594" s="27">
        <v>427708.43</v>
      </c>
    </row>
    <row r="1595" spans="1:5" x14ac:dyDescent="0.25">
      <c r="A1595" t="s">
        <v>59</v>
      </c>
      <c r="B1595" t="s">
        <v>66</v>
      </c>
      <c r="C1595">
        <v>2016</v>
      </c>
      <c r="D1595" t="s">
        <v>17</v>
      </c>
      <c r="E1595" s="27">
        <v>33720156.960000008</v>
      </c>
    </row>
    <row r="1596" spans="1:5" x14ac:dyDescent="0.25">
      <c r="A1596" t="s">
        <v>59</v>
      </c>
      <c r="B1596" t="s">
        <v>66</v>
      </c>
      <c r="C1596">
        <v>2016</v>
      </c>
      <c r="D1596" t="s">
        <v>18</v>
      </c>
      <c r="E1596" s="27">
        <v>7794785797.3400011</v>
      </c>
    </row>
    <row r="1597" spans="1:5" x14ac:dyDescent="0.25">
      <c r="A1597" t="s">
        <v>59</v>
      </c>
      <c r="B1597" t="s">
        <v>66</v>
      </c>
      <c r="C1597">
        <v>2016</v>
      </c>
      <c r="D1597" t="s">
        <v>19</v>
      </c>
      <c r="E1597" s="27">
        <v>7421333058.25</v>
      </c>
    </row>
    <row r="1598" spans="1:5" x14ac:dyDescent="0.25">
      <c r="A1598" t="s">
        <v>59</v>
      </c>
      <c r="B1598" t="s">
        <v>66</v>
      </c>
      <c r="C1598">
        <v>2016</v>
      </c>
      <c r="D1598" t="s">
        <v>20</v>
      </c>
      <c r="E1598" s="27">
        <v>4396535836.8500004</v>
      </c>
    </row>
    <row r="1599" spans="1:5" x14ac:dyDescent="0.25">
      <c r="A1599" t="s">
        <v>59</v>
      </c>
      <c r="B1599" t="s">
        <v>66</v>
      </c>
      <c r="C1599">
        <v>2016</v>
      </c>
      <c r="D1599" t="s">
        <v>21</v>
      </c>
      <c r="E1599" s="27">
        <v>153464402.07999998</v>
      </c>
    </row>
    <row r="1600" spans="1:5" x14ac:dyDescent="0.25">
      <c r="A1600" t="s">
        <v>59</v>
      </c>
      <c r="B1600" t="s">
        <v>66</v>
      </c>
      <c r="C1600">
        <v>2016</v>
      </c>
      <c r="D1600" t="s">
        <v>22</v>
      </c>
      <c r="E1600" s="27">
        <v>2871332819.3200002</v>
      </c>
    </row>
    <row r="1601" spans="1:5" x14ac:dyDescent="0.25">
      <c r="A1601" t="s">
        <v>59</v>
      </c>
      <c r="B1601" t="s">
        <v>66</v>
      </c>
      <c r="C1601">
        <v>2016</v>
      </c>
      <c r="D1601" t="s">
        <v>23</v>
      </c>
      <c r="E1601" s="27">
        <v>7267868656.1700001</v>
      </c>
    </row>
    <row r="1602" spans="1:5" x14ac:dyDescent="0.25">
      <c r="A1602" t="s">
        <v>59</v>
      </c>
      <c r="B1602" t="s">
        <v>66</v>
      </c>
      <c r="C1602">
        <v>2016</v>
      </c>
      <c r="D1602" t="s">
        <v>24</v>
      </c>
      <c r="E1602" s="27">
        <v>657441922.66000009</v>
      </c>
    </row>
    <row r="1603" spans="1:5" x14ac:dyDescent="0.25">
      <c r="A1603" t="s">
        <v>59</v>
      </c>
      <c r="B1603" t="s">
        <v>66</v>
      </c>
      <c r="C1603">
        <v>2016</v>
      </c>
      <c r="D1603" t="s">
        <v>25</v>
      </c>
      <c r="E1603" s="27">
        <v>373375302.73000002</v>
      </c>
    </row>
    <row r="1604" spans="1:5" x14ac:dyDescent="0.25">
      <c r="A1604" t="s">
        <v>59</v>
      </c>
      <c r="B1604" t="s">
        <v>66</v>
      </c>
      <c r="C1604">
        <v>2016</v>
      </c>
      <c r="D1604" t="s">
        <v>26</v>
      </c>
      <c r="E1604" s="27">
        <v>42636230.57</v>
      </c>
    </row>
    <row r="1605" spans="1:5" x14ac:dyDescent="0.25">
      <c r="A1605" t="s">
        <v>59</v>
      </c>
      <c r="B1605" t="s">
        <v>66</v>
      </c>
      <c r="C1605">
        <v>2016</v>
      </c>
      <c r="D1605" t="s">
        <v>27</v>
      </c>
      <c r="E1605" s="27">
        <v>241430389.36000001</v>
      </c>
    </row>
    <row r="1606" spans="1:5" x14ac:dyDescent="0.25">
      <c r="A1606" t="s">
        <v>59</v>
      </c>
      <c r="B1606" t="s">
        <v>66</v>
      </c>
      <c r="C1606">
        <v>2016</v>
      </c>
      <c r="D1606" t="s">
        <v>28</v>
      </c>
      <c r="E1606" s="27">
        <v>241430389.36000001</v>
      </c>
    </row>
    <row r="1607" spans="1:5" x14ac:dyDescent="0.25">
      <c r="A1607" t="s">
        <v>59</v>
      </c>
      <c r="B1607" t="s">
        <v>66</v>
      </c>
      <c r="C1607">
        <v>2016</v>
      </c>
      <c r="D1607" t="s">
        <v>29</v>
      </c>
      <c r="E1607" s="27">
        <v>416011533.30000007</v>
      </c>
    </row>
    <row r="1608" spans="1:5" x14ac:dyDescent="0.25">
      <c r="A1608" t="s">
        <v>59</v>
      </c>
      <c r="B1608" t="s">
        <v>66</v>
      </c>
      <c r="C1608">
        <v>2016</v>
      </c>
      <c r="D1608" t="s">
        <v>30</v>
      </c>
      <c r="E1608" s="27">
        <v>7683880189.4700003</v>
      </c>
    </row>
    <row r="1609" spans="1:5" x14ac:dyDescent="0.25">
      <c r="A1609" t="s">
        <v>59</v>
      </c>
      <c r="B1609" t="s">
        <v>66</v>
      </c>
      <c r="C1609">
        <v>2016</v>
      </c>
      <c r="D1609" t="s">
        <v>31</v>
      </c>
      <c r="E1609" s="27">
        <v>110905607.87000084</v>
      </c>
    </row>
    <row r="1610" spans="1:5" x14ac:dyDescent="0.25">
      <c r="A1610" t="s">
        <v>59</v>
      </c>
      <c r="B1610" t="s">
        <v>66</v>
      </c>
      <c r="C1610">
        <v>2016</v>
      </c>
      <c r="D1610" t="s">
        <v>32</v>
      </c>
      <c r="E1610" s="27">
        <v>-35736873.999999046</v>
      </c>
    </row>
    <row r="1611" spans="1:5" x14ac:dyDescent="0.25">
      <c r="A1611" t="s">
        <v>59</v>
      </c>
      <c r="B1611" t="s">
        <v>66</v>
      </c>
      <c r="C1611">
        <v>2016</v>
      </c>
      <c r="D1611" t="s">
        <v>33</v>
      </c>
      <c r="E1611" s="27">
        <v>146642481.86999989</v>
      </c>
    </row>
    <row r="1612" spans="1:5" x14ac:dyDescent="0.25">
      <c r="A1612" t="s">
        <v>59</v>
      </c>
      <c r="B1612" t="s">
        <v>66</v>
      </c>
      <c r="C1612">
        <v>2016</v>
      </c>
      <c r="D1612" t="s">
        <v>34</v>
      </c>
      <c r="E1612" s="27">
        <v>-15018025.350001335</v>
      </c>
    </row>
    <row r="1613" spans="1:5" x14ac:dyDescent="0.25">
      <c r="A1613" t="s">
        <v>59</v>
      </c>
      <c r="B1613" t="s">
        <v>66</v>
      </c>
      <c r="C1613">
        <v>2016</v>
      </c>
      <c r="D1613" t="s">
        <v>35</v>
      </c>
      <c r="E1613" s="27">
        <v>46610666.600000381</v>
      </c>
    </row>
    <row r="1614" spans="1:5" x14ac:dyDescent="0.25">
      <c r="A1614" t="s">
        <v>60</v>
      </c>
      <c r="B1614" t="s">
        <v>66</v>
      </c>
      <c r="C1614">
        <v>2016</v>
      </c>
      <c r="D1614" t="s">
        <v>4</v>
      </c>
      <c r="E1614" s="27">
        <v>180486074092.42996</v>
      </c>
    </row>
    <row r="1615" spans="1:5" x14ac:dyDescent="0.25">
      <c r="A1615" t="s">
        <v>60</v>
      </c>
      <c r="B1615" t="s">
        <v>66</v>
      </c>
      <c r="C1615">
        <v>2016</v>
      </c>
      <c r="D1615" t="s">
        <v>5</v>
      </c>
      <c r="E1615" s="27">
        <v>134901263075.88</v>
      </c>
    </row>
    <row r="1616" spans="1:5" x14ac:dyDescent="0.25">
      <c r="A1616" t="s">
        <v>60</v>
      </c>
      <c r="B1616" t="s">
        <v>66</v>
      </c>
      <c r="C1616">
        <v>2016</v>
      </c>
      <c r="D1616" t="s">
        <v>6</v>
      </c>
      <c r="E1616" s="27">
        <v>106954976759.52899</v>
      </c>
    </row>
    <row r="1617" spans="1:5" x14ac:dyDescent="0.25">
      <c r="A1617" t="s">
        <v>60</v>
      </c>
      <c r="B1617" t="s">
        <v>66</v>
      </c>
      <c r="C1617">
        <v>2016</v>
      </c>
      <c r="D1617" t="s">
        <v>7</v>
      </c>
      <c r="E1617" s="27">
        <v>26187060806.969997</v>
      </c>
    </row>
    <row r="1618" spans="1:5" x14ac:dyDescent="0.25">
      <c r="A1618" t="s">
        <v>60</v>
      </c>
      <c r="B1618" t="s">
        <v>66</v>
      </c>
      <c r="C1618">
        <v>2016</v>
      </c>
      <c r="D1618" t="s">
        <v>8</v>
      </c>
      <c r="E1618" s="27">
        <v>551461296.19000006</v>
      </c>
    </row>
    <row r="1619" spans="1:5" x14ac:dyDescent="0.25">
      <c r="A1619" t="s">
        <v>60</v>
      </c>
      <c r="B1619" t="s">
        <v>66</v>
      </c>
      <c r="C1619">
        <v>2016</v>
      </c>
      <c r="D1619" t="s">
        <v>9</v>
      </c>
      <c r="E1619" s="27">
        <v>16232092930.15</v>
      </c>
    </row>
    <row r="1620" spans="1:5" x14ac:dyDescent="0.25">
      <c r="A1620" t="s">
        <v>60</v>
      </c>
      <c r="B1620" t="s">
        <v>66</v>
      </c>
      <c r="C1620">
        <v>2016</v>
      </c>
      <c r="D1620" t="s">
        <v>10</v>
      </c>
      <c r="E1620" s="27">
        <v>3165657279.4299998</v>
      </c>
    </row>
    <row r="1621" spans="1:5" x14ac:dyDescent="0.25">
      <c r="A1621" t="s">
        <v>60</v>
      </c>
      <c r="B1621" t="s">
        <v>66</v>
      </c>
      <c r="C1621">
        <v>2016</v>
      </c>
      <c r="D1621" t="s">
        <v>11</v>
      </c>
      <c r="E1621" s="27">
        <v>177320416812.99997</v>
      </c>
    </row>
    <row r="1622" spans="1:5" x14ac:dyDescent="0.25">
      <c r="A1622" t="s">
        <v>60</v>
      </c>
      <c r="B1622" t="s">
        <v>66</v>
      </c>
      <c r="C1622">
        <v>2016</v>
      </c>
      <c r="D1622" t="s">
        <v>12</v>
      </c>
      <c r="E1622" s="27">
        <v>5598604660.8400002</v>
      </c>
    </row>
    <row r="1623" spans="1:5" x14ac:dyDescent="0.25">
      <c r="A1623" t="s">
        <v>60</v>
      </c>
      <c r="B1623" t="s">
        <v>66</v>
      </c>
      <c r="C1623">
        <v>2016</v>
      </c>
      <c r="D1623" t="s">
        <v>13</v>
      </c>
      <c r="E1623" s="27">
        <v>5141900942.3599997</v>
      </c>
    </row>
    <row r="1624" spans="1:5" x14ac:dyDescent="0.25">
      <c r="A1624" t="s">
        <v>60</v>
      </c>
      <c r="B1624" t="s">
        <v>66</v>
      </c>
      <c r="C1624">
        <v>2016</v>
      </c>
      <c r="D1624" t="s">
        <v>14</v>
      </c>
      <c r="E1624" s="27">
        <v>420843215.25</v>
      </c>
    </row>
    <row r="1625" spans="1:5" x14ac:dyDescent="0.25">
      <c r="A1625" t="s">
        <v>60</v>
      </c>
      <c r="B1625" t="s">
        <v>66</v>
      </c>
      <c r="C1625">
        <v>2016</v>
      </c>
      <c r="D1625" t="s">
        <v>15</v>
      </c>
      <c r="E1625" s="27">
        <v>35860503.230000019</v>
      </c>
    </row>
    <row r="1626" spans="1:5" x14ac:dyDescent="0.25">
      <c r="A1626" t="s">
        <v>60</v>
      </c>
      <c r="B1626" t="s">
        <v>66</v>
      </c>
      <c r="C1626">
        <v>2016</v>
      </c>
      <c r="D1626" t="s">
        <v>17</v>
      </c>
      <c r="E1626" s="27">
        <v>456703718.48000062</v>
      </c>
    </row>
    <row r="1627" spans="1:5" x14ac:dyDescent="0.25">
      <c r="A1627" t="s">
        <v>60</v>
      </c>
      <c r="B1627" t="s">
        <v>66</v>
      </c>
      <c r="C1627">
        <v>2016</v>
      </c>
      <c r="D1627" t="s">
        <v>18</v>
      </c>
      <c r="E1627" s="27">
        <v>177777120531.47998</v>
      </c>
    </row>
    <row r="1628" spans="1:5" x14ac:dyDescent="0.25">
      <c r="A1628" t="s">
        <v>60</v>
      </c>
      <c r="B1628" t="s">
        <v>66</v>
      </c>
      <c r="C1628">
        <v>2016</v>
      </c>
      <c r="D1628" t="s">
        <v>19</v>
      </c>
      <c r="E1628" s="27">
        <v>172014055092.44</v>
      </c>
    </row>
    <row r="1629" spans="1:5" x14ac:dyDescent="0.25">
      <c r="A1629" t="s">
        <v>60</v>
      </c>
      <c r="B1629" t="s">
        <v>66</v>
      </c>
      <c r="C1629">
        <v>2016</v>
      </c>
      <c r="D1629" t="s">
        <v>20</v>
      </c>
      <c r="E1629" s="27">
        <v>84133904154.660004</v>
      </c>
    </row>
    <row r="1630" spans="1:5" x14ac:dyDescent="0.25">
      <c r="A1630" t="s">
        <v>60</v>
      </c>
      <c r="B1630" t="s">
        <v>66</v>
      </c>
      <c r="C1630">
        <v>2016</v>
      </c>
      <c r="D1630" t="s">
        <v>21</v>
      </c>
      <c r="E1630" s="27">
        <v>6700393568.5100002</v>
      </c>
    </row>
    <row r="1631" spans="1:5" x14ac:dyDescent="0.25">
      <c r="A1631" t="s">
        <v>60</v>
      </c>
      <c r="B1631" t="s">
        <v>66</v>
      </c>
      <c r="C1631">
        <v>2016</v>
      </c>
      <c r="D1631" t="s">
        <v>22</v>
      </c>
      <c r="E1631" s="27">
        <v>81179757369.269989</v>
      </c>
    </row>
    <row r="1632" spans="1:5" x14ac:dyDescent="0.25">
      <c r="A1632" t="s">
        <v>60</v>
      </c>
      <c r="B1632" t="s">
        <v>66</v>
      </c>
      <c r="C1632">
        <v>2016</v>
      </c>
      <c r="D1632" t="s">
        <v>23</v>
      </c>
      <c r="E1632" s="27">
        <v>165313661523.93002</v>
      </c>
    </row>
    <row r="1633" spans="1:5" x14ac:dyDescent="0.25">
      <c r="A1633" t="s">
        <v>60</v>
      </c>
      <c r="B1633" t="s">
        <v>66</v>
      </c>
      <c r="C1633">
        <v>2016</v>
      </c>
      <c r="D1633" t="s">
        <v>24</v>
      </c>
      <c r="E1633" s="27">
        <v>15440872672.820002</v>
      </c>
    </row>
    <row r="1634" spans="1:5" x14ac:dyDescent="0.25">
      <c r="A1634" t="s">
        <v>60</v>
      </c>
      <c r="B1634" t="s">
        <v>66</v>
      </c>
      <c r="C1634">
        <v>2016</v>
      </c>
      <c r="D1634" t="s">
        <v>25</v>
      </c>
      <c r="E1634" s="27">
        <v>8031133538.5</v>
      </c>
    </row>
    <row r="1635" spans="1:5" x14ac:dyDescent="0.25">
      <c r="A1635" t="s">
        <v>60</v>
      </c>
      <c r="B1635" t="s">
        <v>66</v>
      </c>
      <c r="C1635">
        <v>2016</v>
      </c>
      <c r="D1635" t="s">
        <v>26</v>
      </c>
      <c r="E1635" s="27">
        <v>3236673410.8300004</v>
      </c>
    </row>
    <row r="1636" spans="1:5" x14ac:dyDescent="0.25">
      <c r="A1636" t="s">
        <v>60</v>
      </c>
      <c r="B1636" t="s">
        <v>66</v>
      </c>
      <c r="C1636">
        <v>2016</v>
      </c>
      <c r="D1636" t="s">
        <v>27</v>
      </c>
      <c r="E1636" s="27">
        <v>4173065723.4899998</v>
      </c>
    </row>
    <row r="1637" spans="1:5" x14ac:dyDescent="0.25">
      <c r="A1637" t="s">
        <v>60</v>
      </c>
      <c r="B1637" t="s">
        <v>66</v>
      </c>
      <c r="C1637">
        <v>2016</v>
      </c>
      <c r="D1637" t="s">
        <v>28</v>
      </c>
      <c r="E1637" s="27">
        <v>4043106252.0999999</v>
      </c>
    </row>
    <row r="1638" spans="1:5" x14ac:dyDescent="0.25">
      <c r="A1638" t="s">
        <v>60</v>
      </c>
      <c r="B1638" t="s">
        <v>66</v>
      </c>
      <c r="C1638">
        <v>2016</v>
      </c>
      <c r="D1638" t="s">
        <v>29</v>
      </c>
      <c r="E1638" s="27">
        <v>11267806949.330002</v>
      </c>
    </row>
    <row r="1639" spans="1:5" x14ac:dyDescent="0.25">
      <c r="A1639" t="s">
        <v>60</v>
      </c>
      <c r="B1639" t="s">
        <v>66</v>
      </c>
      <c r="C1639">
        <v>2016</v>
      </c>
      <c r="D1639" t="s">
        <v>30</v>
      </c>
      <c r="E1639" s="27">
        <v>176581468473.26001</v>
      </c>
    </row>
    <row r="1640" spans="1:5" x14ac:dyDescent="0.25">
      <c r="A1640" t="s">
        <v>60</v>
      </c>
      <c r="B1640" t="s">
        <v>66</v>
      </c>
      <c r="C1640">
        <v>2016</v>
      </c>
      <c r="D1640" t="s">
        <v>31</v>
      </c>
      <c r="E1640" s="27">
        <v>1195652058.2199707</v>
      </c>
    </row>
    <row r="1641" spans="1:5" x14ac:dyDescent="0.25">
      <c r="A1641" t="s">
        <v>60</v>
      </c>
      <c r="B1641" t="s">
        <v>66</v>
      </c>
      <c r="C1641">
        <v>2016</v>
      </c>
      <c r="D1641" t="s">
        <v>32</v>
      </c>
      <c r="E1641" s="27">
        <v>-485388185.29998779</v>
      </c>
    </row>
    <row r="1642" spans="1:5" x14ac:dyDescent="0.25">
      <c r="A1642" t="s">
        <v>60</v>
      </c>
      <c r="B1642" t="s">
        <v>66</v>
      </c>
      <c r="C1642">
        <v>2016</v>
      </c>
      <c r="D1642" t="s">
        <v>33</v>
      </c>
      <c r="E1642" s="27">
        <v>1681040243.5199585</v>
      </c>
    </row>
    <row r="1643" spans="1:5" x14ac:dyDescent="0.25">
      <c r="A1643" t="s">
        <v>60</v>
      </c>
      <c r="B1643" t="s">
        <v>66</v>
      </c>
      <c r="C1643">
        <v>2016</v>
      </c>
      <c r="D1643" t="s">
        <v>34</v>
      </c>
      <c r="E1643" s="27">
        <v>-241143354.60998535</v>
      </c>
    </row>
    <row r="1644" spans="1:5" x14ac:dyDescent="0.25">
      <c r="A1644" t="s">
        <v>60</v>
      </c>
      <c r="B1644" t="s">
        <v>66</v>
      </c>
      <c r="C1644">
        <v>2016</v>
      </c>
      <c r="D1644" t="s">
        <v>35</v>
      </c>
      <c r="E1644" s="27">
        <v>-643717472.08004761</v>
      </c>
    </row>
    <row r="1645" spans="1:5" x14ac:dyDescent="0.25">
      <c r="A1645" t="s">
        <v>61</v>
      </c>
      <c r="B1645" t="s">
        <v>66</v>
      </c>
      <c r="C1645">
        <v>2016</v>
      </c>
      <c r="D1645" t="s">
        <v>4</v>
      </c>
      <c r="E1645" s="27">
        <v>8345847501.8599987</v>
      </c>
    </row>
    <row r="1646" spans="1:5" x14ac:dyDescent="0.25">
      <c r="A1646" t="s">
        <v>61</v>
      </c>
      <c r="B1646" t="s">
        <v>66</v>
      </c>
      <c r="C1646">
        <v>2016</v>
      </c>
      <c r="D1646" t="s">
        <v>5</v>
      </c>
      <c r="E1646" s="27">
        <v>2822843038.9499993</v>
      </c>
    </row>
    <row r="1647" spans="1:5" x14ac:dyDescent="0.25">
      <c r="A1647" t="s">
        <v>61</v>
      </c>
      <c r="B1647" t="s">
        <v>66</v>
      </c>
      <c r="C1647">
        <v>2016</v>
      </c>
      <c r="D1647" t="s">
        <v>6</v>
      </c>
      <c r="E1647" s="27">
        <v>2033237572.5436463</v>
      </c>
    </row>
    <row r="1648" spans="1:5" x14ac:dyDescent="0.25">
      <c r="A1648" t="s">
        <v>61</v>
      </c>
      <c r="B1648" t="s">
        <v>66</v>
      </c>
      <c r="C1648">
        <v>2016</v>
      </c>
      <c r="D1648" t="s">
        <v>7</v>
      </c>
      <c r="E1648" s="27">
        <v>4184856494.27</v>
      </c>
    </row>
    <row r="1649" spans="1:5" x14ac:dyDescent="0.25">
      <c r="A1649" t="s">
        <v>61</v>
      </c>
      <c r="B1649" t="s">
        <v>66</v>
      </c>
      <c r="C1649">
        <v>2016</v>
      </c>
      <c r="D1649" t="s">
        <v>8</v>
      </c>
      <c r="E1649" s="27">
        <v>2969417599.4499998</v>
      </c>
    </row>
    <row r="1650" spans="1:5" x14ac:dyDescent="0.25">
      <c r="A1650" t="s">
        <v>61</v>
      </c>
      <c r="B1650" t="s">
        <v>66</v>
      </c>
      <c r="C1650">
        <v>2016</v>
      </c>
      <c r="D1650" t="s">
        <v>9</v>
      </c>
      <c r="E1650" s="27">
        <v>611204231.1099999</v>
      </c>
    </row>
    <row r="1651" spans="1:5" x14ac:dyDescent="0.25">
      <c r="A1651" t="s">
        <v>61</v>
      </c>
      <c r="B1651" t="s">
        <v>66</v>
      </c>
      <c r="C1651">
        <v>2016</v>
      </c>
      <c r="D1651" t="s">
        <v>10</v>
      </c>
      <c r="E1651" s="27">
        <v>726943737.53000009</v>
      </c>
    </row>
    <row r="1652" spans="1:5" x14ac:dyDescent="0.25">
      <c r="A1652" t="s">
        <v>61</v>
      </c>
      <c r="B1652" t="s">
        <v>66</v>
      </c>
      <c r="C1652">
        <v>2016</v>
      </c>
      <c r="D1652" t="s">
        <v>11</v>
      </c>
      <c r="E1652" s="27">
        <v>7618903764.329999</v>
      </c>
    </row>
    <row r="1653" spans="1:5" x14ac:dyDescent="0.25">
      <c r="A1653" t="s">
        <v>61</v>
      </c>
      <c r="B1653" t="s">
        <v>66</v>
      </c>
      <c r="C1653">
        <v>2016</v>
      </c>
      <c r="D1653" t="s">
        <v>12</v>
      </c>
      <c r="E1653" s="27">
        <v>234902326.27999997</v>
      </c>
    </row>
    <row r="1654" spans="1:5" x14ac:dyDescent="0.25">
      <c r="A1654" t="s">
        <v>61</v>
      </c>
      <c r="B1654" t="s">
        <v>66</v>
      </c>
      <c r="C1654">
        <v>2016</v>
      </c>
      <c r="D1654" t="s">
        <v>13</v>
      </c>
      <c r="E1654" s="27">
        <v>217271237.90000001</v>
      </c>
    </row>
    <row r="1655" spans="1:5" x14ac:dyDescent="0.25">
      <c r="A1655" t="s">
        <v>61</v>
      </c>
      <c r="B1655" t="s">
        <v>66</v>
      </c>
      <c r="C1655">
        <v>2016</v>
      </c>
      <c r="D1655" t="s">
        <v>14</v>
      </c>
      <c r="E1655" s="27">
        <v>6230534.0099999998</v>
      </c>
    </row>
    <row r="1656" spans="1:5" x14ac:dyDescent="0.25">
      <c r="A1656" t="s">
        <v>61</v>
      </c>
      <c r="B1656" t="s">
        <v>66</v>
      </c>
      <c r="C1656">
        <v>2016</v>
      </c>
      <c r="D1656" t="s">
        <v>15</v>
      </c>
      <c r="E1656" s="27">
        <v>11400554.369999999</v>
      </c>
    </row>
    <row r="1657" spans="1:5" x14ac:dyDescent="0.25">
      <c r="A1657" t="s">
        <v>61</v>
      </c>
      <c r="B1657" t="s">
        <v>66</v>
      </c>
      <c r="C1657">
        <v>2016</v>
      </c>
      <c r="D1657" t="s">
        <v>17</v>
      </c>
      <c r="E1657" s="27">
        <v>17631088.379999965</v>
      </c>
    </row>
    <row r="1658" spans="1:5" x14ac:dyDescent="0.25">
      <c r="A1658" t="s">
        <v>61</v>
      </c>
      <c r="B1658" t="s">
        <v>66</v>
      </c>
      <c r="C1658">
        <v>2016</v>
      </c>
      <c r="D1658" t="s">
        <v>18</v>
      </c>
      <c r="E1658" s="27">
        <v>7636534852.7099991</v>
      </c>
    </row>
    <row r="1659" spans="1:5" x14ac:dyDescent="0.25">
      <c r="A1659" t="s">
        <v>61</v>
      </c>
      <c r="B1659" t="s">
        <v>66</v>
      </c>
      <c r="C1659">
        <v>2016</v>
      </c>
      <c r="D1659" t="s">
        <v>19</v>
      </c>
      <c r="E1659" s="27">
        <v>6982289861.119998</v>
      </c>
    </row>
    <row r="1660" spans="1:5" x14ac:dyDescent="0.25">
      <c r="A1660" t="s">
        <v>61</v>
      </c>
      <c r="B1660" t="s">
        <v>66</v>
      </c>
      <c r="C1660">
        <v>2016</v>
      </c>
      <c r="D1660" t="s">
        <v>20</v>
      </c>
      <c r="E1660" s="27">
        <v>4418496525.6199989</v>
      </c>
    </row>
    <row r="1661" spans="1:5" x14ac:dyDescent="0.25">
      <c r="A1661" t="s">
        <v>61</v>
      </c>
      <c r="B1661" t="s">
        <v>66</v>
      </c>
      <c r="C1661">
        <v>2016</v>
      </c>
      <c r="D1661" t="s">
        <v>21</v>
      </c>
      <c r="E1661" s="27">
        <v>170312209</v>
      </c>
    </row>
    <row r="1662" spans="1:5" x14ac:dyDescent="0.25">
      <c r="A1662" t="s">
        <v>61</v>
      </c>
      <c r="B1662" t="s">
        <v>66</v>
      </c>
      <c r="C1662">
        <v>2016</v>
      </c>
      <c r="D1662" t="s">
        <v>22</v>
      </c>
      <c r="E1662" s="27">
        <v>2393481126.4999995</v>
      </c>
    </row>
    <row r="1663" spans="1:5" x14ac:dyDescent="0.25">
      <c r="A1663" t="s">
        <v>61</v>
      </c>
      <c r="B1663" t="s">
        <v>66</v>
      </c>
      <c r="C1663">
        <v>2016</v>
      </c>
      <c r="D1663" t="s">
        <v>23</v>
      </c>
      <c r="E1663" s="27">
        <v>6811977652.119998</v>
      </c>
    </row>
    <row r="1664" spans="1:5" x14ac:dyDescent="0.25">
      <c r="A1664" t="s">
        <v>61</v>
      </c>
      <c r="B1664" t="s">
        <v>66</v>
      </c>
      <c r="C1664">
        <v>2016</v>
      </c>
      <c r="D1664" t="s">
        <v>24</v>
      </c>
      <c r="E1664" s="27">
        <v>825971220.39999998</v>
      </c>
    </row>
    <row r="1665" spans="1:5" x14ac:dyDescent="0.25">
      <c r="A1665" t="s">
        <v>61</v>
      </c>
      <c r="B1665" t="s">
        <v>66</v>
      </c>
      <c r="C1665">
        <v>2016</v>
      </c>
      <c r="D1665" t="s">
        <v>25</v>
      </c>
      <c r="E1665" s="27">
        <v>528501134.37</v>
      </c>
    </row>
    <row r="1666" spans="1:5" x14ac:dyDescent="0.25">
      <c r="A1666" t="s">
        <v>61</v>
      </c>
      <c r="B1666" t="s">
        <v>66</v>
      </c>
      <c r="C1666">
        <v>2016</v>
      </c>
      <c r="D1666" t="s">
        <v>26</v>
      </c>
      <c r="E1666" s="27">
        <v>170778.23000000045</v>
      </c>
    </row>
    <row r="1667" spans="1:5" x14ac:dyDescent="0.25">
      <c r="A1667" t="s">
        <v>61</v>
      </c>
      <c r="B1667" t="s">
        <v>66</v>
      </c>
      <c r="C1667">
        <v>2016</v>
      </c>
      <c r="D1667" t="s">
        <v>27</v>
      </c>
      <c r="E1667" s="27">
        <v>297299307.80000001</v>
      </c>
    </row>
    <row r="1668" spans="1:5" x14ac:dyDescent="0.25">
      <c r="A1668" t="s">
        <v>61</v>
      </c>
      <c r="B1668" t="s">
        <v>66</v>
      </c>
      <c r="C1668">
        <v>2016</v>
      </c>
      <c r="D1668" t="s">
        <v>28</v>
      </c>
      <c r="E1668" s="27">
        <v>286251742.43000001</v>
      </c>
    </row>
    <row r="1669" spans="1:5" x14ac:dyDescent="0.25">
      <c r="A1669" t="s">
        <v>61</v>
      </c>
      <c r="B1669" t="s">
        <v>66</v>
      </c>
      <c r="C1669">
        <v>2016</v>
      </c>
      <c r="D1669" t="s">
        <v>29</v>
      </c>
      <c r="E1669" s="27">
        <v>528671912.60000002</v>
      </c>
    </row>
    <row r="1670" spans="1:5" x14ac:dyDescent="0.25">
      <c r="A1670" t="s">
        <v>61</v>
      </c>
      <c r="B1670" t="s">
        <v>66</v>
      </c>
      <c r="C1670">
        <v>2016</v>
      </c>
      <c r="D1670" t="s">
        <v>30</v>
      </c>
      <c r="E1670" s="27">
        <v>7340649564.7199984</v>
      </c>
    </row>
    <row r="1671" spans="1:5" x14ac:dyDescent="0.25">
      <c r="A1671" t="s">
        <v>61</v>
      </c>
      <c r="B1671" t="s">
        <v>66</v>
      </c>
      <c r="C1671">
        <v>2016</v>
      </c>
      <c r="D1671" t="s">
        <v>31</v>
      </c>
      <c r="E1671" s="27">
        <v>295885287.99000072</v>
      </c>
    </row>
    <row r="1672" spans="1:5" x14ac:dyDescent="0.25">
      <c r="A1672" t="s">
        <v>61</v>
      </c>
      <c r="B1672" t="s">
        <v>66</v>
      </c>
      <c r="C1672">
        <v>2016</v>
      </c>
      <c r="D1672" t="s">
        <v>32</v>
      </c>
      <c r="E1672" s="27">
        <v>265096335.50999928</v>
      </c>
    </row>
    <row r="1673" spans="1:5" x14ac:dyDescent="0.25">
      <c r="A1673" t="s">
        <v>61</v>
      </c>
      <c r="B1673" t="s">
        <v>66</v>
      </c>
      <c r="C1673">
        <v>2016</v>
      </c>
      <c r="D1673" t="s">
        <v>33</v>
      </c>
      <c r="E1673" s="27">
        <v>30788952.48000145</v>
      </c>
    </row>
    <row r="1674" spans="1:5" x14ac:dyDescent="0.25">
      <c r="A1674" t="s">
        <v>61</v>
      </c>
      <c r="B1674" t="s">
        <v>66</v>
      </c>
      <c r="C1674">
        <v>2016</v>
      </c>
      <c r="D1674" t="s">
        <v>34</v>
      </c>
      <c r="E1674" s="27">
        <v>-2553534.2399997711</v>
      </c>
    </row>
    <row r="1675" spans="1:5" x14ac:dyDescent="0.25">
      <c r="A1675" t="s">
        <v>61</v>
      </c>
      <c r="B1675" t="s">
        <v>66</v>
      </c>
      <c r="C1675">
        <v>2016</v>
      </c>
      <c r="D1675" t="s">
        <v>35</v>
      </c>
      <c r="E1675" s="27">
        <v>509945945.35000038</v>
      </c>
    </row>
    <row r="1676" spans="1:5" x14ac:dyDescent="0.25">
      <c r="A1676" t="s">
        <v>1</v>
      </c>
      <c r="B1676" t="s">
        <v>66</v>
      </c>
      <c r="C1676">
        <v>2017</v>
      </c>
      <c r="D1676" t="s">
        <v>4</v>
      </c>
      <c r="E1676" s="27">
        <v>5023774267.4099998</v>
      </c>
    </row>
    <row r="1677" spans="1:5" x14ac:dyDescent="0.25">
      <c r="A1677" t="s">
        <v>1</v>
      </c>
      <c r="B1677" t="s">
        <v>66</v>
      </c>
      <c r="C1677">
        <v>2017</v>
      </c>
      <c r="D1677" t="s">
        <v>5</v>
      </c>
      <c r="E1677" s="27">
        <v>1370205079.4400001</v>
      </c>
    </row>
    <row r="1678" spans="1:5" x14ac:dyDescent="0.25">
      <c r="A1678" t="s">
        <v>1</v>
      </c>
      <c r="B1678" t="s">
        <v>66</v>
      </c>
      <c r="C1678">
        <v>2017</v>
      </c>
      <c r="D1678" t="s">
        <v>6</v>
      </c>
      <c r="E1678" s="27">
        <v>1017234523.9462291</v>
      </c>
    </row>
    <row r="1679" spans="1:5" x14ac:dyDescent="0.25">
      <c r="A1679" t="s">
        <v>1</v>
      </c>
      <c r="B1679" t="s">
        <v>66</v>
      </c>
      <c r="C1679">
        <v>2017</v>
      </c>
      <c r="D1679" t="s">
        <v>7</v>
      </c>
      <c r="E1679" s="27">
        <v>3243103097.9499998</v>
      </c>
    </row>
    <row r="1680" spans="1:5" x14ac:dyDescent="0.25">
      <c r="A1680" t="s">
        <v>1</v>
      </c>
      <c r="B1680" t="s">
        <v>66</v>
      </c>
      <c r="C1680">
        <v>2017</v>
      </c>
      <c r="D1680" t="s">
        <v>8</v>
      </c>
      <c r="E1680" s="27">
        <v>2292847835.8499999</v>
      </c>
    </row>
    <row r="1681" spans="1:5" x14ac:dyDescent="0.25">
      <c r="A1681" t="s">
        <v>1</v>
      </c>
      <c r="B1681" t="s">
        <v>66</v>
      </c>
      <c r="C1681">
        <v>2017</v>
      </c>
      <c r="D1681" t="s">
        <v>9</v>
      </c>
      <c r="E1681" s="27">
        <v>349456259.73000002</v>
      </c>
    </row>
    <row r="1682" spans="1:5" x14ac:dyDescent="0.25">
      <c r="A1682" t="s">
        <v>1</v>
      </c>
      <c r="B1682" t="s">
        <v>66</v>
      </c>
      <c r="C1682">
        <v>2017</v>
      </c>
      <c r="D1682" t="s">
        <v>10</v>
      </c>
      <c r="E1682" s="27">
        <v>61009830.289999999</v>
      </c>
    </row>
    <row r="1683" spans="1:5" x14ac:dyDescent="0.25">
      <c r="A1683" t="s">
        <v>1</v>
      </c>
      <c r="B1683" t="s">
        <v>66</v>
      </c>
      <c r="C1683">
        <v>2017</v>
      </c>
      <c r="D1683" t="s">
        <v>11</v>
      </c>
      <c r="E1683" s="27">
        <v>4962764437.1199999</v>
      </c>
    </row>
    <row r="1684" spans="1:5" x14ac:dyDescent="0.25">
      <c r="A1684" t="s">
        <v>1</v>
      </c>
      <c r="B1684" t="s">
        <v>66</v>
      </c>
      <c r="C1684">
        <v>2017</v>
      </c>
      <c r="D1684" t="s">
        <v>12</v>
      </c>
      <c r="E1684" s="27">
        <v>220867520.65000001</v>
      </c>
    </row>
    <row r="1685" spans="1:5" x14ac:dyDescent="0.25">
      <c r="A1685" t="s">
        <v>1</v>
      </c>
      <c r="B1685" t="s">
        <v>66</v>
      </c>
      <c r="C1685">
        <v>2017</v>
      </c>
      <c r="D1685" t="s">
        <v>13</v>
      </c>
      <c r="E1685" s="27">
        <v>167307978.38</v>
      </c>
    </row>
    <row r="1686" spans="1:5" x14ac:dyDescent="0.25">
      <c r="A1686" t="s">
        <v>1</v>
      </c>
      <c r="B1686" t="s">
        <v>66</v>
      </c>
      <c r="C1686">
        <v>2017</v>
      </c>
      <c r="D1686" t="s">
        <v>14</v>
      </c>
      <c r="E1686" s="27">
        <v>53559542.270000003</v>
      </c>
    </row>
    <row r="1687" spans="1:5" x14ac:dyDescent="0.25">
      <c r="A1687" t="s">
        <v>1</v>
      </c>
      <c r="B1687" t="s">
        <v>66</v>
      </c>
      <c r="C1687">
        <v>2017</v>
      </c>
      <c r="D1687" t="s">
        <v>15</v>
      </c>
      <c r="E1687" s="27">
        <v>0</v>
      </c>
    </row>
    <row r="1688" spans="1:5" x14ac:dyDescent="0.25">
      <c r="A1688" t="s">
        <v>1</v>
      </c>
      <c r="B1688" t="s">
        <v>66</v>
      </c>
      <c r="C1688">
        <v>2017</v>
      </c>
      <c r="D1688" t="s">
        <v>17</v>
      </c>
      <c r="E1688" s="27">
        <v>53559542.270000003</v>
      </c>
    </row>
    <row r="1689" spans="1:5" x14ac:dyDescent="0.25">
      <c r="A1689" t="s">
        <v>1</v>
      </c>
      <c r="B1689" t="s">
        <v>66</v>
      </c>
      <c r="C1689">
        <v>2017</v>
      </c>
      <c r="D1689" t="s">
        <v>18</v>
      </c>
      <c r="E1689" s="27">
        <v>5016323979.3900003</v>
      </c>
    </row>
    <row r="1690" spans="1:5" x14ac:dyDescent="0.25">
      <c r="A1690" t="s">
        <v>1</v>
      </c>
      <c r="B1690" t="s">
        <v>66</v>
      </c>
      <c r="C1690">
        <v>2017</v>
      </c>
      <c r="D1690" t="s">
        <v>19</v>
      </c>
      <c r="E1690" s="27">
        <v>4811549070.1800003</v>
      </c>
    </row>
    <row r="1691" spans="1:5" x14ac:dyDescent="0.25">
      <c r="A1691" t="s">
        <v>1</v>
      </c>
      <c r="B1691" t="s">
        <v>66</v>
      </c>
      <c r="C1691">
        <v>2017</v>
      </c>
      <c r="D1691" t="s">
        <v>20</v>
      </c>
      <c r="E1691" s="27">
        <v>3149977849.6700001</v>
      </c>
    </row>
    <row r="1692" spans="1:5" x14ac:dyDescent="0.25">
      <c r="A1692" t="s">
        <v>1</v>
      </c>
      <c r="B1692" t="s">
        <v>66</v>
      </c>
      <c r="C1692">
        <v>2017</v>
      </c>
      <c r="D1692" t="s">
        <v>21</v>
      </c>
      <c r="E1692" s="27">
        <v>170313170.30000001</v>
      </c>
    </row>
    <row r="1693" spans="1:5" x14ac:dyDescent="0.25">
      <c r="A1693" t="s">
        <v>1</v>
      </c>
      <c r="B1693" t="s">
        <v>66</v>
      </c>
      <c r="C1693">
        <v>2017</v>
      </c>
      <c r="D1693" t="s">
        <v>22</v>
      </c>
      <c r="E1693" s="27">
        <v>1491258050.21</v>
      </c>
    </row>
    <row r="1694" spans="1:5" x14ac:dyDescent="0.25">
      <c r="A1694" t="s">
        <v>1</v>
      </c>
      <c r="B1694" t="s">
        <v>66</v>
      </c>
      <c r="C1694">
        <v>2017</v>
      </c>
      <c r="D1694" t="s">
        <v>23</v>
      </c>
      <c r="E1694" s="27">
        <v>4641235899.8800001</v>
      </c>
    </row>
    <row r="1695" spans="1:5" x14ac:dyDescent="0.25">
      <c r="A1695" t="s">
        <v>1</v>
      </c>
      <c r="B1695" t="s">
        <v>66</v>
      </c>
      <c r="C1695">
        <v>2017</v>
      </c>
      <c r="D1695" t="s">
        <v>24</v>
      </c>
      <c r="E1695" s="27">
        <v>624610223.63999999</v>
      </c>
    </row>
    <row r="1696" spans="1:5" x14ac:dyDescent="0.25">
      <c r="A1696" t="s">
        <v>1</v>
      </c>
      <c r="B1696" t="s">
        <v>66</v>
      </c>
      <c r="C1696">
        <v>2017</v>
      </c>
      <c r="D1696" t="s">
        <v>25</v>
      </c>
      <c r="E1696" s="27">
        <v>309237793.93000001</v>
      </c>
    </row>
    <row r="1697" spans="1:5" x14ac:dyDescent="0.25">
      <c r="A1697" t="s">
        <v>1</v>
      </c>
      <c r="B1697" t="s">
        <v>66</v>
      </c>
      <c r="C1697">
        <v>2017</v>
      </c>
      <c r="D1697" t="s">
        <v>26</v>
      </c>
      <c r="E1697" s="27">
        <v>4855187.03</v>
      </c>
    </row>
    <row r="1698" spans="1:5" x14ac:dyDescent="0.25">
      <c r="A1698" t="s">
        <v>1</v>
      </c>
      <c r="B1698" t="s">
        <v>66</v>
      </c>
      <c r="C1698">
        <v>2017</v>
      </c>
      <c r="D1698" t="s">
        <v>27</v>
      </c>
      <c r="E1698" s="27">
        <v>310517242.68000001</v>
      </c>
    </row>
    <row r="1699" spans="1:5" x14ac:dyDescent="0.25">
      <c r="A1699" t="s">
        <v>1</v>
      </c>
      <c r="B1699" t="s">
        <v>66</v>
      </c>
      <c r="C1699">
        <v>2017</v>
      </c>
      <c r="D1699" t="s">
        <v>28</v>
      </c>
      <c r="E1699" s="27">
        <v>310517242.68000001</v>
      </c>
    </row>
    <row r="1700" spans="1:5" x14ac:dyDescent="0.25">
      <c r="A1700" t="s">
        <v>1</v>
      </c>
      <c r="B1700" t="s">
        <v>66</v>
      </c>
      <c r="C1700">
        <v>2017</v>
      </c>
      <c r="D1700" t="s">
        <v>29</v>
      </c>
      <c r="E1700" s="27">
        <v>314092980.95999998</v>
      </c>
    </row>
    <row r="1701" spans="1:5" x14ac:dyDescent="0.25">
      <c r="A1701" t="s">
        <v>1</v>
      </c>
      <c r="B1701" t="s">
        <v>66</v>
      </c>
      <c r="C1701">
        <v>2017</v>
      </c>
      <c r="D1701" t="s">
        <v>30</v>
      </c>
      <c r="E1701" s="27">
        <v>4955328880.8400002</v>
      </c>
    </row>
    <row r="1702" spans="1:5" x14ac:dyDescent="0.25">
      <c r="A1702" t="s">
        <v>1</v>
      </c>
      <c r="B1702" t="s">
        <v>66</v>
      </c>
      <c r="C1702">
        <v>2017</v>
      </c>
      <c r="D1702" t="s">
        <v>31</v>
      </c>
      <c r="E1702" s="27">
        <v>60995098.550000191</v>
      </c>
    </row>
    <row r="1703" spans="1:5" x14ac:dyDescent="0.25">
      <c r="A1703" t="s">
        <v>1</v>
      </c>
      <c r="B1703" t="s">
        <v>66</v>
      </c>
      <c r="C1703">
        <v>2017</v>
      </c>
      <c r="D1703" t="s">
        <v>32</v>
      </c>
      <c r="E1703" s="27">
        <v>42648743.5</v>
      </c>
    </row>
    <row r="1704" spans="1:5" x14ac:dyDescent="0.25">
      <c r="A1704" t="s">
        <v>1</v>
      </c>
      <c r="B1704" t="s">
        <v>66</v>
      </c>
      <c r="C1704">
        <v>2017</v>
      </c>
      <c r="D1704" t="s">
        <v>33</v>
      </c>
      <c r="E1704" s="27">
        <v>18346355.050000191</v>
      </c>
    </row>
    <row r="1705" spans="1:5" x14ac:dyDescent="0.25">
      <c r="A1705" t="s">
        <v>1</v>
      </c>
      <c r="B1705" t="s">
        <v>66</v>
      </c>
      <c r="C1705">
        <v>2017</v>
      </c>
      <c r="D1705" t="s">
        <v>34</v>
      </c>
      <c r="E1705" s="27">
        <v>0</v>
      </c>
    </row>
    <row r="1706" spans="1:5" x14ac:dyDescent="0.25">
      <c r="A1706" t="s">
        <v>1</v>
      </c>
      <c r="B1706" t="s">
        <v>66</v>
      </c>
      <c r="C1706">
        <v>2017</v>
      </c>
      <c r="D1706" t="s">
        <v>35</v>
      </c>
      <c r="E1706" s="27">
        <v>-234166249.26000023</v>
      </c>
    </row>
    <row r="1707" spans="1:5" x14ac:dyDescent="0.25">
      <c r="A1707" t="s">
        <v>36</v>
      </c>
      <c r="B1707" t="s">
        <v>66</v>
      </c>
      <c r="C1707">
        <v>2017</v>
      </c>
      <c r="D1707" t="s">
        <v>4</v>
      </c>
      <c r="E1707" s="27">
        <v>8718357605.3799992</v>
      </c>
    </row>
    <row r="1708" spans="1:5" x14ac:dyDescent="0.25">
      <c r="A1708" t="s">
        <v>36</v>
      </c>
      <c r="B1708" t="s">
        <v>66</v>
      </c>
      <c r="C1708">
        <v>2017</v>
      </c>
      <c r="D1708" t="s">
        <v>5</v>
      </c>
      <c r="E1708" s="27">
        <v>4156931355.0500002</v>
      </c>
    </row>
    <row r="1709" spans="1:5" x14ac:dyDescent="0.25">
      <c r="A1709" t="s">
        <v>36</v>
      </c>
      <c r="B1709" t="s">
        <v>66</v>
      </c>
      <c r="C1709">
        <v>2017</v>
      </c>
      <c r="D1709" t="s">
        <v>6</v>
      </c>
      <c r="E1709" s="27">
        <v>3405559146.5915542</v>
      </c>
    </row>
    <row r="1710" spans="1:5" x14ac:dyDescent="0.25">
      <c r="A1710" t="s">
        <v>36</v>
      </c>
      <c r="B1710" t="s">
        <v>66</v>
      </c>
      <c r="C1710">
        <v>2017</v>
      </c>
      <c r="D1710" t="s">
        <v>7</v>
      </c>
      <c r="E1710" s="27">
        <v>3844390841.1599989</v>
      </c>
    </row>
    <row r="1711" spans="1:5" x14ac:dyDescent="0.25">
      <c r="A1711" t="s">
        <v>36</v>
      </c>
      <c r="B1711" t="s">
        <v>66</v>
      </c>
      <c r="C1711">
        <v>2017</v>
      </c>
      <c r="D1711" t="s">
        <v>8</v>
      </c>
      <c r="E1711" s="27">
        <v>2796240798.5</v>
      </c>
    </row>
    <row r="1712" spans="1:5" x14ac:dyDescent="0.25">
      <c r="A1712" t="s">
        <v>36</v>
      </c>
      <c r="B1712" t="s">
        <v>66</v>
      </c>
      <c r="C1712">
        <v>2017</v>
      </c>
      <c r="D1712" t="s">
        <v>9</v>
      </c>
      <c r="E1712" s="27">
        <v>525783915.54000002</v>
      </c>
    </row>
    <row r="1713" spans="1:5" x14ac:dyDescent="0.25">
      <c r="A1713" t="s">
        <v>36</v>
      </c>
      <c r="B1713" t="s">
        <v>66</v>
      </c>
      <c r="C1713">
        <v>2017</v>
      </c>
      <c r="D1713" t="s">
        <v>10</v>
      </c>
      <c r="E1713" s="27">
        <v>191251493.63</v>
      </c>
    </row>
    <row r="1714" spans="1:5" x14ac:dyDescent="0.25">
      <c r="A1714" t="s">
        <v>36</v>
      </c>
      <c r="B1714" t="s">
        <v>66</v>
      </c>
      <c r="C1714">
        <v>2017</v>
      </c>
      <c r="D1714" t="s">
        <v>11</v>
      </c>
      <c r="E1714" s="27">
        <v>8527106111.749999</v>
      </c>
    </row>
    <row r="1715" spans="1:5" x14ac:dyDescent="0.25">
      <c r="A1715" t="s">
        <v>36</v>
      </c>
      <c r="B1715" t="s">
        <v>66</v>
      </c>
      <c r="C1715">
        <v>2017</v>
      </c>
      <c r="D1715" t="s">
        <v>12</v>
      </c>
      <c r="E1715" s="27">
        <v>370687287.81999999</v>
      </c>
    </row>
    <row r="1716" spans="1:5" x14ac:dyDescent="0.25">
      <c r="A1716" t="s">
        <v>36</v>
      </c>
      <c r="B1716" t="s">
        <v>66</v>
      </c>
      <c r="C1716">
        <v>2017</v>
      </c>
      <c r="D1716" t="s">
        <v>13</v>
      </c>
      <c r="E1716" s="27">
        <v>125107067.34999999</v>
      </c>
    </row>
    <row r="1717" spans="1:5" x14ac:dyDescent="0.25">
      <c r="A1717" t="s">
        <v>36</v>
      </c>
      <c r="B1717" t="s">
        <v>66</v>
      </c>
      <c r="C1717">
        <v>2017</v>
      </c>
      <c r="D1717" t="s">
        <v>14</v>
      </c>
      <c r="E1717" s="27">
        <v>245580220.47</v>
      </c>
    </row>
    <row r="1718" spans="1:5" x14ac:dyDescent="0.25">
      <c r="A1718" t="s">
        <v>36</v>
      </c>
      <c r="B1718" t="s">
        <v>66</v>
      </c>
      <c r="C1718">
        <v>2017</v>
      </c>
      <c r="D1718" t="s">
        <v>15</v>
      </c>
      <c r="E1718" s="27">
        <v>0</v>
      </c>
    </row>
    <row r="1719" spans="1:5" x14ac:dyDescent="0.25">
      <c r="A1719" t="s">
        <v>36</v>
      </c>
      <c r="B1719" t="s">
        <v>66</v>
      </c>
      <c r="C1719">
        <v>2017</v>
      </c>
      <c r="D1719" t="s">
        <v>17</v>
      </c>
      <c r="E1719" s="27">
        <v>245580220.46999997</v>
      </c>
    </row>
    <row r="1720" spans="1:5" x14ac:dyDescent="0.25">
      <c r="A1720" t="s">
        <v>36</v>
      </c>
      <c r="B1720" t="s">
        <v>66</v>
      </c>
      <c r="C1720">
        <v>2017</v>
      </c>
      <c r="D1720" t="s">
        <v>18</v>
      </c>
      <c r="E1720" s="27">
        <v>8772686332.2199993</v>
      </c>
    </row>
    <row r="1721" spans="1:5" x14ac:dyDescent="0.25">
      <c r="A1721" t="s">
        <v>36</v>
      </c>
      <c r="B1721" t="s">
        <v>66</v>
      </c>
      <c r="C1721">
        <v>2017</v>
      </c>
      <c r="D1721" t="s">
        <v>19</v>
      </c>
      <c r="E1721" s="27">
        <v>8052984527.9100018</v>
      </c>
    </row>
    <row r="1722" spans="1:5" x14ac:dyDescent="0.25">
      <c r="A1722" t="s">
        <v>36</v>
      </c>
      <c r="B1722" t="s">
        <v>66</v>
      </c>
      <c r="C1722">
        <v>2017</v>
      </c>
      <c r="D1722" t="s">
        <v>20</v>
      </c>
      <c r="E1722" s="27">
        <v>4879934870.2900009</v>
      </c>
    </row>
    <row r="1723" spans="1:5" x14ac:dyDescent="0.25">
      <c r="A1723" t="s">
        <v>36</v>
      </c>
      <c r="B1723" t="s">
        <v>66</v>
      </c>
      <c r="C1723">
        <v>2017</v>
      </c>
      <c r="D1723" t="s">
        <v>21</v>
      </c>
      <c r="E1723" s="27">
        <v>210710332.75999999</v>
      </c>
    </row>
    <row r="1724" spans="1:5" x14ac:dyDescent="0.25">
      <c r="A1724" t="s">
        <v>36</v>
      </c>
      <c r="B1724" t="s">
        <v>66</v>
      </c>
      <c r="C1724">
        <v>2017</v>
      </c>
      <c r="D1724" t="s">
        <v>22</v>
      </c>
      <c r="E1724" s="27">
        <v>2962339324.8600001</v>
      </c>
    </row>
    <row r="1725" spans="1:5" x14ac:dyDescent="0.25">
      <c r="A1725" t="s">
        <v>36</v>
      </c>
      <c r="B1725" t="s">
        <v>66</v>
      </c>
      <c r="C1725">
        <v>2017</v>
      </c>
      <c r="D1725" t="s">
        <v>23</v>
      </c>
      <c r="E1725" s="27">
        <v>7842274195.1500015</v>
      </c>
    </row>
    <row r="1726" spans="1:5" x14ac:dyDescent="0.25">
      <c r="A1726" t="s">
        <v>36</v>
      </c>
      <c r="B1726" t="s">
        <v>66</v>
      </c>
      <c r="C1726">
        <v>2017</v>
      </c>
      <c r="D1726" t="s">
        <v>24</v>
      </c>
      <c r="E1726" s="27">
        <v>920821282.38</v>
      </c>
    </row>
    <row r="1727" spans="1:5" x14ac:dyDescent="0.25">
      <c r="A1727" t="s">
        <v>36</v>
      </c>
      <c r="B1727" t="s">
        <v>66</v>
      </c>
      <c r="C1727">
        <v>2017</v>
      </c>
      <c r="D1727" t="s">
        <v>25</v>
      </c>
      <c r="E1727" s="27">
        <v>648833547.96000004</v>
      </c>
    </row>
    <row r="1728" spans="1:5" x14ac:dyDescent="0.25">
      <c r="A1728" t="s">
        <v>36</v>
      </c>
      <c r="B1728" t="s">
        <v>66</v>
      </c>
      <c r="C1728">
        <v>2017</v>
      </c>
      <c r="D1728" t="s">
        <v>26</v>
      </c>
      <c r="E1728" s="27">
        <v>11878000</v>
      </c>
    </row>
    <row r="1729" spans="1:5" x14ac:dyDescent="0.25">
      <c r="A1729" t="s">
        <v>36</v>
      </c>
      <c r="B1729" t="s">
        <v>66</v>
      </c>
      <c r="C1729">
        <v>2017</v>
      </c>
      <c r="D1729" t="s">
        <v>27</v>
      </c>
      <c r="E1729" s="27">
        <v>260109734.41999999</v>
      </c>
    </row>
    <row r="1730" spans="1:5" x14ac:dyDescent="0.25">
      <c r="A1730" t="s">
        <v>36</v>
      </c>
      <c r="B1730" t="s">
        <v>66</v>
      </c>
      <c r="C1730">
        <v>2017</v>
      </c>
      <c r="D1730" t="s">
        <v>28</v>
      </c>
      <c r="E1730" s="27">
        <v>258848784.41999999</v>
      </c>
    </row>
    <row r="1731" spans="1:5" x14ac:dyDescent="0.25">
      <c r="A1731" t="s">
        <v>36</v>
      </c>
      <c r="B1731" t="s">
        <v>66</v>
      </c>
      <c r="C1731">
        <v>2017</v>
      </c>
      <c r="D1731" t="s">
        <v>29</v>
      </c>
      <c r="E1731" s="27">
        <v>660711547.96000004</v>
      </c>
    </row>
    <row r="1732" spans="1:5" x14ac:dyDescent="0.25">
      <c r="A1732" t="s">
        <v>36</v>
      </c>
      <c r="B1732" t="s">
        <v>66</v>
      </c>
      <c r="C1732">
        <v>2017</v>
      </c>
      <c r="D1732" t="s">
        <v>30</v>
      </c>
      <c r="E1732" s="27">
        <v>8502985743.1100016</v>
      </c>
    </row>
    <row r="1733" spans="1:5" x14ac:dyDescent="0.25">
      <c r="A1733" t="s">
        <v>36</v>
      </c>
      <c r="B1733" t="s">
        <v>66</v>
      </c>
      <c r="C1733">
        <v>2017</v>
      </c>
      <c r="D1733" t="s">
        <v>31</v>
      </c>
      <c r="E1733" s="27">
        <v>269700589.10999775</v>
      </c>
    </row>
    <row r="1734" spans="1:5" x14ac:dyDescent="0.25">
      <c r="A1734" t="s">
        <v>36</v>
      </c>
      <c r="B1734" t="s">
        <v>66</v>
      </c>
      <c r="C1734">
        <v>2017</v>
      </c>
      <c r="D1734" t="s">
        <v>32</v>
      </c>
      <c r="E1734" s="27">
        <v>-124295173.56000042</v>
      </c>
    </row>
    <row r="1735" spans="1:5" x14ac:dyDescent="0.25">
      <c r="A1735" t="s">
        <v>36</v>
      </c>
      <c r="B1735" t="s">
        <v>66</v>
      </c>
      <c r="C1735">
        <v>2017</v>
      </c>
      <c r="D1735" t="s">
        <v>33</v>
      </c>
      <c r="E1735" s="27">
        <v>393995762.66999817</v>
      </c>
    </row>
    <row r="1736" spans="1:5" x14ac:dyDescent="0.25">
      <c r="A1736" t="s">
        <v>36</v>
      </c>
      <c r="B1736" t="s">
        <v>66</v>
      </c>
      <c r="C1736">
        <v>2017</v>
      </c>
      <c r="D1736" t="s">
        <v>34</v>
      </c>
      <c r="E1736" s="27">
        <v>-9.5367431640625E-7</v>
      </c>
    </row>
    <row r="1737" spans="1:5" x14ac:dyDescent="0.25">
      <c r="A1737" t="s">
        <v>36</v>
      </c>
      <c r="B1737" t="s">
        <v>66</v>
      </c>
      <c r="C1737">
        <v>2017</v>
      </c>
      <c r="D1737" t="s">
        <v>35</v>
      </c>
      <c r="E1737" s="27">
        <v>239534256.46999741</v>
      </c>
    </row>
    <row r="1738" spans="1:5" x14ac:dyDescent="0.25">
      <c r="A1738" t="s">
        <v>37</v>
      </c>
      <c r="B1738" t="s">
        <v>66</v>
      </c>
      <c r="C1738">
        <v>2017</v>
      </c>
      <c r="D1738" t="s">
        <v>4</v>
      </c>
      <c r="E1738" s="27">
        <v>14685941721.000004</v>
      </c>
    </row>
    <row r="1739" spans="1:5" x14ac:dyDescent="0.25">
      <c r="A1739" t="s">
        <v>37</v>
      </c>
      <c r="B1739" t="s">
        <v>66</v>
      </c>
      <c r="C1739">
        <v>2017</v>
      </c>
      <c r="D1739" t="s">
        <v>5</v>
      </c>
      <c r="E1739" s="27">
        <v>7937655106.1800022</v>
      </c>
    </row>
    <row r="1740" spans="1:5" x14ac:dyDescent="0.25">
      <c r="A1740" t="s">
        <v>37</v>
      </c>
      <c r="B1740" t="s">
        <v>66</v>
      </c>
      <c r="C1740">
        <v>2017</v>
      </c>
      <c r="D1740" t="s">
        <v>6</v>
      </c>
      <c r="E1740" s="27">
        <v>7003690144.8346443</v>
      </c>
    </row>
    <row r="1741" spans="1:5" x14ac:dyDescent="0.25">
      <c r="A1741" t="s">
        <v>37</v>
      </c>
      <c r="B1741" t="s">
        <v>66</v>
      </c>
      <c r="C1741">
        <v>2017</v>
      </c>
      <c r="D1741" t="s">
        <v>7</v>
      </c>
      <c r="E1741" s="27">
        <v>4705091694.96</v>
      </c>
    </row>
    <row r="1742" spans="1:5" x14ac:dyDescent="0.25">
      <c r="A1742" t="s">
        <v>37</v>
      </c>
      <c r="B1742" t="s">
        <v>66</v>
      </c>
      <c r="C1742">
        <v>2017</v>
      </c>
      <c r="D1742" t="s">
        <v>8</v>
      </c>
      <c r="E1742" s="27">
        <v>1909941050.3299997</v>
      </c>
    </row>
    <row r="1743" spans="1:5" x14ac:dyDescent="0.25">
      <c r="A1743" t="s">
        <v>37</v>
      </c>
      <c r="B1743" t="s">
        <v>66</v>
      </c>
      <c r="C1743">
        <v>2017</v>
      </c>
      <c r="D1743" t="s">
        <v>9</v>
      </c>
      <c r="E1743" s="27">
        <v>1842714377.0699999</v>
      </c>
    </row>
    <row r="1744" spans="1:5" x14ac:dyDescent="0.25">
      <c r="A1744" t="s">
        <v>37</v>
      </c>
      <c r="B1744" t="s">
        <v>66</v>
      </c>
      <c r="C1744">
        <v>2017</v>
      </c>
      <c r="D1744" t="s">
        <v>10</v>
      </c>
      <c r="E1744" s="27">
        <v>200480542.79000002</v>
      </c>
    </row>
    <row r="1745" spans="1:5" x14ac:dyDescent="0.25">
      <c r="A1745" t="s">
        <v>37</v>
      </c>
      <c r="B1745" t="s">
        <v>66</v>
      </c>
      <c r="C1745">
        <v>2017</v>
      </c>
      <c r="D1745" t="s">
        <v>11</v>
      </c>
      <c r="E1745" s="27">
        <v>14485461178.210003</v>
      </c>
    </row>
    <row r="1746" spans="1:5" x14ac:dyDescent="0.25">
      <c r="A1746" t="s">
        <v>37</v>
      </c>
      <c r="B1746" t="s">
        <v>66</v>
      </c>
      <c r="C1746">
        <v>2017</v>
      </c>
      <c r="D1746" t="s">
        <v>12</v>
      </c>
      <c r="E1746" s="27">
        <v>330687374.98000002</v>
      </c>
    </row>
    <row r="1747" spans="1:5" x14ac:dyDescent="0.25">
      <c r="A1747" t="s">
        <v>37</v>
      </c>
      <c r="B1747" t="s">
        <v>66</v>
      </c>
      <c r="C1747">
        <v>2017</v>
      </c>
      <c r="D1747" t="s">
        <v>13</v>
      </c>
      <c r="E1747" s="27">
        <v>204612480.22999999</v>
      </c>
    </row>
    <row r="1748" spans="1:5" x14ac:dyDescent="0.25">
      <c r="A1748" t="s">
        <v>37</v>
      </c>
      <c r="B1748" t="s">
        <v>66</v>
      </c>
      <c r="C1748">
        <v>2017</v>
      </c>
      <c r="D1748" t="s">
        <v>14</v>
      </c>
      <c r="E1748" s="27">
        <v>87965455.870000005</v>
      </c>
    </row>
    <row r="1749" spans="1:5" x14ac:dyDescent="0.25">
      <c r="A1749" t="s">
        <v>37</v>
      </c>
      <c r="B1749" t="s">
        <v>66</v>
      </c>
      <c r="C1749">
        <v>2017</v>
      </c>
      <c r="D1749" t="s">
        <v>15</v>
      </c>
      <c r="E1749" s="27">
        <v>38109438.880000003</v>
      </c>
    </row>
    <row r="1750" spans="1:5" x14ac:dyDescent="0.25">
      <c r="A1750" t="s">
        <v>37</v>
      </c>
      <c r="B1750" t="s">
        <v>66</v>
      </c>
      <c r="C1750">
        <v>2017</v>
      </c>
      <c r="D1750" t="s">
        <v>17</v>
      </c>
      <c r="E1750" s="27">
        <v>126074894.75000003</v>
      </c>
    </row>
    <row r="1751" spans="1:5" x14ac:dyDescent="0.25">
      <c r="A1751" t="s">
        <v>37</v>
      </c>
      <c r="B1751" t="s">
        <v>66</v>
      </c>
      <c r="C1751">
        <v>2017</v>
      </c>
      <c r="D1751" t="s">
        <v>18</v>
      </c>
      <c r="E1751" s="27">
        <v>14611536072.960003</v>
      </c>
    </row>
    <row r="1752" spans="1:5" x14ac:dyDescent="0.25">
      <c r="A1752" t="s">
        <v>37</v>
      </c>
      <c r="B1752" t="s">
        <v>66</v>
      </c>
      <c r="C1752">
        <v>2017</v>
      </c>
      <c r="D1752" t="s">
        <v>19</v>
      </c>
      <c r="E1752" s="27">
        <v>13118151277.450001</v>
      </c>
    </row>
    <row r="1753" spans="1:5" x14ac:dyDescent="0.25">
      <c r="A1753" t="s">
        <v>37</v>
      </c>
      <c r="B1753" t="s">
        <v>66</v>
      </c>
      <c r="C1753">
        <v>2017</v>
      </c>
      <c r="D1753" t="s">
        <v>20</v>
      </c>
      <c r="E1753" s="27">
        <v>6412285056.4399996</v>
      </c>
    </row>
    <row r="1754" spans="1:5" x14ac:dyDescent="0.25">
      <c r="A1754" t="s">
        <v>37</v>
      </c>
      <c r="B1754" t="s">
        <v>66</v>
      </c>
      <c r="C1754">
        <v>2017</v>
      </c>
      <c r="D1754" t="s">
        <v>21</v>
      </c>
      <c r="E1754" s="27">
        <v>327257676.45999998</v>
      </c>
    </row>
    <row r="1755" spans="1:5" x14ac:dyDescent="0.25">
      <c r="A1755" t="s">
        <v>37</v>
      </c>
      <c r="B1755" t="s">
        <v>66</v>
      </c>
      <c r="C1755">
        <v>2017</v>
      </c>
      <c r="D1755" t="s">
        <v>22</v>
      </c>
      <c r="E1755" s="27">
        <v>6378608544.5499992</v>
      </c>
    </row>
    <row r="1756" spans="1:5" x14ac:dyDescent="0.25">
      <c r="A1756" t="s">
        <v>37</v>
      </c>
      <c r="B1756" t="s">
        <v>66</v>
      </c>
      <c r="C1756">
        <v>2017</v>
      </c>
      <c r="D1756" t="s">
        <v>23</v>
      </c>
      <c r="E1756" s="27">
        <v>12790893600.990002</v>
      </c>
    </row>
    <row r="1757" spans="1:5" x14ac:dyDescent="0.25">
      <c r="A1757" t="s">
        <v>37</v>
      </c>
      <c r="B1757" t="s">
        <v>66</v>
      </c>
      <c r="C1757">
        <v>2017</v>
      </c>
      <c r="D1757" t="s">
        <v>24</v>
      </c>
      <c r="E1757" s="27">
        <v>1090471624.8099999</v>
      </c>
    </row>
    <row r="1758" spans="1:5" x14ac:dyDescent="0.25">
      <c r="A1758" t="s">
        <v>37</v>
      </c>
      <c r="B1758" t="s">
        <v>66</v>
      </c>
      <c r="C1758">
        <v>2017</v>
      </c>
      <c r="D1758" t="s">
        <v>25</v>
      </c>
      <c r="E1758" s="27">
        <v>633216624.35000002</v>
      </c>
    </row>
    <row r="1759" spans="1:5" x14ac:dyDescent="0.25">
      <c r="A1759" t="s">
        <v>37</v>
      </c>
      <c r="B1759" t="s">
        <v>66</v>
      </c>
      <c r="C1759">
        <v>2017</v>
      </c>
      <c r="D1759" t="s">
        <v>26</v>
      </c>
      <c r="E1759" s="27">
        <v>26002049.699999999</v>
      </c>
    </row>
    <row r="1760" spans="1:5" x14ac:dyDescent="0.25">
      <c r="A1760" t="s">
        <v>37</v>
      </c>
      <c r="B1760" t="s">
        <v>66</v>
      </c>
      <c r="C1760">
        <v>2017</v>
      </c>
      <c r="D1760" t="s">
        <v>27</v>
      </c>
      <c r="E1760" s="27">
        <v>431252950.75999999</v>
      </c>
    </row>
    <row r="1761" spans="1:5" x14ac:dyDescent="0.25">
      <c r="A1761" t="s">
        <v>37</v>
      </c>
      <c r="B1761" t="s">
        <v>66</v>
      </c>
      <c r="C1761">
        <v>2017</v>
      </c>
      <c r="D1761" t="s">
        <v>28</v>
      </c>
      <c r="E1761" s="27">
        <v>431252950.75999999</v>
      </c>
    </row>
    <row r="1762" spans="1:5" x14ac:dyDescent="0.25">
      <c r="A1762" t="s">
        <v>37</v>
      </c>
      <c r="B1762" t="s">
        <v>66</v>
      </c>
      <c r="C1762">
        <v>2017</v>
      </c>
      <c r="D1762" t="s">
        <v>29</v>
      </c>
      <c r="E1762" s="27">
        <v>659218674.04999995</v>
      </c>
    </row>
    <row r="1763" spans="1:5" x14ac:dyDescent="0.25">
      <c r="A1763" t="s">
        <v>37</v>
      </c>
      <c r="B1763" t="s">
        <v>66</v>
      </c>
      <c r="C1763">
        <v>2017</v>
      </c>
      <c r="D1763" t="s">
        <v>30</v>
      </c>
      <c r="E1763" s="27">
        <v>13450112275.040001</v>
      </c>
    </row>
    <row r="1764" spans="1:5" x14ac:dyDescent="0.25">
      <c r="A1764" t="s">
        <v>37</v>
      </c>
      <c r="B1764" t="s">
        <v>66</v>
      </c>
      <c r="C1764">
        <v>2017</v>
      </c>
      <c r="D1764" t="s">
        <v>31</v>
      </c>
      <c r="E1764" s="27">
        <v>1161423797.920002</v>
      </c>
    </row>
    <row r="1765" spans="1:5" x14ac:dyDescent="0.25">
      <c r="A1765" t="s">
        <v>37</v>
      </c>
      <c r="B1765" t="s">
        <v>66</v>
      </c>
      <c r="C1765">
        <v>2017</v>
      </c>
      <c r="D1765" t="s">
        <v>32</v>
      </c>
      <c r="E1765" s="27">
        <v>515792198.13999939</v>
      </c>
    </row>
    <row r="1766" spans="1:5" x14ac:dyDescent="0.25">
      <c r="A1766" t="s">
        <v>37</v>
      </c>
      <c r="B1766" t="s">
        <v>66</v>
      </c>
      <c r="C1766">
        <v>2017</v>
      </c>
      <c r="D1766" t="s">
        <v>33</v>
      </c>
      <c r="E1766" s="27">
        <v>645631599.78000259</v>
      </c>
    </row>
    <row r="1767" spans="1:5" x14ac:dyDescent="0.25">
      <c r="A1767" t="s">
        <v>37</v>
      </c>
      <c r="B1767" t="s">
        <v>66</v>
      </c>
      <c r="C1767">
        <v>2017</v>
      </c>
      <c r="D1767" t="s">
        <v>34</v>
      </c>
      <c r="E1767" s="27">
        <v>-1.9073486328125E-6</v>
      </c>
    </row>
    <row r="1768" spans="1:5" x14ac:dyDescent="0.25">
      <c r="A1768" t="s">
        <v>37</v>
      </c>
      <c r="B1768" t="s">
        <v>66</v>
      </c>
      <c r="C1768">
        <v>2017</v>
      </c>
      <c r="D1768" t="s">
        <v>35</v>
      </c>
      <c r="E1768" s="27">
        <v>292213995.58000374</v>
      </c>
    </row>
    <row r="1769" spans="1:5" x14ac:dyDescent="0.25">
      <c r="A1769" t="s">
        <v>38</v>
      </c>
      <c r="B1769" t="s">
        <v>66</v>
      </c>
      <c r="C1769">
        <v>2017</v>
      </c>
      <c r="D1769" t="s">
        <v>4</v>
      </c>
      <c r="E1769" s="27">
        <v>4609734453.1899996</v>
      </c>
    </row>
    <row r="1770" spans="1:5" x14ac:dyDescent="0.25">
      <c r="A1770" t="s">
        <v>38</v>
      </c>
      <c r="B1770" t="s">
        <v>66</v>
      </c>
      <c r="C1770">
        <v>2017</v>
      </c>
      <c r="D1770" t="s">
        <v>5</v>
      </c>
      <c r="E1770" s="27">
        <v>974352556.74000013</v>
      </c>
    </row>
    <row r="1771" spans="1:5" x14ac:dyDescent="0.25">
      <c r="A1771" t="s">
        <v>38</v>
      </c>
      <c r="B1771" t="s">
        <v>66</v>
      </c>
      <c r="C1771">
        <v>2017</v>
      </c>
      <c r="D1771" t="s">
        <v>6</v>
      </c>
      <c r="E1771" s="27">
        <v>656783247.42128825</v>
      </c>
    </row>
    <row r="1772" spans="1:5" x14ac:dyDescent="0.25">
      <c r="A1772" t="s">
        <v>38</v>
      </c>
      <c r="B1772" t="s">
        <v>66</v>
      </c>
      <c r="C1772">
        <v>2017</v>
      </c>
      <c r="D1772" t="s">
        <v>7</v>
      </c>
      <c r="E1772" s="27">
        <v>3035610590.1299992</v>
      </c>
    </row>
    <row r="1773" spans="1:5" x14ac:dyDescent="0.25">
      <c r="A1773" t="s">
        <v>38</v>
      </c>
      <c r="B1773" t="s">
        <v>66</v>
      </c>
      <c r="C1773">
        <v>2017</v>
      </c>
      <c r="D1773" t="s">
        <v>8</v>
      </c>
      <c r="E1773" s="27">
        <v>2272374028.0699997</v>
      </c>
    </row>
    <row r="1774" spans="1:5" x14ac:dyDescent="0.25">
      <c r="A1774" t="s">
        <v>38</v>
      </c>
      <c r="B1774" t="s">
        <v>66</v>
      </c>
      <c r="C1774">
        <v>2017</v>
      </c>
      <c r="D1774" t="s">
        <v>9</v>
      </c>
      <c r="E1774" s="27">
        <v>61641063.360000029</v>
      </c>
    </row>
    <row r="1775" spans="1:5" x14ac:dyDescent="0.25">
      <c r="A1775" t="s">
        <v>38</v>
      </c>
      <c r="B1775" t="s">
        <v>66</v>
      </c>
      <c r="C1775">
        <v>2017</v>
      </c>
      <c r="D1775" t="s">
        <v>10</v>
      </c>
      <c r="E1775" s="27">
        <v>538130242.96000004</v>
      </c>
    </row>
    <row r="1776" spans="1:5" x14ac:dyDescent="0.25">
      <c r="A1776" t="s">
        <v>38</v>
      </c>
      <c r="B1776" t="s">
        <v>66</v>
      </c>
      <c r="C1776">
        <v>2017</v>
      </c>
      <c r="D1776" t="s">
        <v>11</v>
      </c>
      <c r="E1776" s="27">
        <v>4071604210.2299995</v>
      </c>
    </row>
    <row r="1777" spans="1:5" x14ac:dyDescent="0.25">
      <c r="A1777" t="s">
        <v>38</v>
      </c>
      <c r="B1777" t="s">
        <v>66</v>
      </c>
      <c r="C1777">
        <v>2017</v>
      </c>
      <c r="D1777" t="s">
        <v>12</v>
      </c>
      <c r="E1777" s="27">
        <v>53706006</v>
      </c>
    </row>
    <row r="1778" spans="1:5" x14ac:dyDescent="0.25">
      <c r="A1778" t="s">
        <v>38</v>
      </c>
      <c r="B1778" t="s">
        <v>66</v>
      </c>
      <c r="C1778">
        <v>2017</v>
      </c>
      <c r="D1778" t="s">
        <v>13</v>
      </c>
      <c r="E1778" s="27">
        <v>52904725</v>
      </c>
    </row>
    <row r="1779" spans="1:5" x14ac:dyDescent="0.25">
      <c r="A1779" t="s">
        <v>38</v>
      </c>
      <c r="B1779" t="s">
        <v>66</v>
      </c>
      <c r="C1779">
        <v>2017</v>
      </c>
      <c r="D1779" t="s">
        <v>14</v>
      </c>
      <c r="E1779" s="27">
        <v>801281</v>
      </c>
    </row>
    <row r="1780" spans="1:5" x14ac:dyDescent="0.25">
      <c r="A1780" t="s">
        <v>38</v>
      </c>
      <c r="B1780" t="s">
        <v>66</v>
      </c>
      <c r="C1780">
        <v>2017</v>
      </c>
      <c r="D1780" t="s">
        <v>15</v>
      </c>
      <c r="E1780" s="27">
        <v>0</v>
      </c>
    </row>
    <row r="1781" spans="1:5" x14ac:dyDescent="0.25">
      <c r="A1781" t="s">
        <v>38</v>
      </c>
      <c r="B1781" t="s">
        <v>66</v>
      </c>
      <c r="C1781">
        <v>2017</v>
      </c>
      <c r="D1781" t="s">
        <v>17</v>
      </c>
      <c r="E1781" s="27">
        <v>801281</v>
      </c>
    </row>
    <row r="1782" spans="1:5" x14ac:dyDescent="0.25">
      <c r="A1782" t="s">
        <v>38</v>
      </c>
      <c r="B1782" t="s">
        <v>66</v>
      </c>
      <c r="C1782">
        <v>2017</v>
      </c>
      <c r="D1782" t="s">
        <v>18</v>
      </c>
      <c r="E1782" s="27">
        <v>4072405491.2299995</v>
      </c>
    </row>
    <row r="1783" spans="1:5" x14ac:dyDescent="0.25">
      <c r="A1783" t="s">
        <v>38</v>
      </c>
      <c r="B1783" t="s">
        <v>66</v>
      </c>
      <c r="C1783">
        <v>2017</v>
      </c>
      <c r="D1783" t="s">
        <v>19</v>
      </c>
      <c r="E1783" s="27">
        <v>3162710631.9899998</v>
      </c>
    </row>
    <row r="1784" spans="1:5" x14ac:dyDescent="0.25">
      <c r="A1784" t="s">
        <v>38</v>
      </c>
      <c r="B1784" t="s">
        <v>66</v>
      </c>
      <c r="C1784">
        <v>2017</v>
      </c>
      <c r="D1784" t="s">
        <v>20</v>
      </c>
      <c r="E1784" s="27">
        <v>1929829630.0899999</v>
      </c>
    </row>
    <row r="1785" spans="1:5" x14ac:dyDescent="0.25">
      <c r="A1785" t="s">
        <v>38</v>
      </c>
      <c r="B1785" t="s">
        <v>66</v>
      </c>
      <c r="C1785">
        <v>2017</v>
      </c>
      <c r="D1785" t="s">
        <v>21</v>
      </c>
      <c r="E1785" s="27">
        <v>112526558.17</v>
      </c>
    </row>
    <row r="1786" spans="1:5" x14ac:dyDescent="0.25">
      <c r="A1786" t="s">
        <v>38</v>
      </c>
      <c r="B1786" t="s">
        <v>66</v>
      </c>
      <c r="C1786">
        <v>2017</v>
      </c>
      <c r="D1786" t="s">
        <v>22</v>
      </c>
      <c r="E1786" s="27">
        <v>1120354443.7299998</v>
      </c>
    </row>
    <row r="1787" spans="1:5" x14ac:dyDescent="0.25">
      <c r="A1787" t="s">
        <v>38</v>
      </c>
      <c r="B1787" t="s">
        <v>66</v>
      </c>
      <c r="C1787">
        <v>2017</v>
      </c>
      <c r="D1787" t="s">
        <v>23</v>
      </c>
      <c r="E1787" s="27">
        <v>3050184073.8199997</v>
      </c>
    </row>
    <row r="1788" spans="1:5" x14ac:dyDescent="0.25">
      <c r="A1788" t="s">
        <v>38</v>
      </c>
      <c r="B1788" t="s">
        <v>66</v>
      </c>
      <c r="C1788">
        <v>2017</v>
      </c>
      <c r="D1788" t="s">
        <v>24</v>
      </c>
      <c r="E1788" s="27">
        <v>268558556.93000001</v>
      </c>
    </row>
    <row r="1789" spans="1:5" x14ac:dyDescent="0.25">
      <c r="A1789" t="s">
        <v>38</v>
      </c>
      <c r="B1789" t="s">
        <v>66</v>
      </c>
      <c r="C1789">
        <v>2017</v>
      </c>
      <c r="D1789" t="s">
        <v>25</v>
      </c>
      <c r="E1789" s="27">
        <v>164945765.84</v>
      </c>
    </row>
    <row r="1790" spans="1:5" x14ac:dyDescent="0.25">
      <c r="A1790" t="s">
        <v>38</v>
      </c>
      <c r="B1790" t="s">
        <v>66</v>
      </c>
      <c r="C1790">
        <v>2017</v>
      </c>
      <c r="D1790" t="s">
        <v>26</v>
      </c>
      <c r="E1790" s="27">
        <v>1842585.8</v>
      </c>
    </row>
    <row r="1791" spans="1:5" x14ac:dyDescent="0.25">
      <c r="A1791" t="s">
        <v>38</v>
      </c>
      <c r="B1791" t="s">
        <v>66</v>
      </c>
      <c r="C1791">
        <v>2017</v>
      </c>
      <c r="D1791" t="s">
        <v>27</v>
      </c>
      <c r="E1791" s="27">
        <v>101770205.29000001</v>
      </c>
    </row>
    <row r="1792" spans="1:5" x14ac:dyDescent="0.25">
      <c r="A1792" t="s">
        <v>38</v>
      </c>
      <c r="B1792" t="s">
        <v>66</v>
      </c>
      <c r="C1792">
        <v>2017</v>
      </c>
      <c r="D1792" t="s">
        <v>28</v>
      </c>
      <c r="E1792" s="27">
        <v>101770205.29000001</v>
      </c>
    </row>
    <row r="1793" spans="1:5" x14ac:dyDescent="0.25">
      <c r="A1793" t="s">
        <v>38</v>
      </c>
      <c r="B1793" t="s">
        <v>66</v>
      </c>
      <c r="C1793">
        <v>2017</v>
      </c>
      <c r="D1793" t="s">
        <v>29</v>
      </c>
      <c r="E1793" s="27">
        <v>166788351.64000002</v>
      </c>
    </row>
    <row r="1794" spans="1:5" x14ac:dyDescent="0.25">
      <c r="A1794" t="s">
        <v>38</v>
      </c>
      <c r="B1794" t="s">
        <v>66</v>
      </c>
      <c r="C1794">
        <v>2017</v>
      </c>
      <c r="D1794" t="s">
        <v>30</v>
      </c>
      <c r="E1794" s="27">
        <v>3216972425.4599996</v>
      </c>
    </row>
    <row r="1795" spans="1:5" x14ac:dyDescent="0.25">
      <c r="A1795" t="s">
        <v>38</v>
      </c>
      <c r="B1795" t="s">
        <v>66</v>
      </c>
      <c r="C1795">
        <v>2017</v>
      </c>
      <c r="D1795" t="s">
        <v>31</v>
      </c>
      <c r="E1795" s="27">
        <v>855433065.76999998</v>
      </c>
    </row>
    <row r="1796" spans="1:5" x14ac:dyDescent="0.25">
      <c r="A1796" t="s">
        <v>38</v>
      </c>
      <c r="B1796" t="s">
        <v>66</v>
      </c>
      <c r="C1796">
        <v>2017</v>
      </c>
      <c r="D1796" t="s">
        <v>32</v>
      </c>
      <c r="E1796" s="27">
        <v>619557495.34000015</v>
      </c>
    </row>
    <row r="1797" spans="1:5" x14ac:dyDescent="0.25">
      <c r="A1797" t="s">
        <v>38</v>
      </c>
      <c r="B1797" t="s">
        <v>66</v>
      </c>
      <c r="C1797">
        <v>2017</v>
      </c>
      <c r="D1797" t="s">
        <v>33</v>
      </c>
      <c r="E1797" s="27">
        <v>235875570.42999983</v>
      </c>
    </row>
    <row r="1798" spans="1:5" x14ac:dyDescent="0.25">
      <c r="A1798" t="s">
        <v>38</v>
      </c>
      <c r="B1798" t="s">
        <v>66</v>
      </c>
      <c r="C1798">
        <v>2017</v>
      </c>
      <c r="D1798" t="s">
        <v>34</v>
      </c>
      <c r="E1798" s="27">
        <v>4903670.6700000763</v>
      </c>
    </row>
    <row r="1799" spans="1:5" x14ac:dyDescent="0.25">
      <c r="A1799" t="s">
        <v>38</v>
      </c>
      <c r="B1799" t="s">
        <v>66</v>
      </c>
      <c r="C1799">
        <v>2017</v>
      </c>
      <c r="D1799" t="s">
        <v>35</v>
      </c>
      <c r="E1799" s="27">
        <v>607710104.25999975</v>
      </c>
    </row>
    <row r="1800" spans="1:5" x14ac:dyDescent="0.25">
      <c r="A1800" t="s">
        <v>39</v>
      </c>
      <c r="B1800" t="s">
        <v>66</v>
      </c>
      <c r="C1800">
        <v>2017</v>
      </c>
      <c r="D1800" t="s">
        <v>4</v>
      </c>
      <c r="E1800" s="27">
        <v>38572319910.75</v>
      </c>
    </row>
    <row r="1801" spans="1:5" x14ac:dyDescent="0.25">
      <c r="A1801" t="s">
        <v>39</v>
      </c>
      <c r="B1801" t="s">
        <v>66</v>
      </c>
      <c r="C1801">
        <v>2017</v>
      </c>
      <c r="D1801" t="s">
        <v>5</v>
      </c>
      <c r="E1801" s="27">
        <v>22490628734.130001</v>
      </c>
    </row>
    <row r="1802" spans="1:5" x14ac:dyDescent="0.25">
      <c r="A1802" t="s">
        <v>39</v>
      </c>
      <c r="B1802" t="s">
        <v>66</v>
      </c>
      <c r="C1802">
        <v>2017</v>
      </c>
      <c r="D1802" t="s">
        <v>6</v>
      </c>
      <c r="E1802" s="27">
        <v>18202178753.502018</v>
      </c>
    </row>
    <row r="1803" spans="1:5" x14ac:dyDescent="0.25">
      <c r="A1803" t="s">
        <v>39</v>
      </c>
      <c r="B1803" t="s">
        <v>66</v>
      </c>
      <c r="C1803">
        <v>2017</v>
      </c>
      <c r="D1803" t="s">
        <v>7</v>
      </c>
      <c r="E1803" s="27">
        <v>11682654478.139999</v>
      </c>
    </row>
    <row r="1804" spans="1:5" x14ac:dyDescent="0.25">
      <c r="A1804" t="s">
        <v>39</v>
      </c>
      <c r="B1804" t="s">
        <v>66</v>
      </c>
      <c r="C1804">
        <v>2017</v>
      </c>
      <c r="D1804" t="s">
        <v>8</v>
      </c>
      <c r="E1804" s="27">
        <v>6232922627.2699995</v>
      </c>
    </row>
    <row r="1805" spans="1:5" x14ac:dyDescent="0.25">
      <c r="A1805" t="s">
        <v>39</v>
      </c>
      <c r="B1805" t="s">
        <v>66</v>
      </c>
      <c r="C1805">
        <v>2017</v>
      </c>
      <c r="D1805" t="s">
        <v>9</v>
      </c>
      <c r="E1805" s="27">
        <v>3813785204.8899999</v>
      </c>
    </row>
    <row r="1806" spans="1:5" x14ac:dyDescent="0.25">
      <c r="A1806" t="s">
        <v>39</v>
      </c>
      <c r="B1806" t="s">
        <v>66</v>
      </c>
      <c r="C1806">
        <v>2017</v>
      </c>
      <c r="D1806" t="s">
        <v>10</v>
      </c>
      <c r="E1806" s="27">
        <v>585251493.59000003</v>
      </c>
    </row>
    <row r="1807" spans="1:5" x14ac:dyDescent="0.25">
      <c r="A1807" t="s">
        <v>39</v>
      </c>
      <c r="B1807" t="s">
        <v>66</v>
      </c>
      <c r="C1807">
        <v>2017</v>
      </c>
      <c r="D1807" t="s">
        <v>11</v>
      </c>
      <c r="E1807" s="27">
        <v>37987068417.160004</v>
      </c>
    </row>
    <row r="1808" spans="1:5" x14ac:dyDescent="0.25">
      <c r="A1808" t="s">
        <v>39</v>
      </c>
      <c r="B1808" t="s">
        <v>66</v>
      </c>
      <c r="C1808">
        <v>2017</v>
      </c>
      <c r="D1808" t="s">
        <v>12</v>
      </c>
      <c r="E1808" s="27">
        <v>2086925987.8400002</v>
      </c>
    </row>
    <row r="1809" spans="1:5" x14ac:dyDescent="0.25">
      <c r="A1809" t="s">
        <v>39</v>
      </c>
      <c r="B1809" t="s">
        <v>66</v>
      </c>
      <c r="C1809">
        <v>2017</v>
      </c>
      <c r="D1809" t="s">
        <v>13</v>
      </c>
      <c r="E1809" s="27">
        <v>1371729666.9200001</v>
      </c>
    </row>
    <row r="1810" spans="1:5" x14ac:dyDescent="0.25">
      <c r="A1810" t="s">
        <v>39</v>
      </c>
      <c r="B1810" t="s">
        <v>66</v>
      </c>
      <c r="C1810">
        <v>2017</v>
      </c>
      <c r="D1810" t="s">
        <v>14</v>
      </c>
      <c r="E1810" s="27">
        <v>715196320.91999996</v>
      </c>
    </row>
    <row r="1811" spans="1:5" x14ac:dyDescent="0.25">
      <c r="A1811" t="s">
        <v>39</v>
      </c>
      <c r="B1811" t="s">
        <v>66</v>
      </c>
      <c r="C1811">
        <v>2017</v>
      </c>
      <c r="D1811" t="s">
        <v>15</v>
      </c>
      <c r="E1811" s="27">
        <v>0</v>
      </c>
    </row>
    <row r="1812" spans="1:5" x14ac:dyDescent="0.25">
      <c r="A1812" t="s">
        <v>39</v>
      </c>
      <c r="B1812" t="s">
        <v>66</v>
      </c>
      <c r="C1812">
        <v>2017</v>
      </c>
      <c r="D1812" t="s">
        <v>17</v>
      </c>
      <c r="E1812" s="27">
        <v>715196320.9200002</v>
      </c>
    </row>
    <row r="1813" spans="1:5" x14ac:dyDescent="0.25">
      <c r="A1813" t="s">
        <v>39</v>
      </c>
      <c r="B1813" t="s">
        <v>66</v>
      </c>
      <c r="C1813">
        <v>2017</v>
      </c>
      <c r="D1813" t="s">
        <v>18</v>
      </c>
      <c r="E1813" s="27">
        <v>38702264738.080002</v>
      </c>
    </row>
    <row r="1814" spans="1:5" x14ac:dyDescent="0.25">
      <c r="A1814" t="s">
        <v>39</v>
      </c>
      <c r="B1814" t="s">
        <v>66</v>
      </c>
      <c r="C1814">
        <v>2017</v>
      </c>
      <c r="D1814" t="s">
        <v>19</v>
      </c>
      <c r="E1814" s="27">
        <v>37012746210.220009</v>
      </c>
    </row>
    <row r="1815" spans="1:5" x14ac:dyDescent="0.25">
      <c r="A1815" t="s">
        <v>39</v>
      </c>
      <c r="B1815" t="s">
        <v>66</v>
      </c>
      <c r="C1815">
        <v>2017</v>
      </c>
      <c r="D1815" t="s">
        <v>20</v>
      </c>
      <c r="E1815" s="27">
        <v>20158024141.660007</v>
      </c>
    </row>
    <row r="1816" spans="1:5" x14ac:dyDescent="0.25">
      <c r="A1816" t="s">
        <v>39</v>
      </c>
      <c r="B1816" t="s">
        <v>66</v>
      </c>
      <c r="C1816">
        <v>2017</v>
      </c>
      <c r="D1816" t="s">
        <v>21</v>
      </c>
      <c r="E1816" s="27">
        <v>600383776.22000003</v>
      </c>
    </row>
    <row r="1817" spans="1:5" x14ac:dyDescent="0.25">
      <c r="A1817" t="s">
        <v>39</v>
      </c>
      <c r="B1817" t="s">
        <v>66</v>
      </c>
      <c r="C1817">
        <v>2017</v>
      </c>
      <c r="D1817" t="s">
        <v>22</v>
      </c>
      <c r="E1817" s="27">
        <v>16254338292.339998</v>
      </c>
    </row>
    <row r="1818" spans="1:5" x14ac:dyDescent="0.25">
      <c r="A1818" t="s">
        <v>39</v>
      </c>
      <c r="B1818" t="s">
        <v>66</v>
      </c>
      <c r="C1818">
        <v>2017</v>
      </c>
      <c r="D1818" t="s">
        <v>23</v>
      </c>
      <c r="E1818" s="27">
        <v>36412362434.000008</v>
      </c>
    </row>
    <row r="1819" spans="1:5" x14ac:dyDescent="0.25">
      <c r="A1819" t="s">
        <v>39</v>
      </c>
      <c r="B1819" t="s">
        <v>66</v>
      </c>
      <c r="C1819">
        <v>2017</v>
      </c>
      <c r="D1819" t="s">
        <v>24</v>
      </c>
      <c r="E1819" s="27">
        <v>3538671270.3600001</v>
      </c>
    </row>
    <row r="1820" spans="1:5" x14ac:dyDescent="0.25">
      <c r="A1820" t="s">
        <v>39</v>
      </c>
      <c r="B1820" t="s">
        <v>66</v>
      </c>
      <c r="C1820">
        <v>2017</v>
      </c>
      <c r="D1820" t="s">
        <v>25</v>
      </c>
      <c r="E1820" s="27">
        <v>2499093826.27</v>
      </c>
    </row>
    <row r="1821" spans="1:5" x14ac:dyDescent="0.25">
      <c r="A1821" t="s">
        <v>39</v>
      </c>
      <c r="B1821" t="s">
        <v>66</v>
      </c>
      <c r="C1821">
        <v>2017</v>
      </c>
      <c r="D1821" t="s">
        <v>26</v>
      </c>
      <c r="E1821" s="27">
        <v>189926823.17000002</v>
      </c>
    </row>
    <row r="1822" spans="1:5" x14ac:dyDescent="0.25">
      <c r="A1822" t="s">
        <v>39</v>
      </c>
      <c r="B1822" t="s">
        <v>66</v>
      </c>
      <c r="C1822">
        <v>2017</v>
      </c>
      <c r="D1822" t="s">
        <v>27</v>
      </c>
      <c r="E1822" s="27">
        <v>849650620.91999996</v>
      </c>
    </row>
    <row r="1823" spans="1:5" x14ac:dyDescent="0.25">
      <c r="A1823" t="s">
        <v>39</v>
      </c>
      <c r="B1823" t="s">
        <v>66</v>
      </c>
      <c r="C1823">
        <v>2017</v>
      </c>
      <c r="D1823" t="s">
        <v>28</v>
      </c>
      <c r="E1823" s="27">
        <v>712392091.28999996</v>
      </c>
    </row>
    <row r="1824" spans="1:5" x14ac:dyDescent="0.25">
      <c r="A1824" t="s">
        <v>39</v>
      </c>
      <c r="B1824" t="s">
        <v>66</v>
      </c>
      <c r="C1824">
        <v>2017</v>
      </c>
      <c r="D1824" t="s">
        <v>29</v>
      </c>
      <c r="E1824" s="27">
        <v>2689020649.4400001</v>
      </c>
    </row>
    <row r="1825" spans="1:5" x14ac:dyDescent="0.25">
      <c r="A1825" t="s">
        <v>39</v>
      </c>
      <c r="B1825" t="s">
        <v>66</v>
      </c>
      <c r="C1825">
        <v>2017</v>
      </c>
      <c r="D1825" t="s">
        <v>30</v>
      </c>
      <c r="E1825" s="27">
        <v>39101383083.44001</v>
      </c>
    </row>
    <row r="1826" spans="1:5" x14ac:dyDescent="0.25">
      <c r="A1826" t="s">
        <v>39</v>
      </c>
      <c r="B1826" t="s">
        <v>66</v>
      </c>
      <c r="C1826">
        <v>2017</v>
      </c>
      <c r="D1826" t="s">
        <v>31</v>
      </c>
      <c r="E1826" s="27">
        <v>-399118345.36000824</v>
      </c>
    </row>
    <row r="1827" spans="1:5" x14ac:dyDescent="0.25">
      <c r="A1827" t="s">
        <v>39</v>
      </c>
      <c r="B1827" t="s">
        <v>66</v>
      </c>
      <c r="C1827">
        <v>2017</v>
      </c>
      <c r="D1827" t="s">
        <v>32</v>
      </c>
      <c r="E1827" s="27">
        <v>419833217.7299881</v>
      </c>
    </row>
    <row r="1828" spans="1:5" x14ac:dyDescent="0.25">
      <c r="A1828" t="s">
        <v>39</v>
      </c>
      <c r="B1828" t="s">
        <v>66</v>
      </c>
      <c r="C1828">
        <v>2017</v>
      </c>
      <c r="D1828" t="s">
        <v>33</v>
      </c>
      <c r="E1828" s="27">
        <v>-818951563.08999634</v>
      </c>
    </row>
    <row r="1829" spans="1:5" x14ac:dyDescent="0.25">
      <c r="A1829" t="s">
        <v>39</v>
      </c>
      <c r="B1829" t="s">
        <v>66</v>
      </c>
      <c r="C1829">
        <v>2017</v>
      </c>
      <c r="D1829" t="s">
        <v>34</v>
      </c>
      <c r="E1829" s="27">
        <v>8022720.2300033569</v>
      </c>
    </row>
    <row r="1830" spans="1:5" x14ac:dyDescent="0.25">
      <c r="A1830" t="s">
        <v>39</v>
      </c>
      <c r="B1830" t="s">
        <v>66</v>
      </c>
      <c r="C1830">
        <v>2017</v>
      </c>
      <c r="D1830" t="s">
        <v>35</v>
      </c>
      <c r="E1830" s="27">
        <v>-320027519.95000458</v>
      </c>
    </row>
    <row r="1831" spans="1:5" x14ac:dyDescent="0.25">
      <c r="A1831" t="s">
        <v>40</v>
      </c>
      <c r="B1831" t="s">
        <v>66</v>
      </c>
      <c r="C1831">
        <v>2017</v>
      </c>
      <c r="D1831" t="s">
        <v>4</v>
      </c>
      <c r="E1831" s="27">
        <v>21585490692.230003</v>
      </c>
    </row>
    <row r="1832" spans="1:5" x14ac:dyDescent="0.25">
      <c r="A1832" t="s">
        <v>40</v>
      </c>
      <c r="B1832" t="s">
        <v>66</v>
      </c>
      <c r="C1832">
        <v>2017</v>
      </c>
      <c r="D1832" t="s">
        <v>5</v>
      </c>
      <c r="E1832" s="27">
        <v>12585863776.910002</v>
      </c>
    </row>
    <row r="1833" spans="1:5" x14ac:dyDescent="0.25">
      <c r="A1833" t="s">
        <v>40</v>
      </c>
      <c r="B1833" t="s">
        <v>66</v>
      </c>
      <c r="C1833">
        <v>2017</v>
      </c>
      <c r="D1833" t="s">
        <v>6</v>
      </c>
      <c r="E1833" s="27">
        <v>9935006600.1557751</v>
      </c>
    </row>
    <row r="1834" spans="1:5" x14ac:dyDescent="0.25">
      <c r="A1834" t="s">
        <v>40</v>
      </c>
      <c r="B1834" t="s">
        <v>66</v>
      </c>
      <c r="C1834">
        <v>2017</v>
      </c>
      <c r="D1834" t="s">
        <v>7</v>
      </c>
      <c r="E1834" s="27">
        <v>7481742695.6799994</v>
      </c>
    </row>
    <row r="1835" spans="1:5" x14ac:dyDescent="0.25">
      <c r="A1835" t="s">
        <v>40</v>
      </c>
      <c r="B1835" t="s">
        <v>66</v>
      </c>
      <c r="C1835">
        <v>2017</v>
      </c>
      <c r="D1835" t="s">
        <v>8</v>
      </c>
      <c r="E1835" s="27">
        <v>4867287437.2299995</v>
      </c>
    </row>
    <row r="1836" spans="1:5" x14ac:dyDescent="0.25">
      <c r="A1836" t="s">
        <v>40</v>
      </c>
      <c r="B1836" t="s">
        <v>66</v>
      </c>
      <c r="C1836">
        <v>2017</v>
      </c>
      <c r="D1836" t="s">
        <v>9</v>
      </c>
      <c r="E1836" s="27">
        <v>1163781538.8599999</v>
      </c>
    </row>
    <row r="1837" spans="1:5" x14ac:dyDescent="0.25">
      <c r="A1837" t="s">
        <v>40</v>
      </c>
      <c r="B1837" t="s">
        <v>66</v>
      </c>
      <c r="C1837">
        <v>2017</v>
      </c>
      <c r="D1837" t="s">
        <v>10</v>
      </c>
      <c r="E1837" s="27">
        <v>354102680.78000003</v>
      </c>
    </row>
    <row r="1838" spans="1:5" x14ac:dyDescent="0.25">
      <c r="A1838" t="s">
        <v>40</v>
      </c>
      <c r="B1838" t="s">
        <v>66</v>
      </c>
      <c r="C1838">
        <v>2017</v>
      </c>
      <c r="D1838" t="s">
        <v>11</v>
      </c>
      <c r="E1838" s="27">
        <v>21231388011.450005</v>
      </c>
    </row>
    <row r="1839" spans="1:5" x14ac:dyDescent="0.25">
      <c r="A1839" t="s">
        <v>40</v>
      </c>
      <c r="B1839" t="s">
        <v>66</v>
      </c>
      <c r="C1839">
        <v>2017</v>
      </c>
      <c r="D1839" t="s">
        <v>12</v>
      </c>
      <c r="E1839" s="27">
        <v>2548708505.8300004</v>
      </c>
    </row>
    <row r="1840" spans="1:5" x14ac:dyDescent="0.25">
      <c r="A1840" t="s">
        <v>40</v>
      </c>
      <c r="B1840" t="s">
        <v>66</v>
      </c>
      <c r="C1840">
        <v>2017</v>
      </c>
      <c r="D1840" t="s">
        <v>13</v>
      </c>
      <c r="E1840" s="27">
        <v>2067507809.4299998</v>
      </c>
    </row>
    <row r="1841" spans="1:5" x14ac:dyDescent="0.25">
      <c r="A1841" t="s">
        <v>40</v>
      </c>
      <c r="B1841" t="s">
        <v>66</v>
      </c>
      <c r="C1841">
        <v>2017</v>
      </c>
      <c r="D1841" t="s">
        <v>14</v>
      </c>
      <c r="E1841" s="27">
        <v>471260625.09999996</v>
      </c>
    </row>
    <row r="1842" spans="1:5" x14ac:dyDescent="0.25">
      <c r="A1842" t="s">
        <v>40</v>
      </c>
      <c r="B1842" t="s">
        <v>66</v>
      </c>
      <c r="C1842">
        <v>2017</v>
      </c>
      <c r="D1842" t="s">
        <v>15</v>
      </c>
      <c r="E1842" s="27">
        <v>9940071.3000000007</v>
      </c>
    </row>
    <row r="1843" spans="1:5" x14ac:dyDescent="0.25">
      <c r="A1843" t="s">
        <v>40</v>
      </c>
      <c r="B1843" t="s">
        <v>66</v>
      </c>
      <c r="C1843">
        <v>2017</v>
      </c>
      <c r="D1843" t="s">
        <v>17</v>
      </c>
      <c r="E1843" s="27">
        <v>481200696.40000063</v>
      </c>
    </row>
    <row r="1844" spans="1:5" x14ac:dyDescent="0.25">
      <c r="A1844" t="s">
        <v>40</v>
      </c>
      <c r="B1844" t="s">
        <v>66</v>
      </c>
      <c r="C1844">
        <v>2017</v>
      </c>
      <c r="D1844" t="s">
        <v>18</v>
      </c>
      <c r="E1844" s="27">
        <v>21712588707.850006</v>
      </c>
    </row>
    <row r="1845" spans="1:5" x14ac:dyDescent="0.25">
      <c r="A1845" t="s">
        <v>40</v>
      </c>
      <c r="B1845" t="s">
        <v>66</v>
      </c>
      <c r="C1845">
        <v>2017</v>
      </c>
      <c r="D1845" t="s">
        <v>19</v>
      </c>
      <c r="E1845" s="27">
        <v>19515296432.639999</v>
      </c>
    </row>
    <row r="1846" spans="1:5" x14ac:dyDescent="0.25">
      <c r="A1846" t="s">
        <v>40</v>
      </c>
      <c r="B1846" t="s">
        <v>66</v>
      </c>
      <c r="C1846">
        <v>2017</v>
      </c>
      <c r="D1846" t="s">
        <v>20</v>
      </c>
      <c r="E1846" s="27">
        <v>10026744893.279997</v>
      </c>
    </row>
    <row r="1847" spans="1:5" x14ac:dyDescent="0.25">
      <c r="A1847" t="s">
        <v>40</v>
      </c>
      <c r="B1847" t="s">
        <v>66</v>
      </c>
      <c r="C1847">
        <v>2017</v>
      </c>
      <c r="D1847" t="s">
        <v>21</v>
      </c>
      <c r="E1847" s="27">
        <v>452097969.17000002</v>
      </c>
    </row>
    <row r="1848" spans="1:5" x14ac:dyDescent="0.25">
      <c r="A1848" t="s">
        <v>40</v>
      </c>
      <c r="B1848" t="s">
        <v>66</v>
      </c>
      <c r="C1848">
        <v>2017</v>
      </c>
      <c r="D1848" t="s">
        <v>22</v>
      </c>
      <c r="E1848" s="27">
        <v>9036453570.1899986</v>
      </c>
    </row>
    <row r="1849" spans="1:5" x14ac:dyDescent="0.25">
      <c r="A1849" t="s">
        <v>40</v>
      </c>
      <c r="B1849" t="s">
        <v>66</v>
      </c>
      <c r="C1849">
        <v>2017</v>
      </c>
      <c r="D1849" t="s">
        <v>23</v>
      </c>
      <c r="E1849" s="27">
        <v>19063198463.470001</v>
      </c>
    </row>
    <row r="1850" spans="1:5" x14ac:dyDescent="0.25">
      <c r="A1850" t="s">
        <v>40</v>
      </c>
      <c r="B1850" t="s">
        <v>66</v>
      </c>
      <c r="C1850">
        <v>2017</v>
      </c>
      <c r="D1850" t="s">
        <v>24</v>
      </c>
      <c r="E1850" s="27">
        <v>3484266638.8999996</v>
      </c>
    </row>
    <row r="1851" spans="1:5" x14ac:dyDescent="0.25">
      <c r="A1851" t="s">
        <v>40</v>
      </c>
      <c r="B1851" t="s">
        <v>66</v>
      </c>
      <c r="C1851">
        <v>2017</v>
      </c>
      <c r="D1851" t="s">
        <v>25</v>
      </c>
      <c r="E1851" s="27">
        <v>2295108334.2600002</v>
      </c>
    </row>
    <row r="1852" spans="1:5" x14ac:dyDescent="0.25">
      <c r="A1852" t="s">
        <v>40</v>
      </c>
      <c r="B1852" t="s">
        <v>66</v>
      </c>
      <c r="C1852">
        <v>2017</v>
      </c>
      <c r="D1852" t="s">
        <v>26</v>
      </c>
      <c r="E1852" s="27">
        <v>150684292.31</v>
      </c>
    </row>
    <row r="1853" spans="1:5" x14ac:dyDescent="0.25">
      <c r="A1853" t="s">
        <v>40</v>
      </c>
      <c r="B1853" t="s">
        <v>66</v>
      </c>
      <c r="C1853">
        <v>2017</v>
      </c>
      <c r="D1853" t="s">
        <v>27</v>
      </c>
      <c r="E1853" s="27">
        <v>1038474012.3299999</v>
      </c>
    </row>
    <row r="1854" spans="1:5" x14ac:dyDescent="0.25">
      <c r="A1854" t="s">
        <v>40</v>
      </c>
      <c r="B1854" t="s">
        <v>66</v>
      </c>
      <c r="C1854">
        <v>2017</v>
      </c>
      <c r="D1854" t="s">
        <v>28</v>
      </c>
      <c r="E1854" s="27">
        <v>989275445.28999996</v>
      </c>
    </row>
    <row r="1855" spans="1:5" x14ac:dyDescent="0.25">
      <c r="A1855" t="s">
        <v>40</v>
      </c>
      <c r="B1855" t="s">
        <v>66</v>
      </c>
      <c r="C1855">
        <v>2017</v>
      </c>
      <c r="D1855" t="s">
        <v>29</v>
      </c>
      <c r="E1855" s="27">
        <v>2445792626.5699997</v>
      </c>
    </row>
    <row r="1856" spans="1:5" x14ac:dyDescent="0.25">
      <c r="A1856" t="s">
        <v>40</v>
      </c>
      <c r="B1856" t="s">
        <v>66</v>
      </c>
      <c r="C1856">
        <v>2017</v>
      </c>
      <c r="D1856" t="s">
        <v>30</v>
      </c>
      <c r="E1856" s="27">
        <v>21508991090.040001</v>
      </c>
    </row>
    <row r="1857" spans="1:5" x14ac:dyDescent="0.25">
      <c r="A1857" t="s">
        <v>40</v>
      </c>
      <c r="B1857" t="s">
        <v>66</v>
      </c>
      <c r="C1857">
        <v>2017</v>
      </c>
      <c r="D1857" t="s">
        <v>31</v>
      </c>
      <c r="E1857" s="27">
        <v>203597617.81000519</v>
      </c>
    </row>
    <row r="1858" spans="1:5" x14ac:dyDescent="0.25">
      <c r="A1858" t="s">
        <v>40</v>
      </c>
      <c r="B1858" t="s">
        <v>66</v>
      </c>
      <c r="C1858">
        <v>2017</v>
      </c>
      <c r="D1858" t="s">
        <v>32</v>
      </c>
      <c r="E1858" s="27">
        <v>293270618.63999939</v>
      </c>
    </row>
    <row r="1859" spans="1:5" x14ac:dyDescent="0.25">
      <c r="A1859" t="s">
        <v>40</v>
      </c>
      <c r="B1859" t="s">
        <v>66</v>
      </c>
      <c r="C1859">
        <v>2017</v>
      </c>
      <c r="D1859" t="s">
        <v>33</v>
      </c>
      <c r="E1859" s="27">
        <v>-89673000.829994202</v>
      </c>
    </row>
    <row r="1860" spans="1:5" x14ac:dyDescent="0.25">
      <c r="A1860" t="s">
        <v>40</v>
      </c>
      <c r="B1860" t="s">
        <v>66</v>
      </c>
      <c r="C1860">
        <v>2017</v>
      </c>
      <c r="D1860" t="s">
        <v>34</v>
      </c>
      <c r="E1860" s="27">
        <v>0</v>
      </c>
    </row>
    <row r="1861" spans="1:5" x14ac:dyDescent="0.25">
      <c r="A1861" t="s">
        <v>40</v>
      </c>
      <c r="B1861" t="s">
        <v>66</v>
      </c>
      <c r="C1861">
        <v>2017</v>
      </c>
      <c r="D1861" t="s">
        <v>35</v>
      </c>
      <c r="E1861" s="27">
        <v>841365507.88000488</v>
      </c>
    </row>
    <row r="1862" spans="1:5" x14ac:dyDescent="0.25">
      <c r="A1862" t="s">
        <v>41</v>
      </c>
      <c r="B1862" t="s">
        <v>66</v>
      </c>
      <c r="C1862">
        <v>2017</v>
      </c>
      <c r="D1862" t="s">
        <v>4</v>
      </c>
      <c r="E1862" s="27">
        <v>21014150611.16</v>
      </c>
    </row>
    <row r="1863" spans="1:5" x14ac:dyDescent="0.25">
      <c r="A1863" t="s">
        <v>41</v>
      </c>
      <c r="B1863" t="s">
        <v>66</v>
      </c>
      <c r="C1863">
        <v>2017</v>
      </c>
      <c r="D1863" t="s">
        <v>5</v>
      </c>
      <c r="E1863" s="27">
        <v>13705542932.069998</v>
      </c>
    </row>
    <row r="1864" spans="1:5" x14ac:dyDescent="0.25">
      <c r="A1864" t="s">
        <v>41</v>
      </c>
      <c r="B1864" t="s">
        <v>66</v>
      </c>
      <c r="C1864">
        <v>2017</v>
      </c>
      <c r="D1864" t="s">
        <v>6</v>
      </c>
      <c r="E1864" s="27">
        <v>6833298958.5885687</v>
      </c>
    </row>
    <row r="1865" spans="1:5" x14ac:dyDescent="0.25">
      <c r="A1865" t="s">
        <v>41</v>
      </c>
      <c r="B1865" t="s">
        <v>66</v>
      </c>
      <c r="C1865">
        <v>2017</v>
      </c>
      <c r="D1865" t="s">
        <v>7</v>
      </c>
      <c r="E1865" s="27">
        <v>3829979450.1600003</v>
      </c>
    </row>
    <row r="1866" spans="1:5" x14ac:dyDescent="0.25">
      <c r="A1866" t="s">
        <v>41</v>
      </c>
      <c r="B1866" t="s">
        <v>66</v>
      </c>
      <c r="C1866">
        <v>2017</v>
      </c>
      <c r="D1866" t="s">
        <v>8</v>
      </c>
      <c r="E1866" s="27">
        <v>591761873.25</v>
      </c>
    </row>
    <row r="1867" spans="1:5" x14ac:dyDescent="0.25">
      <c r="A1867" t="s">
        <v>41</v>
      </c>
      <c r="B1867" t="s">
        <v>66</v>
      </c>
      <c r="C1867">
        <v>2017</v>
      </c>
      <c r="D1867" t="s">
        <v>9</v>
      </c>
      <c r="E1867" s="27">
        <v>2824707882.6800003</v>
      </c>
    </row>
    <row r="1868" spans="1:5" x14ac:dyDescent="0.25">
      <c r="A1868" t="s">
        <v>41</v>
      </c>
      <c r="B1868" t="s">
        <v>66</v>
      </c>
      <c r="C1868">
        <v>2017</v>
      </c>
      <c r="D1868" t="s">
        <v>10</v>
      </c>
      <c r="E1868" s="27">
        <v>653920346.25</v>
      </c>
    </row>
    <row r="1869" spans="1:5" x14ac:dyDescent="0.25">
      <c r="A1869" t="s">
        <v>41</v>
      </c>
      <c r="B1869" t="s">
        <v>66</v>
      </c>
      <c r="C1869">
        <v>2017</v>
      </c>
      <c r="D1869" t="s">
        <v>11</v>
      </c>
      <c r="E1869" s="27">
        <v>20360230264.91</v>
      </c>
    </row>
    <row r="1870" spans="1:5" x14ac:dyDescent="0.25">
      <c r="A1870" t="s">
        <v>41</v>
      </c>
      <c r="B1870" t="s">
        <v>66</v>
      </c>
      <c r="C1870">
        <v>2017</v>
      </c>
      <c r="D1870" t="s">
        <v>12</v>
      </c>
      <c r="E1870" s="27">
        <v>642224328.64999986</v>
      </c>
    </row>
    <row r="1871" spans="1:5" x14ac:dyDescent="0.25">
      <c r="A1871" t="s">
        <v>41</v>
      </c>
      <c r="B1871" t="s">
        <v>66</v>
      </c>
      <c r="C1871">
        <v>2017</v>
      </c>
      <c r="D1871" t="s">
        <v>13</v>
      </c>
      <c r="E1871" s="27">
        <v>561027373.24000001</v>
      </c>
    </row>
    <row r="1872" spans="1:5" x14ac:dyDescent="0.25">
      <c r="A1872" t="s">
        <v>41</v>
      </c>
      <c r="B1872" t="s">
        <v>66</v>
      </c>
      <c r="C1872">
        <v>2017</v>
      </c>
      <c r="D1872" t="s">
        <v>14</v>
      </c>
      <c r="E1872" s="27">
        <v>73905319.409999996</v>
      </c>
    </row>
    <row r="1873" spans="1:5" x14ac:dyDescent="0.25">
      <c r="A1873" t="s">
        <v>41</v>
      </c>
      <c r="B1873" t="s">
        <v>66</v>
      </c>
      <c r="C1873">
        <v>2017</v>
      </c>
      <c r="D1873" t="s">
        <v>15</v>
      </c>
      <c r="E1873" s="27">
        <v>7291636</v>
      </c>
    </row>
    <row r="1874" spans="1:5" x14ac:dyDescent="0.25">
      <c r="A1874" t="s">
        <v>41</v>
      </c>
      <c r="B1874" t="s">
        <v>66</v>
      </c>
      <c r="C1874">
        <v>2017</v>
      </c>
      <c r="D1874" t="s">
        <v>17</v>
      </c>
      <c r="E1874" s="27">
        <v>81196955.409999847</v>
      </c>
    </row>
    <row r="1875" spans="1:5" x14ac:dyDescent="0.25">
      <c r="A1875" t="s">
        <v>41</v>
      </c>
      <c r="B1875" t="s">
        <v>66</v>
      </c>
      <c r="C1875">
        <v>2017</v>
      </c>
      <c r="D1875" t="s">
        <v>18</v>
      </c>
      <c r="E1875" s="27">
        <v>20441427220.32</v>
      </c>
    </row>
    <row r="1876" spans="1:5" x14ac:dyDescent="0.25">
      <c r="A1876" t="s">
        <v>41</v>
      </c>
      <c r="B1876" t="s">
        <v>66</v>
      </c>
      <c r="C1876">
        <v>2017</v>
      </c>
      <c r="D1876" t="s">
        <v>19</v>
      </c>
      <c r="E1876" s="27">
        <v>19993055933.360001</v>
      </c>
    </row>
    <row r="1877" spans="1:5" x14ac:dyDescent="0.25">
      <c r="A1877" t="s">
        <v>41</v>
      </c>
      <c r="B1877" t="s">
        <v>66</v>
      </c>
      <c r="C1877">
        <v>2017</v>
      </c>
      <c r="D1877" t="s">
        <v>20</v>
      </c>
      <c r="E1877" s="27">
        <v>12634869094.080002</v>
      </c>
    </row>
    <row r="1878" spans="1:5" x14ac:dyDescent="0.25">
      <c r="A1878" t="s">
        <v>41</v>
      </c>
      <c r="B1878" t="s">
        <v>66</v>
      </c>
      <c r="C1878">
        <v>2017</v>
      </c>
      <c r="D1878" t="s">
        <v>21</v>
      </c>
      <c r="E1878" s="27">
        <v>204998129.21000001</v>
      </c>
    </row>
    <row r="1879" spans="1:5" x14ac:dyDescent="0.25">
      <c r="A1879" t="s">
        <v>41</v>
      </c>
      <c r="B1879" t="s">
        <v>66</v>
      </c>
      <c r="C1879">
        <v>2017</v>
      </c>
      <c r="D1879" t="s">
        <v>22</v>
      </c>
      <c r="E1879" s="27">
        <v>7153188710.0699997</v>
      </c>
    </row>
    <row r="1880" spans="1:5" x14ac:dyDescent="0.25">
      <c r="A1880" t="s">
        <v>41</v>
      </c>
      <c r="B1880" t="s">
        <v>66</v>
      </c>
      <c r="C1880">
        <v>2017</v>
      </c>
      <c r="D1880" t="s">
        <v>23</v>
      </c>
      <c r="E1880" s="27">
        <v>19788057804.150002</v>
      </c>
    </row>
    <row r="1881" spans="1:5" x14ac:dyDescent="0.25">
      <c r="A1881" t="s">
        <v>41</v>
      </c>
      <c r="B1881" t="s">
        <v>66</v>
      </c>
      <c r="C1881">
        <v>2017</v>
      </c>
      <c r="D1881" t="s">
        <v>24</v>
      </c>
      <c r="E1881" s="27">
        <v>1124477251.27</v>
      </c>
    </row>
    <row r="1882" spans="1:5" x14ac:dyDescent="0.25">
      <c r="A1882" t="s">
        <v>41</v>
      </c>
      <c r="B1882" t="s">
        <v>66</v>
      </c>
      <c r="C1882">
        <v>2017</v>
      </c>
      <c r="D1882" t="s">
        <v>25</v>
      </c>
      <c r="E1882" s="27">
        <v>749252170.67000008</v>
      </c>
    </row>
    <row r="1883" spans="1:5" x14ac:dyDescent="0.25">
      <c r="A1883" t="s">
        <v>41</v>
      </c>
      <c r="B1883" t="s">
        <v>66</v>
      </c>
      <c r="C1883">
        <v>2017</v>
      </c>
      <c r="D1883" t="s">
        <v>26</v>
      </c>
      <c r="E1883" s="27">
        <v>126908530.3</v>
      </c>
    </row>
    <row r="1884" spans="1:5" x14ac:dyDescent="0.25">
      <c r="A1884" t="s">
        <v>41</v>
      </c>
      <c r="B1884" t="s">
        <v>66</v>
      </c>
      <c r="C1884">
        <v>2017</v>
      </c>
      <c r="D1884" t="s">
        <v>27</v>
      </c>
      <c r="E1884" s="27">
        <v>248316550.30000001</v>
      </c>
    </row>
    <row r="1885" spans="1:5" x14ac:dyDescent="0.25">
      <c r="A1885" t="s">
        <v>41</v>
      </c>
      <c r="B1885" t="s">
        <v>66</v>
      </c>
      <c r="C1885">
        <v>2017</v>
      </c>
      <c r="D1885" t="s">
        <v>28</v>
      </c>
      <c r="E1885" s="27">
        <v>213152903.49000001</v>
      </c>
    </row>
    <row r="1886" spans="1:5" x14ac:dyDescent="0.25">
      <c r="A1886" t="s">
        <v>41</v>
      </c>
      <c r="B1886" t="s">
        <v>66</v>
      </c>
      <c r="C1886">
        <v>2017</v>
      </c>
      <c r="D1886" t="s">
        <v>29</v>
      </c>
      <c r="E1886" s="27">
        <v>876160700.97000003</v>
      </c>
    </row>
    <row r="1887" spans="1:5" x14ac:dyDescent="0.25">
      <c r="A1887" t="s">
        <v>41</v>
      </c>
      <c r="B1887" t="s">
        <v>66</v>
      </c>
      <c r="C1887">
        <v>2017</v>
      </c>
      <c r="D1887" t="s">
        <v>30</v>
      </c>
      <c r="E1887" s="27">
        <v>20664218505.120003</v>
      </c>
    </row>
    <row r="1888" spans="1:5" x14ac:dyDescent="0.25">
      <c r="A1888" t="s">
        <v>41</v>
      </c>
      <c r="B1888" t="s">
        <v>66</v>
      </c>
      <c r="C1888">
        <v>2017</v>
      </c>
      <c r="D1888" t="s">
        <v>31</v>
      </c>
      <c r="E1888" s="27">
        <v>-222791284.80000305</v>
      </c>
    </row>
    <row r="1889" spans="1:5" x14ac:dyDescent="0.25">
      <c r="A1889" t="s">
        <v>41</v>
      </c>
      <c r="B1889" t="s">
        <v>66</v>
      </c>
      <c r="C1889">
        <v>2017</v>
      </c>
      <c r="D1889" t="s">
        <v>32</v>
      </c>
      <c r="E1889" s="27">
        <v>479380282.77999878</v>
      </c>
    </row>
    <row r="1890" spans="1:5" x14ac:dyDescent="0.25">
      <c r="A1890" t="s">
        <v>41</v>
      </c>
      <c r="B1890" t="s">
        <v>66</v>
      </c>
      <c r="C1890">
        <v>2017</v>
      </c>
      <c r="D1890" t="s">
        <v>33</v>
      </c>
      <c r="E1890" s="27">
        <v>-702171567.58000183</v>
      </c>
    </row>
    <row r="1891" spans="1:5" x14ac:dyDescent="0.25">
      <c r="A1891" t="s">
        <v>41</v>
      </c>
      <c r="B1891" t="s">
        <v>66</v>
      </c>
      <c r="C1891">
        <v>2017</v>
      </c>
      <c r="D1891" t="s">
        <v>34</v>
      </c>
      <c r="E1891" s="27">
        <v>39565171.499996185</v>
      </c>
    </row>
    <row r="1892" spans="1:5" x14ac:dyDescent="0.25">
      <c r="A1892" t="s">
        <v>41</v>
      </c>
      <c r="B1892" t="s">
        <v>66</v>
      </c>
      <c r="C1892">
        <v>2017</v>
      </c>
      <c r="D1892" t="s">
        <v>35</v>
      </c>
      <c r="E1892" s="27">
        <v>19896300.900001526</v>
      </c>
    </row>
    <row r="1893" spans="1:5" x14ac:dyDescent="0.25">
      <c r="A1893" t="s">
        <v>42</v>
      </c>
      <c r="B1893" t="s">
        <v>66</v>
      </c>
      <c r="C1893">
        <v>2017</v>
      </c>
      <c r="D1893" t="s">
        <v>4</v>
      </c>
      <c r="E1893" s="27">
        <v>15305344746.49</v>
      </c>
    </row>
    <row r="1894" spans="1:5" x14ac:dyDescent="0.25">
      <c r="A1894" t="s">
        <v>42</v>
      </c>
      <c r="B1894" t="s">
        <v>66</v>
      </c>
      <c r="C1894">
        <v>2017</v>
      </c>
      <c r="D1894" t="s">
        <v>5</v>
      </c>
      <c r="E1894" s="27">
        <v>9668947838.25</v>
      </c>
    </row>
    <row r="1895" spans="1:5" x14ac:dyDescent="0.25">
      <c r="A1895" t="s">
        <v>42</v>
      </c>
      <c r="B1895" t="s">
        <v>66</v>
      </c>
      <c r="C1895">
        <v>2017</v>
      </c>
      <c r="D1895" t="s">
        <v>6</v>
      </c>
      <c r="E1895" s="27">
        <v>7907553429.6878691</v>
      </c>
    </row>
    <row r="1896" spans="1:5" x14ac:dyDescent="0.25">
      <c r="A1896" t="s">
        <v>42</v>
      </c>
      <c r="B1896" t="s">
        <v>66</v>
      </c>
      <c r="C1896">
        <v>2017</v>
      </c>
      <c r="D1896" t="s">
        <v>7</v>
      </c>
      <c r="E1896" s="27">
        <v>4342386101.0100002</v>
      </c>
    </row>
    <row r="1897" spans="1:5" x14ac:dyDescent="0.25">
      <c r="A1897" t="s">
        <v>42</v>
      </c>
      <c r="B1897" t="s">
        <v>66</v>
      </c>
      <c r="C1897">
        <v>2017</v>
      </c>
      <c r="D1897" t="s">
        <v>8</v>
      </c>
      <c r="E1897" s="27">
        <v>1025659770.0600001</v>
      </c>
    </row>
    <row r="1898" spans="1:5" x14ac:dyDescent="0.25">
      <c r="A1898" t="s">
        <v>42</v>
      </c>
      <c r="B1898" t="s">
        <v>66</v>
      </c>
      <c r="C1898">
        <v>2017</v>
      </c>
      <c r="D1898" t="s">
        <v>9</v>
      </c>
      <c r="E1898" s="27">
        <v>633371389.80999994</v>
      </c>
    </row>
    <row r="1899" spans="1:5" x14ac:dyDescent="0.25">
      <c r="A1899" t="s">
        <v>42</v>
      </c>
      <c r="B1899" t="s">
        <v>66</v>
      </c>
      <c r="C1899">
        <v>2017</v>
      </c>
      <c r="D1899" t="s">
        <v>10</v>
      </c>
      <c r="E1899" s="27">
        <v>660639417.41999996</v>
      </c>
    </row>
    <row r="1900" spans="1:5" x14ac:dyDescent="0.25">
      <c r="A1900" t="s">
        <v>42</v>
      </c>
      <c r="B1900" t="s">
        <v>66</v>
      </c>
      <c r="C1900">
        <v>2017</v>
      </c>
      <c r="D1900" t="s">
        <v>11</v>
      </c>
      <c r="E1900" s="27">
        <v>14644705329.07</v>
      </c>
    </row>
    <row r="1901" spans="1:5" x14ac:dyDescent="0.25">
      <c r="A1901" t="s">
        <v>42</v>
      </c>
      <c r="B1901" t="s">
        <v>66</v>
      </c>
      <c r="C1901">
        <v>2017</v>
      </c>
      <c r="D1901" t="s">
        <v>12</v>
      </c>
      <c r="E1901" s="27">
        <v>194026080.10000002</v>
      </c>
    </row>
    <row r="1902" spans="1:5" x14ac:dyDescent="0.25">
      <c r="A1902" t="s">
        <v>42</v>
      </c>
      <c r="B1902" t="s">
        <v>66</v>
      </c>
      <c r="C1902">
        <v>2017</v>
      </c>
      <c r="D1902" t="s">
        <v>13</v>
      </c>
      <c r="E1902" s="27">
        <v>95043586.909999996</v>
      </c>
    </row>
    <row r="1903" spans="1:5" x14ac:dyDescent="0.25">
      <c r="A1903" t="s">
        <v>42</v>
      </c>
      <c r="B1903" t="s">
        <v>66</v>
      </c>
      <c r="C1903">
        <v>2017</v>
      </c>
      <c r="D1903" t="s">
        <v>14</v>
      </c>
      <c r="E1903" s="27">
        <v>63520506.490000002</v>
      </c>
    </row>
    <row r="1904" spans="1:5" x14ac:dyDescent="0.25">
      <c r="A1904" t="s">
        <v>42</v>
      </c>
      <c r="B1904" t="s">
        <v>66</v>
      </c>
      <c r="C1904">
        <v>2017</v>
      </c>
      <c r="D1904" t="s">
        <v>15</v>
      </c>
      <c r="E1904" s="27">
        <v>35461986.700000003</v>
      </c>
    </row>
    <row r="1905" spans="1:5" x14ac:dyDescent="0.25">
      <c r="A1905" t="s">
        <v>42</v>
      </c>
      <c r="B1905" t="s">
        <v>66</v>
      </c>
      <c r="C1905">
        <v>2017</v>
      </c>
      <c r="D1905" t="s">
        <v>17</v>
      </c>
      <c r="E1905" s="27">
        <v>98982493.190000027</v>
      </c>
    </row>
    <row r="1906" spans="1:5" x14ac:dyDescent="0.25">
      <c r="A1906" t="s">
        <v>42</v>
      </c>
      <c r="B1906" t="s">
        <v>66</v>
      </c>
      <c r="C1906">
        <v>2017</v>
      </c>
      <c r="D1906" t="s">
        <v>18</v>
      </c>
      <c r="E1906" s="27">
        <v>14743687822.26</v>
      </c>
    </row>
    <row r="1907" spans="1:5" x14ac:dyDescent="0.25">
      <c r="A1907" t="s">
        <v>42</v>
      </c>
      <c r="B1907" t="s">
        <v>66</v>
      </c>
      <c r="C1907">
        <v>2017</v>
      </c>
      <c r="D1907" t="s">
        <v>19</v>
      </c>
      <c r="E1907" s="27">
        <v>13419797607.940002</v>
      </c>
    </row>
    <row r="1908" spans="1:5" x14ac:dyDescent="0.25">
      <c r="A1908" t="s">
        <v>42</v>
      </c>
      <c r="B1908" t="s">
        <v>66</v>
      </c>
      <c r="C1908">
        <v>2017</v>
      </c>
      <c r="D1908" t="s">
        <v>20</v>
      </c>
      <c r="E1908" s="27">
        <v>6696622078.0500011</v>
      </c>
    </row>
    <row r="1909" spans="1:5" x14ac:dyDescent="0.25">
      <c r="A1909" t="s">
        <v>42</v>
      </c>
      <c r="B1909" t="s">
        <v>66</v>
      </c>
      <c r="C1909">
        <v>2017</v>
      </c>
      <c r="D1909" t="s">
        <v>21</v>
      </c>
      <c r="E1909" s="27">
        <v>288837356.36000001</v>
      </c>
    </row>
    <row r="1910" spans="1:5" x14ac:dyDescent="0.25">
      <c r="A1910" t="s">
        <v>42</v>
      </c>
      <c r="B1910" t="s">
        <v>66</v>
      </c>
      <c r="C1910">
        <v>2017</v>
      </c>
      <c r="D1910" t="s">
        <v>22</v>
      </c>
      <c r="E1910" s="27">
        <v>6434338173.5299997</v>
      </c>
    </row>
    <row r="1911" spans="1:5" x14ac:dyDescent="0.25">
      <c r="A1911" t="s">
        <v>42</v>
      </c>
      <c r="B1911" t="s">
        <v>66</v>
      </c>
      <c r="C1911">
        <v>2017</v>
      </c>
      <c r="D1911" t="s">
        <v>23</v>
      </c>
      <c r="E1911" s="27">
        <v>13130960251.580002</v>
      </c>
    </row>
    <row r="1912" spans="1:5" x14ac:dyDescent="0.25">
      <c r="A1912" t="s">
        <v>42</v>
      </c>
      <c r="B1912" t="s">
        <v>66</v>
      </c>
      <c r="C1912">
        <v>2017</v>
      </c>
      <c r="D1912" t="s">
        <v>24</v>
      </c>
      <c r="E1912" s="27">
        <v>1131439984.8399999</v>
      </c>
    </row>
    <row r="1913" spans="1:5" x14ac:dyDescent="0.25">
      <c r="A1913" t="s">
        <v>42</v>
      </c>
      <c r="B1913" t="s">
        <v>66</v>
      </c>
      <c r="C1913">
        <v>2017</v>
      </c>
      <c r="D1913" t="s">
        <v>25</v>
      </c>
      <c r="E1913" s="27">
        <v>518610487.53999996</v>
      </c>
    </row>
    <row r="1914" spans="1:5" x14ac:dyDescent="0.25">
      <c r="A1914" t="s">
        <v>42</v>
      </c>
      <c r="B1914" t="s">
        <v>66</v>
      </c>
      <c r="C1914">
        <v>2017</v>
      </c>
      <c r="D1914" t="s">
        <v>26</v>
      </c>
      <c r="E1914" s="27">
        <v>378383051.13999999</v>
      </c>
    </row>
    <row r="1915" spans="1:5" x14ac:dyDescent="0.25">
      <c r="A1915" t="s">
        <v>42</v>
      </c>
      <c r="B1915" t="s">
        <v>66</v>
      </c>
      <c r="C1915">
        <v>2017</v>
      </c>
      <c r="D1915" t="s">
        <v>27</v>
      </c>
      <c r="E1915" s="27">
        <v>234446446.16000003</v>
      </c>
    </row>
    <row r="1916" spans="1:5" x14ac:dyDescent="0.25">
      <c r="A1916" t="s">
        <v>42</v>
      </c>
      <c r="B1916" t="s">
        <v>66</v>
      </c>
      <c r="C1916">
        <v>2017</v>
      </c>
      <c r="D1916" t="s">
        <v>28</v>
      </c>
      <c r="E1916" s="27">
        <v>233425908.91999999</v>
      </c>
    </row>
    <row r="1917" spans="1:5" x14ac:dyDescent="0.25">
      <c r="A1917" t="s">
        <v>42</v>
      </c>
      <c r="B1917" t="s">
        <v>66</v>
      </c>
      <c r="C1917">
        <v>2017</v>
      </c>
      <c r="D1917" t="s">
        <v>29</v>
      </c>
      <c r="E1917" s="27">
        <v>896993538.68000007</v>
      </c>
    </row>
    <row r="1918" spans="1:5" x14ac:dyDescent="0.25">
      <c r="A1918" t="s">
        <v>42</v>
      </c>
      <c r="B1918" t="s">
        <v>66</v>
      </c>
      <c r="C1918">
        <v>2017</v>
      </c>
      <c r="D1918" t="s">
        <v>30</v>
      </c>
      <c r="E1918" s="27">
        <v>14027953790.260002</v>
      </c>
    </row>
    <row r="1919" spans="1:5" x14ac:dyDescent="0.25">
      <c r="A1919" t="s">
        <v>42</v>
      </c>
      <c r="B1919" t="s">
        <v>66</v>
      </c>
      <c r="C1919">
        <v>2017</v>
      </c>
      <c r="D1919" t="s">
        <v>31</v>
      </c>
      <c r="E1919" s="27">
        <v>715734031.99999809</v>
      </c>
    </row>
    <row r="1920" spans="1:5" x14ac:dyDescent="0.25">
      <c r="A1920" t="s">
        <v>42</v>
      </c>
      <c r="B1920" t="s">
        <v>66</v>
      </c>
      <c r="C1920">
        <v>2017</v>
      </c>
      <c r="D1920" t="s">
        <v>32</v>
      </c>
      <c r="E1920" s="27">
        <v>201762630.62999535</v>
      </c>
    </row>
    <row r="1921" spans="1:5" x14ac:dyDescent="0.25">
      <c r="A1921" t="s">
        <v>42</v>
      </c>
      <c r="B1921" t="s">
        <v>66</v>
      </c>
      <c r="C1921">
        <v>2017</v>
      </c>
      <c r="D1921" t="s">
        <v>33</v>
      </c>
      <c r="E1921" s="27">
        <v>513971401.37000275</v>
      </c>
    </row>
    <row r="1922" spans="1:5" x14ac:dyDescent="0.25">
      <c r="A1922" t="s">
        <v>42</v>
      </c>
      <c r="B1922" t="s">
        <v>66</v>
      </c>
      <c r="C1922">
        <v>2017</v>
      </c>
      <c r="D1922" t="s">
        <v>34</v>
      </c>
      <c r="E1922" s="27">
        <v>-450015.84999847412</v>
      </c>
    </row>
    <row r="1923" spans="1:5" x14ac:dyDescent="0.25">
      <c r="A1923" t="s">
        <v>42</v>
      </c>
      <c r="B1923" t="s">
        <v>66</v>
      </c>
      <c r="C1923">
        <v>2017</v>
      </c>
      <c r="D1923" t="s">
        <v>35</v>
      </c>
      <c r="E1923" s="27">
        <v>746820619.03000259</v>
      </c>
    </row>
    <row r="1924" spans="1:5" x14ac:dyDescent="0.25">
      <c r="A1924" t="s">
        <v>43</v>
      </c>
      <c r="B1924" t="s">
        <v>66</v>
      </c>
      <c r="C1924">
        <v>2017</v>
      </c>
      <c r="D1924" t="s">
        <v>4</v>
      </c>
      <c r="E1924" s="27">
        <v>26150994155.379997</v>
      </c>
    </row>
    <row r="1925" spans="1:5" x14ac:dyDescent="0.25">
      <c r="A1925" t="s">
        <v>43</v>
      </c>
      <c r="B1925" t="s">
        <v>66</v>
      </c>
      <c r="C1925">
        <v>2017</v>
      </c>
      <c r="D1925" t="s">
        <v>5</v>
      </c>
      <c r="E1925" s="27">
        <v>17509691754.729996</v>
      </c>
    </row>
    <row r="1926" spans="1:5" x14ac:dyDescent="0.25">
      <c r="A1926" t="s">
        <v>43</v>
      </c>
      <c r="B1926" t="s">
        <v>66</v>
      </c>
      <c r="C1926">
        <v>2017</v>
      </c>
      <c r="D1926" t="s">
        <v>6</v>
      </c>
      <c r="E1926" s="27">
        <v>13034177625.812988</v>
      </c>
    </row>
    <row r="1927" spans="1:5" x14ac:dyDescent="0.25">
      <c r="A1927" t="s">
        <v>43</v>
      </c>
      <c r="B1927" t="s">
        <v>66</v>
      </c>
      <c r="C1927">
        <v>2017</v>
      </c>
      <c r="D1927" t="s">
        <v>7</v>
      </c>
      <c r="E1927" s="27">
        <v>4697271884.750001</v>
      </c>
    </row>
    <row r="1928" spans="1:5" x14ac:dyDescent="0.25">
      <c r="A1928" t="s">
        <v>43</v>
      </c>
      <c r="B1928" t="s">
        <v>66</v>
      </c>
      <c r="C1928">
        <v>2017</v>
      </c>
      <c r="D1928" t="s">
        <v>8</v>
      </c>
      <c r="E1928" s="27">
        <v>1899243593.8800001</v>
      </c>
    </row>
    <row r="1929" spans="1:5" x14ac:dyDescent="0.25">
      <c r="A1929" t="s">
        <v>43</v>
      </c>
      <c r="B1929" t="s">
        <v>66</v>
      </c>
      <c r="C1929">
        <v>2017</v>
      </c>
      <c r="D1929" t="s">
        <v>9</v>
      </c>
      <c r="E1929" s="27">
        <v>3763592085.1900005</v>
      </c>
    </row>
    <row r="1930" spans="1:5" x14ac:dyDescent="0.25">
      <c r="A1930" t="s">
        <v>43</v>
      </c>
      <c r="B1930" t="s">
        <v>66</v>
      </c>
      <c r="C1930">
        <v>2017</v>
      </c>
      <c r="D1930" t="s">
        <v>10</v>
      </c>
      <c r="E1930" s="27">
        <v>180438430.71000001</v>
      </c>
    </row>
    <row r="1931" spans="1:5" x14ac:dyDescent="0.25">
      <c r="A1931" t="s">
        <v>43</v>
      </c>
      <c r="B1931" t="s">
        <v>66</v>
      </c>
      <c r="C1931">
        <v>2017</v>
      </c>
      <c r="D1931" t="s">
        <v>11</v>
      </c>
      <c r="E1931" s="27">
        <v>25970555724.669998</v>
      </c>
    </row>
    <row r="1932" spans="1:5" x14ac:dyDescent="0.25">
      <c r="A1932" t="s">
        <v>43</v>
      </c>
      <c r="B1932" t="s">
        <v>66</v>
      </c>
      <c r="C1932">
        <v>2017</v>
      </c>
      <c r="D1932" t="s">
        <v>12</v>
      </c>
      <c r="E1932" s="27">
        <v>645252410.37</v>
      </c>
    </row>
    <row r="1933" spans="1:5" x14ac:dyDescent="0.25">
      <c r="A1933" t="s">
        <v>43</v>
      </c>
      <c r="B1933" t="s">
        <v>66</v>
      </c>
      <c r="C1933">
        <v>2017</v>
      </c>
      <c r="D1933" t="s">
        <v>13</v>
      </c>
      <c r="E1933" s="27">
        <v>416136633.21999997</v>
      </c>
    </row>
    <row r="1934" spans="1:5" x14ac:dyDescent="0.25">
      <c r="A1934" t="s">
        <v>43</v>
      </c>
      <c r="B1934" t="s">
        <v>66</v>
      </c>
      <c r="C1934">
        <v>2017</v>
      </c>
      <c r="D1934" t="s">
        <v>14</v>
      </c>
      <c r="E1934" s="27">
        <v>69178203.689999998</v>
      </c>
    </row>
    <row r="1935" spans="1:5" x14ac:dyDescent="0.25">
      <c r="A1935" t="s">
        <v>43</v>
      </c>
      <c r="B1935" t="s">
        <v>66</v>
      </c>
      <c r="C1935">
        <v>2017</v>
      </c>
      <c r="D1935" t="s">
        <v>15</v>
      </c>
      <c r="E1935" s="27">
        <v>159937573.46000001</v>
      </c>
    </row>
    <row r="1936" spans="1:5" x14ac:dyDescent="0.25">
      <c r="A1936" t="s">
        <v>43</v>
      </c>
      <c r="B1936" t="s">
        <v>66</v>
      </c>
      <c r="C1936">
        <v>2017</v>
      </c>
      <c r="D1936" t="s">
        <v>17</v>
      </c>
      <c r="E1936" s="27">
        <v>229115777.15000001</v>
      </c>
    </row>
    <row r="1937" spans="1:5" x14ac:dyDescent="0.25">
      <c r="A1937" t="s">
        <v>43</v>
      </c>
      <c r="B1937" t="s">
        <v>66</v>
      </c>
      <c r="C1937">
        <v>2017</v>
      </c>
      <c r="D1937" t="s">
        <v>18</v>
      </c>
      <c r="E1937" s="27">
        <v>26199671501.82</v>
      </c>
    </row>
    <row r="1938" spans="1:5" x14ac:dyDescent="0.25">
      <c r="A1938" t="s">
        <v>43</v>
      </c>
      <c r="B1938" t="s">
        <v>66</v>
      </c>
      <c r="C1938">
        <v>2017</v>
      </c>
      <c r="D1938" t="s">
        <v>19</v>
      </c>
      <c r="E1938" s="27">
        <v>24185055536.419994</v>
      </c>
    </row>
    <row r="1939" spans="1:5" x14ac:dyDescent="0.25">
      <c r="A1939" t="s">
        <v>43</v>
      </c>
      <c r="B1939" t="s">
        <v>66</v>
      </c>
      <c r="C1939">
        <v>2017</v>
      </c>
      <c r="D1939" t="s">
        <v>20</v>
      </c>
      <c r="E1939" s="27">
        <v>12890559053.75</v>
      </c>
    </row>
    <row r="1940" spans="1:5" x14ac:dyDescent="0.25">
      <c r="A1940" t="s">
        <v>43</v>
      </c>
      <c r="B1940" t="s">
        <v>66</v>
      </c>
      <c r="C1940">
        <v>2017</v>
      </c>
      <c r="D1940" t="s">
        <v>21</v>
      </c>
      <c r="E1940" s="27">
        <v>969958296.87</v>
      </c>
    </row>
    <row r="1941" spans="1:5" x14ac:dyDescent="0.25">
      <c r="A1941" t="s">
        <v>43</v>
      </c>
      <c r="B1941" t="s">
        <v>66</v>
      </c>
      <c r="C1941">
        <v>2017</v>
      </c>
      <c r="D1941" t="s">
        <v>22</v>
      </c>
      <c r="E1941" s="27">
        <v>10324538185.799999</v>
      </c>
    </row>
    <row r="1942" spans="1:5" x14ac:dyDescent="0.25">
      <c r="A1942" t="s">
        <v>43</v>
      </c>
      <c r="B1942" t="s">
        <v>66</v>
      </c>
      <c r="C1942">
        <v>2017</v>
      </c>
      <c r="D1942" t="s">
        <v>23</v>
      </c>
      <c r="E1942" s="27">
        <v>23215097239.549995</v>
      </c>
    </row>
    <row r="1943" spans="1:5" x14ac:dyDescent="0.25">
      <c r="A1943" t="s">
        <v>43</v>
      </c>
      <c r="B1943" t="s">
        <v>66</v>
      </c>
      <c r="C1943">
        <v>2017</v>
      </c>
      <c r="D1943" t="s">
        <v>24</v>
      </c>
      <c r="E1943" s="27">
        <v>2349309365.4299998</v>
      </c>
    </row>
    <row r="1944" spans="1:5" x14ac:dyDescent="0.25">
      <c r="A1944" t="s">
        <v>43</v>
      </c>
      <c r="B1944" t="s">
        <v>66</v>
      </c>
      <c r="C1944">
        <v>2017</v>
      </c>
      <c r="D1944" t="s">
        <v>25</v>
      </c>
      <c r="E1944" s="27">
        <v>1309961111.3399999</v>
      </c>
    </row>
    <row r="1945" spans="1:5" x14ac:dyDescent="0.25">
      <c r="A1945" t="s">
        <v>43</v>
      </c>
      <c r="B1945" t="s">
        <v>66</v>
      </c>
      <c r="C1945">
        <v>2017</v>
      </c>
      <c r="D1945" t="s">
        <v>26</v>
      </c>
      <c r="E1945" s="27">
        <v>170871909.75</v>
      </c>
    </row>
    <row r="1946" spans="1:5" x14ac:dyDescent="0.25">
      <c r="A1946" t="s">
        <v>43</v>
      </c>
      <c r="B1946" t="s">
        <v>66</v>
      </c>
      <c r="C1946">
        <v>2017</v>
      </c>
      <c r="D1946" t="s">
        <v>27</v>
      </c>
      <c r="E1946" s="27">
        <v>868476344.34000003</v>
      </c>
    </row>
    <row r="1947" spans="1:5" x14ac:dyDescent="0.25">
      <c r="A1947" t="s">
        <v>43</v>
      </c>
      <c r="B1947" t="s">
        <v>66</v>
      </c>
      <c r="C1947">
        <v>2017</v>
      </c>
      <c r="D1947" t="s">
        <v>28</v>
      </c>
      <c r="E1947" s="27">
        <v>868476344.34000003</v>
      </c>
    </row>
    <row r="1948" spans="1:5" x14ac:dyDescent="0.25">
      <c r="A1948" t="s">
        <v>43</v>
      </c>
      <c r="B1948" t="s">
        <v>66</v>
      </c>
      <c r="C1948">
        <v>2017</v>
      </c>
      <c r="D1948" t="s">
        <v>29</v>
      </c>
      <c r="E1948" s="27">
        <v>1480833021.0899997</v>
      </c>
    </row>
    <row r="1949" spans="1:5" x14ac:dyDescent="0.25">
      <c r="A1949" t="s">
        <v>43</v>
      </c>
      <c r="B1949" t="s">
        <v>66</v>
      </c>
      <c r="C1949">
        <v>2017</v>
      </c>
      <c r="D1949" t="s">
        <v>30</v>
      </c>
      <c r="E1949" s="27">
        <v>24695930260.639996</v>
      </c>
    </row>
    <row r="1950" spans="1:5" x14ac:dyDescent="0.25">
      <c r="A1950" t="s">
        <v>43</v>
      </c>
      <c r="B1950" t="s">
        <v>66</v>
      </c>
      <c r="C1950">
        <v>2017</v>
      </c>
      <c r="D1950" t="s">
        <v>31</v>
      </c>
      <c r="E1950" s="27">
        <v>1503741241.1800041</v>
      </c>
    </row>
    <row r="1951" spans="1:5" x14ac:dyDescent="0.25">
      <c r="A1951" t="s">
        <v>43</v>
      </c>
      <c r="B1951" t="s">
        <v>66</v>
      </c>
      <c r="C1951">
        <v>2017</v>
      </c>
      <c r="D1951" t="s">
        <v>32</v>
      </c>
      <c r="E1951" s="27">
        <v>674159130.65000153</v>
      </c>
    </row>
    <row r="1952" spans="1:5" x14ac:dyDescent="0.25">
      <c r="A1952" t="s">
        <v>43</v>
      </c>
      <c r="B1952" t="s">
        <v>66</v>
      </c>
      <c r="C1952">
        <v>2017</v>
      </c>
      <c r="D1952" t="s">
        <v>33</v>
      </c>
      <c r="E1952" s="27">
        <v>829582110.53000259</v>
      </c>
    </row>
    <row r="1953" spans="1:5" x14ac:dyDescent="0.25">
      <c r="A1953" t="s">
        <v>43</v>
      </c>
      <c r="B1953" t="s">
        <v>66</v>
      </c>
      <c r="C1953">
        <v>2017</v>
      </c>
      <c r="D1953" t="s">
        <v>34</v>
      </c>
      <c r="E1953" s="27">
        <v>1102885.1500053406</v>
      </c>
    </row>
    <row r="1954" spans="1:5" x14ac:dyDescent="0.25">
      <c r="A1954" t="s">
        <v>43</v>
      </c>
      <c r="B1954" t="s">
        <v>66</v>
      </c>
      <c r="C1954">
        <v>2017</v>
      </c>
      <c r="D1954" t="s">
        <v>35</v>
      </c>
      <c r="E1954" s="27">
        <v>-413380351.90000153</v>
      </c>
    </row>
    <row r="1955" spans="1:5" x14ac:dyDescent="0.25">
      <c r="A1955" t="s">
        <v>44</v>
      </c>
      <c r="B1955" t="s">
        <v>66</v>
      </c>
      <c r="C1955">
        <v>2017</v>
      </c>
      <c r="D1955" t="s">
        <v>4</v>
      </c>
      <c r="E1955" s="27">
        <v>15085555145.280001</v>
      </c>
    </row>
    <row r="1956" spans="1:5" x14ac:dyDescent="0.25">
      <c r="A1956" t="s">
        <v>44</v>
      </c>
      <c r="B1956" t="s">
        <v>66</v>
      </c>
      <c r="C1956">
        <v>2017</v>
      </c>
      <c r="D1956" t="s">
        <v>5</v>
      </c>
      <c r="E1956" s="27">
        <v>6870823862.6800003</v>
      </c>
    </row>
    <row r="1957" spans="1:5" x14ac:dyDescent="0.25">
      <c r="A1957" t="s">
        <v>44</v>
      </c>
      <c r="B1957" t="s">
        <v>66</v>
      </c>
      <c r="C1957">
        <v>2017</v>
      </c>
      <c r="D1957" t="s">
        <v>6</v>
      </c>
      <c r="E1957" s="27">
        <v>5528494739.9820232</v>
      </c>
    </row>
    <row r="1958" spans="1:5" x14ac:dyDescent="0.25">
      <c r="A1958" t="s">
        <v>44</v>
      </c>
      <c r="B1958" t="s">
        <v>66</v>
      </c>
      <c r="C1958">
        <v>2017</v>
      </c>
      <c r="D1958" t="s">
        <v>7</v>
      </c>
      <c r="E1958" s="27">
        <v>6910839889.5899992</v>
      </c>
    </row>
    <row r="1959" spans="1:5" x14ac:dyDescent="0.25">
      <c r="A1959" t="s">
        <v>44</v>
      </c>
      <c r="B1959" t="s">
        <v>66</v>
      </c>
      <c r="C1959">
        <v>2017</v>
      </c>
      <c r="D1959" t="s">
        <v>8</v>
      </c>
      <c r="E1959" s="27">
        <v>4801528741.6100006</v>
      </c>
    </row>
    <row r="1960" spans="1:5" x14ac:dyDescent="0.25">
      <c r="A1960" t="s">
        <v>44</v>
      </c>
      <c r="B1960" t="s">
        <v>66</v>
      </c>
      <c r="C1960">
        <v>2017</v>
      </c>
      <c r="D1960" t="s">
        <v>9</v>
      </c>
      <c r="E1960" s="27">
        <v>983384476.93999994</v>
      </c>
    </row>
    <row r="1961" spans="1:5" x14ac:dyDescent="0.25">
      <c r="A1961" t="s">
        <v>44</v>
      </c>
      <c r="B1961" t="s">
        <v>66</v>
      </c>
      <c r="C1961">
        <v>2017</v>
      </c>
      <c r="D1961" t="s">
        <v>10</v>
      </c>
      <c r="E1961" s="27">
        <v>320506916.07000005</v>
      </c>
    </row>
    <row r="1962" spans="1:5" x14ac:dyDescent="0.25">
      <c r="A1962" t="s">
        <v>44</v>
      </c>
      <c r="B1962" t="s">
        <v>66</v>
      </c>
      <c r="C1962">
        <v>2017</v>
      </c>
      <c r="D1962" t="s">
        <v>11</v>
      </c>
      <c r="E1962" s="27">
        <v>14765048229.210001</v>
      </c>
    </row>
    <row r="1963" spans="1:5" x14ac:dyDescent="0.25">
      <c r="A1963" t="s">
        <v>44</v>
      </c>
      <c r="B1963" t="s">
        <v>66</v>
      </c>
      <c r="C1963">
        <v>2017</v>
      </c>
      <c r="D1963" t="s">
        <v>12</v>
      </c>
      <c r="E1963" s="27">
        <v>630931183.68000007</v>
      </c>
    </row>
    <row r="1964" spans="1:5" x14ac:dyDescent="0.25">
      <c r="A1964" t="s">
        <v>44</v>
      </c>
      <c r="B1964" t="s">
        <v>66</v>
      </c>
      <c r="C1964">
        <v>2017</v>
      </c>
      <c r="D1964" t="s">
        <v>13</v>
      </c>
      <c r="E1964" s="27">
        <v>452932021.29000002</v>
      </c>
    </row>
    <row r="1965" spans="1:5" x14ac:dyDescent="0.25">
      <c r="A1965" t="s">
        <v>44</v>
      </c>
      <c r="B1965" t="s">
        <v>66</v>
      </c>
      <c r="C1965">
        <v>2017</v>
      </c>
      <c r="D1965" t="s">
        <v>14</v>
      </c>
      <c r="E1965" s="27">
        <v>20022423.059999999</v>
      </c>
    </row>
    <row r="1966" spans="1:5" x14ac:dyDescent="0.25">
      <c r="A1966" t="s">
        <v>44</v>
      </c>
      <c r="B1966" t="s">
        <v>66</v>
      </c>
      <c r="C1966">
        <v>2017</v>
      </c>
      <c r="D1966" t="s">
        <v>15</v>
      </c>
      <c r="E1966" s="27">
        <v>157976739.33000001</v>
      </c>
    </row>
    <row r="1967" spans="1:5" x14ac:dyDescent="0.25">
      <c r="A1967" t="s">
        <v>44</v>
      </c>
      <c r="B1967" t="s">
        <v>66</v>
      </c>
      <c r="C1967">
        <v>2017</v>
      </c>
      <c r="D1967" t="s">
        <v>17</v>
      </c>
      <c r="E1967" s="27">
        <v>177999162.39000005</v>
      </c>
    </row>
    <row r="1968" spans="1:5" x14ac:dyDescent="0.25">
      <c r="A1968" t="s">
        <v>44</v>
      </c>
      <c r="B1968" t="s">
        <v>66</v>
      </c>
      <c r="C1968">
        <v>2017</v>
      </c>
      <c r="D1968" t="s">
        <v>18</v>
      </c>
      <c r="E1968" s="27">
        <v>14943047391.6</v>
      </c>
    </row>
    <row r="1969" spans="1:5" x14ac:dyDescent="0.25">
      <c r="A1969" t="s">
        <v>44</v>
      </c>
      <c r="B1969" t="s">
        <v>66</v>
      </c>
      <c r="C1969">
        <v>2017</v>
      </c>
      <c r="D1969" t="s">
        <v>19</v>
      </c>
      <c r="E1969" s="27">
        <v>14595218392.350002</v>
      </c>
    </row>
    <row r="1970" spans="1:5" x14ac:dyDescent="0.25">
      <c r="A1970" t="s">
        <v>44</v>
      </c>
      <c r="B1970" t="s">
        <v>66</v>
      </c>
      <c r="C1970">
        <v>2017</v>
      </c>
      <c r="D1970" t="s">
        <v>20</v>
      </c>
      <c r="E1970" s="27">
        <v>7915095978.4100018</v>
      </c>
    </row>
    <row r="1971" spans="1:5" x14ac:dyDescent="0.25">
      <c r="A1971" t="s">
        <v>44</v>
      </c>
      <c r="B1971" t="s">
        <v>66</v>
      </c>
      <c r="C1971">
        <v>2017</v>
      </c>
      <c r="D1971" t="s">
        <v>21</v>
      </c>
      <c r="E1971" s="27">
        <v>377837641.50999999</v>
      </c>
    </row>
    <row r="1972" spans="1:5" x14ac:dyDescent="0.25">
      <c r="A1972" t="s">
        <v>44</v>
      </c>
      <c r="B1972" t="s">
        <v>66</v>
      </c>
      <c r="C1972">
        <v>2017</v>
      </c>
      <c r="D1972" t="s">
        <v>22</v>
      </c>
      <c r="E1972" s="27">
        <v>6302284772.4299994</v>
      </c>
    </row>
    <row r="1973" spans="1:5" x14ac:dyDescent="0.25">
      <c r="A1973" t="s">
        <v>44</v>
      </c>
      <c r="B1973" t="s">
        <v>66</v>
      </c>
      <c r="C1973">
        <v>2017</v>
      </c>
      <c r="D1973" t="s">
        <v>23</v>
      </c>
      <c r="E1973" s="27">
        <v>14217380750.840002</v>
      </c>
    </row>
    <row r="1974" spans="1:5" x14ac:dyDescent="0.25">
      <c r="A1974" t="s">
        <v>44</v>
      </c>
      <c r="B1974" t="s">
        <v>66</v>
      </c>
      <c r="C1974">
        <v>2017</v>
      </c>
      <c r="D1974" t="s">
        <v>24</v>
      </c>
      <c r="E1974" s="27">
        <v>1889969566.52</v>
      </c>
    </row>
    <row r="1975" spans="1:5" x14ac:dyDescent="0.25">
      <c r="A1975" t="s">
        <v>44</v>
      </c>
      <c r="B1975" t="s">
        <v>66</v>
      </c>
      <c r="C1975">
        <v>2017</v>
      </c>
      <c r="D1975" t="s">
        <v>25</v>
      </c>
      <c r="E1975" s="27">
        <v>1323046500.3599999</v>
      </c>
    </row>
    <row r="1976" spans="1:5" x14ac:dyDescent="0.25">
      <c r="A1976" t="s">
        <v>44</v>
      </c>
      <c r="B1976" t="s">
        <v>66</v>
      </c>
      <c r="C1976">
        <v>2017</v>
      </c>
      <c r="D1976" t="s">
        <v>26</v>
      </c>
      <c r="E1976" s="27">
        <v>3200000</v>
      </c>
    </row>
    <row r="1977" spans="1:5" x14ac:dyDescent="0.25">
      <c r="A1977" t="s">
        <v>44</v>
      </c>
      <c r="B1977" t="s">
        <v>66</v>
      </c>
      <c r="C1977">
        <v>2017</v>
      </c>
      <c r="D1977" t="s">
        <v>27</v>
      </c>
      <c r="E1977" s="27">
        <v>563723066.15999997</v>
      </c>
    </row>
    <row r="1978" spans="1:5" x14ac:dyDescent="0.25">
      <c r="A1978" t="s">
        <v>44</v>
      </c>
      <c r="B1978" t="s">
        <v>66</v>
      </c>
      <c r="C1978">
        <v>2017</v>
      </c>
      <c r="D1978" t="s">
        <v>28</v>
      </c>
      <c r="E1978" s="27">
        <v>563723066.15999997</v>
      </c>
    </row>
    <row r="1979" spans="1:5" x14ac:dyDescent="0.25">
      <c r="A1979" t="s">
        <v>44</v>
      </c>
      <c r="B1979" t="s">
        <v>66</v>
      </c>
      <c r="C1979">
        <v>2017</v>
      </c>
      <c r="D1979" t="s">
        <v>29</v>
      </c>
      <c r="E1979" s="27">
        <v>1326246500.3599999</v>
      </c>
    </row>
    <row r="1980" spans="1:5" x14ac:dyDescent="0.25">
      <c r="A1980" t="s">
        <v>44</v>
      </c>
      <c r="B1980" t="s">
        <v>66</v>
      </c>
      <c r="C1980">
        <v>2017</v>
      </c>
      <c r="D1980" t="s">
        <v>30</v>
      </c>
      <c r="E1980" s="27">
        <v>15543627251.200003</v>
      </c>
    </row>
    <row r="1981" spans="1:5" x14ac:dyDescent="0.25">
      <c r="A1981" t="s">
        <v>44</v>
      </c>
      <c r="B1981" t="s">
        <v>66</v>
      </c>
      <c r="C1981">
        <v>2017</v>
      </c>
      <c r="D1981" t="s">
        <v>31</v>
      </c>
      <c r="E1981" s="27">
        <v>-600579859.60000229</v>
      </c>
    </row>
    <row r="1982" spans="1:5" x14ac:dyDescent="0.25">
      <c r="A1982" t="s">
        <v>44</v>
      </c>
      <c r="B1982" t="s">
        <v>66</v>
      </c>
      <c r="C1982">
        <v>2017</v>
      </c>
      <c r="D1982" t="s">
        <v>32</v>
      </c>
      <c r="E1982" s="27">
        <v>426854162.02999878</v>
      </c>
    </row>
    <row r="1983" spans="1:5" x14ac:dyDescent="0.25">
      <c r="A1983" t="s">
        <v>44</v>
      </c>
      <c r="B1983" t="s">
        <v>66</v>
      </c>
      <c r="C1983">
        <v>2017</v>
      </c>
      <c r="D1983" t="s">
        <v>33</v>
      </c>
      <c r="E1983" s="27">
        <v>-1027434021.6300011</v>
      </c>
    </row>
    <row r="1984" spans="1:5" x14ac:dyDescent="0.25">
      <c r="A1984" t="s">
        <v>44</v>
      </c>
      <c r="B1984" t="s">
        <v>66</v>
      </c>
      <c r="C1984">
        <v>2017</v>
      </c>
      <c r="D1984" t="s">
        <v>34</v>
      </c>
      <c r="E1984" s="27">
        <v>0</v>
      </c>
    </row>
    <row r="1985" spans="1:5" x14ac:dyDescent="0.25">
      <c r="A1985" t="s">
        <v>44</v>
      </c>
      <c r="B1985" t="s">
        <v>66</v>
      </c>
      <c r="C1985">
        <v>2017</v>
      </c>
      <c r="D1985" t="s">
        <v>35</v>
      </c>
      <c r="E1985" s="27">
        <v>-1195555791.9400005</v>
      </c>
    </row>
    <row r="1986" spans="1:5" x14ac:dyDescent="0.25">
      <c r="A1986" t="s">
        <v>45</v>
      </c>
      <c r="B1986" t="s">
        <v>66</v>
      </c>
      <c r="C1986">
        <v>2017</v>
      </c>
      <c r="D1986" t="s">
        <v>4</v>
      </c>
      <c r="E1986" s="27">
        <v>71635602764.110001</v>
      </c>
    </row>
    <row r="1987" spans="1:5" x14ac:dyDescent="0.25">
      <c r="A1987" t="s">
        <v>45</v>
      </c>
      <c r="B1987" t="s">
        <v>66</v>
      </c>
      <c r="C1987">
        <v>2017</v>
      </c>
      <c r="D1987" t="s">
        <v>5</v>
      </c>
      <c r="E1987" s="27">
        <v>52748105025.280006</v>
      </c>
    </row>
    <row r="1988" spans="1:5" x14ac:dyDescent="0.25">
      <c r="A1988" t="s">
        <v>45</v>
      </c>
      <c r="B1988" t="s">
        <v>66</v>
      </c>
      <c r="C1988">
        <v>2017</v>
      </c>
      <c r="D1988" t="s">
        <v>6</v>
      </c>
      <c r="E1988" s="27">
        <v>40232312486.620483</v>
      </c>
    </row>
    <row r="1989" spans="1:5" x14ac:dyDescent="0.25">
      <c r="A1989" t="s">
        <v>45</v>
      </c>
      <c r="B1989" t="s">
        <v>66</v>
      </c>
      <c r="C1989">
        <v>2017</v>
      </c>
      <c r="D1989" t="s">
        <v>7</v>
      </c>
      <c r="E1989" s="27">
        <v>13384550706.350002</v>
      </c>
    </row>
    <row r="1990" spans="1:5" x14ac:dyDescent="0.25">
      <c r="A1990" t="s">
        <v>45</v>
      </c>
      <c r="B1990" t="s">
        <v>66</v>
      </c>
      <c r="C1990">
        <v>2017</v>
      </c>
      <c r="D1990" t="s">
        <v>8</v>
      </c>
      <c r="E1990" s="27">
        <v>2967119095.4499998</v>
      </c>
    </row>
    <row r="1991" spans="1:5" x14ac:dyDescent="0.25">
      <c r="A1991" t="s">
        <v>45</v>
      </c>
      <c r="B1991" t="s">
        <v>66</v>
      </c>
      <c r="C1991">
        <v>2017</v>
      </c>
      <c r="D1991" t="s">
        <v>9</v>
      </c>
      <c r="E1991" s="27">
        <v>5095768193.1100006</v>
      </c>
    </row>
    <row r="1992" spans="1:5" x14ac:dyDescent="0.25">
      <c r="A1992" t="s">
        <v>45</v>
      </c>
      <c r="B1992" t="s">
        <v>66</v>
      </c>
      <c r="C1992">
        <v>2017</v>
      </c>
      <c r="D1992" t="s">
        <v>10</v>
      </c>
      <c r="E1992" s="27">
        <v>407178839.36999995</v>
      </c>
    </row>
    <row r="1993" spans="1:5" x14ac:dyDescent="0.25">
      <c r="A1993" t="s">
        <v>45</v>
      </c>
      <c r="B1993" t="s">
        <v>66</v>
      </c>
      <c r="C1993">
        <v>2017</v>
      </c>
      <c r="D1993" t="s">
        <v>11</v>
      </c>
      <c r="E1993" s="27">
        <v>71228423924.73999</v>
      </c>
    </row>
    <row r="1994" spans="1:5" x14ac:dyDescent="0.25">
      <c r="A1994" t="s">
        <v>45</v>
      </c>
      <c r="B1994" t="s">
        <v>66</v>
      </c>
      <c r="C1994">
        <v>2017</v>
      </c>
      <c r="D1994" t="s">
        <v>12</v>
      </c>
      <c r="E1994" s="27">
        <v>600550725.01999998</v>
      </c>
    </row>
    <row r="1995" spans="1:5" x14ac:dyDescent="0.25">
      <c r="A1995" t="s">
        <v>45</v>
      </c>
      <c r="B1995" t="s">
        <v>66</v>
      </c>
      <c r="C1995">
        <v>2017</v>
      </c>
      <c r="D1995" t="s">
        <v>13</v>
      </c>
      <c r="E1995" s="27">
        <v>345120636.14999998</v>
      </c>
    </row>
    <row r="1996" spans="1:5" x14ac:dyDescent="0.25">
      <c r="A1996" t="s">
        <v>45</v>
      </c>
      <c r="B1996" t="s">
        <v>66</v>
      </c>
      <c r="C1996">
        <v>2017</v>
      </c>
      <c r="D1996" t="s">
        <v>14</v>
      </c>
      <c r="E1996" s="27">
        <v>255430088.87</v>
      </c>
    </row>
    <row r="1997" spans="1:5" x14ac:dyDescent="0.25">
      <c r="A1997" t="s">
        <v>45</v>
      </c>
      <c r="B1997" t="s">
        <v>66</v>
      </c>
      <c r="C1997">
        <v>2017</v>
      </c>
      <c r="D1997" t="s">
        <v>15</v>
      </c>
      <c r="E1997" s="27">
        <v>0</v>
      </c>
    </row>
    <row r="1998" spans="1:5" x14ac:dyDescent="0.25">
      <c r="A1998" t="s">
        <v>45</v>
      </c>
      <c r="B1998" t="s">
        <v>66</v>
      </c>
      <c r="C1998">
        <v>2017</v>
      </c>
      <c r="D1998" t="s">
        <v>17</v>
      </c>
      <c r="E1998" s="27">
        <v>255430088.86999995</v>
      </c>
    </row>
    <row r="1999" spans="1:5" x14ac:dyDescent="0.25">
      <c r="A1999" t="s">
        <v>45</v>
      </c>
      <c r="B1999" t="s">
        <v>66</v>
      </c>
      <c r="C1999">
        <v>2017</v>
      </c>
      <c r="D1999" t="s">
        <v>18</v>
      </c>
      <c r="E1999" s="27">
        <v>71483854013.609985</v>
      </c>
    </row>
    <row r="2000" spans="1:5" x14ac:dyDescent="0.25">
      <c r="A2000" t="s">
        <v>45</v>
      </c>
      <c r="B2000" t="s">
        <v>66</v>
      </c>
      <c r="C2000">
        <v>2017</v>
      </c>
      <c r="D2000" t="s">
        <v>19</v>
      </c>
      <c r="E2000" s="27">
        <v>70680723694.740005</v>
      </c>
    </row>
    <row r="2001" spans="1:5" x14ac:dyDescent="0.25">
      <c r="A2001" t="s">
        <v>45</v>
      </c>
      <c r="B2001" t="s">
        <v>66</v>
      </c>
      <c r="C2001">
        <v>2017</v>
      </c>
      <c r="D2001" t="s">
        <v>20</v>
      </c>
      <c r="E2001" s="27">
        <v>44151947032.82</v>
      </c>
    </row>
    <row r="2002" spans="1:5" x14ac:dyDescent="0.25">
      <c r="A2002" t="s">
        <v>45</v>
      </c>
      <c r="B2002" t="s">
        <v>66</v>
      </c>
      <c r="C2002">
        <v>2017</v>
      </c>
      <c r="D2002" t="s">
        <v>21</v>
      </c>
      <c r="E2002" s="27">
        <v>2107080016.1599998</v>
      </c>
    </row>
    <row r="2003" spans="1:5" x14ac:dyDescent="0.25">
      <c r="A2003" t="s">
        <v>45</v>
      </c>
      <c r="B2003" t="s">
        <v>66</v>
      </c>
      <c r="C2003">
        <v>2017</v>
      </c>
      <c r="D2003" t="s">
        <v>22</v>
      </c>
      <c r="E2003" s="27">
        <v>24421696645.759998</v>
      </c>
    </row>
    <row r="2004" spans="1:5" x14ac:dyDescent="0.25">
      <c r="A2004" t="s">
        <v>45</v>
      </c>
      <c r="B2004" t="s">
        <v>66</v>
      </c>
      <c r="C2004">
        <v>2017</v>
      </c>
      <c r="D2004" t="s">
        <v>23</v>
      </c>
      <c r="E2004" s="27">
        <v>68573643678.580002</v>
      </c>
    </row>
    <row r="2005" spans="1:5" x14ac:dyDescent="0.25">
      <c r="A2005" t="s">
        <v>45</v>
      </c>
      <c r="B2005" t="s">
        <v>66</v>
      </c>
      <c r="C2005">
        <v>2017</v>
      </c>
      <c r="D2005" t="s">
        <v>24</v>
      </c>
      <c r="E2005" s="27">
        <v>3570351119.3800001</v>
      </c>
    </row>
    <row r="2006" spans="1:5" x14ac:dyDescent="0.25">
      <c r="A2006" t="s">
        <v>45</v>
      </c>
      <c r="B2006" t="s">
        <v>66</v>
      </c>
      <c r="C2006">
        <v>2017</v>
      </c>
      <c r="D2006" t="s">
        <v>25</v>
      </c>
      <c r="E2006" s="27">
        <v>1910293942.23</v>
      </c>
    </row>
    <row r="2007" spans="1:5" x14ac:dyDescent="0.25">
      <c r="A2007" t="s">
        <v>45</v>
      </c>
      <c r="B2007" t="s">
        <v>66</v>
      </c>
      <c r="C2007">
        <v>2017</v>
      </c>
      <c r="D2007" t="s">
        <v>26</v>
      </c>
      <c r="E2007" s="27">
        <v>414553107.86000001</v>
      </c>
    </row>
    <row r="2008" spans="1:5" x14ac:dyDescent="0.25">
      <c r="A2008" t="s">
        <v>45</v>
      </c>
      <c r="B2008" t="s">
        <v>66</v>
      </c>
      <c r="C2008">
        <v>2017</v>
      </c>
      <c r="D2008" t="s">
        <v>27</v>
      </c>
      <c r="E2008" s="27">
        <v>1245504069.2899997</v>
      </c>
    </row>
    <row r="2009" spans="1:5" x14ac:dyDescent="0.25">
      <c r="A2009" t="s">
        <v>45</v>
      </c>
      <c r="B2009" t="s">
        <v>66</v>
      </c>
      <c r="C2009">
        <v>2017</v>
      </c>
      <c r="D2009" t="s">
        <v>28</v>
      </c>
      <c r="E2009" s="27">
        <v>1234357239.6699998</v>
      </c>
    </row>
    <row r="2010" spans="1:5" x14ac:dyDescent="0.25">
      <c r="A2010" t="s">
        <v>45</v>
      </c>
      <c r="B2010" t="s">
        <v>66</v>
      </c>
      <c r="C2010">
        <v>2017</v>
      </c>
      <c r="D2010" t="s">
        <v>29</v>
      </c>
      <c r="E2010" s="27">
        <v>2324847050.0899997</v>
      </c>
    </row>
    <row r="2011" spans="1:5" x14ac:dyDescent="0.25">
      <c r="A2011" t="s">
        <v>45</v>
      </c>
      <c r="B2011" t="s">
        <v>66</v>
      </c>
      <c r="C2011">
        <v>2017</v>
      </c>
      <c r="D2011" t="s">
        <v>30</v>
      </c>
      <c r="E2011" s="27">
        <v>70898490728.669998</v>
      </c>
    </row>
    <row r="2012" spans="1:5" x14ac:dyDescent="0.25">
      <c r="A2012" t="s">
        <v>45</v>
      </c>
      <c r="B2012" t="s">
        <v>66</v>
      </c>
      <c r="C2012">
        <v>2017</v>
      </c>
      <c r="D2012" t="s">
        <v>31</v>
      </c>
      <c r="E2012" s="27">
        <v>585363284.93998718</v>
      </c>
    </row>
    <row r="2013" spans="1:5" x14ac:dyDescent="0.25">
      <c r="A2013" t="s">
        <v>45</v>
      </c>
      <c r="B2013" t="s">
        <v>66</v>
      </c>
      <c r="C2013">
        <v>2017</v>
      </c>
      <c r="D2013" t="s">
        <v>32</v>
      </c>
      <c r="E2013" s="27">
        <v>5975499477.1899872</v>
      </c>
    </row>
    <row r="2014" spans="1:5" x14ac:dyDescent="0.25">
      <c r="A2014" t="s">
        <v>45</v>
      </c>
      <c r="B2014" t="s">
        <v>66</v>
      </c>
      <c r="C2014">
        <v>2017</v>
      </c>
      <c r="D2014" t="s">
        <v>33</v>
      </c>
      <c r="E2014" s="27">
        <v>-5390136192.25</v>
      </c>
    </row>
    <row r="2015" spans="1:5" x14ac:dyDescent="0.25">
      <c r="A2015" t="s">
        <v>45</v>
      </c>
      <c r="B2015" t="s">
        <v>66</v>
      </c>
      <c r="C2015">
        <v>2017</v>
      </c>
      <c r="D2015" t="s">
        <v>34</v>
      </c>
      <c r="E2015" s="27">
        <v>951712628.02999878</v>
      </c>
    </row>
    <row r="2016" spans="1:5" x14ac:dyDescent="0.25">
      <c r="A2016" t="s">
        <v>45</v>
      </c>
      <c r="B2016" t="s">
        <v>66</v>
      </c>
      <c r="C2016">
        <v>2017</v>
      </c>
      <c r="D2016" t="s">
        <v>35</v>
      </c>
      <c r="E2016" s="27">
        <v>-8942133430.2099915</v>
      </c>
    </row>
    <row r="2017" spans="1:5" x14ac:dyDescent="0.25">
      <c r="A2017" t="s">
        <v>46</v>
      </c>
      <c r="B2017" t="s">
        <v>66</v>
      </c>
      <c r="C2017">
        <v>2017</v>
      </c>
      <c r="D2017" t="s">
        <v>4</v>
      </c>
      <c r="E2017" s="27">
        <v>12632001812.269999</v>
      </c>
    </row>
    <row r="2018" spans="1:5" x14ac:dyDescent="0.25">
      <c r="A2018" t="s">
        <v>46</v>
      </c>
      <c r="B2018" t="s">
        <v>66</v>
      </c>
      <c r="C2018">
        <v>2017</v>
      </c>
      <c r="D2018" t="s">
        <v>5</v>
      </c>
      <c r="E2018" s="27">
        <v>8413097545.6099997</v>
      </c>
    </row>
    <row r="2019" spans="1:5" x14ac:dyDescent="0.25">
      <c r="A2019" t="s">
        <v>46</v>
      </c>
      <c r="B2019" t="s">
        <v>66</v>
      </c>
      <c r="C2019">
        <v>2017</v>
      </c>
      <c r="D2019" t="s">
        <v>6</v>
      </c>
      <c r="E2019" s="27">
        <v>6692125917.066596</v>
      </c>
    </row>
    <row r="2020" spans="1:5" x14ac:dyDescent="0.25">
      <c r="A2020" t="s">
        <v>46</v>
      </c>
      <c r="B2020" t="s">
        <v>66</v>
      </c>
      <c r="C2020">
        <v>2017</v>
      </c>
      <c r="D2020" t="s">
        <v>7</v>
      </c>
      <c r="E2020" s="27">
        <v>3086533599.9899998</v>
      </c>
    </row>
    <row r="2021" spans="1:5" x14ac:dyDescent="0.25">
      <c r="A2021" t="s">
        <v>46</v>
      </c>
      <c r="B2021" t="s">
        <v>66</v>
      </c>
      <c r="C2021">
        <v>2017</v>
      </c>
      <c r="D2021" t="s">
        <v>8</v>
      </c>
      <c r="E2021" s="27">
        <v>913632675.94999993</v>
      </c>
    </row>
    <row r="2022" spans="1:5" x14ac:dyDescent="0.25">
      <c r="A2022" t="s">
        <v>46</v>
      </c>
      <c r="B2022" t="s">
        <v>66</v>
      </c>
      <c r="C2022">
        <v>2017</v>
      </c>
      <c r="D2022" t="s">
        <v>9</v>
      </c>
      <c r="E2022" s="27">
        <v>1005858405.9300001</v>
      </c>
    </row>
    <row r="2023" spans="1:5" x14ac:dyDescent="0.25">
      <c r="A2023" t="s">
        <v>46</v>
      </c>
      <c r="B2023" t="s">
        <v>66</v>
      </c>
      <c r="C2023">
        <v>2017</v>
      </c>
      <c r="D2023" t="s">
        <v>10</v>
      </c>
      <c r="E2023" s="27">
        <v>126512260.73999999</v>
      </c>
    </row>
    <row r="2024" spans="1:5" x14ac:dyDescent="0.25">
      <c r="A2024" t="s">
        <v>46</v>
      </c>
      <c r="B2024" t="s">
        <v>66</v>
      </c>
      <c r="C2024">
        <v>2017</v>
      </c>
      <c r="D2024" t="s">
        <v>11</v>
      </c>
      <c r="E2024" s="27">
        <v>12505489551.529999</v>
      </c>
    </row>
    <row r="2025" spans="1:5" x14ac:dyDescent="0.25">
      <c r="A2025" t="s">
        <v>46</v>
      </c>
      <c r="B2025" t="s">
        <v>66</v>
      </c>
      <c r="C2025">
        <v>2017</v>
      </c>
      <c r="D2025" t="s">
        <v>12</v>
      </c>
      <c r="E2025" s="27">
        <v>749480612.1099999</v>
      </c>
    </row>
    <row r="2026" spans="1:5" x14ac:dyDescent="0.25">
      <c r="A2026" t="s">
        <v>46</v>
      </c>
      <c r="B2026" t="s">
        <v>66</v>
      </c>
      <c r="C2026">
        <v>2017</v>
      </c>
      <c r="D2026" t="s">
        <v>13</v>
      </c>
      <c r="E2026" s="27">
        <v>6882474.7799999993</v>
      </c>
    </row>
    <row r="2027" spans="1:5" x14ac:dyDescent="0.25">
      <c r="A2027" t="s">
        <v>46</v>
      </c>
      <c r="B2027" t="s">
        <v>66</v>
      </c>
      <c r="C2027">
        <v>2017</v>
      </c>
      <c r="D2027" t="s">
        <v>14</v>
      </c>
      <c r="E2027" s="27">
        <v>686879447.90999997</v>
      </c>
    </row>
    <row r="2028" spans="1:5" x14ac:dyDescent="0.25">
      <c r="A2028" t="s">
        <v>46</v>
      </c>
      <c r="B2028" t="s">
        <v>66</v>
      </c>
      <c r="C2028">
        <v>2017</v>
      </c>
      <c r="D2028" t="s">
        <v>15</v>
      </c>
      <c r="E2028" s="27">
        <v>55718689.420000002</v>
      </c>
    </row>
    <row r="2029" spans="1:5" x14ac:dyDescent="0.25">
      <c r="A2029" t="s">
        <v>46</v>
      </c>
      <c r="B2029" t="s">
        <v>66</v>
      </c>
      <c r="C2029">
        <v>2017</v>
      </c>
      <c r="D2029" t="s">
        <v>17</v>
      </c>
      <c r="E2029" s="27">
        <v>742598137.3299998</v>
      </c>
    </row>
    <row r="2030" spans="1:5" x14ac:dyDescent="0.25">
      <c r="A2030" t="s">
        <v>46</v>
      </c>
      <c r="B2030" t="s">
        <v>66</v>
      </c>
      <c r="C2030">
        <v>2017</v>
      </c>
      <c r="D2030" t="s">
        <v>18</v>
      </c>
      <c r="E2030" s="27">
        <v>13248087688.859999</v>
      </c>
    </row>
    <row r="2031" spans="1:5" x14ac:dyDescent="0.25">
      <c r="A2031" t="s">
        <v>46</v>
      </c>
      <c r="B2031" t="s">
        <v>66</v>
      </c>
      <c r="C2031">
        <v>2017</v>
      </c>
      <c r="D2031" t="s">
        <v>19</v>
      </c>
      <c r="E2031" s="27">
        <v>12622751975.85</v>
      </c>
    </row>
    <row r="2032" spans="1:5" x14ac:dyDescent="0.25">
      <c r="A2032" t="s">
        <v>46</v>
      </c>
      <c r="B2032" t="s">
        <v>66</v>
      </c>
      <c r="C2032">
        <v>2017</v>
      </c>
      <c r="D2032" t="s">
        <v>20</v>
      </c>
      <c r="E2032" s="27">
        <v>7346596549.7599993</v>
      </c>
    </row>
    <row r="2033" spans="1:5" x14ac:dyDescent="0.25">
      <c r="A2033" t="s">
        <v>46</v>
      </c>
      <c r="B2033" t="s">
        <v>66</v>
      </c>
      <c r="C2033">
        <v>2017</v>
      </c>
      <c r="D2033" t="s">
        <v>21</v>
      </c>
      <c r="E2033" s="27">
        <v>214056482.44</v>
      </c>
    </row>
    <row r="2034" spans="1:5" x14ac:dyDescent="0.25">
      <c r="A2034" t="s">
        <v>46</v>
      </c>
      <c r="B2034" t="s">
        <v>66</v>
      </c>
      <c r="C2034">
        <v>2017</v>
      </c>
      <c r="D2034" t="s">
        <v>22</v>
      </c>
      <c r="E2034" s="27">
        <v>5062098943.6500006</v>
      </c>
    </row>
    <row r="2035" spans="1:5" x14ac:dyDescent="0.25">
      <c r="A2035" t="s">
        <v>46</v>
      </c>
      <c r="B2035" t="s">
        <v>66</v>
      </c>
      <c r="C2035">
        <v>2017</v>
      </c>
      <c r="D2035" t="s">
        <v>23</v>
      </c>
      <c r="E2035" s="27">
        <v>12408695493.41</v>
      </c>
    </row>
    <row r="2036" spans="1:5" x14ac:dyDescent="0.25">
      <c r="A2036" t="s">
        <v>46</v>
      </c>
      <c r="B2036" t="s">
        <v>66</v>
      </c>
      <c r="C2036">
        <v>2017</v>
      </c>
      <c r="D2036" t="s">
        <v>24</v>
      </c>
      <c r="E2036" s="27">
        <v>1308788382.7100003</v>
      </c>
    </row>
    <row r="2037" spans="1:5" x14ac:dyDescent="0.25">
      <c r="A2037" t="s">
        <v>46</v>
      </c>
      <c r="B2037" t="s">
        <v>66</v>
      </c>
      <c r="C2037">
        <v>2017</v>
      </c>
      <c r="D2037" t="s">
        <v>25</v>
      </c>
      <c r="E2037" s="27">
        <v>994037020.05999994</v>
      </c>
    </row>
    <row r="2038" spans="1:5" x14ac:dyDescent="0.25">
      <c r="A2038" t="s">
        <v>46</v>
      </c>
      <c r="B2038" t="s">
        <v>66</v>
      </c>
      <c r="C2038">
        <v>2017</v>
      </c>
      <c r="D2038" t="s">
        <v>26</v>
      </c>
      <c r="E2038" s="27">
        <v>0</v>
      </c>
    </row>
    <row r="2039" spans="1:5" x14ac:dyDescent="0.25">
      <c r="A2039" t="s">
        <v>46</v>
      </c>
      <c r="B2039" t="s">
        <v>66</v>
      </c>
      <c r="C2039">
        <v>2017</v>
      </c>
      <c r="D2039" t="s">
        <v>27</v>
      </c>
      <c r="E2039" s="27">
        <v>314751362.64999998</v>
      </c>
    </row>
    <row r="2040" spans="1:5" x14ac:dyDescent="0.25">
      <c r="A2040" t="s">
        <v>46</v>
      </c>
      <c r="B2040" t="s">
        <v>66</v>
      </c>
      <c r="C2040">
        <v>2017</v>
      </c>
      <c r="D2040" t="s">
        <v>28</v>
      </c>
      <c r="E2040" s="27">
        <v>314748602.64999998</v>
      </c>
    </row>
    <row r="2041" spans="1:5" x14ac:dyDescent="0.25">
      <c r="A2041" t="s">
        <v>46</v>
      </c>
      <c r="B2041" t="s">
        <v>66</v>
      </c>
      <c r="C2041">
        <v>2017</v>
      </c>
      <c r="D2041" t="s">
        <v>29</v>
      </c>
      <c r="E2041" s="27">
        <v>994037020.06000006</v>
      </c>
    </row>
    <row r="2042" spans="1:5" x14ac:dyDescent="0.25">
      <c r="A2042" t="s">
        <v>46</v>
      </c>
      <c r="B2042" t="s">
        <v>66</v>
      </c>
      <c r="C2042">
        <v>2017</v>
      </c>
      <c r="D2042" t="s">
        <v>30</v>
      </c>
      <c r="E2042" s="27">
        <v>13402732513.469999</v>
      </c>
    </row>
    <row r="2043" spans="1:5" x14ac:dyDescent="0.25">
      <c r="A2043" t="s">
        <v>46</v>
      </c>
      <c r="B2043" t="s">
        <v>66</v>
      </c>
      <c r="C2043">
        <v>2017</v>
      </c>
      <c r="D2043" t="s">
        <v>31</v>
      </c>
      <c r="E2043" s="27">
        <v>-154644824.61000061</v>
      </c>
    </row>
    <row r="2044" spans="1:5" x14ac:dyDescent="0.25">
      <c r="A2044" t="s">
        <v>46</v>
      </c>
      <c r="B2044" t="s">
        <v>66</v>
      </c>
      <c r="C2044">
        <v>2017</v>
      </c>
      <c r="D2044" t="s">
        <v>32</v>
      </c>
      <c r="E2044" s="27">
        <v>1074027282.1200008</v>
      </c>
    </row>
    <row r="2045" spans="1:5" x14ac:dyDescent="0.25">
      <c r="A2045" t="s">
        <v>46</v>
      </c>
      <c r="B2045" t="s">
        <v>66</v>
      </c>
      <c r="C2045">
        <v>2017</v>
      </c>
      <c r="D2045" t="s">
        <v>33</v>
      </c>
      <c r="E2045" s="27">
        <v>-1228672106.7300014</v>
      </c>
    </row>
    <row r="2046" spans="1:5" x14ac:dyDescent="0.25">
      <c r="A2046" t="s">
        <v>46</v>
      </c>
      <c r="B2046" t="s">
        <v>66</v>
      </c>
      <c r="C2046">
        <v>2017</v>
      </c>
      <c r="D2046" t="s">
        <v>34</v>
      </c>
      <c r="E2046" s="27">
        <v>479.57999992370605</v>
      </c>
    </row>
    <row r="2047" spans="1:5" x14ac:dyDescent="0.25">
      <c r="A2047" t="s">
        <v>46</v>
      </c>
      <c r="B2047" t="s">
        <v>66</v>
      </c>
      <c r="C2047">
        <v>2017</v>
      </c>
      <c r="D2047" t="s">
        <v>35</v>
      </c>
      <c r="E2047" s="27">
        <v>-1624085695.8800011</v>
      </c>
    </row>
    <row r="2048" spans="1:5" x14ac:dyDescent="0.25">
      <c r="A2048" t="s">
        <v>47</v>
      </c>
      <c r="B2048" t="s">
        <v>66</v>
      </c>
      <c r="C2048">
        <v>2017</v>
      </c>
      <c r="D2048" t="s">
        <v>4</v>
      </c>
      <c r="E2048" s="27">
        <v>17773596089.080002</v>
      </c>
    </row>
    <row r="2049" spans="1:5" x14ac:dyDescent="0.25">
      <c r="A2049" t="s">
        <v>47</v>
      </c>
      <c r="B2049" t="s">
        <v>66</v>
      </c>
      <c r="C2049">
        <v>2017</v>
      </c>
      <c r="D2049" t="s">
        <v>5</v>
      </c>
      <c r="E2049" s="27">
        <v>10018916734.889999</v>
      </c>
    </row>
    <row r="2050" spans="1:5" x14ac:dyDescent="0.25">
      <c r="A2050" t="s">
        <v>47</v>
      </c>
      <c r="B2050" t="s">
        <v>66</v>
      </c>
      <c r="C2050">
        <v>2017</v>
      </c>
      <c r="D2050" t="s">
        <v>6</v>
      </c>
      <c r="E2050" s="27">
        <v>8112244207.5603752</v>
      </c>
    </row>
    <row r="2051" spans="1:5" x14ac:dyDescent="0.25">
      <c r="A2051" t="s">
        <v>47</v>
      </c>
      <c r="B2051" t="s">
        <v>66</v>
      </c>
      <c r="C2051">
        <v>2017</v>
      </c>
      <c r="D2051" t="s">
        <v>7</v>
      </c>
      <c r="E2051" s="27">
        <v>4008397048.1199999</v>
      </c>
    </row>
    <row r="2052" spans="1:5" x14ac:dyDescent="0.25">
      <c r="A2052" t="s">
        <v>47</v>
      </c>
      <c r="B2052" t="s">
        <v>66</v>
      </c>
      <c r="C2052">
        <v>2017</v>
      </c>
      <c r="D2052" t="s">
        <v>8</v>
      </c>
      <c r="E2052" s="27">
        <v>1537179407.53</v>
      </c>
    </row>
    <row r="2053" spans="1:5" x14ac:dyDescent="0.25">
      <c r="A2053" t="s">
        <v>47</v>
      </c>
      <c r="B2053" t="s">
        <v>66</v>
      </c>
      <c r="C2053">
        <v>2017</v>
      </c>
      <c r="D2053" t="s">
        <v>9</v>
      </c>
      <c r="E2053" s="27">
        <v>3526456378.6100006</v>
      </c>
    </row>
    <row r="2054" spans="1:5" x14ac:dyDescent="0.25">
      <c r="A2054" t="s">
        <v>47</v>
      </c>
      <c r="B2054" t="s">
        <v>66</v>
      </c>
      <c r="C2054">
        <v>2017</v>
      </c>
      <c r="D2054" t="s">
        <v>10</v>
      </c>
      <c r="E2054" s="27">
        <v>219825927.46000001</v>
      </c>
    </row>
    <row r="2055" spans="1:5" x14ac:dyDescent="0.25">
      <c r="A2055" t="s">
        <v>47</v>
      </c>
      <c r="B2055" t="s">
        <v>66</v>
      </c>
      <c r="C2055">
        <v>2017</v>
      </c>
      <c r="D2055" t="s">
        <v>11</v>
      </c>
      <c r="E2055" s="27">
        <v>17553770161.620003</v>
      </c>
    </row>
    <row r="2056" spans="1:5" x14ac:dyDescent="0.25">
      <c r="A2056" t="s">
        <v>47</v>
      </c>
      <c r="B2056" t="s">
        <v>66</v>
      </c>
      <c r="C2056">
        <v>2017</v>
      </c>
      <c r="D2056" t="s">
        <v>12</v>
      </c>
      <c r="E2056" s="27">
        <v>213393558.48999998</v>
      </c>
    </row>
    <row r="2057" spans="1:5" x14ac:dyDescent="0.25">
      <c r="A2057" t="s">
        <v>47</v>
      </c>
      <c r="B2057" t="s">
        <v>66</v>
      </c>
      <c r="C2057">
        <v>2017</v>
      </c>
      <c r="D2057" t="s">
        <v>13</v>
      </c>
      <c r="E2057" s="27">
        <v>171714013.97999999</v>
      </c>
    </row>
    <row r="2058" spans="1:5" x14ac:dyDescent="0.25">
      <c r="A2058" t="s">
        <v>47</v>
      </c>
      <c r="B2058" t="s">
        <v>66</v>
      </c>
      <c r="C2058">
        <v>2017</v>
      </c>
      <c r="D2058" t="s">
        <v>14</v>
      </c>
      <c r="E2058" s="27">
        <v>41679544.509999998</v>
      </c>
    </row>
    <row r="2059" spans="1:5" x14ac:dyDescent="0.25">
      <c r="A2059" t="s">
        <v>47</v>
      </c>
      <c r="B2059" t="s">
        <v>66</v>
      </c>
      <c r="C2059">
        <v>2017</v>
      </c>
      <c r="D2059" t="s">
        <v>15</v>
      </c>
      <c r="E2059" s="27">
        <v>0</v>
      </c>
    </row>
    <row r="2060" spans="1:5" x14ac:dyDescent="0.25">
      <c r="A2060" t="s">
        <v>47</v>
      </c>
      <c r="B2060" t="s">
        <v>66</v>
      </c>
      <c r="C2060">
        <v>2017</v>
      </c>
      <c r="D2060" t="s">
        <v>17</v>
      </c>
      <c r="E2060" s="27">
        <v>41679544.509999998</v>
      </c>
    </row>
    <row r="2061" spans="1:5" x14ac:dyDescent="0.25">
      <c r="A2061" t="s">
        <v>47</v>
      </c>
      <c r="B2061" t="s">
        <v>66</v>
      </c>
      <c r="C2061">
        <v>2017</v>
      </c>
      <c r="D2061" t="s">
        <v>18</v>
      </c>
      <c r="E2061" s="27">
        <v>17595449706.130001</v>
      </c>
    </row>
    <row r="2062" spans="1:5" x14ac:dyDescent="0.25">
      <c r="A2062" t="s">
        <v>47</v>
      </c>
      <c r="B2062" t="s">
        <v>66</v>
      </c>
      <c r="C2062">
        <v>2017</v>
      </c>
      <c r="D2062" t="s">
        <v>19</v>
      </c>
      <c r="E2062" s="27">
        <v>16449031528.719995</v>
      </c>
    </row>
    <row r="2063" spans="1:5" x14ac:dyDescent="0.25">
      <c r="A2063" t="s">
        <v>47</v>
      </c>
      <c r="B2063" t="s">
        <v>66</v>
      </c>
      <c r="C2063">
        <v>2017</v>
      </c>
      <c r="D2063" t="s">
        <v>20</v>
      </c>
      <c r="E2063" s="27">
        <v>10129731202.819996</v>
      </c>
    </row>
    <row r="2064" spans="1:5" x14ac:dyDescent="0.25">
      <c r="A2064" t="s">
        <v>47</v>
      </c>
      <c r="B2064" t="s">
        <v>66</v>
      </c>
      <c r="C2064">
        <v>2017</v>
      </c>
      <c r="D2064" t="s">
        <v>21</v>
      </c>
      <c r="E2064" s="27">
        <v>379922040.06</v>
      </c>
    </row>
    <row r="2065" spans="1:5" x14ac:dyDescent="0.25">
      <c r="A2065" t="s">
        <v>47</v>
      </c>
      <c r="B2065" t="s">
        <v>66</v>
      </c>
      <c r="C2065">
        <v>2017</v>
      </c>
      <c r="D2065" t="s">
        <v>22</v>
      </c>
      <c r="E2065" s="27">
        <v>5939378285.8400011</v>
      </c>
    </row>
    <row r="2066" spans="1:5" x14ac:dyDescent="0.25">
      <c r="A2066" t="s">
        <v>47</v>
      </c>
      <c r="B2066" t="s">
        <v>66</v>
      </c>
      <c r="C2066">
        <v>2017</v>
      </c>
      <c r="D2066" t="s">
        <v>23</v>
      </c>
      <c r="E2066" s="27">
        <v>16069109488.659996</v>
      </c>
    </row>
    <row r="2067" spans="1:5" x14ac:dyDescent="0.25">
      <c r="A2067" t="s">
        <v>47</v>
      </c>
      <c r="B2067" t="s">
        <v>66</v>
      </c>
      <c r="C2067">
        <v>2017</v>
      </c>
      <c r="D2067" t="s">
        <v>24</v>
      </c>
      <c r="E2067" s="27">
        <v>1595716676.2500002</v>
      </c>
    </row>
    <row r="2068" spans="1:5" x14ac:dyDescent="0.25">
      <c r="A2068" t="s">
        <v>47</v>
      </c>
      <c r="B2068" t="s">
        <v>66</v>
      </c>
      <c r="C2068">
        <v>2017</v>
      </c>
      <c r="D2068" t="s">
        <v>25</v>
      </c>
      <c r="E2068" s="27">
        <v>937057776.66999996</v>
      </c>
    </row>
    <row r="2069" spans="1:5" x14ac:dyDescent="0.25">
      <c r="A2069" t="s">
        <v>47</v>
      </c>
      <c r="B2069" t="s">
        <v>66</v>
      </c>
      <c r="C2069">
        <v>2017</v>
      </c>
      <c r="D2069" t="s">
        <v>26</v>
      </c>
      <c r="E2069" s="27">
        <v>414797.76000000071</v>
      </c>
    </row>
    <row r="2070" spans="1:5" x14ac:dyDescent="0.25">
      <c r="A2070" t="s">
        <v>47</v>
      </c>
      <c r="B2070" t="s">
        <v>66</v>
      </c>
      <c r="C2070">
        <v>2017</v>
      </c>
      <c r="D2070" t="s">
        <v>27</v>
      </c>
      <c r="E2070" s="27">
        <v>658244101.81999993</v>
      </c>
    </row>
    <row r="2071" spans="1:5" x14ac:dyDescent="0.25">
      <c r="A2071" t="s">
        <v>47</v>
      </c>
      <c r="B2071" t="s">
        <v>66</v>
      </c>
      <c r="C2071">
        <v>2017</v>
      </c>
      <c r="D2071" t="s">
        <v>28</v>
      </c>
      <c r="E2071" s="27">
        <v>653118373.75999999</v>
      </c>
    </row>
    <row r="2072" spans="1:5" x14ac:dyDescent="0.25">
      <c r="A2072" t="s">
        <v>47</v>
      </c>
      <c r="B2072" t="s">
        <v>66</v>
      </c>
      <c r="C2072">
        <v>2017</v>
      </c>
      <c r="D2072" t="s">
        <v>29</v>
      </c>
      <c r="E2072" s="27">
        <v>937472574.43000007</v>
      </c>
    </row>
    <row r="2073" spans="1:5" x14ac:dyDescent="0.25">
      <c r="A2073" t="s">
        <v>47</v>
      </c>
      <c r="B2073" t="s">
        <v>66</v>
      </c>
      <c r="C2073">
        <v>2017</v>
      </c>
      <c r="D2073" t="s">
        <v>30</v>
      </c>
      <c r="E2073" s="27">
        <v>17006582063.089996</v>
      </c>
    </row>
    <row r="2074" spans="1:5" x14ac:dyDescent="0.25">
      <c r="A2074" t="s">
        <v>47</v>
      </c>
      <c r="B2074" t="s">
        <v>66</v>
      </c>
      <c r="C2074">
        <v>2017</v>
      </c>
      <c r="D2074" t="s">
        <v>31</v>
      </c>
      <c r="E2074" s="27">
        <v>588867643.04000473</v>
      </c>
    </row>
    <row r="2075" spans="1:5" x14ac:dyDescent="0.25">
      <c r="A2075" t="s">
        <v>47</v>
      </c>
      <c r="B2075" t="s">
        <v>66</v>
      </c>
      <c r="C2075">
        <v>2017</v>
      </c>
      <c r="D2075" t="s">
        <v>32</v>
      </c>
      <c r="E2075" s="27">
        <v>1422903425.6700058</v>
      </c>
    </row>
    <row r="2076" spans="1:5" x14ac:dyDescent="0.25">
      <c r="A2076" t="s">
        <v>47</v>
      </c>
      <c r="B2076" t="s">
        <v>66</v>
      </c>
      <c r="C2076">
        <v>2017</v>
      </c>
      <c r="D2076" t="s">
        <v>33</v>
      </c>
      <c r="E2076" s="27">
        <v>-834035782.63000107</v>
      </c>
    </row>
    <row r="2077" spans="1:5" x14ac:dyDescent="0.25">
      <c r="A2077" t="s">
        <v>47</v>
      </c>
      <c r="B2077" t="s">
        <v>66</v>
      </c>
      <c r="C2077">
        <v>2017</v>
      </c>
      <c r="D2077" t="s">
        <v>34</v>
      </c>
      <c r="E2077" s="27">
        <v>2512961.219997406</v>
      </c>
    </row>
    <row r="2078" spans="1:5" x14ac:dyDescent="0.25">
      <c r="A2078" t="s">
        <v>47</v>
      </c>
      <c r="B2078" t="s">
        <v>66</v>
      </c>
      <c r="C2078">
        <v>2017</v>
      </c>
      <c r="D2078" t="s">
        <v>35</v>
      </c>
      <c r="E2078" s="27">
        <v>-1483174944.2899971</v>
      </c>
    </row>
    <row r="2079" spans="1:5" x14ac:dyDescent="0.25">
      <c r="A2079" t="s">
        <v>48</v>
      </c>
      <c r="B2079" t="s">
        <v>66</v>
      </c>
      <c r="C2079">
        <v>2017</v>
      </c>
      <c r="D2079" t="s">
        <v>4</v>
      </c>
      <c r="E2079" s="27">
        <v>21593370433.349998</v>
      </c>
    </row>
    <row r="2080" spans="1:5" x14ac:dyDescent="0.25">
      <c r="A2080" t="s">
        <v>48</v>
      </c>
      <c r="B2080" t="s">
        <v>66</v>
      </c>
      <c r="C2080">
        <v>2017</v>
      </c>
      <c r="D2080" t="s">
        <v>5</v>
      </c>
      <c r="E2080" s="27">
        <v>11185496781.189997</v>
      </c>
    </row>
    <row r="2081" spans="1:5" x14ac:dyDescent="0.25">
      <c r="A2081" t="s">
        <v>48</v>
      </c>
      <c r="B2081" t="s">
        <v>66</v>
      </c>
      <c r="C2081">
        <v>2017</v>
      </c>
      <c r="D2081" t="s">
        <v>6</v>
      </c>
      <c r="E2081" s="27">
        <v>8759227814.9212151</v>
      </c>
    </row>
    <row r="2082" spans="1:5" x14ac:dyDescent="0.25">
      <c r="A2082" t="s">
        <v>48</v>
      </c>
      <c r="B2082" t="s">
        <v>66</v>
      </c>
      <c r="C2082">
        <v>2017</v>
      </c>
      <c r="D2082" t="s">
        <v>7</v>
      </c>
      <c r="E2082" s="27">
        <v>7489574363.3099995</v>
      </c>
    </row>
    <row r="2083" spans="1:5" x14ac:dyDescent="0.25">
      <c r="A2083" t="s">
        <v>48</v>
      </c>
      <c r="B2083" t="s">
        <v>66</v>
      </c>
      <c r="C2083">
        <v>2017</v>
      </c>
      <c r="D2083" t="s">
        <v>8</v>
      </c>
      <c r="E2083" s="27">
        <v>4081880493.2799997</v>
      </c>
    </row>
    <row r="2084" spans="1:5" x14ac:dyDescent="0.25">
      <c r="A2084" t="s">
        <v>48</v>
      </c>
      <c r="B2084" t="s">
        <v>66</v>
      </c>
      <c r="C2084">
        <v>2017</v>
      </c>
      <c r="D2084" t="s">
        <v>9</v>
      </c>
      <c r="E2084" s="27">
        <v>2151885129.3799996</v>
      </c>
    </row>
    <row r="2085" spans="1:5" x14ac:dyDescent="0.25">
      <c r="A2085" t="s">
        <v>48</v>
      </c>
      <c r="B2085" t="s">
        <v>66</v>
      </c>
      <c r="C2085">
        <v>2017</v>
      </c>
      <c r="D2085" t="s">
        <v>10</v>
      </c>
      <c r="E2085" s="27">
        <v>766414159.47000015</v>
      </c>
    </row>
    <row r="2086" spans="1:5" x14ac:dyDescent="0.25">
      <c r="A2086" t="s">
        <v>48</v>
      </c>
      <c r="B2086" t="s">
        <v>66</v>
      </c>
      <c r="C2086">
        <v>2017</v>
      </c>
      <c r="D2086" t="s">
        <v>11</v>
      </c>
      <c r="E2086" s="27">
        <v>20826956273.879997</v>
      </c>
    </row>
    <row r="2087" spans="1:5" x14ac:dyDescent="0.25">
      <c r="A2087" t="s">
        <v>48</v>
      </c>
      <c r="B2087" t="s">
        <v>66</v>
      </c>
      <c r="C2087">
        <v>2017</v>
      </c>
      <c r="D2087" t="s">
        <v>12</v>
      </c>
      <c r="E2087" s="27">
        <v>426164661.44</v>
      </c>
    </row>
    <row r="2088" spans="1:5" x14ac:dyDescent="0.25">
      <c r="A2088" t="s">
        <v>48</v>
      </c>
      <c r="B2088" t="s">
        <v>66</v>
      </c>
      <c r="C2088">
        <v>2017</v>
      </c>
      <c r="D2088" t="s">
        <v>13</v>
      </c>
      <c r="E2088" s="27">
        <v>349752438.10999995</v>
      </c>
    </row>
    <row r="2089" spans="1:5" x14ac:dyDescent="0.25">
      <c r="A2089" t="s">
        <v>48</v>
      </c>
      <c r="B2089" t="s">
        <v>66</v>
      </c>
      <c r="C2089">
        <v>2017</v>
      </c>
      <c r="D2089" t="s">
        <v>14</v>
      </c>
      <c r="E2089" s="27">
        <v>64425243.170000002</v>
      </c>
    </row>
    <row r="2090" spans="1:5" x14ac:dyDescent="0.25">
      <c r="A2090" t="s">
        <v>48</v>
      </c>
      <c r="B2090" t="s">
        <v>66</v>
      </c>
      <c r="C2090">
        <v>2017</v>
      </c>
      <c r="D2090" t="s">
        <v>15</v>
      </c>
      <c r="E2090" s="27">
        <v>11986980.16</v>
      </c>
    </row>
    <row r="2091" spans="1:5" x14ac:dyDescent="0.25">
      <c r="A2091" t="s">
        <v>48</v>
      </c>
      <c r="B2091" t="s">
        <v>66</v>
      </c>
      <c r="C2091">
        <v>2017</v>
      </c>
      <c r="D2091" t="s">
        <v>17</v>
      </c>
      <c r="E2091" s="27">
        <v>76412223.330000028</v>
      </c>
    </row>
    <row r="2092" spans="1:5" x14ac:dyDescent="0.25">
      <c r="A2092" t="s">
        <v>48</v>
      </c>
      <c r="B2092" t="s">
        <v>66</v>
      </c>
      <c r="C2092">
        <v>2017</v>
      </c>
      <c r="D2092" t="s">
        <v>18</v>
      </c>
      <c r="E2092" s="27">
        <v>20903368497.209999</v>
      </c>
    </row>
    <row r="2093" spans="1:5" x14ac:dyDescent="0.25">
      <c r="A2093" t="s">
        <v>48</v>
      </c>
      <c r="B2093" t="s">
        <v>66</v>
      </c>
      <c r="C2093">
        <v>2017</v>
      </c>
      <c r="D2093" t="s">
        <v>19</v>
      </c>
      <c r="E2093" s="27">
        <v>19659071026.440002</v>
      </c>
    </row>
    <row r="2094" spans="1:5" x14ac:dyDescent="0.25">
      <c r="A2094" t="s">
        <v>48</v>
      </c>
      <c r="B2094" t="s">
        <v>66</v>
      </c>
      <c r="C2094">
        <v>2017</v>
      </c>
      <c r="D2094" t="s">
        <v>20</v>
      </c>
      <c r="E2094" s="27">
        <v>11342618576.379997</v>
      </c>
    </row>
    <row r="2095" spans="1:5" x14ac:dyDescent="0.25">
      <c r="A2095" t="s">
        <v>48</v>
      </c>
      <c r="B2095" t="s">
        <v>66</v>
      </c>
      <c r="C2095">
        <v>2017</v>
      </c>
      <c r="D2095" t="s">
        <v>21</v>
      </c>
      <c r="E2095" s="27">
        <v>172049645.08000001</v>
      </c>
    </row>
    <row r="2096" spans="1:5" x14ac:dyDescent="0.25">
      <c r="A2096" t="s">
        <v>48</v>
      </c>
      <c r="B2096" t="s">
        <v>66</v>
      </c>
      <c r="C2096">
        <v>2017</v>
      </c>
      <c r="D2096" t="s">
        <v>22</v>
      </c>
      <c r="E2096" s="27">
        <v>8144402804.9800005</v>
      </c>
    </row>
    <row r="2097" spans="1:5" x14ac:dyDescent="0.25">
      <c r="A2097" t="s">
        <v>48</v>
      </c>
      <c r="B2097" t="s">
        <v>66</v>
      </c>
      <c r="C2097">
        <v>2017</v>
      </c>
      <c r="D2097" t="s">
        <v>23</v>
      </c>
      <c r="E2097" s="27">
        <v>19487021381.360001</v>
      </c>
    </row>
    <row r="2098" spans="1:5" x14ac:dyDescent="0.25">
      <c r="A2098" t="s">
        <v>48</v>
      </c>
      <c r="B2098" t="s">
        <v>66</v>
      </c>
      <c r="C2098">
        <v>2017</v>
      </c>
      <c r="D2098" t="s">
        <v>24</v>
      </c>
      <c r="E2098" s="27">
        <v>1556717268.4400003</v>
      </c>
    </row>
    <row r="2099" spans="1:5" x14ac:dyDescent="0.25">
      <c r="A2099" t="s">
        <v>48</v>
      </c>
      <c r="B2099" t="s">
        <v>66</v>
      </c>
      <c r="C2099">
        <v>2017</v>
      </c>
      <c r="D2099" t="s">
        <v>25</v>
      </c>
      <c r="E2099" s="27">
        <v>1056078159.5699999</v>
      </c>
    </row>
    <row r="2100" spans="1:5" x14ac:dyDescent="0.25">
      <c r="A2100" t="s">
        <v>48</v>
      </c>
      <c r="B2100" t="s">
        <v>66</v>
      </c>
      <c r="C2100">
        <v>2017</v>
      </c>
      <c r="D2100" t="s">
        <v>26</v>
      </c>
      <c r="E2100" s="27">
        <v>129899990.67999999</v>
      </c>
    </row>
    <row r="2101" spans="1:5" x14ac:dyDescent="0.25">
      <c r="A2101" t="s">
        <v>48</v>
      </c>
      <c r="B2101" t="s">
        <v>66</v>
      </c>
      <c r="C2101">
        <v>2017</v>
      </c>
      <c r="D2101" t="s">
        <v>27</v>
      </c>
      <c r="E2101" s="27">
        <v>370739118.18999994</v>
      </c>
    </row>
    <row r="2102" spans="1:5" x14ac:dyDescent="0.25">
      <c r="A2102" t="s">
        <v>48</v>
      </c>
      <c r="B2102" t="s">
        <v>66</v>
      </c>
      <c r="C2102">
        <v>2017</v>
      </c>
      <c r="D2102" t="s">
        <v>28</v>
      </c>
      <c r="E2102" s="27">
        <v>358668438.17999995</v>
      </c>
    </row>
    <row r="2103" spans="1:5" x14ac:dyDescent="0.25">
      <c r="A2103" t="s">
        <v>48</v>
      </c>
      <c r="B2103" t="s">
        <v>66</v>
      </c>
      <c r="C2103">
        <v>2017</v>
      </c>
      <c r="D2103" t="s">
        <v>29</v>
      </c>
      <c r="E2103" s="27">
        <v>1185978150.2500002</v>
      </c>
    </row>
    <row r="2104" spans="1:5" x14ac:dyDescent="0.25">
      <c r="A2104" t="s">
        <v>48</v>
      </c>
      <c r="B2104" t="s">
        <v>66</v>
      </c>
      <c r="C2104">
        <v>2017</v>
      </c>
      <c r="D2104" t="s">
        <v>30</v>
      </c>
      <c r="E2104" s="27">
        <v>20672999531.610001</v>
      </c>
    </row>
    <row r="2105" spans="1:5" x14ac:dyDescent="0.25">
      <c r="A2105" t="s">
        <v>48</v>
      </c>
      <c r="B2105" t="s">
        <v>66</v>
      </c>
      <c r="C2105">
        <v>2017</v>
      </c>
      <c r="D2105" t="s">
        <v>31</v>
      </c>
      <c r="E2105" s="27">
        <v>230368965.59999847</v>
      </c>
    </row>
    <row r="2106" spans="1:5" x14ac:dyDescent="0.25">
      <c r="A2106" t="s">
        <v>48</v>
      </c>
      <c r="B2106" t="s">
        <v>66</v>
      </c>
      <c r="C2106">
        <v>2017</v>
      </c>
      <c r="D2106" t="s">
        <v>32</v>
      </c>
      <c r="E2106" s="27">
        <v>181955851.43000031</v>
      </c>
    </row>
    <row r="2107" spans="1:5" x14ac:dyDescent="0.25">
      <c r="A2107" t="s">
        <v>48</v>
      </c>
      <c r="B2107" t="s">
        <v>66</v>
      </c>
      <c r="C2107">
        <v>2017</v>
      </c>
      <c r="D2107" t="s">
        <v>33</v>
      </c>
      <c r="E2107" s="27">
        <v>48413114.169998169</v>
      </c>
    </row>
    <row r="2108" spans="1:5" x14ac:dyDescent="0.25">
      <c r="A2108" t="s">
        <v>48</v>
      </c>
      <c r="B2108" t="s">
        <v>66</v>
      </c>
      <c r="C2108">
        <v>2017</v>
      </c>
      <c r="D2108" t="s">
        <v>34</v>
      </c>
      <c r="E2108" s="27">
        <v>-25492.780002593994</v>
      </c>
    </row>
    <row r="2109" spans="1:5" x14ac:dyDescent="0.25">
      <c r="A2109" t="s">
        <v>48</v>
      </c>
      <c r="B2109" t="s">
        <v>66</v>
      </c>
      <c r="C2109">
        <v>2017</v>
      </c>
      <c r="D2109" t="s">
        <v>35</v>
      </c>
      <c r="E2109" s="27">
        <v>621816441.25999451</v>
      </c>
    </row>
    <row r="2110" spans="1:5" x14ac:dyDescent="0.25">
      <c r="A2110" t="s">
        <v>49</v>
      </c>
      <c r="B2110" t="s">
        <v>66</v>
      </c>
      <c r="C2110">
        <v>2017</v>
      </c>
      <c r="D2110" t="s">
        <v>4</v>
      </c>
      <c r="E2110" s="27">
        <v>10847120103.109999</v>
      </c>
    </row>
    <row r="2111" spans="1:5" x14ac:dyDescent="0.25">
      <c r="A2111" t="s">
        <v>49</v>
      </c>
      <c r="B2111" t="s">
        <v>66</v>
      </c>
      <c r="C2111">
        <v>2017</v>
      </c>
      <c r="D2111" t="s">
        <v>5</v>
      </c>
      <c r="E2111" s="27">
        <v>5459840482.7799997</v>
      </c>
    </row>
    <row r="2112" spans="1:5" x14ac:dyDescent="0.25">
      <c r="A2112" t="s">
        <v>49</v>
      </c>
      <c r="B2112" t="s">
        <v>66</v>
      </c>
      <c r="C2112">
        <v>2017</v>
      </c>
      <c r="D2112" t="s">
        <v>6</v>
      </c>
      <c r="E2112" s="27">
        <v>4426462378.539031</v>
      </c>
    </row>
    <row r="2113" spans="1:5" x14ac:dyDescent="0.25">
      <c r="A2113" t="s">
        <v>49</v>
      </c>
      <c r="B2113" t="s">
        <v>66</v>
      </c>
      <c r="C2113">
        <v>2017</v>
      </c>
      <c r="D2113" t="s">
        <v>7</v>
      </c>
      <c r="E2113" s="27">
        <v>4478110333.2600002</v>
      </c>
    </row>
    <row r="2114" spans="1:5" x14ac:dyDescent="0.25">
      <c r="A2114" t="s">
        <v>49</v>
      </c>
      <c r="B2114" t="s">
        <v>66</v>
      </c>
      <c r="C2114">
        <v>2017</v>
      </c>
      <c r="D2114" t="s">
        <v>8</v>
      </c>
      <c r="E2114" s="27">
        <v>3177489858.5600004</v>
      </c>
    </row>
    <row r="2115" spans="1:5" x14ac:dyDescent="0.25">
      <c r="A2115" t="s">
        <v>49</v>
      </c>
      <c r="B2115" t="s">
        <v>66</v>
      </c>
      <c r="C2115">
        <v>2017</v>
      </c>
      <c r="D2115" t="s">
        <v>9</v>
      </c>
      <c r="E2115" s="27">
        <v>744825791.56999993</v>
      </c>
    </row>
    <row r="2116" spans="1:5" x14ac:dyDescent="0.25">
      <c r="A2116" t="s">
        <v>49</v>
      </c>
      <c r="B2116" t="s">
        <v>66</v>
      </c>
      <c r="C2116">
        <v>2017</v>
      </c>
      <c r="D2116" t="s">
        <v>10</v>
      </c>
      <c r="E2116" s="27">
        <v>164343495.5</v>
      </c>
    </row>
    <row r="2117" spans="1:5" x14ac:dyDescent="0.25">
      <c r="A2117" t="s">
        <v>49</v>
      </c>
      <c r="B2117" t="s">
        <v>66</v>
      </c>
      <c r="C2117">
        <v>2017</v>
      </c>
      <c r="D2117" t="s">
        <v>11</v>
      </c>
      <c r="E2117" s="27">
        <v>10682776607.609999</v>
      </c>
    </row>
    <row r="2118" spans="1:5" x14ac:dyDescent="0.25">
      <c r="A2118" t="s">
        <v>49</v>
      </c>
      <c r="B2118" t="s">
        <v>66</v>
      </c>
      <c r="C2118">
        <v>2017</v>
      </c>
      <c r="D2118" t="s">
        <v>12</v>
      </c>
      <c r="E2118" s="27">
        <v>186144110.06999999</v>
      </c>
    </row>
    <row r="2119" spans="1:5" x14ac:dyDescent="0.25">
      <c r="A2119" t="s">
        <v>49</v>
      </c>
      <c r="B2119" t="s">
        <v>66</v>
      </c>
      <c r="C2119">
        <v>2017</v>
      </c>
      <c r="D2119" t="s">
        <v>13</v>
      </c>
      <c r="E2119" s="27">
        <v>59560907.479999997</v>
      </c>
    </row>
    <row r="2120" spans="1:5" x14ac:dyDescent="0.25">
      <c r="A2120" t="s">
        <v>49</v>
      </c>
      <c r="B2120" t="s">
        <v>66</v>
      </c>
      <c r="C2120">
        <v>2017</v>
      </c>
      <c r="D2120" t="s">
        <v>14</v>
      </c>
      <c r="E2120" s="27">
        <v>126583202.59</v>
      </c>
    </row>
    <row r="2121" spans="1:5" x14ac:dyDescent="0.25">
      <c r="A2121" t="s">
        <v>49</v>
      </c>
      <c r="B2121" t="s">
        <v>66</v>
      </c>
      <c r="C2121">
        <v>2017</v>
      </c>
      <c r="D2121" t="s">
        <v>15</v>
      </c>
      <c r="E2121" s="27">
        <v>0</v>
      </c>
    </row>
    <row r="2122" spans="1:5" x14ac:dyDescent="0.25">
      <c r="A2122" t="s">
        <v>49</v>
      </c>
      <c r="B2122" t="s">
        <v>66</v>
      </c>
      <c r="C2122">
        <v>2017</v>
      </c>
      <c r="D2122" t="s">
        <v>17</v>
      </c>
      <c r="E2122" s="27">
        <v>126583202.59</v>
      </c>
    </row>
    <row r="2123" spans="1:5" x14ac:dyDescent="0.25">
      <c r="A2123" t="s">
        <v>49</v>
      </c>
      <c r="B2123" t="s">
        <v>66</v>
      </c>
      <c r="C2123">
        <v>2017</v>
      </c>
      <c r="D2123" t="s">
        <v>18</v>
      </c>
      <c r="E2123" s="27">
        <v>10809359810.199999</v>
      </c>
    </row>
    <row r="2124" spans="1:5" x14ac:dyDescent="0.25">
      <c r="A2124" t="s">
        <v>49</v>
      </c>
      <c r="B2124" t="s">
        <v>66</v>
      </c>
      <c r="C2124">
        <v>2017</v>
      </c>
      <c r="D2124" t="s">
        <v>19</v>
      </c>
      <c r="E2124" s="27">
        <v>9874154596.9099998</v>
      </c>
    </row>
    <row r="2125" spans="1:5" x14ac:dyDescent="0.25">
      <c r="A2125" t="s">
        <v>49</v>
      </c>
      <c r="B2125" t="s">
        <v>66</v>
      </c>
      <c r="C2125">
        <v>2017</v>
      </c>
      <c r="D2125" t="s">
        <v>20</v>
      </c>
      <c r="E2125" s="27">
        <v>6063301318.8000021</v>
      </c>
    </row>
    <row r="2126" spans="1:5" x14ac:dyDescent="0.25">
      <c r="A2126" t="s">
        <v>49</v>
      </c>
      <c r="B2126" t="s">
        <v>66</v>
      </c>
      <c r="C2126">
        <v>2017</v>
      </c>
      <c r="D2126" t="s">
        <v>21</v>
      </c>
      <c r="E2126" s="27">
        <v>138299896.40000001</v>
      </c>
    </row>
    <row r="2127" spans="1:5" x14ac:dyDescent="0.25">
      <c r="A2127" t="s">
        <v>49</v>
      </c>
      <c r="B2127" t="s">
        <v>66</v>
      </c>
      <c r="C2127">
        <v>2017</v>
      </c>
      <c r="D2127" t="s">
        <v>22</v>
      </c>
      <c r="E2127" s="27">
        <v>3672553381.71</v>
      </c>
    </row>
    <row r="2128" spans="1:5" x14ac:dyDescent="0.25">
      <c r="A2128" t="s">
        <v>49</v>
      </c>
      <c r="B2128" t="s">
        <v>66</v>
      </c>
      <c r="C2128">
        <v>2017</v>
      </c>
      <c r="D2128" t="s">
        <v>23</v>
      </c>
      <c r="E2128" s="27">
        <v>9735854700.5100002</v>
      </c>
    </row>
    <row r="2129" spans="1:5" x14ac:dyDescent="0.25">
      <c r="A2129" t="s">
        <v>49</v>
      </c>
      <c r="B2129" t="s">
        <v>66</v>
      </c>
      <c r="C2129">
        <v>2017</v>
      </c>
      <c r="D2129" t="s">
        <v>24</v>
      </c>
      <c r="E2129" s="27">
        <v>1098888955.6399999</v>
      </c>
    </row>
    <row r="2130" spans="1:5" x14ac:dyDescent="0.25">
      <c r="A2130" t="s">
        <v>49</v>
      </c>
      <c r="B2130" t="s">
        <v>66</v>
      </c>
      <c r="C2130">
        <v>2017</v>
      </c>
      <c r="D2130" t="s">
        <v>25</v>
      </c>
      <c r="E2130" s="27">
        <v>706217954.81999993</v>
      </c>
    </row>
    <row r="2131" spans="1:5" x14ac:dyDescent="0.25">
      <c r="A2131" t="s">
        <v>49</v>
      </c>
      <c r="B2131" t="s">
        <v>66</v>
      </c>
      <c r="C2131">
        <v>2017</v>
      </c>
      <c r="D2131" t="s">
        <v>26</v>
      </c>
      <c r="E2131" s="27">
        <v>67848905.209999993</v>
      </c>
    </row>
    <row r="2132" spans="1:5" x14ac:dyDescent="0.25">
      <c r="A2132" t="s">
        <v>49</v>
      </c>
      <c r="B2132" t="s">
        <v>66</v>
      </c>
      <c r="C2132">
        <v>2017</v>
      </c>
      <c r="D2132" t="s">
        <v>27</v>
      </c>
      <c r="E2132" s="27">
        <v>324822095.61000001</v>
      </c>
    </row>
    <row r="2133" spans="1:5" x14ac:dyDescent="0.25">
      <c r="A2133" t="s">
        <v>49</v>
      </c>
      <c r="B2133" t="s">
        <v>66</v>
      </c>
      <c r="C2133">
        <v>2017</v>
      </c>
      <c r="D2133" t="s">
        <v>28</v>
      </c>
      <c r="E2133" s="27">
        <v>311533835.61000001</v>
      </c>
    </row>
    <row r="2134" spans="1:5" x14ac:dyDescent="0.25">
      <c r="A2134" t="s">
        <v>49</v>
      </c>
      <c r="B2134" t="s">
        <v>66</v>
      </c>
      <c r="C2134">
        <v>2017</v>
      </c>
      <c r="D2134" t="s">
        <v>29</v>
      </c>
      <c r="E2134" s="27">
        <v>774066860.02999997</v>
      </c>
    </row>
    <row r="2135" spans="1:5" x14ac:dyDescent="0.25">
      <c r="A2135" t="s">
        <v>49</v>
      </c>
      <c r="B2135" t="s">
        <v>66</v>
      </c>
      <c r="C2135">
        <v>2017</v>
      </c>
      <c r="D2135" t="s">
        <v>30</v>
      </c>
      <c r="E2135" s="27">
        <v>10509921560.540001</v>
      </c>
    </row>
    <row r="2136" spans="1:5" x14ac:dyDescent="0.25">
      <c r="A2136" t="s">
        <v>49</v>
      </c>
      <c r="B2136" t="s">
        <v>66</v>
      </c>
      <c r="C2136">
        <v>2017</v>
      </c>
      <c r="D2136" t="s">
        <v>31</v>
      </c>
      <c r="E2136" s="27">
        <v>299438249.65999794</v>
      </c>
    </row>
    <row r="2137" spans="1:5" x14ac:dyDescent="0.25">
      <c r="A2137" t="s">
        <v>49</v>
      </c>
      <c r="B2137" t="s">
        <v>66</v>
      </c>
      <c r="C2137">
        <v>2017</v>
      </c>
      <c r="D2137" t="s">
        <v>32</v>
      </c>
      <c r="E2137" s="27">
        <v>54920058.050001144</v>
      </c>
    </row>
    <row r="2138" spans="1:5" x14ac:dyDescent="0.25">
      <c r="A2138" t="s">
        <v>49</v>
      </c>
      <c r="B2138" t="s">
        <v>66</v>
      </c>
      <c r="C2138">
        <v>2017</v>
      </c>
      <c r="D2138" t="s">
        <v>33</v>
      </c>
      <c r="E2138" s="27">
        <v>244518191.6099968</v>
      </c>
    </row>
    <row r="2139" spans="1:5" x14ac:dyDescent="0.25">
      <c r="A2139" t="s">
        <v>49</v>
      </c>
      <c r="B2139" t="s">
        <v>66</v>
      </c>
      <c r="C2139">
        <v>2017</v>
      </c>
      <c r="D2139" t="s">
        <v>34</v>
      </c>
      <c r="E2139" s="27">
        <v>1.9073486328125E-6</v>
      </c>
    </row>
    <row r="2140" spans="1:5" x14ac:dyDescent="0.25">
      <c r="A2140" t="s">
        <v>49</v>
      </c>
      <c r="B2140" t="s">
        <v>66</v>
      </c>
      <c r="C2140">
        <v>2017</v>
      </c>
      <c r="D2140" t="s">
        <v>35</v>
      </c>
      <c r="E2140" s="27">
        <v>5300602.579996109</v>
      </c>
    </row>
    <row r="2141" spans="1:5" x14ac:dyDescent="0.25">
      <c r="A2141" t="s">
        <v>50</v>
      </c>
      <c r="B2141" t="s">
        <v>66</v>
      </c>
      <c r="C2141">
        <v>2017</v>
      </c>
      <c r="D2141" t="s">
        <v>4</v>
      </c>
      <c r="E2141" s="27">
        <v>26858056161.299999</v>
      </c>
    </row>
    <row r="2142" spans="1:5" x14ac:dyDescent="0.25">
      <c r="A2142" t="s">
        <v>50</v>
      </c>
      <c r="B2142" t="s">
        <v>66</v>
      </c>
      <c r="C2142">
        <v>2017</v>
      </c>
      <c r="D2142" t="s">
        <v>5</v>
      </c>
      <c r="E2142" s="27">
        <v>15589417953.739998</v>
      </c>
    </row>
    <row r="2143" spans="1:5" x14ac:dyDescent="0.25">
      <c r="A2143" t="s">
        <v>50</v>
      </c>
      <c r="B2143" t="s">
        <v>66</v>
      </c>
      <c r="C2143">
        <v>2017</v>
      </c>
      <c r="D2143" t="s">
        <v>6</v>
      </c>
      <c r="E2143" s="27">
        <v>12402719780.429943</v>
      </c>
    </row>
    <row r="2144" spans="1:5" x14ac:dyDescent="0.25">
      <c r="A2144" t="s">
        <v>50</v>
      </c>
      <c r="B2144" t="s">
        <v>66</v>
      </c>
      <c r="C2144">
        <v>2017</v>
      </c>
      <c r="D2144" t="s">
        <v>7</v>
      </c>
      <c r="E2144" s="27">
        <v>8730602794.6399994</v>
      </c>
    </row>
    <row r="2145" spans="1:5" x14ac:dyDescent="0.25">
      <c r="A2145" t="s">
        <v>50</v>
      </c>
      <c r="B2145" t="s">
        <v>66</v>
      </c>
      <c r="C2145">
        <v>2017</v>
      </c>
      <c r="D2145" t="s">
        <v>8</v>
      </c>
      <c r="E2145" s="27">
        <v>4572043086.3899994</v>
      </c>
    </row>
    <row r="2146" spans="1:5" x14ac:dyDescent="0.25">
      <c r="A2146" t="s">
        <v>50</v>
      </c>
      <c r="B2146" t="s">
        <v>66</v>
      </c>
      <c r="C2146">
        <v>2017</v>
      </c>
      <c r="D2146" t="s">
        <v>9</v>
      </c>
      <c r="E2146" s="27">
        <v>2240549791.5699997</v>
      </c>
    </row>
    <row r="2147" spans="1:5" x14ac:dyDescent="0.25">
      <c r="A2147" t="s">
        <v>50</v>
      </c>
      <c r="B2147" t="s">
        <v>66</v>
      </c>
      <c r="C2147">
        <v>2017</v>
      </c>
      <c r="D2147" t="s">
        <v>10</v>
      </c>
      <c r="E2147" s="27">
        <v>297485621.34999996</v>
      </c>
    </row>
    <row r="2148" spans="1:5" x14ac:dyDescent="0.25">
      <c r="A2148" t="s">
        <v>50</v>
      </c>
      <c r="B2148" t="s">
        <v>66</v>
      </c>
      <c r="C2148">
        <v>2017</v>
      </c>
      <c r="D2148" t="s">
        <v>11</v>
      </c>
      <c r="E2148" s="27">
        <v>26560570539.950001</v>
      </c>
    </row>
    <row r="2149" spans="1:5" x14ac:dyDescent="0.25">
      <c r="A2149" t="s">
        <v>50</v>
      </c>
      <c r="B2149" t="s">
        <v>66</v>
      </c>
      <c r="C2149">
        <v>2017</v>
      </c>
      <c r="D2149" t="s">
        <v>12</v>
      </c>
      <c r="E2149" s="27">
        <v>753879124.46000004</v>
      </c>
    </row>
    <row r="2150" spans="1:5" x14ac:dyDescent="0.25">
      <c r="A2150" t="s">
        <v>50</v>
      </c>
      <c r="B2150" t="s">
        <v>66</v>
      </c>
      <c r="C2150">
        <v>2017</v>
      </c>
      <c r="D2150" t="s">
        <v>13</v>
      </c>
      <c r="E2150" s="27">
        <v>390124122.93000001</v>
      </c>
    </row>
    <row r="2151" spans="1:5" x14ac:dyDescent="0.25">
      <c r="A2151" t="s">
        <v>50</v>
      </c>
      <c r="B2151" t="s">
        <v>66</v>
      </c>
      <c r="C2151">
        <v>2017</v>
      </c>
      <c r="D2151" t="s">
        <v>14</v>
      </c>
      <c r="E2151" s="27">
        <v>363727001.73000002</v>
      </c>
    </row>
    <row r="2152" spans="1:5" x14ac:dyDescent="0.25">
      <c r="A2152" t="s">
        <v>50</v>
      </c>
      <c r="B2152" t="s">
        <v>66</v>
      </c>
      <c r="C2152">
        <v>2017</v>
      </c>
      <c r="D2152" t="s">
        <v>15</v>
      </c>
      <c r="E2152" s="27">
        <v>27999.800000011921</v>
      </c>
    </row>
    <row r="2153" spans="1:5" x14ac:dyDescent="0.25">
      <c r="A2153" t="s">
        <v>50</v>
      </c>
      <c r="B2153" t="s">
        <v>66</v>
      </c>
      <c r="C2153">
        <v>2017</v>
      </c>
      <c r="D2153" t="s">
        <v>17</v>
      </c>
      <c r="E2153" s="27">
        <v>363755001.53000003</v>
      </c>
    </row>
    <row r="2154" spans="1:5" x14ac:dyDescent="0.25">
      <c r="A2154" t="s">
        <v>50</v>
      </c>
      <c r="B2154" t="s">
        <v>66</v>
      </c>
      <c r="C2154">
        <v>2017</v>
      </c>
      <c r="D2154" t="s">
        <v>18</v>
      </c>
      <c r="E2154" s="27">
        <v>26924325541.48</v>
      </c>
    </row>
    <row r="2155" spans="1:5" x14ac:dyDescent="0.25">
      <c r="A2155" t="s">
        <v>50</v>
      </c>
      <c r="B2155" t="s">
        <v>66</v>
      </c>
      <c r="C2155">
        <v>2017</v>
      </c>
      <c r="D2155" t="s">
        <v>19</v>
      </c>
      <c r="E2155" s="27">
        <v>26037301252.689999</v>
      </c>
    </row>
    <row r="2156" spans="1:5" x14ac:dyDescent="0.25">
      <c r="A2156" t="s">
        <v>50</v>
      </c>
      <c r="B2156" t="s">
        <v>66</v>
      </c>
      <c r="C2156">
        <v>2017</v>
      </c>
      <c r="D2156" t="s">
        <v>20</v>
      </c>
      <c r="E2156" s="27">
        <v>14068869873.360001</v>
      </c>
    </row>
    <row r="2157" spans="1:5" x14ac:dyDescent="0.25">
      <c r="A2157" t="s">
        <v>50</v>
      </c>
      <c r="B2157" t="s">
        <v>66</v>
      </c>
      <c r="C2157">
        <v>2017</v>
      </c>
      <c r="D2157" t="s">
        <v>21</v>
      </c>
      <c r="E2157" s="27">
        <v>523133122.77999997</v>
      </c>
    </row>
    <row r="2158" spans="1:5" x14ac:dyDescent="0.25">
      <c r="A2158" t="s">
        <v>50</v>
      </c>
      <c r="B2158" t="s">
        <v>66</v>
      </c>
      <c r="C2158">
        <v>2017</v>
      </c>
      <c r="D2158" t="s">
        <v>22</v>
      </c>
      <c r="E2158" s="27">
        <v>11445298256.550001</v>
      </c>
    </row>
    <row r="2159" spans="1:5" x14ac:dyDescent="0.25">
      <c r="A2159" t="s">
        <v>50</v>
      </c>
      <c r="B2159" t="s">
        <v>66</v>
      </c>
      <c r="C2159">
        <v>2017</v>
      </c>
      <c r="D2159" t="s">
        <v>23</v>
      </c>
      <c r="E2159" s="27">
        <v>25514168129.91</v>
      </c>
    </row>
    <row r="2160" spans="1:5" x14ac:dyDescent="0.25">
      <c r="A2160" t="s">
        <v>50</v>
      </c>
      <c r="B2160" t="s">
        <v>66</v>
      </c>
      <c r="C2160">
        <v>2017</v>
      </c>
      <c r="D2160" t="s">
        <v>24</v>
      </c>
      <c r="E2160" s="27">
        <v>2352110628.7899995</v>
      </c>
    </row>
    <row r="2161" spans="1:5" x14ac:dyDescent="0.25">
      <c r="A2161" t="s">
        <v>50</v>
      </c>
      <c r="B2161" t="s">
        <v>66</v>
      </c>
      <c r="C2161">
        <v>2017</v>
      </c>
      <c r="D2161" t="s">
        <v>25</v>
      </c>
      <c r="E2161" s="27">
        <v>1044402171.79</v>
      </c>
    </row>
    <row r="2162" spans="1:5" x14ac:dyDescent="0.25">
      <c r="A2162" t="s">
        <v>50</v>
      </c>
      <c r="B2162" t="s">
        <v>66</v>
      </c>
      <c r="C2162">
        <v>2017</v>
      </c>
      <c r="D2162" t="s">
        <v>26</v>
      </c>
      <c r="E2162" s="27">
        <v>467925743.17000002</v>
      </c>
    </row>
    <row r="2163" spans="1:5" x14ac:dyDescent="0.25">
      <c r="A2163" t="s">
        <v>50</v>
      </c>
      <c r="B2163" t="s">
        <v>66</v>
      </c>
      <c r="C2163">
        <v>2017</v>
      </c>
      <c r="D2163" t="s">
        <v>27</v>
      </c>
      <c r="E2163" s="27">
        <v>839782713.82999992</v>
      </c>
    </row>
    <row r="2164" spans="1:5" x14ac:dyDescent="0.25">
      <c r="A2164" t="s">
        <v>50</v>
      </c>
      <c r="B2164" t="s">
        <v>66</v>
      </c>
      <c r="C2164">
        <v>2017</v>
      </c>
      <c r="D2164" t="s">
        <v>28</v>
      </c>
      <c r="E2164" s="27">
        <v>838012949.66999996</v>
      </c>
    </row>
    <row r="2165" spans="1:5" x14ac:dyDescent="0.25">
      <c r="A2165" t="s">
        <v>50</v>
      </c>
      <c r="B2165" t="s">
        <v>66</v>
      </c>
      <c r="C2165">
        <v>2017</v>
      </c>
      <c r="D2165" t="s">
        <v>29</v>
      </c>
      <c r="E2165" s="27">
        <v>1512327914.9599998</v>
      </c>
    </row>
    <row r="2166" spans="1:5" x14ac:dyDescent="0.25">
      <c r="A2166" t="s">
        <v>50</v>
      </c>
      <c r="B2166" t="s">
        <v>66</v>
      </c>
      <c r="C2166">
        <v>2017</v>
      </c>
      <c r="D2166" t="s">
        <v>30</v>
      </c>
      <c r="E2166" s="27">
        <v>27026496044.869999</v>
      </c>
    </row>
    <row r="2167" spans="1:5" x14ac:dyDescent="0.25">
      <c r="A2167" t="s">
        <v>50</v>
      </c>
      <c r="B2167" t="s">
        <v>66</v>
      </c>
      <c r="C2167">
        <v>2017</v>
      </c>
      <c r="D2167" t="s">
        <v>31</v>
      </c>
      <c r="E2167" s="27">
        <v>-102170503.38999939</v>
      </c>
    </row>
    <row r="2168" spans="1:5" x14ac:dyDescent="0.25">
      <c r="A2168" t="s">
        <v>50</v>
      </c>
      <c r="B2168" t="s">
        <v>66</v>
      </c>
      <c r="C2168">
        <v>2017</v>
      </c>
      <c r="D2168" t="s">
        <v>32</v>
      </c>
      <c r="E2168" s="27">
        <v>297000141.61000443</v>
      </c>
    </row>
    <row r="2169" spans="1:5" x14ac:dyDescent="0.25">
      <c r="A2169" t="s">
        <v>50</v>
      </c>
      <c r="B2169" t="s">
        <v>66</v>
      </c>
      <c r="C2169">
        <v>2017</v>
      </c>
      <c r="D2169" t="s">
        <v>33</v>
      </c>
      <c r="E2169" s="27">
        <v>-399170645.00000381</v>
      </c>
    </row>
    <row r="2170" spans="1:5" x14ac:dyDescent="0.25">
      <c r="A2170" t="s">
        <v>50</v>
      </c>
      <c r="B2170" t="s">
        <v>66</v>
      </c>
      <c r="C2170">
        <v>2017</v>
      </c>
      <c r="D2170" t="s">
        <v>34</v>
      </c>
      <c r="E2170" s="27">
        <v>4820729.1199989319</v>
      </c>
    </row>
    <row r="2171" spans="1:5" x14ac:dyDescent="0.25">
      <c r="A2171" t="s">
        <v>50</v>
      </c>
      <c r="B2171" t="s">
        <v>66</v>
      </c>
      <c r="C2171">
        <v>2017</v>
      </c>
      <c r="D2171" t="s">
        <v>35</v>
      </c>
      <c r="E2171" s="27">
        <v>-1079297466.4500046</v>
      </c>
    </row>
    <row r="2172" spans="1:5" x14ac:dyDescent="0.25">
      <c r="A2172" t="s">
        <v>51</v>
      </c>
      <c r="B2172" t="s">
        <v>66</v>
      </c>
      <c r="C2172">
        <v>2017</v>
      </c>
      <c r="D2172" t="s">
        <v>4</v>
      </c>
      <c r="E2172" s="27">
        <v>9420931805.0900021</v>
      </c>
    </row>
    <row r="2173" spans="1:5" x14ac:dyDescent="0.25">
      <c r="A2173" t="s">
        <v>51</v>
      </c>
      <c r="B2173" t="s">
        <v>66</v>
      </c>
      <c r="C2173">
        <v>2017</v>
      </c>
      <c r="D2173" t="s">
        <v>5</v>
      </c>
      <c r="E2173" s="27">
        <v>4179189720.6300011</v>
      </c>
    </row>
    <row r="2174" spans="1:5" x14ac:dyDescent="0.25">
      <c r="A2174" t="s">
        <v>51</v>
      </c>
      <c r="B2174" t="s">
        <v>66</v>
      </c>
      <c r="C2174">
        <v>2017</v>
      </c>
      <c r="D2174" t="s">
        <v>6</v>
      </c>
      <c r="E2174" s="27">
        <v>3267800672.14641</v>
      </c>
    </row>
    <row r="2175" spans="1:5" x14ac:dyDescent="0.25">
      <c r="A2175" t="s">
        <v>51</v>
      </c>
      <c r="B2175" t="s">
        <v>66</v>
      </c>
      <c r="C2175">
        <v>2017</v>
      </c>
      <c r="D2175" t="s">
        <v>7</v>
      </c>
      <c r="E2175" s="27">
        <v>4337367820.3900003</v>
      </c>
    </row>
    <row r="2176" spans="1:5" x14ac:dyDescent="0.25">
      <c r="A2176" t="s">
        <v>51</v>
      </c>
      <c r="B2176" t="s">
        <v>66</v>
      </c>
      <c r="C2176">
        <v>2017</v>
      </c>
      <c r="D2176" t="s">
        <v>8</v>
      </c>
      <c r="E2176" s="27">
        <v>2876821211.3400002</v>
      </c>
    </row>
    <row r="2177" spans="1:5" x14ac:dyDescent="0.25">
      <c r="A2177" t="s">
        <v>51</v>
      </c>
      <c r="B2177" t="s">
        <v>66</v>
      </c>
      <c r="C2177">
        <v>2017</v>
      </c>
      <c r="D2177" t="s">
        <v>9</v>
      </c>
      <c r="E2177" s="27">
        <v>810998789.89999998</v>
      </c>
    </row>
    <row r="2178" spans="1:5" x14ac:dyDescent="0.25">
      <c r="A2178" t="s">
        <v>51</v>
      </c>
      <c r="B2178" t="s">
        <v>66</v>
      </c>
      <c r="C2178">
        <v>2017</v>
      </c>
      <c r="D2178" t="s">
        <v>10</v>
      </c>
      <c r="E2178" s="27">
        <v>93375474.170000002</v>
      </c>
    </row>
    <row r="2179" spans="1:5" x14ac:dyDescent="0.25">
      <c r="A2179" t="s">
        <v>51</v>
      </c>
      <c r="B2179" t="s">
        <v>66</v>
      </c>
      <c r="C2179">
        <v>2017</v>
      </c>
      <c r="D2179" t="s">
        <v>11</v>
      </c>
      <c r="E2179" s="27">
        <v>9327556330.920002</v>
      </c>
    </row>
    <row r="2180" spans="1:5" x14ac:dyDescent="0.25">
      <c r="A2180" t="s">
        <v>51</v>
      </c>
      <c r="B2180" t="s">
        <v>66</v>
      </c>
      <c r="C2180">
        <v>2017</v>
      </c>
      <c r="D2180" t="s">
        <v>12</v>
      </c>
      <c r="E2180" s="27">
        <v>535497490.46999997</v>
      </c>
    </row>
    <row r="2181" spans="1:5" x14ac:dyDescent="0.25">
      <c r="A2181" t="s">
        <v>51</v>
      </c>
      <c r="B2181" t="s">
        <v>66</v>
      </c>
      <c r="C2181">
        <v>2017</v>
      </c>
      <c r="D2181" t="s">
        <v>13</v>
      </c>
      <c r="E2181" s="27">
        <v>490692658.90999997</v>
      </c>
    </row>
    <row r="2182" spans="1:5" x14ac:dyDescent="0.25">
      <c r="A2182" t="s">
        <v>51</v>
      </c>
      <c r="B2182" t="s">
        <v>66</v>
      </c>
      <c r="C2182">
        <v>2017</v>
      </c>
      <c r="D2182" t="s">
        <v>14</v>
      </c>
      <c r="E2182" s="27">
        <v>44804831.560000002</v>
      </c>
    </row>
    <row r="2183" spans="1:5" x14ac:dyDescent="0.25">
      <c r="A2183" t="s">
        <v>51</v>
      </c>
      <c r="B2183" t="s">
        <v>66</v>
      </c>
      <c r="C2183">
        <v>2017</v>
      </c>
      <c r="D2183" t="s">
        <v>15</v>
      </c>
      <c r="E2183" s="27">
        <v>0</v>
      </c>
    </row>
    <row r="2184" spans="1:5" x14ac:dyDescent="0.25">
      <c r="A2184" t="s">
        <v>51</v>
      </c>
      <c r="B2184" t="s">
        <v>66</v>
      </c>
      <c r="C2184">
        <v>2017</v>
      </c>
      <c r="D2184" t="s">
        <v>17</v>
      </c>
      <c r="E2184" s="27">
        <v>44804831.559999987</v>
      </c>
    </row>
    <row r="2185" spans="1:5" x14ac:dyDescent="0.25">
      <c r="A2185" t="s">
        <v>51</v>
      </c>
      <c r="B2185" t="s">
        <v>66</v>
      </c>
      <c r="C2185">
        <v>2017</v>
      </c>
      <c r="D2185" t="s">
        <v>18</v>
      </c>
      <c r="E2185" s="27">
        <v>9372361162.4800014</v>
      </c>
    </row>
    <row r="2186" spans="1:5" x14ac:dyDescent="0.25">
      <c r="A2186" t="s">
        <v>51</v>
      </c>
      <c r="B2186" t="s">
        <v>66</v>
      </c>
      <c r="C2186">
        <v>2017</v>
      </c>
      <c r="D2186" t="s">
        <v>19</v>
      </c>
      <c r="E2186" s="27">
        <v>8856978002.5900002</v>
      </c>
    </row>
    <row r="2187" spans="1:5" x14ac:dyDescent="0.25">
      <c r="A2187" t="s">
        <v>51</v>
      </c>
      <c r="B2187" t="s">
        <v>66</v>
      </c>
      <c r="C2187">
        <v>2017</v>
      </c>
      <c r="D2187" t="s">
        <v>20</v>
      </c>
      <c r="E2187" s="27">
        <v>5140793951.8400002</v>
      </c>
    </row>
    <row r="2188" spans="1:5" x14ac:dyDescent="0.25">
      <c r="A2188" t="s">
        <v>51</v>
      </c>
      <c r="B2188" t="s">
        <v>66</v>
      </c>
      <c r="C2188">
        <v>2017</v>
      </c>
      <c r="D2188" t="s">
        <v>21</v>
      </c>
      <c r="E2188" s="27">
        <v>158624690.14000002</v>
      </c>
    </row>
    <row r="2189" spans="1:5" x14ac:dyDescent="0.25">
      <c r="A2189" t="s">
        <v>51</v>
      </c>
      <c r="B2189" t="s">
        <v>66</v>
      </c>
      <c r="C2189">
        <v>2017</v>
      </c>
      <c r="D2189" t="s">
        <v>22</v>
      </c>
      <c r="E2189" s="27">
        <v>3557559360.6099997</v>
      </c>
    </row>
    <row r="2190" spans="1:5" x14ac:dyDescent="0.25">
      <c r="A2190" t="s">
        <v>51</v>
      </c>
      <c r="B2190" t="s">
        <v>66</v>
      </c>
      <c r="C2190">
        <v>2017</v>
      </c>
      <c r="D2190" t="s">
        <v>23</v>
      </c>
      <c r="E2190" s="27">
        <v>8698353312.4500008</v>
      </c>
    </row>
    <row r="2191" spans="1:5" x14ac:dyDescent="0.25">
      <c r="A2191" t="s">
        <v>51</v>
      </c>
      <c r="B2191" t="s">
        <v>66</v>
      </c>
      <c r="C2191">
        <v>2017</v>
      </c>
      <c r="D2191" t="s">
        <v>24</v>
      </c>
      <c r="E2191" s="27">
        <v>1023698497.16</v>
      </c>
    </row>
    <row r="2192" spans="1:5" x14ac:dyDescent="0.25">
      <c r="A2192" t="s">
        <v>51</v>
      </c>
      <c r="B2192" t="s">
        <v>66</v>
      </c>
      <c r="C2192">
        <v>2017</v>
      </c>
      <c r="D2192" t="s">
        <v>25</v>
      </c>
      <c r="E2192" s="27">
        <v>672390717.0999999</v>
      </c>
    </row>
    <row r="2193" spans="1:5" x14ac:dyDescent="0.25">
      <c r="A2193" t="s">
        <v>51</v>
      </c>
      <c r="B2193" t="s">
        <v>66</v>
      </c>
      <c r="C2193">
        <v>2017</v>
      </c>
      <c r="D2193" t="s">
        <v>26</v>
      </c>
      <c r="E2193" s="27">
        <v>87279765.850000009</v>
      </c>
    </row>
    <row r="2194" spans="1:5" x14ac:dyDescent="0.25">
      <c r="A2194" t="s">
        <v>51</v>
      </c>
      <c r="B2194" t="s">
        <v>66</v>
      </c>
      <c r="C2194">
        <v>2017</v>
      </c>
      <c r="D2194" t="s">
        <v>27</v>
      </c>
      <c r="E2194" s="27">
        <v>264028014.20999998</v>
      </c>
    </row>
    <row r="2195" spans="1:5" x14ac:dyDescent="0.25">
      <c r="A2195" t="s">
        <v>51</v>
      </c>
      <c r="B2195" t="s">
        <v>66</v>
      </c>
      <c r="C2195">
        <v>2017</v>
      </c>
      <c r="D2195" t="s">
        <v>28</v>
      </c>
      <c r="E2195" s="27">
        <v>264028014.20999998</v>
      </c>
    </row>
    <row r="2196" spans="1:5" x14ac:dyDescent="0.25">
      <c r="A2196" t="s">
        <v>51</v>
      </c>
      <c r="B2196" t="s">
        <v>66</v>
      </c>
      <c r="C2196">
        <v>2017</v>
      </c>
      <c r="D2196" t="s">
        <v>29</v>
      </c>
      <c r="E2196" s="27">
        <v>759670482.94999993</v>
      </c>
    </row>
    <row r="2197" spans="1:5" x14ac:dyDescent="0.25">
      <c r="A2197" t="s">
        <v>51</v>
      </c>
      <c r="B2197" t="s">
        <v>66</v>
      </c>
      <c r="C2197">
        <v>2017</v>
      </c>
      <c r="D2197" t="s">
        <v>30</v>
      </c>
      <c r="E2197" s="27">
        <v>9458023795.4000015</v>
      </c>
    </row>
    <row r="2198" spans="1:5" x14ac:dyDescent="0.25">
      <c r="A2198" t="s">
        <v>51</v>
      </c>
      <c r="B2198" t="s">
        <v>66</v>
      </c>
      <c r="C2198">
        <v>2017</v>
      </c>
      <c r="D2198" t="s">
        <v>31</v>
      </c>
      <c r="E2198" s="27">
        <v>-85662632.920000076</v>
      </c>
    </row>
    <row r="2199" spans="1:5" x14ac:dyDescent="0.25">
      <c r="A2199" t="s">
        <v>51</v>
      </c>
      <c r="B2199" t="s">
        <v>66</v>
      </c>
      <c r="C2199">
        <v>2017</v>
      </c>
      <c r="D2199" t="s">
        <v>32</v>
      </c>
      <c r="E2199" s="27">
        <v>68026729.539997101</v>
      </c>
    </row>
    <row r="2200" spans="1:5" x14ac:dyDescent="0.25">
      <c r="A2200" t="s">
        <v>51</v>
      </c>
      <c r="B2200" t="s">
        <v>66</v>
      </c>
      <c r="C2200">
        <v>2017</v>
      </c>
      <c r="D2200" t="s">
        <v>33</v>
      </c>
      <c r="E2200" s="27">
        <v>-153689362.45999718</v>
      </c>
    </row>
    <row r="2201" spans="1:5" x14ac:dyDescent="0.25">
      <c r="A2201" t="s">
        <v>51</v>
      </c>
      <c r="B2201" t="s">
        <v>66</v>
      </c>
      <c r="C2201">
        <v>2017</v>
      </c>
      <c r="D2201" t="s">
        <v>34</v>
      </c>
      <c r="E2201" s="27">
        <v>776708.02000236511</v>
      </c>
    </row>
    <row r="2202" spans="1:5" x14ac:dyDescent="0.25">
      <c r="A2202" t="s">
        <v>51</v>
      </c>
      <c r="B2202" t="s">
        <v>66</v>
      </c>
      <c r="C2202">
        <v>2017</v>
      </c>
      <c r="D2202" t="s">
        <v>35</v>
      </c>
      <c r="E2202" s="27">
        <v>6949358.2500019073</v>
      </c>
    </row>
    <row r="2203" spans="1:5" x14ac:dyDescent="0.25">
      <c r="A2203" t="s">
        <v>52</v>
      </c>
      <c r="B2203" t="s">
        <v>66</v>
      </c>
      <c r="C2203">
        <v>2017</v>
      </c>
      <c r="D2203" t="s">
        <v>4</v>
      </c>
      <c r="E2203" s="27">
        <v>47274729508.960007</v>
      </c>
    </row>
    <row r="2204" spans="1:5" x14ac:dyDescent="0.25">
      <c r="A2204" t="s">
        <v>52</v>
      </c>
      <c r="B2204" t="s">
        <v>66</v>
      </c>
      <c r="C2204">
        <v>2017</v>
      </c>
      <c r="D2204" t="s">
        <v>5</v>
      </c>
      <c r="E2204" s="27">
        <v>31822451853.709999</v>
      </c>
    </row>
    <row r="2205" spans="1:5" x14ac:dyDescent="0.25">
      <c r="A2205" t="s">
        <v>52</v>
      </c>
      <c r="B2205" t="s">
        <v>66</v>
      </c>
      <c r="C2205">
        <v>2017</v>
      </c>
      <c r="D2205" t="s">
        <v>6</v>
      </c>
      <c r="E2205" s="27">
        <v>25649899634.343723</v>
      </c>
    </row>
    <row r="2206" spans="1:5" x14ac:dyDescent="0.25">
      <c r="A2206" t="s">
        <v>52</v>
      </c>
      <c r="B2206" t="s">
        <v>66</v>
      </c>
      <c r="C2206">
        <v>2017</v>
      </c>
      <c r="D2206" t="s">
        <v>7</v>
      </c>
      <c r="E2206" s="27">
        <v>8985759436.5499992</v>
      </c>
    </row>
    <row r="2207" spans="1:5" x14ac:dyDescent="0.25">
      <c r="A2207" t="s">
        <v>52</v>
      </c>
      <c r="B2207" t="s">
        <v>66</v>
      </c>
      <c r="C2207">
        <v>2017</v>
      </c>
      <c r="D2207" t="s">
        <v>8</v>
      </c>
      <c r="E2207" s="27">
        <v>1916715913.8400002</v>
      </c>
    </row>
    <row r="2208" spans="1:5" x14ac:dyDescent="0.25">
      <c r="A2208" t="s">
        <v>52</v>
      </c>
      <c r="B2208" t="s">
        <v>66</v>
      </c>
      <c r="C2208">
        <v>2017</v>
      </c>
      <c r="D2208" t="s">
        <v>9</v>
      </c>
      <c r="E2208" s="27">
        <v>4632318624.3599997</v>
      </c>
    </row>
    <row r="2209" spans="1:5" x14ac:dyDescent="0.25">
      <c r="A2209" t="s">
        <v>52</v>
      </c>
      <c r="B2209" t="s">
        <v>66</v>
      </c>
      <c r="C2209">
        <v>2017</v>
      </c>
      <c r="D2209" t="s">
        <v>10</v>
      </c>
      <c r="E2209" s="27">
        <v>1834199594.3400002</v>
      </c>
    </row>
    <row r="2210" spans="1:5" x14ac:dyDescent="0.25">
      <c r="A2210" t="s">
        <v>52</v>
      </c>
      <c r="B2210" t="s">
        <v>66</v>
      </c>
      <c r="C2210">
        <v>2017</v>
      </c>
      <c r="D2210" t="s">
        <v>11</v>
      </c>
      <c r="E2210" s="27">
        <v>45440529914.62001</v>
      </c>
    </row>
    <row r="2211" spans="1:5" x14ac:dyDescent="0.25">
      <c r="A2211" t="s">
        <v>52</v>
      </c>
      <c r="B2211" t="s">
        <v>66</v>
      </c>
      <c r="C2211">
        <v>2017</v>
      </c>
      <c r="D2211" t="s">
        <v>12</v>
      </c>
      <c r="E2211" s="27">
        <v>1614624892.6500001</v>
      </c>
    </row>
    <row r="2212" spans="1:5" x14ac:dyDescent="0.25">
      <c r="A2212" t="s">
        <v>52</v>
      </c>
      <c r="B2212" t="s">
        <v>66</v>
      </c>
      <c r="C2212">
        <v>2017</v>
      </c>
      <c r="D2212" t="s">
        <v>13</v>
      </c>
      <c r="E2212" s="27">
        <v>1116809807.02</v>
      </c>
    </row>
    <row r="2213" spans="1:5" x14ac:dyDescent="0.25">
      <c r="A2213" t="s">
        <v>52</v>
      </c>
      <c r="B2213" t="s">
        <v>66</v>
      </c>
      <c r="C2213">
        <v>2017</v>
      </c>
      <c r="D2213" t="s">
        <v>14</v>
      </c>
      <c r="E2213" s="27">
        <v>54123457.700000003</v>
      </c>
    </row>
    <row r="2214" spans="1:5" x14ac:dyDescent="0.25">
      <c r="A2214" t="s">
        <v>52</v>
      </c>
      <c r="B2214" t="s">
        <v>66</v>
      </c>
      <c r="C2214">
        <v>2017</v>
      </c>
      <c r="D2214" t="s">
        <v>15</v>
      </c>
      <c r="E2214" s="27">
        <v>443691627.93000001</v>
      </c>
    </row>
    <row r="2215" spans="1:5" x14ac:dyDescent="0.25">
      <c r="A2215" t="s">
        <v>52</v>
      </c>
      <c r="B2215" t="s">
        <v>66</v>
      </c>
      <c r="C2215">
        <v>2017</v>
      </c>
      <c r="D2215" t="s">
        <v>17</v>
      </c>
      <c r="E2215" s="27">
        <v>497815085.63000011</v>
      </c>
    </row>
    <row r="2216" spans="1:5" x14ac:dyDescent="0.25">
      <c r="A2216" t="s">
        <v>52</v>
      </c>
      <c r="B2216" t="s">
        <v>66</v>
      </c>
      <c r="C2216">
        <v>2017</v>
      </c>
      <c r="D2216" t="s">
        <v>18</v>
      </c>
      <c r="E2216" s="27">
        <v>45938345000.250008</v>
      </c>
    </row>
    <row r="2217" spans="1:5" x14ac:dyDescent="0.25">
      <c r="A2217" t="s">
        <v>52</v>
      </c>
      <c r="B2217" t="s">
        <v>66</v>
      </c>
      <c r="C2217">
        <v>2017</v>
      </c>
      <c r="D2217" t="s">
        <v>19</v>
      </c>
      <c r="E2217" s="27">
        <v>43974124721.029999</v>
      </c>
    </row>
    <row r="2218" spans="1:5" x14ac:dyDescent="0.25">
      <c r="A2218" t="s">
        <v>52</v>
      </c>
      <c r="B2218" t="s">
        <v>66</v>
      </c>
      <c r="C2218">
        <v>2017</v>
      </c>
      <c r="D2218" t="s">
        <v>20</v>
      </c>
      <c r="E2218" s="27">
        <v>25650427132.559998</v>
      </c>
    </row>
    <row r="2219" spans="1:5" x14ac:dyDescent="0.25">
      <c r="A2219" t="s">
        <v>52</v>
      </c>
      <c r="B2219" t="s">
        <v>66</v>
      </c>
      <c r="C2219">
        <v>2017</v>
      </c>
      <c r="D2219" t="s">
        <v>21</v>
      </c>
      <c r="E2219" s="27">
        <v>468481441.30000001</v>
      </c>
    </row>
    <row r="2220" spans="1:5" x14ac:dyDescent="0.25">
      <c r="A2220" t="s">
        <v>52</v>
      </c>
      <c r="B2220" t="s">
        <v>66</v>
      </c>
      <c r="C2220">
        <v>2017</v>
      </c>
      <c r="D2220" t="s">
        <v>22</v>
      </c>
      <c r="E2220" s="27">
        <v>17855216147.170002</v>
      </c>
    </row>
    <row r="2221" spans="1:5" x14ac:dyDescent="0.25">
      <c r="A2221" t="s">
        <v>52</v>
      </c>
      <c r="B2221" t="s">
        <v>66</v>
      </c>
      <c r="C2221">
        <v>2017</v>
      </c>
      <c r="D2221" t="s">
        <v>23</v>
      </c>
      <c r="E2221" s="27">
        <v>43505643279.729996</v>
      </c>
    </row>
    <row r="2222" spans="1:5" x14ac:dyDescent="0.25">
      <c r="A2222" t="s">
        <v>52</v>
      </c>
      <c r="B2222" t="s">
        <v>66</v>
      </c>
      <c r="C2222">
        <v>2017</v>
      </c>
      <c r="D2222" t="s">
        <v>24</v>
      </c>
      <c r="E2222" s="27">
        <v>3044371426.0699997</v>
      </c>
    </row>
    <row r="2223" spans="1:5" x14ac:dyDescent="0.25">
      <c r="A2223" t="s">
        <v>52</v>
      </c>
      <c r="B2223" t="s">
        <v>66</v>
      </c>
      <c r="C2223">
        <v>2017</v>
      </c>
      <c r="D2223" t="s">
        <v>25</v>
      </c>
      <c r="E2223" s="27">
        <v>2353379125.6900001</v>
      </c>
    </row>
    <row r="2224" spans="1:5" x14ac:dyDescent="0.25">
      <c r="A2224" t="s">
        <v>52</v>
      </c>
      <c r="B2224" t="s">
        <v>66</v>
      </c>
      <c r="C2224">
        <v>2017</v>
      </c>
      <c r="D2224" t="s">
        <v>26</v>
      </c>
      <c r="E2224" s="27">
        <v>255485610.29999998</v>
      </c>
    </row>
    <row r="2225" spans="1:5" x14ac:dyDescent="0.25">
      <c r="A2225" t="s">
        <v>52</v>
      </c>
      <c r="B2225" t="s">
        <v>66</v>
      </c>
      <c r="C2225">
        <v>2017</v>
      </c>
      <c r="D2225" t="s">
        <v>27</v>
      </c>
      <c r="E2225" s="27">
        <v>435506690.07999998</v>
      </c>
    </row>
    <row r="2226" spans="1:5" x14ac:dyDescent="0.25">
      <c r="A2226" t="s">
        <v>52</v>
      </c>
      <c r="B2226" t="s">
        <v>66</v>
      </c>
      <c r="C2226">
        <v>2017</v>
      </c>
      <c r="D2226" t="s">
        <v>28</v>
      </c>
      <c r="E2226" s="27">
        <v>435506690.07999998</v>
      </c>
    </row>
    <row r="2227" spans="1:5" x14ac:dyDescent="0.25">
      <c r="A2227" t="s">
        <v>52</v>
      </c>
      <c r="B2227" t="s">
        <v>66</v>
      </c>
      <c r="C2227">
        <v>2017</v>
      </c>
      <c r="D2227" t="s">
        <v>29</v>
      </c>
      <c r="E2227" s="27">
        <v>2608864735.9899998</v>
      </c>
    </row>
    <row r="2228" spans="1:5" x14ac:dyDescent="0.25">
      <c r="A2228" t="s">
        <v>52</v>
      </c>
      <c r="B2228" t="s">
        <v>66</v>
      </c>
      <c r="C2228">
        <v>2017</v>
      </c>
      <c r="D2228" t="s">
        <v>30</v>
      </c>
      <c r="E2228" s="27">
        <v>46114508015.719994</v>
      </c>
    </row>
    <row r="2229" spans="1:5" x14ac:dyDescent="0.25">
      <c r="A2229" t="s">
        <v>52</v>
      </c>
      <c r="B2229" t="s">
        <v>66</v>
      </c>
      <c r="C2229">
        <v>2017</v>
      </c>
      <c r="D2229" t="s">
        <v>31</v>
      </c>
      <c r="E2229" s="27">
        <v>-176163015.46998596</v>
      </c>
    </row>
    <row r="2230" spans="1:5" x14ac:dyDescent="0.25">
      <c r="A2230" t="s">
        <v>52</v>
      </c>
      <c r="B2230" t="s">
        <v>66</v>
      </c>
      <c r="C2230">
        <v>2017</v>
      </c>
      <c r="D2230" t="s">
        <v>32</v>
      </c>
      <c r="E2230" s="27">
        <v>2819811873.5</v>
      </c>
    </row>
    <row r="2231" spans="1:5" x14ac:dyDescent="0.25">
      <c r="A2231" t="s">
        <v>52</v>
      </c>
      <c r="B2231" t="s">
        <v>66</v>
      </c>
      <c r="C2231">
        <v>2017</v>
      </c>
      <c r="D2231" t="s">
        <v>33</v>
      </c>
      <c r="E2231" s="27">
        <v>-2995974888.969986</v>
      </c>
    </row>
    <row r="2232" spans="1:5" x14ac:dyDescent="0.25">
      <c r="A2232" t="s">
        <v>52</v>
      </c>
      <c r="B2232" t="s">
        <v>66</v>
      </c>
      <c r="C2232">
        <v>2017</v>
      </c>
      <c r="D2232" t="s">
        <v>34</v>
      </c>
      <c r="E2232" s="27">
        <v>-7.62939453125E-6</v>
      </c>
    </row>
    <row r="2233" spans="1:5" x14ac:dyDescent="0.25">
      <c r="A2233" t="s">
        <v>52</v>
      </c>
      <c r="B2233" t="s">
        <v>66</v>
      </c>
      <c r="C2233">
        <v>2017</v>
      </c>
      <c r="D2233" t="s">
        <v>35</v>
      </c>
      <c r="E2233" s="27">
        <v>-948953618.9899826</v>
      </c>
    </row>
    <row r="2234" spans="1:5" x14ac:dyDescent="0.25">
      <c r="A2234" t="s">
        <v>53</v>
      </c>
      <c r="B2234" t="s">
        <v>66</v>
      </c>
      <c r="C2234">
        <v>2017</v>
      </c>
      <c r="D2234" t="s">
        <v>4</v>
      </c>
      <c r="E2234" s="27">
        <v>61442585771.160004</v>
      </c>
    </row>
    <row r="2235" spans="1:5" x14ac:dyDescent="0.25">
      <c r="A2235" t="s">
        <v>53</v>
      </c>
      <c r="B2235" t="s">
        <v>66</v>
      </c>
      <c r="C2235">
        <v>2017</v>
      </c>
      <c r="D2235" t="s">
        <v>5</v>
      </c>
      <c r="E2235" s="27">
        <v>42775229550.949997</v>
      </c>
    </row>
    <row r="2236" spans="1:5" x14ac:dyDescent="0.25">
      <c r="A2236" t="s">
        <v>53</v>
      </c>
      <c r="B2236" t="s">
        <v>66</v>
      </c>
      <c r="C2236">
        <v>2017</v>
      </c>
      <c r="D2236" t="s">
        <v>6</v>
      </c>
      <c r="E2236" s="27">
        <v>32725006055.209118</v>
      </c>
    </row>
    <row r="2237" spans="1:5" x14ac:dyDescent="0.25">
      <c r="A2237" t="s">
        <v>53</v>
      </c>
      <c r="B2237" t="s">
        <v>66</v>
      </c>
      <c r="C2237">
        <v>2017</v>
      </c>
      <c r="D2237" t="s">
        <v>7</v>
      </c>
      <c r="E2237" s="27">
        <v>5953158276.4200001</v>
      </c>
    </row>
    <row r="2238" spans="1:5" x14ac:dyDescent="0.25">
      <c r="A2238" t="s">
        <v>53</v>
      </c>
      <c r="B2238" t="s">
        <v>66</v>
      </c>
      <c r="C2238">
        <v>2017</v>
      </c>
      <c r="D2238" t="s">
        <v>8</v>
      </c>
      <c r="E2238" s="27">
        <v>1059785873.5500001</v>
      </c>
    </row>
    <row r="2239" spans="1:5" x14ac:dyDescent="0.25">
      <c r="A2239" t="s">
        <v>53</v>
      </c>
      <c r="B2239" t="s">
        <v>66</v>
      </c>
      <c r="C2239">
        <v>2017</v>
      </c>
      <c r="D2239" t="s">
        <v>9</v>
      </c>
      <c r="E2239" s="27">
        <v>12356874915.5</v>
      </c>
    </row>
    <row r="2240" spans="1:5" x14ac:dyDescent="0.25">
      <c r="A2240" t="s">
        <v>53</v>
      </c>
      <c r="B2240" t="s">
        <v>66</v>
      </c>
      <c r="C2240">
        <v>2017</v>
      </c>
      <c r="D2240" t="s">
        <v>10</v>
      </c>
      <c r="E2240" s="27">
        <v>357323028.29000002</v>
      </c>
    </row>
    <row r="2241" spans="1:5" x14ac:dyDescent="0.25">
      <c r="A2241" t="s">
        <v>53</v>
      </c>
      <c r="B2241" t="s">
        <v>66</v>
      </c>
      <c r="C2241">
        <v>2017</v>
      </c>
      <c r="D2241" t="s">
        <v>11</v>
      </c>
      <c r="E2241" s="27">
        <v>61085262742.870003</v>
      </c>
    </row>
    <row r="2242" spans="1:5" x14ac:dyDescent="0.25">
      <c r="A2242" t="s">
        <v>53</v>
      </c>
      <c r="B2242" t="s">
        <v>66</v>
      </c>
      <c r="C2242">
        <v>2017</v>
      </c>
      <c r="D2242" t="s">
        <v>12</v>
      </c>
      <c r="E2242" s="27">
        <v>4442074916.1299992</v>
      </c>
    </row>
    <row r="2243" spans="1:5" x14ac:dyDescent="0.25">
      <c r="A2243" t="s">
        <v>53</v>
      </c>
      <c r="B2243" t="s">
        <v>66</v>
      </c>
      <c r="C2243">
        <v>2017</v>
      </c>
      <c r="D2243" t="s">
        <v>13</v>
      </c>
      <c r="E2243" s="27">
        <v>2605038886.9700003</v>
      </c>
    </row>
    <row r="2244" spans="1:5" x14ac:dyDescent="0.25">
      <c r="A2244" t="s">
        <v>53</v>
      </c>
      <c r="B2244" t="s">
        <v>66</v>
      </c>
      <c r="C2244">
        <v>2017</v>
      </c>
      <c r="D2244" t="s">
        <v>14</v>
      </c>
      <c r="E2244" s="27">
        <v>77508162.620000005</v>
      </c>
    </row>
    <row r="2245" spans="1:5" x14ac:dyDescent="0.25">
      <c r="A2245" t="s">
        <v>53</v>
      </c>
      <c r="B2245" t="s">
        <v>66</v>
      </c>
      <c r="C2245">
        <v>2017</v>
      </c>
      <c r="D2245" t="s">
        <v>15</v>
      </c>
      <c r="E2245" s="27">
        <v>1759527866.54</v>
      </c>
    </row>
    <row r="2246" spans="1:5" x14ac:dyDescent="0.25">
      <c r="A2246" t="s">
        <v>53</v>
      </c>
      <c r="B2246" t="s">
        <v>66</v>
      </c>
      <c r="C2246">
        <v>2017</v>
      </c>
      <c r="D2246" t="s">
        <v>17</v>
      </c>
      <c r="E2246" s="27">
        <v>1837036029.1599991</v>
      </c>
    </row>
    <row r="2247" spans="1:5" x14ac:dyDescent="0.25">
      <c r="A2247" t="s">
        <v>53</v>
      </c>
      <c r="B2247" t="s">
        <v>66</v>
      </c>
      <c r="C2247">
        <v>2017</v>
      </c>
      <c r="D2247" t="s">
        <v>18</v>
      </c>
      <c r="E2247" s="27">
        <v>62922298772.029999</v>
      </c>
    </row>
    <row r="2248" spans="1:5" x14ac:dyDescent="0.25">
      <c r="A2248" t="s">
        <v>53</v>
      </c>
      <c r="B2248" t="s">
        <v>66</v>
      </c>
      <c r="C2248">
        <v>2017</v>
      </c>
      <c r="D2248" t="s">
        <v>19</v>
      </c>
      <c r="E2248" s="27">
        <v>62858625003.799995</v>
      </c>
    </row>
    <row r="2249" spans="1:5" x14ac:dyDescent="0.25">
      <c r="A2249" t="s">
        <v>53</v>
      </c>
      <c r="B2249" t="s">
        <v>66</v>
      </c>
      <c r="C2249">
        <v>2017</v>
      </c>
      <c r="D2249" t="s">
        <v>20</v>
      </c>
      <c r="E2249" s="27">
        <v>36573884575.720001</v>
      </c>
    </row>
    <row r="2250" spans="1:5" x14ac:dyDescent="0.25">
      <c r="A2250" t="s">
        <v>53</v>
      </c>
      <c r="B2250" t="s">
        <v>66</v>
      </c>
      <c r="C2250">
        <v>2017</v>
      </c>
      <c r="D2250" t="s">
        <v>21</v>
      </c>
      <c r="E2250" s="27">
        <v>898100226.26999998</v>
      </c>
    </row>
    <row r="2251" spans="1:5" x14ac:dyDescent="0.25">
      <c r="A2251" t="s">
        <v>53</v>
      </c>
      <c r="B2251" t="s">
        <v>66</v>
      </c>
      <c r="C2251">
        <v>2017</v>
      </c>
      <c r="D2251" t="s">
        <v>22</v>
      </c>
      <c r="E2251" s="27">
        <v>25386640201.810001</v>
      </c>
    </row>
    <row r="2252" spans="1:5" x14ac:dyDescent="0.25">
      <c r="A2252" t="s">
        <v>53</v>
      </c>
      <c r="B2252" t="s">
        <v>66</v>
      </c>
      <c r="C2252">
        <v>2017</v>
      </c>
      <c r="D2252" t="s">
        <v>23</v>
      </c>
      <c r="E2252" s="27">
        <v>61960524777.529991</v>
      </c>
    </row>
    <row r="2253" spans="1:5" x14ac:dyDescent="0.25">
      <c r="A2253" t="s">
        <v>53</v>
      </c>
      <c r="B2253" t="s">
        <v>66</v>
      </c>
      <c r="C2253">
        <v>2017</v>
      </c>
      <c r="D2253" t="s">
        <v>24</v>
      </c>
      <c r="E2253" s="27">
        <v>1614736713.8099999</v>
      </c>
    </row>
    <row r="2254" spans="1:5" x14ac:dyDescent="0.25">
      <c r="A2254" t="s">
        <v>53</v>
      </c>
      <c r="B2254" t="s">
        <v>66</v>
      </c>
      <c r="C2254">
        <v>2017</v>
      </c>
      <c r="D2254" t="s">
        <v>25</v>
      </c>
      <c r="E2254" s="27">
        <v>701518137.82999992</v>
      </c>
    </row>
    <row r="2255" spans="1:5" x14ac:dyDescent="0.25">
      <c r="A2255" t="s">
        <v>53</v>
      </c>
      <c r="B2255" t="s">
        <v>66</v>
      </c>
      <c r="C2255">
        <v>2017</v>
      </c>
      <c r="D2255" t="s">
        <v>26</v>
      </c>
      <c r="E2255" s="27">
        <v>15539268.779999999</v>
      </c>
    </row>
    <row r="2256" spans="1:5" x14ac:dyDescent="0.25">
      <c r="A2256" t="s">
        <v>53</v>
      </c>
      <c r="B2256" t="s">
        <v>66</v>
      </c>
      <c r="C2256">
        <v>2017</v>
      </c>
      <c r="D2256" t="s">
        <v>27</v>
      </c>
      <c r="E2256" s="27">
        <v>897679307.20000005</v>
      </c>
    </row>
    <row r="2257" spans="1:5" x14ac:dyDescent="0.25">
      <c r="A2257" t="s">
        <v>53</v>
      </c>
      <c r="B2257" t="s">
        <v>66</v>
      </c>
      <c r="C2257">
        <v>2017</v>
      </c>
      <c r="D2257" t="s">
        <v>28</v>
      </c>
      <c r="E2257" s="27">
        <v>894568859.71000004</v>
      </c>
    </row>
    <row r="2258" spans="1:5" x14ac:dyDescent="0.25">
      <c r="A2258" t="s">
        <v>53</v>
      </c>
      <c r="B2258" t="s">
        <v>66</v>
      </c>
      <c r="C2258">
        <v>2017</v>
      </c>
      <c r="D2258" t="s">
        <v>29</v>
      </c>
      <c r="E2258" s="27">
        <v>717057406.60999966</v>
      </c>
    </row>
    <row r="2259" spans="1:5" x14ac:dyDescent="0.25">
      <c r="A2259" t="s">
        <v>53</v>
      </c>
      <c r="B2259" t="s">
        <v>66</v>
      </c>
      <c r="C2259">
        <v>2017</v>
      </c>
      <c r="D2259" t="s">
        <v>30</v>
      </c>
      <c r="E2259" s="27">
        <v>62677582184.139992</v>
      </c>
    </row>
    <row r="2260" spans="1:5" x14ac:dyDescent="0.25">
      <c r="A2260" t="s">
        <v>53</v>
      </c>
      <c r="B2260" t="s">
        <v>66</v>
      </c>
      <c r="C2260">
        <v>2017</v>
      </c>
      <c r="D2260" t="s">
        <v>31</v>
      </c>
      <c r="E2260" s="27">
        <v>244716587.89000702</v>
      </c>
    </row>
    <row r="2261" spans="1:5" x14ac:dyDescent="0.25">
      <c r="A2261" t="s">
        <v>53</v>
      </c>
      <c r="B2261" t="s">
        <v>66</v>
      </c>
      <c r="C2261">
        <v>2017</v>
      </c>
      <c r="D2261" t="s">
        <v>32</v>
      </c>
      <c r="E2261" s="27">
        <v>6483928748.6499863</v>
      </c>
    </row>
    <row r="2262" spans="1:5" x14ac:dyDescent="0.25">
      <c r="A2262" t="s">
        <v>53</v>
      </c>
      <c r="B2262" t="s">
        <v>66</v>
      </c>
      <c r="C2262">
        <v>2017</v>
      </c>
      <c r="D2262" t="s">
        <v>33</v>
      </c>
      <c r="E2262" s="27">
        <v>-6239212160.7599792</v>
      </c>
    </row>
    <row r="2263" spans="1:5" x14ac:dyDescent="0.25">
      <c r="A2263" t="s">
        <v>53</v>
      </c>
      <c r="B2263" t="s">
        <v>66</v>
      </c>
      <c r="C2263">
        <v>2017</v>
      </c>
      <c r="D2263" t="s">
        <v>34</v>
      </c>
      <c r="E2263" s="27">
        <v>9643453.3899917603</v>
      </c>
    </row>
    <row r="2264" spans="1:5" x14ac:dyDescent="0.25">
      <c r="A2264" t="s">
        <v>53</v>
      </c>
      <c r="B2264" t="s">
        <v>66</v>
      </c>
      <c r="C2264">
        <v>2017</v>
      </c>
      <c r="D2264" t="s">
        <v>35</v>
      </c>
      <c r="E2264" s="27">
        <v>-5082273232.3599777</v>
      </c>
    </row>
    <row r="2265" spans="1:5" x14ac:dyDescent="0.25">
      <c r="A2265" t="s">
        <v>54</v>
      </c>
      <c r="B2265" t="s">
        <v>66</v>
      </c>
      <c r="C2265">
        <v>2017</v>
      </c>
      <c r="D2265" t="s">
        <v>4</v>
      </c>
      <c r="E2265" s="27">
        <v>10892350282.789999</v>
      </c>
    </row>
    <row r="2266" spans="1:5" x14ac:dyDescent="0.25">
      <c r="A2266" t="s">
        <v>54</v>
      </c>
      <c r="B2266" t="s">
        <v>66</v>
      </c>
      <c r="C2266">
        <v>2017</v>
      </c>
      <c r="D2266" t="s">
        <v>5</v>
      </c>
      <c r="E2266" s="27">
        <v>5634106982.9899998</v>
      </c>
    </row>
    <row r="2267" spans="1:5" x14ac:dyDescent="0.25">
      <c r="A2267" t="s">
        <v>54</v>
      </c>
      <c r="B2267" t="s">
        <v>66</v>
      </c>
      <c r="C2267">
        <v>2017</v>
      </c>
      <c r="D2267" t="s">
        <v>6</v>
      </c>
      <c r="E2267" s="27">
        <v>4458703158.5800905</v>
      </c>
    </row>
    <row r="2268" spans="1:5" x14ac:dyDescent="0.25">
      <c r="A2268" t="s">
        <v>54</v>
      </c>
      <c r="B2268" t="s">
        <v>66</v>
      </c>
      <c r="C2268">
        <v>2017</v>
      </c>
      <c r="D2268" t="s">
        <v>7</v>
      </c>
      <c r="E2268" s="27">
        <v>4610321944.75</v>
      </c>
    </row>
    <row r="2269" spans="1:5" x14ac:dyDescent="0.25">
      <c r="A2269" t="s">
        <v>54</v>
      </c>
      <c r="B2269" t="s">
        <v>66</v>
      </c>
      <c r="C2269">
        <v>2017</v>
      </c>
      <c r="D2269" t="s">
        <v>8</v>
      </c>
      <c r="E2269" s="27">
        <v>2775437693.3199997</v>
      </c>
    </row>
    <row r="2270" spans="1:5" x14ac:dyDescent="0.25">
      <c r="A2270" t="s">
        <v>54</v>
      </c>
      <c r="B2270" t="s">
        <v>66</v>
      </c>
      <c r="C2270">
        <v>2017</v>
      </c>
      <c r="D2270" t="s">
        <v>9</v>
      </c>
      <c r="E2270" s="27">
        <v>496689172.21999991</v>
      </c>
    </row>
    <row r="2271" spans="1:5" x14ac:dyDescent="0.25">
      <c r="A2271" t="s">
        <v>54</v>
      </c>
      <c r="B2271" t="s">
        <v>66</v>
      </c>
      <c r="C2271">
        <v>2017</v>
      </c>
      <c r="D2271" t="s">
        <v>10</v>
      </c>
      <c r="E2271" s="27">
        <v>151232182.82999998</v>
      </c>
    </row>
    <row r="2272" spans="1:5" x14ac:dyDescent="0.25">
      <c r="A2272" t="s">
        <v>54</v>
      </c>
      <c r="B2272" t="s">
        <v>66</v>
      </c>
      <c r="C2272">
        <v>2017</v>
      </c>
      <c r="D2272" t="s">
        <v>11</v>
      </c>
      <c r="E2272" s="27">
        <v>10741118099.959997</v>
      </c>
    </row>
    <row r="2273" spans="1:5" x14ac:dyDescent="0.25">
      <c r="A2273" t="s">
        <v>54</v>
      </c>
      <c r="B2273" t="s">
        <v>66</v>
      </c>
      <c r="C2273">
        <v>2017</v>
      </c>
      <c r="D2273" t="s">
        <v>12</v>
      </c>
      <c r="E2273" s="27">
        <v>140086494.68999997</v>
      </c>
    </row>
    <row r="2274" spans="1:5" x14ac:dyDescent="0.25">
      <c r="A2274" t="s">
        <v>54</v>
      </c>
      <c r="B2274" t="s">
        <v>66</v>
      </c>
      <c r="C2274">
        <v>2017</v>
      </c>
      <c r="D2274" t="s">
        <v>13</v>
      </c>
      <c r="E2274" s="27">
        <v>104461993.07999998</v>
      </c>
    </row>
    <row r="2275" spans="1:5" x14ac:dyDescent="0.25">
      <c r="A2275" t="s">
        <v>54</v>
      </c>
      <c r="B2275" t="s">
        <v>66</v>
      </c>
      <c r="C2275">
        <v>2017</v>
      </c>
      <c r="D2275" t="s">
        <v>14</v>
      </c>
      <c r="E2275" s="27">
        <v>3391885.02</v>
      </c>
    </row>
    <row r="2276" spans="1:5" x14ac:dyDescent="0.25">
      <c r="A2276" t="s">
        <v>54</v>
      </c>
      <c r="B2276" t="s">
        <v>66</v>
      </c>
      <c r="C2276">
        <v>2017</v>
      </c>
      <c r="D2276" t="s">
        <v>15</v>
      </c>
      <c r="E2276" s="27">
        <v>32232616.59</v>
      </c>
    </row>
    <row r="2277" spans="1:5" x14ac:dyDescent="0.25">
      <c r="A2277" t="s">
        <v>54</v>
      </c>
      <c r="B2277" t="s">
        <v>66</v>
      </c>
      <c r="C2277">
        <v>2017</v>
      </c>
      <c r="D2277" t="s">
        <v>17</v>
      </c>
      <c r="E2277" s="27">
        <v>35624501.609999977</v>
      </c>
    </row>
    <row r="2278" spans="1:5" x14ac:dyDescent="0.25">
      <c r="A2278" t="s">
        <v>54</v>
      </c>
      <c r="B2278" t="s">
        <v>66</v>
      </c>
      <c r="C2278">
        <v>2017</v>
      </c>
      <c r="D2278" t="s">
        <v>18</v>
      </c>
      <c r="E2278" s="27">
        <v>10776742601.569998</v>
      </c>
    </row>
    <row r="2279" spans="1:5" x14ac:dyDescent="0.25">
      <c r="A2279" t="s">
        <v>54</v>
      </c>
      <c r="B2279" t="s">
        <v>66</v>
      </c>
      <c r="C2279">
        <v>2017</v>
      </c>
      <c r="D2279" t="s">
        <v>19</v>
      </c>
      <c r="E2279" s="27">
        <v>10217099466.650002</v>
      </c>
    </row>
    <row r="2280" spans="1:5" x14ac:dyDescent="0.25">
      <c r="A2280" t="s">
        <v>54</v>
      </c>
      <c r="B2280" t="s">
        <v>66</v>
      </c>
      <c r="C2280">
        <v>2017</v>
      </c>
      <c r="D2280" t="s">
        <v>20</v>
      </c>
      <c r="E2280" s="27">
        <v>6785710938.2600002</v>
      </c>
    </row>
    <row r="2281" spans="1:5" x14ac:dyDescent="0.25">
      <c r="A2281" t="s">
        <v>54</v>
      </c>
      <c r="B2281" t="s">
        <v>66</v>
      </c>
      <c r="C2281">
        <v>2017</v>
      </c>
      <c r="D2281" t="s">
        <v>21</v>
      </c>
      <c r="E2281" s="27">
        <v>114082539.53</v>
      </c>
    </row>
    <row r="2282" spans="1:5" x14ac:dyDescent="0.25">
      <c r="A2282" t="s">
        <v>54</v>
      </c>
      <c r="B2282" t="s">
        <v>66</v>
      </c>
      <c r="C2282">
        <v>2017</v>
      </c>
      <c r="D2282" t="s">
        <v>22</v>
      </c>
      <c r="E2282" s="27">
        <v>3317305988.8600001</v>
      </c>
    </row>
    <row r="2283" spans="1:5" x14ac:dyDescent="0.25">
      <c r="A2283" t="s">
        <v>54</v>
      </c>
      <c r="B2283" t="s">
        <v>66</v>
      </c>
      <c r="C2283">
        <v>2017</v>
      </c>
      <c r="D2283" t="s">
        <v>23</v>
      </c>
      <c r="E2283" s="27">
        <v>10103016927.120001</v>
      </c>
    </row>
    <row r="2284" spans="1:5" x14ac:dyDescent="0.25">
      <c r="A2284" t="s">
        <v>54</v>
      </c>
      <c r="B2284" t="s">
        <v>66</v>
      </c>
      <c r="C2284">
        <v>2017</v>
      </c>
      <c r="D2284" t="s">
        <v>24</v>
      </c>
      <c r="E2284" s="27">
        <v>959208769.71000004</v>
      </c>
    </row>
    <row r="2285" spans="1:5" x14ac:dyDescent="0.25">
      <c r="A2285" t="s">
        <v>54</v>
      </c>
      <c r="B2285" t="s">
        <v>66</v>
      </c>
      <c r="C2285">
        <v>2017</v>
      </c>
      <c r="D2285" t="s">
        <v>25</v>
      </c>
      <c r="E2285" s="27">
        <v>496912327.68000001</v>
      </c>
    </row>
    <row r="2286" spans="1:5" x14ac:dyDescent="0.25">
      <c r="A2286" t="s">
        <v>54</v>
      </c>
      <c r="B2286" t="s">
        <v>66</v>
      </c>
      <c r="C2286">
        <v>2017</v>
      </c>
      <c r="D2286" t="s">
        <v>26</v>
      </c>
      <c r="E2286" s="27">
        <v>32910148.860000048</v>
      </c>
    </row>
    <row r="2287" spans="1:5" x14ac:dyDescent="0.25">
      <c r="A2287" t="s">
        <v>54</v>
      </c>
      <c r="B2287" t="s">
        <v>66</v>
      </c>
      <c r="C2287">
        <v>2017</v>
      </c>
      <c r="D2287" t="s">
        <v>27</v>
      </c>
      <c r="E2287" s="27">
        <v>429386293.16999996</v>
      </c>
    </row>
    <row r="2288" spans="1:5" x14ac:dyDescent="0.25">
      <c r="A2288" t="s">
        <v>54</v>
      </c>
      <c r="B2288" t="s">
        <v>66</v>
      </c>
      <c r="C2288">
        <v>2017</v>
      </c>
      <c r="D2288" t="s">
        <v>28</v>
      </c>
      <c r="E2288" s="27">
        <v>141803419.38999999</v>
      </c>
    </row>
    <row r="2289" spans="1:5" x14ac:dyDescent="0.25">
      <c r="A2289" t="s">
        <v>54</v>
      </c>
      <c r="B2289" t="s">
        <v>66</v>
      </c>
      <c r="C2289">
        <v>2017</v>
      </c>
      <c r="D2289" t="s">
        <v>29</v>
      </c>
      <c r="E2289" s="27">
        <v>529822476.54000008</v>
      </c>
    </row>
    <row r="2290" spans="1:5" x14ac:dyDescent="0.25">
      <c r="A2290" t="s">
        <v>54</v>
      </c>
      <c r="B2290" t="s">
        <v>66</v>
      </c>
      <c r="C2290">
        <v>2017</v>
      </c>
      <c r="D2290" t="s">
        <v>30</v>
      </c>
      <c r="E2290" s="27">
        <v>10632839403.660002</v>
      </c>
    </row>
    <row r="2291" spans="1:5" x14ac:dyDescent="0.25">
      <c r="A2291" t="s">
        <v>54</v>
      </c>
      <c r="B2291" t="s">
        <v>66</v>
      </c>
      <c r="C2291">
        <v>2017</v>
      </c>
      <c r="D2291" t="s">
        <v>31</v>
      </c>
      <c r="E2291" s="27">
        <v>143903197.90999603</v>
      </c>
    </row>
    <row r="2292" spans="1:5" x14ac:dyDescent="0.25">
      <c r="A2292" t="s">
        <v>54</v>
      </c>
      <c r="B2292" t="s">
        <v>66</v>
      </c>
      <c r="C2292">
        <v>2017</v>
      </c>
      <c r="D2292" t="s">
        <v>32</v>
      </c>
      <c r="E2292" s="27">
        <v>500108421.26999664</v>
      </c>
    </row>
    <row r="2293" spans="1:5" x14ac:dyDescent="0.25">
      <c r="A2293" t="s">
        <v>54</v>
      </c>
      <c r="B2293" t="s">
        <v>66</v>
      </c>
      <c r="C2293">
        <v>2017</v>
      </c>
      <c r="D2293" t="s">
        <v>33</v>
      </c>
      <c r="E2293" s="27">
        <v>-356205223.36000061</v>
      </c>
    </row>
    <row r="2294" spans="1:5" x14ac:dyDescent="0.25">
      <c r="A2294" t="s">
        <v>54</v>
      </c>
      <c r="B2294" t="s">
        <v>66</v>
      </c>
      <c r="C2294">
        <v>2017</v>
      </c>
      <c r="D2294" t="s">
        <v>34</v>
      </c>
      <c r="E2294" s="27">
        <v>1.9073486328125E-6</v>
      </c>
    </row>
    <row r="2295" spans="1:5" x14ac:dyDescent="0.25">
      <c r="A2295" t="s">
        <v>54</v>
      </c>
      <c r="B2295" t="s">
        <v>66</v>
      </c>
      <c r="C2295">
        <v>2017</v>
      </c>
      <c r="D2295" t="s">
        <v>35</v>
      </c>
      <c r="E2295" s="27">
        <v>-643979880.14999962</v>
      </c>
    </row>
    <row r="2296" spans="1:5" x14ac:dyDescent="0.25">
      <c r="A2296" t="s">
        <v>55</v>
      </c>
      <c r="B2296" t="s">
        <v>66</v>
      </c>
      <c r="C2296">
        <v>2017</v>
      </c>
      <c r="D2296" t="s">
        <v>4</v>
      </c>
      <c r="E2296" s="27">
        <v>7767151382.039999</v>
      </c>
    </row>
    <row r="2297" spans="1:5" x14ac:dyDescent="0.25">
      <c r="A2297" t="s">
        <v>55</v>
      </c>
      <c r="B2297" t="s">
        <v>66</v>
      </c>
      <c r="C2297">
        <v>2017</v>
      </c>
      <c r="D2297" t="s">
        <v>5</v>
      </c>
      <c r="E2297" s="27">
        <v>3556534843.2800002</v>
      </c>
    </row>
    <row r="2298" spans="1:5" x14ac:dyDescent="0.25">
      <c r="A2298" t="s">
        <v>55</v>
      </c>
      <c r="B2298" t="s">
        <v>66</v>
      </c>
      <c r="C2298">
        <v>2017</v>
      </c>
      <c r="D2298" t="s">
        <v>6</v>
      </c>
      <c r="E2298" s="27">
        <v>2858301088.6971502</v>
      </c>
    </row>
    <row r="2299" spans="1:5" x14ac:dyDescent="0.25">
      <c r="A2299" t="s">
        <v>55</v>
      </c>
      <c r="B2299" t="s">
        <v>66</v>
      </c>
      <c r="C2299">
        <v>2017</v>
      </c>
      <c r="D2299" t="s">
        <v>7</v>
      </c>
      <c r="E2299" s="27">
        <v>3070488955.4299998</v>
      </c>
    </row>
    <row r="2300" spans="1:5" x14ac:dyDescent="0.25">
      <c r="A2300" t="s">
        <v>55</v>
      </c>
      <c r="B2300" t="s">
        <v>66</v>
      </c>
      <c r="C2300">
        <v>2017</v>
      </c>
      <c r="D2300" t="s">
        <v>8</v>
      </c>
      <c r="E2300" s="27">
        <v>1897458345.1500001</v>
      </c>
    </row>
    <row r="2301" spans="1:5" x14ac:dyDescent="0.25">
      <c r="A2301" t="s">
        <v>55</v>
      </c>
      <c r="B2301" t="s">
        <v>66</v>
      </c>
      <c r="C2301">
        <v>2017</v>
      </c>
      <c r="D2301" t="s">
        <v>9</v>
      </c>
      <c r="E2301" s="27">
        <v>817755989.20000005</v>
      </c>
    </row>
    <row r="2302" spans="1:5" x14ac:dyDescent="0.25">
      <c r="A2302" t="s">
        <v>55</v>
      </c>
      <c r="B2302" t="s">
        <v>66</v>
      </c>
      <c r="C2302">
        <v>2017</v>
      </c>
      <c r="D2302" t="s">
        <v>10</v>
      </c>
      <c r="E2302" s="27">
        <v>322371594.13</v>
      </c>
    </row>
    <row r="2303" spans="1:5" x14ac:dyDescent="0.25">
      <c r="A2303" t="s">
        <v>55</v>
      </c>
      <c r="B2303" t="s">
        <v>66</v>
      </c>
      <c r="C2303">
        <v>2017</v>
      </c>
      <c r="D2303" t="s">
        <v>11</v>
      </c>
      <c r="E2303" s="27">
        <v>7444779787.9099989</v>
      </c>
    </row>
    <row r="2304" spans="1:5" x14ac:dyDescent="0.25">
      <c r="A2304" t="s">
        <v>55</v>
      </c>
      <c r="B2304" t="s">
        <v>66</v>
      </c>
      <c r="C2304">
        <v>2017</v>
      </c>
      <c r="D2304" t="s">
        <v>12</v>
      </c>
      <c r="E2304" s="27">
        <v>98241963.840000004</v>
      </c>
    </row>
    <row r="2305" spans="1:5" x14ac:dyDescent="0.25">
      <c r="A2305" t="s">
        <v>55</v>
      </c>
      <c r="B2305" t="s">
        <v>66</v>
      </c>
      <c r="C2305">
        <v>2017</v>
      </c>
      <c r="D2305" t="s">
        <v>13</v>
      </c>
      <c r="E2305" s="27">
        <v>33865652.450000003</v>
      </c>
    </row>
    <row r="2306" spans="1:5" x14ac:dyDescent="0.25">
      <c r="A2306" t="s">
        <v>55</v>
      </c>
      <c r="B2306" t="s">
        <v>66</v>
      </c>
      <c r="C2306">
        <v>2017</v>
      </c>
      <c r="D2306" t="s">
        <v>14</v>
      </c>
      <c r="E2306" s="27">
        <v>64376311.390000001</v>
      </c>
    </row>
    <row r="2307" spans="1:5" x14ac:dyDescent="0.25">
      <c r="A2307" t="s">
        <v>55</v>
      </c>
      <c r="B2307" t="s">
        <v>66</v>
      </c>
      <c r="C2307">
        <v>2017</v>
      </c>
      <c r="D2307" t="s">
        <v>15</v>
      </c>
      <c r="E2307" s="27">
        <v>0</v>
      </c>
    </row>
    <row r="2308" spans="1:5" x14ac:dyDescent="0.25">
      <c r="A2308" t="s">
        <v>55</v>
      </c>
      <c r="B2308" t="s">
        <v>66</v>
      </c>
      <c r="C2308">
        <v>2017</v>
      </c>
      <c r="D2308" t="s">
        <v>17</v>
      </c>
      <c r="E2308" s="27">
        <v>64376311.390000001</v>
      </c>
    </row>
    <row r="2309" spans="1:5" x14ac:dyDescent="0.25">
      <c r="A2309" t="s">
        <v>55</v>
      </c>
      <c r="B2309" t="s">
        <v>66</v>
      </c>
      <c r="C2309">
        <v>2017</v>
      </c>
      <c r="D2309" t="s">
        <v>18</v>
      </c>
      <c r="E2309" s="27">
        <v>7509156099.2999992</v>
      </c>
    </row>
    <row r="2310" spans="1:5" x14ac:dyDescent="0.25">
      <c r="A2310" t="s">
        <v>55</v>
      </c>
      <c r="B2310" t="s">
        <v>66</v>
      </c>
      <c r="C2310">
        <v>2017</v>
      </c>
      <c r="D2310" t="s">
        <v>19</v>
      </c>
      <c r="E2310" s="27">
        <v>6960383423.039999</v>
      </c>
    </row>
    <row r="2311" spans="1:5" x14ac:dyDescent="0.25">
      <c r="A2311" t="s">
        <v>55</v>
      </c>
      <c r="B2311" t="s">
        <v>66</v>
      </c>
      <c r="C2311">
        <v>2017</v>
      </c>
      <c r="D2311" t="s">
        <v>20</v>
      </c>
      <c r="E2311" s="27">
        <v>3983037553.0099993</v>
      </c>
    </row>
    <row r="2312" spans="1:5" x14ac:dyDescent="0.25">
      <c r="A2312" t="s">
        <v>55</v>
      </c>
      <c r="B2312" t="s">
        <v>66</v>
      </c>
      <c r="C2312">
        <v>2017</v>
      </c>
      <c r="D2312" t="s">
        <v>21</v>
      </c>
      <c r="E2312" s="27">
        <v>46747873.829999998</v>
      </c>
    </row>
    <row r="2313" spans="1:5" x14ac:dyDescent="0.25">
      <c r="A2313" t="s">
        <v>55</v>
      </c>
      <c r="B2313" t="s">
        <v>66</v>
      </c>
      <c r="C2313">
        <v>2017</v>
      </c>
      <c r="D2313" t="s">
        <v>22</v>
      </c>
      <c r="E2313" s="27">
        <v>2930597996.2000003</v>
      </c>
    </row>
    <row r="2314" spans="1:5" x14ac:dyDescent="0.25">
      <c r="A2314" t="s">
        <v>55</v>
      </c>
      <c r="B2314" t="s">
        <v>66</v>
      </c>
      <c r="C2314">
        <v>2017</v>
      </c>
      <c r="D2314" t="s">
        <v>23</v>
      </c>
      <c r="E2314" s="27">
        <v>6913635549.21</v>
      </c>
    </row>
    <row r="2315" spans="1:5" x14ac:dyDescent="0.25">
      <c r="A2315" t="s">
        <v>55</v>
      </c>
      <c r="B2315" t="s">
        <v>66</v>
      </c>
      <c r="C2315">
        <v>2017</v>
      </c>
      <c r="D2315" t="s">
        <v>24</v>
      </c>
      <c r="E2315" s="27">
        <v>686783631.58000016</v>
      </c>
    </row>
    <row r="2316" spans="1:5" x14ac:dyDescent="0.25">
      <c r="A2316" t="s">
        <v>55</v>
      </c>
      <c r="B2316" t="s">
        <v>66</v>
      </c>
      <c r="C2316">
        <v>2017</v>
      </c>
      <c r="D2316" t="s">
        <v>25</v>
      </c>
      <c r="E2316" s="27">
        <v>547765318.58000004</v>
      </c>
    </row>
    <row r="2317" spans="1:5" x14ac:dyDescent="0.25">
      <c r="A2317" t="s">
        <v>55</v>
      </c>
      <c r="B2317" t="s">
        <v>66</v>
      </c>
      <c r="C2317">
        <v>2017</v>
      </c>
      <c r="D2317" t="s">
        <v>26</v>
      </c>
      <c r="E2317" s="27">
        <v>2911074.1</v>
      </c>
    </row>
    <row r="2318" spans="1:5" x14ac:dyDescent="0.25">
      <c r="A2318" t="s">
        <v>55</v>
      </c>
      <c r="B2318" t="s">
        <v>66</v>
      </c>
      <c r="C2318">
        <v>2017</v>
      </c>
      <c r="D2318" t="s">
        <v>27</v>
      </c>
      <c r="E2318" s="27">
        <v>136107238.90000001</v>
      </c>
    </row>
    <row r="2319" spans="1:5" x14ac:dyDescent="0.25">
      <c r="A2319" t="s">
        <v>55</v>
      </c>
      <c r="B2319" t="s">
        <v>66</v>
      </c>
      <c r="C2319">
        <v>2017</v>
      </c>
      <c r="D2319" t="s">
        <v>28</v>
      </c>
      <c r="E2319" s="27">
        <v>134107238.90000001</v>
      </c>
    </row>
    <row r="2320" spans="1:5" x14ac:dyDescent="0.25">
      <c r="A2320" t="s">
        <v>55</v>
      </c>
      <c r="B2320" t="s">
        <v>66</v>
      </c>
      <c r="C2320">
        <v>2017</v>
      </c>
      <c r="D2320" t="s">
        <v>29</v>
      </c>
      <c r="E2320" s="27">
        <v>550676392.68000007</v>
      </c>
    </row>
    <row r="2321" spans="1:5" x14ac:dyDescent="0.25">
      <c r="A2321" t="s">
        <v>55</v>
      </c>
      <c r="B2321" t="s">
        <v>66</v>
      </c>
      <c r="C2321">
        <v>2017</v>
      </c>
      <c r="D2321" t="s">
        <v>30</v>
      </c>
      <c r="E2321" s="27">
        <v>7464311941.8900003</v>
      </c>
    </row>
    <row r="2322" spans="1:5" x14ac:dyDescent="0.25">
      <c r="A2322" t="s">
        <v>55</v>
      </c>
      <c r="B2322" t="s">
        <v>66</v>
      </c>
      <c r="C2322">
        <v>2017</v>
      </c>
      <c r="D2322" t="s">
        <v>31</v>
      </c>
      <c r="E2322" s="27">
        <v>44844157.409998894</v>
      </c>
    </row>
    <row r="2323" spans="1:5" x14ac:dyDescent="0.25">
      <c r="A2323" t="s">
        <v>55</v>
      </c>
      <c r="B2323" t="s">
        <v>66</v>
      </c>
      <c r="C2323">
        <v>2017</v>
      </c>
      <c r="D2323" t="s">
        <v>32</v>
      </c>
      <c r="E2323" s="27">
        <v>141343331.05999947</v>
      </c>
    </row>
    <row r="2324" spans="1:5" x14ac:dyDescent="0.25">
      <c r="A2324" t="s">
        <v>55</v>
      </c>
      <c r="B2324" t="s">
        <v>66</v>
      </c>
      <c r="C2324">
        <v>2017</v>
      </c>
      <c r="D2324" t="s">
        <v>33</v>
      </c>
      <c r="E2324" s="27">
        <v>-96499173.650000572</v>
      </c>
    </row>
    <row r="2325" spans="1:5" x14ac:dyDescent="0.25">
      <c r="A2325" t="s">
        <v>55</v>
      </c>
      <c r="B2325" t="s">
        <v>66</v>
      </c>
      <c r="C2325">
        <v>2017</v>
      </c>
      <c r="D2325" t="s">
        <v>34</v>
      </c>
      <c r="E2325" s="27">
        <v>-74699.91999912262</v>
      </c>
    </row>
    <row r="2326" spans="1:5" x14ac:dyDescent="0.25">
      <c r="A2326" t="s">
        <v>55</v>
      </c>
      <c r="B2326" t="s">
        <v>66</v>
      </c>
      <c r="C2326">
        <v>2017</v>
      </c>
      <c r="D2326" t="s">
        <v>35</v>
      </c>
      <c r="E2326" s="27">
        <v>76957660.119999886</v>
      </c>
    </row>
    <row r="2327" spans="1:5" x14ac:dyDescent="0.25">
      <c r="A2327" t="s">
        <v>56</v>
      </c>
      <c r="B2327" t="s">
        <v>66</v>
      </c>
      <c r="C2327">
        <v>2017</v>
      </c>
      <c r="D2327" t="s">
        <v>4</v>
      </c>
      <c r="E2327" s="27">
        <v>3512372400.5000005</v>
      </c>
    </row>
    <row r="2328" spans="1:5" x14ac:dyDescent="0.25">
      <c r="A2328" t="s">
        <v>56</v>
      </c>
      <c r="B2328" t="s">
        <v>66</v>
      </c>
      <c r="C2328">
        <v>2017</v>
      </c>
      <c r="D2328" t="s">
        <v>5</v>
      </c>
      <c r="E2328" s="27">
        <v>869394156.63</v>
      </c>
    </row>
    <row r="2329" spans="1:5" x14ac:dyDescent="0.25">
      <c r="A2329" t="s">
        <v>56</v>
      </c>
      <c r="B2329" t="s">
        <v>66</v>
      </c>
      <c r="C2329">
        <v>2017</v>
      </c>
      <c r="D2329" t="s">
        <v>6</v>
      </c>
      <c r="E2329" s="27">
        <v>666775306.37058914</v>
      </c>
    </row>
    <row r="2330" spans="1:5" x14ac:dyDescent="0.25">
      <c r="A2330" t="s">
        <v>56</v>
      </c>
      <c r="B2330" t="s">
        <v>66</v>
      </c>
      <c r="C2330">
        <v>2017</v>
      </c>
      <c r="D2330" t="s">
        <v>7</v>
      </c>
      <c r="E2330" s="27">
        <v>2222364884.3900003</v>
      </c>
    </row>
    <row r="2331" spans="1:5" x14ac:dyDescent="0.25">
      <c r="A2331" t="s">
        <v>56</v>
      </c>
      <c r="B2331" t="s">
        <v>66</v>
      </c>
      <c r="C2331">
        <v>2017</v>
      </c>
      <c r="D2331" t="s">
        <v>8</v>
      </c>
      <c r="E2331" s="27">
        <v>1647550475.76</v>
      </c>
    </row>
    <row r="2332" spans="1:5" x14ac:dyDescent="0.25">
      <c r="A2332" t="s">
        <v>56</v>
      </c>
      <c r="B2332" t="s">
        <v>66</v>
      </c>
      <c r="C2332">
        <v>2017</v>
      </c>
      <c r="D2332" t="s">
        <v>9</v>
      </c>
      <c r="E2332" s="27">
        <v>141203372.08000004</v>
      </c>
    </row>
    <row r="2333" spans="1:5" x14ac:dyDescent="0.25">
      <c r="A2333" t="s">
        <v>56</v>
      </c>
      <c r="B2333" t="s">
        <v>66</v>
      </c>
      <c r="C2333">
        <v>2017</v>
      </c>
      <c r="D2333" t="s">
        <v>10</v>
      </c>
      <c r="E2333" s="27">
        <v>279409987.39999998</v>
      </c>
    </row>
    <row r="2334" spans="1:5" x14ac:dyDescent="0.25">
      <c r="A2334" t="s">
        <v>56</v>
      </c>
      <c r="B2334" t="s">
        <v>66</v>
      </c>
      <c r="C2334">
        <v>2017</v>
      </c>
      <c r="D2334" t="s">
        <v>11</v>
      </c>
      <c r="E2334" s="27">
        <v>3232962413.1000004</v>
      </c>
    </row>
    <row r="2335" spans="1:5" x14ac:dyDescent="0.25">
      <c r="A2335" t="s">
        <v>56</v>
      </c>
      <c r="B2335" t="s">
        <v>66</v>
      </c>
      <c r="C2335">
        <v>2017</v>
      </c>
      <c r="D2335" t="s">
        <v>12</v>
      </c>
      <c r="E2335" s="27">
        <v>132788275</v>
      </c>
    </row>
    <row r="2336" spans="1:5" x14ac:dyDescent="0.25">
      <c r="A2336" t="s">
        <v>56</v>
      </c>
      <c r="B2336" t="s">
        <v>66</v>
      </c>
      <c r="C2336">
        <v>2017</v>
      </c>
      <c r="D2336" t="s">
        <v>13</v>
      </c>
      <c r="E2336" s="27">
        <v>2317144.2000000002</v>
      </c>
    </row>
    <row r="2337" spans="1:5" x14ac:dyDescent="0.25">
      <c r="A2337" t="s">
        <v>56</v>
      </c>
      <c r="B2337" t="s">
        <v>66</v>
      </c>
      <c r="C2337">
        <v>2017</v>
      </c>
      <c r="D2337" t="s">
        <v>14</v>
      </c>
      <c r="E2337" s="27">
        <v>130471130.8</v>
      </c>
    </row>
    <row r="2338" spans="1:5" x14ac:dyDescent="0.25">
      <c r="A2338" t="s">
        <v>56</v>
      </c>
      <c r="B2338" t="s">
        <v>66</v>
      </c>
      <c r="C2338">
        <v>2017</v>
      </c>
      <c r="D2338" t="s">
        <v>15</v>
      </c>
      <c r="E2338" s="27">
        <v>0</v>
      </c>
    </row>
    <row r="2339" spans="1:5" x14ac:dyDescent="0.25">
      <c r="A2339" t="s">
        <v>56</v>
      </c>
      <c r="B2339" t="s">
        <v>66</v>
      </c>
      <c r="C2339">
        <v>2017</v>
      </c>
      <c r="D2339" t="s">
        <v>17</v>
      </c>
      <c r="E2339" s="27">
        <v>130471130.8</v>
      </c>
    </row>
    <row r="2340" spans="1:5" x14ac:dyDescent="0.25">
      <c r="A2340" t="s">
        <v>56</v>
      </c>
      <c r="B2340" t="s">
        <v>66</v>
      </c>
      <c r="C2340">
        <v>2017</v>
      </c>
      <c r="D2340" t="s">
        <v>18</v>
      </c>
      <c r="E2340" s="27">
        <v>3363433543.9000006</v>
      </c>
    </row>
    <row r="2341" spans="1:5" x14ac:dyDescent="0.25">
      <c r="A2341" t="s">
        <v>56</v>
      </c>
      <c r="B2341" t="s">
        <v>66</v>
      </c>
      <c r="C2341">
        <v>2017</v>
      </c>
      <c r="D2341" t="s">
        <v>19</v>
      </c>
      <c r="E2341" s="27">
        <v>2760556971.9268265</v>
      </c>
    </row>
    <row r="2342" spans="1:5" x14ac:dyDescent="0.25">
      <c r="A2342" t="s">
        <v>56</v>
      </c>
      <c r="B2342" t="s">
        <v>66</v>
      </c>
      <c r="C2342">
        <v>2017</v>
      </c>
      <c r="D2342" t="s">
        <v>20</v>
      </c>
      <c r="E2342" s="27">
        <v>1534254214.5368266</v>
      </c>
    </row>
    <row r="2343" spans="1:5" x14ac:dyDescent="0.25">
      <c r="A2343" t="s">
        <v>56</v>
      </c>
      <c r="B2343" t="s">
        <v>66</v>
      </c>
      <c r="C2343">
        <v>2017</v>
      </c>
      <c r="D2343" t="s">
        <v>21</v>
      </c>
      <c r="E2343" s="27">
        <v>99633950.599999994</v>
      </c>
    </row>
    <row r="2344" spans="1:5" x14ac:dyDescent="0.25">
      <c r="A2344" t="s">
        <v>56</v>
      </c>
      <c r="B2344" t="s">
        <v>66</v>
      </c>
      <c r="C2344">
        <v>2017</v>
      </c>
      <c r="D2344" t="s">
        <v>22</v>
      </c>
      <c r="E2344" s="27">
        <v>1126668806.79</v>
      </c>
    </row>
    <row r="2345" spans="1:5" x14ac:dyDescent="0.25">
      <c r="A2345" t="s">
        <v>56</v>
      </c>
      <c r="B2345" t="s">
        <v>66</v>
      </c>
      <c r="C2345">
        <v>2017</v>
      </c>
      <c r="D2345" t="s">
        <v>23</v>
      </c>
      <c r="E2345" s="27">
        <v>2660923021.3268266</v>
      </c>
    </row>
    <row r="2346" spans="1:5" x14ac:dyDescent="0.25">
      <c r="A2346" t="s">
        <v>56</v>
      </c>
      <c r="B2346" t="s">
        <v>66</v>
      </c>
      <c r="C2346">
        <v>2017</v>
      </c>
      <c r="D2346" t="s">
        <v>24</v>
      </c>
      <c r="E2346" s="27">
        <v>92315199.714563891</v>
      </c>
    </row>
    <row r="2347" spans="1:5" x14ac:dyDescent="0.25">
      <c r="A2347" t="s">
        <v>56</v>
      </c>
      <c r="B2347" t="s">
        <v>66</v>
      </c>
      <c r="C2347">
        <v>2017</v>
      </c>
      <c r="D2347" t="s">
        <v>25</v>
      </c>
      <c r="E2347" s="27">
        <v>90389661.244563892</v>
      </c>
    </row>
    <row r="2348" spans="1:5" x14ac:dyDescent="0.25">
      <c r="A2348" t="s">
        <v>56</v>
      </c>
      <c r="B2348" t="s">
        <v>66</v>
      </c>
      <c r="C2348">
        <v>2017</v>
      </c>
      <c r="D2348" t="s">
        <v>26</v>
      </c>
      <c r="E2348" s="27">
        <v>1925538.47</v>
      </c>
    </row>
    <row r="2349" spans="1:5" x14ac:dyDescent="0.25">
      <c r="A2349" t="s">
        <v>56</v>
      </c>
      <c r="B2349" t="s">
        <v>66</v>
      </c>
      <c r="C2349">
        <v>2017</v>
      </c>
      <c r="D2349" t="s">
        <v>27</v>
      </c>
      <c r="E2349" s="27">
        <v>0</v>
      </c>
    </row>
    <row r="2350" spans="1:5" x14ac:dyDescent="0.25">
      <c r="A2350" t="s">
        <v>56</v>
      </c>
      <c r="B2350" t="s">
        <v>66</v>
      </c>
      <c r="C2350">
        <v>2017</v>
      </c>
      <c r="D2350" t="s">
        <v>28</v>
      </c>
      <c r="E2350" s="27">
        <v>0</v>
      </c>
    </row>
    <row r="2351" spans="1:5" x14ac:dyDescent="0.25">
      <c r="A2351" t="s">
        <v>56</v>
      </c>
      <c r="B2351" t="s">
        <v>66</v>
      </c>
      <c r="C2351">
        <v>2017</v>
      </c>
      <c r="D2351" t="s">
        <v>29</v>
      </c>
      <c r="E2351" s="27">
        <v>92315199.714563891</v>
      </c>
    </row>
    <row r="2352" spans="1:5" x14ac:dyDescent="0.25">
      <c r="A2352" t="s">
        <v>56</v>
      </c>
      <c r="B2352" t="s">
        <v>66</v>
      </c>
      <c r="C2352">
        <v>2017</v>
      </c>
      <c r="D2352" t="s">
        <v>30</v>
      </c>
      <c r="E2352" s="27">
        <v>2753238221.0413904</v>
      </c>
    </row>
    <row r="2353" spans="1:5" x14ac:dyDescent="0.25">
      <c r="A2353" t="s">
        <v>56</v>
      </c>
      <c r="B2353" t="s">
        <v>66</v>
      </c>
      <c r="C2353">
        <v>2017</v>
      </c>
      <c r="D2353" t="s">
        <v>31</v>
      </c>
      <c r="E2353" s="27">
        <v>610195322.85861015</v>
      </c>
    </row>
    <row r="2354" spans="1:5" x14ac:dyDescent="0.25">
      <c r="A2354" t="s">
        <v>56</v>
      </c>
      <c r="B2354" t="s">
        <v>66</v>
      </c>
      <c r="C2354">
        <v>2017</v>
      </c>
      <c r="D2354" t="s">
        <v>32</v>
      </c>
      <c r="E2354" s="27">
        <v>799166122.60861015</v>
      </c>
    </row>
    <row r="2355" spans="1:5" x14ac:dyDescent="0.25">
      <c r="A2355" t="s">
        <v>56</v>
      </c>
      <c r="B2355" t="s">
        <v>66</v>
      </c>
      <c r="C2355">
        <v>2017</v>
      </c>
      <c r="D2355" t="s">
        <v>33</v>
      </c>
      <c r="E2355" s="27">
        <v>-188970799.75</v>
      </c>
    </row>
    <row r="2356" spans="1:5" x14ac:dyDescent="0.25">
      <c r="A2356" t="s">
        <v>56</v>
      </c>
      <c r="B2356" t="s">
        <v>66</v>
      </c>
      <c r="C2356">
        <v>2017</v>
      </c>
      <c r="D2356" t="s">
        <v>34</v>
      </c>
      <c r="E2356" s="27">
        <v>118042278.8499999</v>
      </c>
    </row>
    <row r="2357" spans="1:5" x14ac:dyDescent="0.25">
      <c r="A2357" t="s">
        <v>56</v>
      </c>
      <c r="B2357" t="s">
        <v>66</v>
      </c>
      <c r="C2357">
        <v>2017</v>
      </c>
      <c r="D2357" t="s">
        <v>35</v>
      </c>
      <c r="E2357" s="27">
        <v>-124919897.5999999</v>
      </c>
    </row>
    <row r="2358" spans="1:5" x14ac:dyDescent="0.25">
      <c r="A2358" t="s">
        <v>57</v>
      </c>
      <c r="B2358" t="s">
        <v>66</v>
      </c>
      <c r="C2358">
        <v>2017</v>
      </c>
      <c r="D2358" t="s">
        <v>4</v>
      </c>
      <c r="E2358" s="27">
        <v>47302023865.939995</v>
      </c>
    </row>
    <row r="2359" spans="1:5" x14ac:dyDescent="0.25">
      <c r="A2359" t="s">
        <v>57</v>
      </c>
      <c r="B2359" t="s">
        <v>66</v>
      </c>
      <c r="C2359">
        <v>2017</v>
      </c>
      <c r="D2359" t="s">
        <v>5</v>
      </c>
      <c r="E2359" s="27">
        <v>34457055496.550003</v>
      </c>
    </row>
    <row r="2360" spans="1:5" x14ac:dyDescent="0.25">
      <c r="A2360" t="s">
        <v>57</v>
      </c>
      <c r="B2360" t="s">
        <v>66</v>
      </c>
      <c r="C2360">
        <v>2017</v>
      </c>
      <c r="D2360" t="s">
        <v>6</v>
      </c>
      <c r="E2360" s="27">
        <v>27473759896.352859</v>
      </c>
    </row>
    <row r="2361" spans="1:5" x14ac:dyDescent="0.25">
      <c r="A2361" t="s">
        <v>57</v>
      </c>
      <c r="B2361" t="s">
        <v>66</v>
      </c>
      <c r="C2361">
        <v>2017</v>
      </c>
      <c r="D2361" t="s">
        <v>7</v>
      </c>
      <c r="E2361" s="27">
        <v>7826262912.8999977</v>
      </c>
    </row>
    <row r="2362" spans="1:5" x14ac:dyDescent="0.25">
      <c r="A2362" t="s">
        <v>57</v>
      </c>
      <c r="B2362" t="s">
        <v>66</v>
      </c>
      <c r="C2362">
        <v>2017</v>
      </c>
      <c r="D2362" t="s">
        <v>8</v>
      </c>
      <c r="E2362" s="27">
        <v>1534295831.4399998</v>
      </c>
    </row>
    <row r="2363" spans="1:5" x14ac:dyDescent="0.25">
      <c r="A2363" t="s">
        <v>57</v>
      </c>
      <c r="B2363" t="s">
        <v>66</v>
      </c>
      <c r="C2363">
        <v>2017</v>
      </c>
      <c r="D2363" t="s">
        <v>9</v>
      </c>
      <c r="E2363" s="27">
        <v>4765600560.8000011</v>
      </c>
    </row>
    <row r="2364" spans="1:5" x14ac:dyDescent="0.25">
      <c r="A2364" t="s">
        <v>57</v>
      </c>
      <c r="B2364" t="s">
        <v>66</v>
      </c>
      <c r="C2364">
        <v>2017</v>
      </c>
      <c r="D2364" t="s">
        <v>10</v>
      </c>
      <c r="E2364" s="27">
        <v>253104895.69</v>
      </c>
    </row>
    <row r="2365" spans="1:5" x14ac:dyDescent="0.25">
      <c r="A2365" t="s">
        <v>57</v>
      </c>
      <c r="B2365" t="s">
        <v>66</v>
      </c>
      <c r="C2365">
        <v>2017</v>
      </c>
      <c r="D2365" t="s">
        <v>11</v>
      </c>
      <c r="E2365" s="27">
        <v>47048918970.249992</v>
      </c>
    </row>
    <row r="2366" spans="1:5" x14ac:dyDescent="0.25">
      <c r="A2366" t="s">
        <v>57</v>
      </c>
      <c r="B2366" t="s">
        <v>66</v>
      </c>
      <c r="C2366">
        <v>2017</v>
      </c>
      <c r="D2366" t="s">
        <v>12</v>
      </c>
      <c r="E2366" s="27">
        <v>792530418.30999994</v>
      </c>
    </row>
    <row r="2367" spans="1:5" x14ac:dyDescent="0.25">
      <c r="A2367" t="s">
        <v>57</v>
      </c>
      <c r="B2367" t="s">
        <v>66</v>
      </c>
      <c r="C2367">
        <v>2017</v>
      </c>
      <c r="D2367" t="s">
        <v>13</v>
      </c>
      <c r="E2367" s="27">
        <v>704210021.38999987</v>
      </c>
    </row>
    <row r="2368" spans="1:5" x14ac:dyDescent="0.25">
      <c r="A2368" t="s">
        <v>57</v>
      </c>
      <c r="B2368" t="s">
        <v>66</v>
      </c>
      <c r="C2368">
        <v>2017</v>
      </c>
      <c r="D2368" t="s">
        <v>14</v>
      </c>
      <c r="E2368" s="27">
        <v>88320396.920000002</v>
      </c>
    </row>
    <row r="2369" spans="1:5" x14ac:dyDescent="0.25">
      <c r="A2369" t="s">
        <v>57</v>
      </c>
      <c r="B2369" t="s">
        <v>66</v>
      </c>
      <c r="C2369">
        <v>2017</v>
      </c>
      <c r="D2369" t="s">
        <v>15</v>
      </c>
      <c r="E2369" s="27">
        <v>0</v>
      </c>
    </row>
    <row r="2370" spans="1:5" x14ac:dyDescent="0.25">
      <c r="A2370" t="s">
        <v>57</v>
      </c>
      <c r="B2370" t="s">
        <v>66</v>
      </c>
      <c r="C2370">
        <v>2017</v>
      </c>
      <c r="D2370" t="s">
        <v>17</v>
      </c>
      <c r="E2370" s="27">
        <v>88320396.919999957</v>
      </c>
    </row>
    <row r="2371" spans="1:5" x14ac:dyDescent="0.25">
      <c r="A2371" t="s">
        <v>57</v>
      </c>
      <c r="B2371" t="s">
        <v>66</v>
      </c>
      <c r="C2371">
        <v>2017</v>
      </c>
      <c r="D2371" t="s">
        <v>18</v>
      </c>
      <c r="E2371" s="27">
        <v>47137239367.169991</v>
      </c>
    </row>
    <row r="2372" spans="1:5" x14ac:dyDescent="0.25">
      <c r="A2372" t="s">
        <v>57</v>
      </c>
      <c r="B2372" t="s">
        <v>66</v>
      </c>
      <c r="C2372">
        <v>2017</v>
      </c>
      <c r="D2372" t="s">
        <v>19</v>
      </c>
      <c r="E2372" s="27">
        <v>47349975178.650009</v>
      </c>
    </row>
    <row r="2373" spans="1:5" x14ac:dyDescent="0.25">
      <c r="A2373" t="s">
        <v>57</v>
      </c>
      <c r="B2373" t="s">
        <v>66</v>
      </c>
      <c r="C2373">
        <v>2017</v>
      </c>
      <c r="D2373" t="s">
        <v>20</v>
      </c>
      <c r="E2373" s="27">
        <v>27453549603.019997</v>
      </c>
    </row>
    <row r="2374" spans="1:5" x14ac:dyDescent="0.25">
      <c r="A2374" t="s">
        <v>57</v>
      </c>
      <c r="B2374" t="s">
        <v>66</v>
      </c>
      <c r="C2374">
        <v>2017</v>
      </c>
      <c r="D2374" t="s">
        <v>21</v>
      </c>
      <c r="E2374" s="27">
        <v>525124894.33999997</v>
      </c>
    </row>
    <row r="2375" spans="1:5" x14ac:dyDescent="0.25">
      <c r="A2375" t="s">
        <v>57</v>
      </c>
      <c r="B2375" t="s">
        <v>66</v>
      </c>
      <c r="C2375">
        <v>2017</v>
      </c>
      <c r="D2375" t="s">
        <v>22</v>
      </c>
      <c r="E2375" s="27">
        <v>19371300681.289997</v>
      </c>
    </row>
    <row r="2376" spans="1:5" x14ac:dyDescent="0.25">
      <c r="A2376" t="s">
        <v>57</v>
      </c>
      <c r="B2376" t="s">
        <v>66</v>
      </c>
      <c r="C2376">
        <v>2017</v>
      </c>
      <c r="D2376" t="s">
        <v>23</v>
      </c>
      <c r="E2376" s="27">
        <v>46824850284.310013</v>
      </c>
    </row>
    <row r="2377" spans="1:5" x14ac:dyDescent="0.25">
      <c r="A2377" t="s">
        <v>57</v>
      </c>
      <c r="B2377" t="s">
        <v>66</v>
      </c>
      <c r="C2377">
        <v>2017</v>
      </c>
      <c r="D2377" t="s">
        <v>24</v>
      </c>
      <c r="E2377" s="27">
        <v>1810367888.7199998</v>
      </c>
    </row>
    <row r="2378" spans="1:5" x14ac:dyDescent="0.25">
      <c r="A2378" t="s">
        <v>57</v>
      </c>
      <c r="B2378" t="s">
        <v>66</v>
      </c>
      <c r="C2378">
        <v>2017</v>
      </c>
      <c r="D2378" t="s">
        <v>25</v>
      </c>
      <c r="E2378" s="27">
        <v>827180691.26999998</v>
      </c>
    </row>
    <row r="2379" spans="1:5" x14ac:dyDescent="0.25">
      <c r="A2379" t="s">
        <v>57</v>
      </c>
      <c r="B2379" t="s">
        <v>66</v>
      </c>
      <c r="C2379">
        <v>2017</v>
      </c>
      <c r="D2379" t="s">
        <v>26</v>
      </c>
      <c r="E2379" s="27">
        <v>255738537.22999999</v>
      </c>
    </row>
    <row r="2380" spans="1:5" x14ac:dyDescent="0.25">
      <c r="A2380" t="s">
        <v>57</v>
      </c>
      <c r="B2380" t="s">
        <v>66</v>
      </c>
      <c r="C2380">
        <v>2017</v>
      </c>
      <c r="D2380" t="s">
        <v>27</v>
      </c>
      <c r="E2380" s="27">
        <v>727448660.21999991</v>
      </c>
    </row>
    <row r="2381" spans="1:5" x14ac:dyDescent="0.25">
      <c r="A2381" t="s">
        <v>57</v>
      </c>
      <c r="B2381" t="s">
        <v>66</v>
      </c>
      <c r="C2381">
        <v>2017</v>
      </c>
      <c r="D2381" t="s">
        <v>28</v>
      </c>
      <c r="E2381" s="27">
        <v>718648152.95999992</v>
      </c>
    </row>
    <row r="2382" spans="1:5" x14ac:dyDescent="0.25">
      <c r="A2382" t="s">
        <v>57</v>
      </c>
      <c r="B2382" t="s">
        <v>66</v>
      </c>
      <c r="C2382">
        <v>2017</v>
      </c>
      <c r="D2382" t="s">
        <v>29</v>
      </c>
      <c r="E2382" s="27">
        <v>1082919228.4999998</v>
      </c>
    </row>
    <row r="2383" spans="1:5" x14ac:dyDescent="0.25">
      <c r="A2383" t="s">
        <v>57</v>
      </c>
      <c r="B2383" t="s">
        <v>66</v>
      </c>
      <c r="C2383">
        <v>2017</v>
      </c>
      <c r="D2383" t="s">
        <v>30</v>
      </c>
      <c r="E2383" s="27">
        <v>47907769512.810013</v>
      </c>
    </row>
    <row r="2384" spans="1:5" x14ac:dyDescent="0.25">
      <c r="A2384" t="s">
        <v>57</v>
      </c>
      <c r="B2384" t="s">
        <v>66</v>
      </c>
      <c r="C2384">
        <v>2017</v>
      </c>
      <c r="D2384" t="s">
        <v>31</v>
      </c>
      <c r="E2384" s="27">
        <v>-770530145.64002228</v>
      </c>
    </row>
    <row r="2385" spans="1:5" x14ac:dyDescent="0.25">
      <c r="A2385" t="s">
        <v>57</v>
      </c>
      <c r="B2385" t="s">
        <v>66</v>
      </c>
      <c r="C2385">
        <v>2017</v>
      </c>
      <c r="D2385" t="s">
        <v>32</v>
      </c>
      <c r="E2385" s="27">
        <v>13367562.63999939</v>
      </c>
    </row>
    <row r="2386" spans="1:5" x14ac:dyDescent="0.25">
      <c r="A2386" t="s">
        <v>57</v>
      </c>
      <c r="B2386" t="s">
        <v>66</v>
      </c>
      <c r="C2386">
        <v>2017</v>
      </c>
      <c r="D2386" t="s">
        <v>33</v>
      </c>
      <c r="E2386" s="27">
        <v>-783897708.28002167</v>
      </c>
    </row>
    <row r="2387" spans="1:5" x14ac:dyDescent="0.25">
      <c r="A2387" t="s">
        <v>57</v>
      </c>
      <c r="B2387" t="s">
        <v>66</v>
      </c>
      <c r="C2387">
        <v>2017</v>
      </c>
      <c r="D2387" t="s">
        <v>34</v>
      </c>
      <c r="E2387" s="27">
        <v>1011526228.7200012</v>
      </c>
    </row>
    <row r="2388" spans="1:5" x14ac:dyDescent="0.25">
      <c r="A2388" t="s">
        <v>57</v>
      </c>
      <c r="B2388" t="s">
        <v>66</v>
      </c>
      <c r="C2388">
        <v>2017</v>
      </c>
      <c r="D2388" t="s">
        <v>35</v>
      </c>
      <c r="E2388" s="27">
        <v>-2090682574.4800186</v>
      </c>
    </row>
    <row r="2389" spans="1:5" x14ac:dyDescent="0.25">
      <c r="A2389" t="s">
        <v>58</v>
      </c>
      <c r="B2389" t="s">
        <v>66</v>
      </c>
      <c r="C2389">
        <v>2017</v>
      </c>
      <c r="D2389" t="s">
        <v>4</v>
      </c>
      <c r="E2389" s="27">
        <v>27883788262.550003</v>
      </c>
    </row>
    <row r="2390" spans="1:5" x14ac:dyDescent="0.25">
      <c r="A2390" t="s">
        <v>58</v>
      </c>
      <c r="B2390" t="s">
        <v>66</v>
      </c>
      <c r="C2390">
        <v>2017</v>
      </c>
      <c r="D2390" t="s">
        <v>5</v>
      </c>
      <c r="E2390" s="27">
        <v>20491905479.750004</v>
      </c>
    </row>
    <row r="2391" spans="1:5" x14ac:dyDescent="0.25">
      <c r="A2391" t="s">
        <v>58</v>
      </c>
      <c r="B2391" t="s">
        <v>66</v>
      </c>
      <c r="C2391">
        <v>2017</v>
      </c>
      <c r="D2391" t="s">
        <v>6</v>
      </c>
      <c r="E2391" s="27">
        <v>16667051428.756693</v>
      </c>
    </row>
    <row r="2392" spans="1:5" x14ac:dyDescent="0.25">
      <c r="A2392" t="s">
        <v>58</v>
      </c>
      <c r="B2392" t="s">
        <v>66</v>
      </c>
      <c r="C2392">
        <v>2017</v>
      </c>
      <c r="D2392" t="s">
        <v>7</v>
      </c>
      <c r="E2392" s="27">
        <v>4685990092.9800005</v>
      </c>
    </row>
    <row r="2393" spans="1:5" x14ac:dyDescent="0.25">
      <c r="A2393" t="s">
        <v>58</v>
      </c>
      <c r="B2393" t="s">
        <v>66</v>
      </c>
      <c r="C2393">
        <v>2017</v>
      </c>
      <c r="D2393" t="s">
        <v>8</v>
      </c>
      <c r="E2393" s="27">
        <v>851495184.43000007</v>
      </c>
    </row>
    <row r="2394" spans="1:5" x14ac:dyDescent="0.25">
      <c r="A2394" t="s">
        <v>58</v>
      </c>
      <c r="B2394" t="s">
        <v>66</v>
      </c>
      <c r="C2394">
        <v>2017</v>
      </c>
      <c r="D2394" t="s">
        <v>9</v>
      </c>
      <c r="E2394" s="27">
        <v>2075975181.6300001</v>
      </c>
    </row>
    <row r="2395" spans="1:5" x14ac:dyDescent="0.25">
      <c r="A2395" t="s">
        <v>58</v>
      </c>
      <c r="B2395" t="s">
        <v>66</v>
      </c>
      <c r="C2395">
        <v>2017</v>
      </c>
      <c r="D2395" t="s">
        <v>10</v>
      </c>
      <c r="E2395" s="27">
        <v>629917508.19000006</v>
      </c>
    </row>
    <row r="2396" spans="1:5" x14ac:dyDescent="0.25">
      <c r="A2396" t="s">
        <v>58</v>
      </c>
      <c r="B2396" t="s">
        <v>66</v>
      </c>
      <c r="C2396">
        <v>2017</v>
      </c>
      <c r="D2396" t="s">
        <v>11</v>
      </c>
      <c r="E2396" s="27">
        <v>27253870754.360004</v>
      </c>
    </row>
    <row r="2397" spans="1:5" x14ac:dyDescent="0.25">
      <c r="A2397" t="s">
        <v>58</v>
      </c>
      <c r="B2397" t="s">
        <v>66</v>
      </c>
      <c r="C2397">
        <v>2017</v>
      </c>
      <c r="D2397" t="s">
        <v>12</v>
      </c>
      <c r="E2397" s="27">
        <v>1637590329.73</v>
      </c>
    </row>
    <row r="2398" spans="1:5" x14ac:dyDescent="0.25">
      <c r="A2398" t="s">
        <v>58</v>
      </c>
      <c r="B2398" t="s">
        <v>66</v>
      </c>
      <c r="C2398">
        <v>2017</v>
      </c>
      <c r="D2398" t="s">
        <v>13</v>
      </c>
      <c r="E2398" s="27">
        <v>1091961543.22</v>
      </c>
    </row>
    <row r="2399" spans="1:5" x14ac:dyDescent="0.25">
      <c r="A2399" t="s">
        <v>58</v>
      </c>
      <c r="B2399" t="s">
        <v>66</v>
      </c>
      <c r="C2399">
        <v>2017</v>
      </c>
      <c r="D2399" t="s">
        <v>14</v>
      </c>
      <c r="E2399" s="27">
        <v>36461592.299999997</v>
      </c>
    </row>
    <row r="2400" spans="1:5" x14ac:dyDescent="0.25">
      <c r="A2400" t="s">
        <v>58</v>
      </c>
      <c r="B2400" t="s">
        <v>66</v>
      </c>
      <c r="C2400">
        <v>2017</v>
      </c>
      <c r="D2400" t="s">
        <v>15</v>
      </c>
      <c r="E2400" s="27">
        <v>509167194.20999998</v>
      </c>
    </row>
    <row r="2401" spans="1:5" x14ac:dyDescent="0.25">
      <c r="A2401" t="s">
        <v>58</v>
      </c>
      <c r="B2401" t="s">
        <v>66</v>
      </c>
      <c r="C2401">
        <v>2017</v>
      </c>
      <c r="D2401" t="s">
        <v>17</v>
      </c>
      <c r="E2401" s="27">
        <v>545628786.50999999</v>
      </c>
    </row>
    <row r="2402" spans="1:5" x14ac:dyDescent="0.25">
      <c r="A2402" t="s">
        <v>58</v>
      </c>
      <c r="B2402" t="s">
        <v>66</v>
      </c>
      <c r="C2402">
        <v>2017</v>
      </c>
      <c r="D2402" t="s">
        <v>18</v>
      </c>
      <c r="E2402" s="27">
        <v>27799499540.870003</v>
      </c>
    </row>
    <row r="2403" spans="1:5" x14ac:dyDescent="0.25">
      <c r="A2403" t="s">
        <v>58</v>
      </c>
      <c r="B2403" t="s">
        <v>66</v>
      </c>
      <c r="C2403">
        <v>2017</v>
      </c>
      <c r="D2403" t="s">
        <v>19</v>
      </c>
      <c r="E2403" s="27">
        <v>26740035156.829994</v>
      </c>
    </row>
    <row r="2404" spans="1:5" x14ac:dyDescent="0.25">
      <c r="A2404" t="s">
        <v>58</v>
      </c>
      <c r="B2404" t="s">
        <v>66</v>
      </c>
      <c r="C2404">
        <v>2017</v>
      </c>
      <c r="D2404" t="s">
        <v>20</v>
      </c>
      <c r="E2404" s="27">
        <v>14115759884.91</v>
      </c>
    </row>
    <row r="2405" spans="1:5" x14ac:dyDescent="0.25">
      <c r="A2405" t="s">
        <v>58</v>
      </c>
      <c r="B2405" t="s">
        <v>66</v>
      </c>
      <c r="C2405">
        <v>2017</v>
      </c>
      <c r="D2405" t="s">
        <v>21</v>
      </c>
      <c r="E2405" s="27">
        <v>743698736.78999996</v>
      </c>
    </row>
    <row r="2406" spans="1:5" x14ac:dyDescent="0.25">
      <c r="A2406" t="s">
        <v>58</v>
      </c>
      <c r="B2406" t="s">
        <v>66</v>
      </c>
      <c r="C2406">
        <v>2017</v>
      </c>
      <c r="D2406" t="s">
        <v>22</v>
      </c>
      <c r="E2406" s="27">
        <v>11880576535.129999</v>
      </c>
    </row>
    <row r="2407" spans="1:5" x14ac:dyDescent="0.25">
      <c r="A2407" t="s">
        <v>58</v>
      </c>
      <c r="B2407" t="s">
        <v>66</v>
      </c>
      <c r="C2407">
        <v>2017</v>
      </c>
      <c r="D2407" t="s">
        <v>23</v>
      </c>
      <c r="E2407" s="27">
        <v>25996336420.039993</v>
      </c>
    </row>
    <row r="2408" spans="1:5" x14ac:dyDescent="0.25">
      <c r="A2408" t="s">
        <v>58</v>
      </c>
      <c r="B2408" t="s">
        <v>66</v>
      </c>
      <c r="C2408">
        <v>2017</v>
      </c>
      <c r="D2408" t="s">
        <v>24</v>
      </c>
      <c r="E2408" s="27">
        <v>2365438254.6899996</v>
      </c>
    </row>
    <row r="2409" spans="1:5" x14ac:dyDescent="0.25">
      <c r="A2409" t="s">
        <v>58</v>
      </c>
      <c r="B2409" t="s">
        <v>66</v>
      </c>
      <c r="C2409">
        <v>2017</v>
      </c>
      <c r="D2409" t="s">
        <v>25</v>
      </c>
      <c r="E2409" s="27">
        <v>1772786213.46</v>
      </c>
    </row>
    <row r="2410" spans="1:5" x14ac:dyDescent="0.25">
      <c r="A2410" t="s">
        <v>58</v>
      </c>
      <c r="B2410" t="s">
        <v>66</v>
      </c>
      <c r="C2410">
        <v>2017</v>
      </c>
      <c r="D2410" t="s">
        <v>26</v>
      </c>
      <c r="E2410" s="27">
        <v>55030468.619999997</v>
      </c>
    </row>
    <row r="2411" spans="1:5" x14ac:dyDescent="0.25">
      <c r="A2411" t="s">
        <v>58</v>
      </c>
      <c r="B2411" t="s">
        <v>66</v>
      </c>
      <c r="C2411">
        <v>2017</v>
      </c>
      <c r="D2411" t="s">
        <v>27</v>
      </c>
      <c r="E2411" s="27">
        <v>537621572.61000001</v>
      </c>
    </row>
    <row r="2412" spans="1:5" x14ac:dyDescent="0.25">
      <c r="A2412" t="s">
        <v>58</v>
      </c>
      <c r="B2412" t="s">
        <v>66</v>
      </c>
      <c r="C2412">
        <v>2017</v>
      </c>
      <c r="D2412" t="s">
        <v>28</v>
      </c>
      <c r="E2412" s="27">
        <v>524839363.12</v>
      </c>
    </row>
    <row r="2413" spans="1:5" x14ac:dyDescent="0.25">
      <c r="A2413" t="s">
        <v>58</v>
      </c>
      <c r="B2413" t="s">
        <v>66</v>
      </c>
      <c r="C2413">
        <v>2017</v>
      </c>
      <c r="D2413" t="s">
        <v>29</v>
      </c>
      <c r="E2413" s="27">
        <v>1827816682.0800004</v>
      </c>
    </row>
    <row r="2414" spans="1:5" x14ac:dyDescent="0.25">
      <c r="A2414" t="s">
        <v>58</v>
      </c>
      <c r="B2414" t="s">
        <v>66</v>
      </c>
      <c r="C2414">
        <v>2017</v>
      </c>
      <c r="D2414" t="s">
        <v>30</v>
      </c>
      <c r="E2414" s="27">
        <v>27824153102.119995</v>
      </c>
    </row>
    <row r="2415" spans="1:5" x14ac:dyDescent="0.25">
      <c r="A2415" t="s">
        <v>58</v>
      </c>
      <c r="B2415" t="s">
        <v>66</v>
      </c>
      <c r="C2415">
        <v>2017</v>
      </c>
      <c r="D2415" t="s">
        <v>31</v>
      </c>
      <c r="E2415" s="27">
        <v>-24653561.249992371</v>
      </c>
    </row>
    <row r="2416" spans="1:5" x14ac:dyDescent="0.25">
      <c r="A2416" t="s">
        <v>58</v>
      </c>
      <c r="B2416" t="s">
        <v>66</v>
      </c>
      <c r="C2416">
        <v>2017</v>
      </c>
      <c r="D2416" t="s">
        <v>32</v>
      </c>
      <c r="E2416" s="27">
        <v>600304044.91000366</v>
      </c>
    </row>
    <row r="2417" spans="1:5" x14ac:dyDescent="0.25">
      <c r="A2417" t="s">
        <v>58</v>
      </c>
      <c r="B2417" t="s">
        <v>66</v>
      </c>
      <c r="C2417">
        <v>2017</v>
      </c>
      <c r="D2417" t="s">
        <v>33</v>
      </c>
      <c r="E2417" s="27">
        <v>-624957606.15999603</v>
      </c>
    </row>
    <row r="2418" spans="1:5" x14ac:dyDescent="0.25">
      <c r="A2418" t="s">
        <v>58</v>
      </c>
      <c r="B2418" t="s">
        <v>66</v>
      </c>
      <c r="C2418">
        <v>2017</v>
      </c>
      <c r="D2418" t="s">
        <v>34</v>
      </c>
      <c r="E2418" s="27">
        <v>38620467.769996643</v>
      </c>
    </row>
    <row r="2419" spans="1:5" x14ac:dyDescent="0.25">
      <c r="A2419" t="s">
        <v>58</v>
      </c>
      <c r="B2419" t="s">
        <v>66</v>
      </c>
      <c r="C2419">
        <v>2017</v>
      </c>
      <c r="D2419" t="s">
        <v>35</v>
      </c>
      <c r="E2419" s="27">
        <v>-223019331.91999435</v>
      </c>
    </row>
    <row r="2420" spans="1:5" x14ac:dyDescent="0.25">
      <c r="A2420" t="s">
        <v>59</v>
      </c>
      <c r="B2420" t="s">
        <v>66</v>
      </c>
      <c r="C2420">
        <v>2017</v>
      </c>
      <c r="D2420" t="s">
        <v>4</v>
      </c>
      <c r="E2420" s="27">
        <v>8035497314.1399994</v>
      </c>
    </row>
    <row r="2421" spans="1:5" x14ac:dyDescent="0.25">
      <c r="A2421" t="s">
        <v>59</v>
      </c>
      <c r="B2421" t="s">
        <v>66</v>
      </c>
      <c r="C2421">
        <v>2017</v>
      </c>
      <c r="D2421" t="s">
        <v>5</v>
      </c>
      <c r="E2421" s="27">
        <v>3421591070.5700002</v>
      </c>
    </row>
    <row r="2422" spans="1:5" x14ac:dyDescent="0.25">
      <c r="A2422" t="s">
        <v>59</v>
      </c>
      <c r="B2422" t="s">
        <v>66</v>
      </c>
      <c r="C2422">
        <v>2017</v>
      </c>
      <c r="D2422" t="s">
        <v>6</v>
      </c>
      <c r="E2422" s="27">
        <v>2778252940.5179629</v>
      </c>
    </row>
    <row r="2423" spans="1:5" x14ac:dyDescent="0.25">
      <c r="A2423" t="s">
        <v>59</v>
      </c>
      <c r="B2423" t="s">
        <v>66</v>
      </c>
      <c r="C2423">
        <v>2017</v>
      </c>
      <c r="D2423" t="s">
        <v>7</v>
      </c>
      <c r="E2423" s="27">
        <v>3765819482.1600008</v>
      </c>
    </row>
    <row r="2424" spans="1:5" x14ac:dyDescent="0.25">
      <c r="A2424" t="s">
        <v>59</v>
      </c>
      <c r="B2424" t="s">
        <v>66</v>
      </c>
      <c r="C2424">
        <v>2017</v>
      </c>
      <c r="D2424" t="s">
        <v>8</v>
      </c>
      <c r="E2424" s="27">
        <v>2755867168.0899997</v>
      </c>
    </row>
    <row r="2425" spans="1:5" x14ac:dyDescent="0.25">
      <c r="A2425" t="s">
        <v>59</v>
      </c>
      <c r="B2425" t="s">
        <v>66</v>
      </c>
      <c r="C2425">
        <v>2017</v>
      </c>
      <c r="D2425" t="s">
        <v>9</v>
      </c>
      <c r="E2425" s="27">
        <v>743640534.04999995</v>
      </c>
    </row>
    <row r="2426" spans="1:5" x14ac:dyDescent="0.25">
      <c r="A2426" t="s">
        <v>59</v>
      </c>
      <c r="B2426" t="s">
        <v>66</v>
      </c>
      <c r="C2426">
        <v>2017</v>
      </c>
      <c r="D2426" t="s">
        <v>10</v>
      </c>
      <c r="E2426" s="27">
        <v>104446227.36000001</v>
      </c>
    </row>
    <row r="2427" spans="1:5" x14ac:dyDescent="0.25">
      <c r="A2427" t="s">
        <v>59</v>
      </c>
      <c r="B2427" t="s">
        <v>66</v>
      </c>
      <c r="C2427">
        <v>2017</v>
      </c>
      <c r="D2427" t="s">
        <v>11</v>
      </c>
      <c r="E2427" s="27">
        <v>7931051086.7799997</v>
      </c>
    </row>
    <row r="2428" spans="1:5" x14ac:dyDescent="0.25">
      <c r="A2428" t="s">
        <v>59</v>
      </c>
      <c r="B2428" t="s">
        <v>66</v>
      </c>
      <c r="C2428">
        <v>2017</v>
      </c>
      <c r="D2428" t="s">
        <v>12</v>
      </c>
      <c r="E2428" s="27">
        <v>241000473.85000002</v>
      </c>
    </row>
    <row r="2429" spans="1:5" x14ac:dyDescent="0.25">
      <c r="A2429" t="s">
        <v>59</v>
      </c>
      <c r="B2429" t="s">
        <v>66</v>
      </c>
      <c r="C2429">
        <v>2017</v>
      </c>
      <c r="D2429" t="s">
        <v>13</v>
      </c>
      <c r="E2429" s="27">
        <v>162340419.20000002</v>
      </c>
    </row>
    <row r="2430" spans="1:5" x14ac:dyDescent="0.25">
      <c r="A2430" t="s">
        <v>59</v>
      </c>
      <c r="B2430" t="s">
        <v>66</v>
      </c>
      <c r="C2430">
        <v>2017</v>
      </c>
      <c r="D2430" t="s">
        <v>14</v>
      </c>
      <c r="E2430" s="27">
        <v>77928983.650000006</v>
      </c>
    </row>
    <row r="2431" spans="1:5" x14ac:dyDescent="0.25">
      <c r="A2431" t="s">
        <v>59</v>
      </c>
      <c r="B2431" t="s">
        <v>66</v>
      </c>
      <c r="C2431">
        <v>2017</v>
      </c>
      <c r="D2431" t="s">
        <v>15</v>
      </c>
      <c r="E2431" s="27">
        <v>731071</v>
      </c>
    </row>
    <row r="2432" spans="1:5" x14ac:dyDescent="0.25">
      <c r="A2432" t="s">
        <v>59</v>
      </c>
      <c r="B2432" t="s">
        <v>66</v>
      </c>
      <c r="C2432">
        <v>2017</v>
      </c>
      <c r="D2432" t="s">
        <v>17</v>
      </c>
      <c r="E2432" s="27">
        <v>78660054.650000021</v>
      </c>
    </row>
    <row r="2433" spans="1:5" x14ac:dyDescent="0.25">
      <c r="A2433" t="s">
        <v>59</v>
      </c>
      <c r="B2433" t="s">
        <v>66</v>
      </c>
      <c r="C2433">
        <v>2017</v>
      </c>
      <c r="D2433" t="s">
        <v>18</v>
      </c>
      <c r="E2433" s="27">
        <v>8009711141.4299994</v>
      </c>
    </row>
    <row r="2434" spans="1:5" x14ac:dyDescent="0.25">
      <c r="A2434" t="s">
        <v>59</v>
      </c>
      <c r="B2434" t="s">
        <v>66</v>
      </c>
      <c r="C2434">
        <v>2017</v>
      </c>
      <c r="D2434" t="s">
        <v>19</v>
      </c>
      <c r="E2434" s="27">
        <v>8094951226.2699995</v>
      </c>
    </row>
    <row r="2435" spans="1:5" x14ac:dyDescent="0.25">
      <c r="A2435" t="s">
        <v>59</v>
      </c>
      <c r="B2435" t="s">
        <v>66</v>
      </c>
      <c r="C2435">
        <v>2017</v>
      </c>
      <c r="D2435" t="s">
        <v>20</v>
      </c>
      <c r="E2435" s="27">
        <v>4880737806.3000002</v>
      </c>
    </row>
    <row r="2436" spans="1:5" x14ac:dyDescent="0.25">
      <c r="A2436" t="s">
        <v>59</v>
      </c>
      <c r="B2436" t="s">
        <v>66</v>
      </c>
      <c r="C2436">
        <v>2017</v>
      </c>
      <c r="D2436" t="s">
        <v>21</v>
      </c>
      <c r="E2436" s="27">
        <v>158739378.49000001</v>
      </c>
    </row>
    <row r="2437" spans="1:5" x14ac:dyDescent="0.25">
      <c r="A2437" t="s">
        <v>59</v>
      </c>
      <c r="B2437" t="s">
        <v>66</v>
      </c>
      <c r="C2437">
        <v>2017</v>
      </c>
      <c r="D2437" t="s">
        <v>22</v>
      </c>
      <c r="E2437" s="27">
        <v>3055474041.48</v>
      </c>
    </row>
    <row r="2438" spans="1:5" x14ac:dyDescent="0.25">
      <c r="A2438" t="s">
        <v>59</v>
      </c>
      <c r="B2438" t="s">
        <v>66</v>
      </c>
      <c r="C2438">
        <v>2017</v>
      </c>
      <c r="D2438" t="s">
        <v>23</v>
      </c>
      <c r="E2438" s="27">
        <v>7936211847.7799997</v>
      </c>
    </row>
    <row r="2439" spans="1:5" x14ac:dyDescent="0.25">
      <c r="A2439" t="s">
        <v>59</v>
      </c>
      <c r="B2439" t="s">
        <v>66</v>
      </c>
      <c r="C2439">
        <v>2017</v>
      </c>
      <c r="D2439" t="s">
        <v>24</v>
      </c>
      <c r="E2439" s="27">
        <v>602317032.31000006</v>
      </c>
    </row>
    <row r="2440" spans="1:5" x14ac:dyDescent="0.25">
      <c r="A2440" t="s">
        <v>59</v>
      </c>
      <c r="B2440" t="s">
        <v>66</v>
      </c>
      <c r="C2440">
        <v>2017</v>
      </c>
      <c r="D2440" t="s">
        <v>25</v>
      </c>
      <c r="E2440" s="27">
        <v>302170280.47999996</v>
      </c>
    </row>
    <row r="2441" spans="1:5" x14ac:dyDescent="0.25">
      <c r="A2441" t="s">
        <v>59</v>
      </c>
      <c r="B2441" t="s">
        <v>66</v>
      </c>
      <c r="C2441">
        <v>2017</v>
      </c>
      <c r="D2441" t="s">
        <v>26</v>
      </c>
      <c r="E2441" s="27">
        <v>29371036.460000001</v>
      </c>
    </row>
    <row r="2442" spans="1:5" x14ac:dyDescent="0.25">
      <c r="A2442" t="s">
        <v>59</v>
      </c>
      <c r="B2442" t="s">
        <v>66</v>
      </c>
      <c r="C2442">
        <v>2017</v>
      </c>
      <c r="D2442" t="s">
        <v>27</v>
      </c>
      <c r="E2442" s="27">
        <v>270775715.37</v>
      </c>
    </row>
    <row r="2443" spans="1:5" x14ac:dyDescent="0.25">
      <c r="A2443" t="s">
        <v>59</v>
      </c>
      <c r="B2443" t="s">
        <v>66</v>
      </c>
      <c r="C2443">
        <v>2017</v>
      </c>
      <c r="D2443" t="s">
        <v>28</v>
      </c>
      <c r="E2443" s="27">
        <v>270775715.37</v>
      </c>
    </row>
    <row r="2444" spans="1:5" x14ac:dyDescent="0.25">
      <c r="A2444" t="s">
        <v>59</v>
      </c>
      <c r="B2444" t="s">
        <v>66</v>
      </c>
      <c r="C2444">
        <v>2017</v>
      </c>
      <c r="D2444" t="s">
        <v>29</v>
      </c>
      <c r="E2444" s="27">
        <v>331541316.94</v>
      </c>
    </row>
    <row r="2445" spans="1:5" x14ac:dyDescent="0.25">
      <c r="A2445" t="s">
        <v>59</v>
      </c>
      <c r="B2445" t="s">
        <v>66</v>
      </c>
      <c r="C2445">
        <v>2017</v>
      </c>
      <c r="D2445" t="s">
        <v>30</v>
      </c>
      <c r="E2445" s="27">
        <v>8267753164.7199993</v>
      </c>
    </row>
    <row r="2446" spans="1:5" x14ac:dyDescent="0.25">
      <c r="A2446" t="s">
        <v>59</v>
      </c>
      <c r="B2446" t="s">
        <v>66</v>
      </c>
      <c r="C2446">
        <v>2017</v>
      </c>
      <c r="D2446" t="s">
        <v>31</v>
      </c>
      <c r="E2446" s="27">
        <v>-258042023.28999996</v>
      </c>
    </row>
    <row r="2447" spans="1:5" x14ac:dyDescent="0.25">
      <c r="A2447" t="s">
        <v>59</v>
      </c>
      <c r="B2447" t="s">
        <v>66</v>
      </c>
      <c r="C2447">
        <v>2017</v>
      </c>
      <c r="D2447" t="s">
        <v>32</v>
      </c>
      <c r="E2447" s="27">
        <v>-8685107.2999992371</v>
      </c>
    </row>
    <row r="2448" spans="1:5" x14ac:dyDescent="0.25">
      <c r="A2448" t="s">
        <v>59</v>
      </c>
      <c r="B2448" t="s">
        <v>66</v>
      </c>
      <c r="C2448">
        <v>2017</v>
      </c>
      <c r="D2448" t="s">
        <v>33</v>
      </c>
      <c r="E2448" s="27">
        <v>-249356915.99000072</v>
      </c>
    </row>
    <row r="2449" spans="1:5" x14ac:dyDescent="0.25">
      <c r="A2449" t="s">
        <v>59</v>
      </c>
      <c r="B2449" t="s">
        <v>66</v>
      </c>
      <c r="C2449">
        <v>2017</v>
      </c>
      <c r="D2449" t="s">
        <v>34</v>
      </c>
      <c r="E2449" s="27">
        <v>-1.9073486328125E-6</v>
      </c>
    </row>
    <row r="2450" spans="1:5" x14ac:dyDescent="0.25">
      <c r="A2450" t="s">
        <v>59</v>
      </c>
      <c r="B2450" t="s">
        <v>66</v>
      </c>
      <c r="C2450">
        <v>2017</v>
      </c>
      <c r="D2450" t="s">
        <v>35</v>
      </c>
      <c r="E2450" s="27">
        <v>-412085363.28999901</v>
      </c>
    </row>
    <row r="2451" spans="1:5" x14ac:dyDescent="0.25">
      <c r="A2451" t="s">
        <v>60</v>
      </c>
      <c r="B2451" t="s">
        <v>66</v>
      </c>
      <c r="C2451">
        <v>2017</v>
      </c>
      <c r="D2451" t="s">
        <v>4</v>
      </c>
      <c r="E2451" s="27">
        <v>193560075838.32004</v>
      </c>
    </row>
    <row r="2452" spans="1:5" x14ac:dyDescent="0.25">
      <c r="A2452" t="s">
        <v>60</v>
      </c>
      <c r="B2452" t="s">
        <v>66</v>
      </c>
      <c r="C2452">
        <v>2017</v>
      </c>
      <c r="D2452" t="s">
        <v>5</v>
      </c>
      <c r="E2452" s="27">
        <v>142367474137.20001</v>
      </c>
    </row>
    <row r="2453" spans="1:5" x14ac:dyDescent="0.25">
      <c r="A2453" t="s">
        <v>60</v>
      </c>
      <c r="B2453" t="s">
        <v>66</v>
      </c>
      <c r="C2453">
        <v>2017</v>
      </c>
      <c r="D2453" t="s">
        <v>6</v>
      </c>
      <c r="E2453" s="27">
        <v>112569871194.25653</v>
      </c>
    </row>
    <row r="2454" spans="1:5" x14ac:dyDescent="0.25">
      <c r="A2454" t="s">
        <v>60</v>
      </c>
      <c r="B2454" t="s">
        <v>66</v>
      </c>
      <c r="C2454">
        <v>2017</v>
      </c>
      <c r="D2454" t="s">
        <v>7</v>
      </c>
      <c r="E2454" s="27">
        <v>27849466367.840004</v>
      </c>
    </row>
    <row r="2455" spans="1:5" x14ac:dyDescent="0.25">
      <c r="A2455" t="s">
        <v>60</v>
      </c>
      <c r="B2455" t="s">
        <v>66</v>
      </c>
      <c r="C2455">
        <v>2017</v>
      </c>
      <c r="D2455" t="s">
        <v>8</v>
      </c>
      <c r="E2455" s="27">
        <v>668024503.5</v>
      </c>
    </row>
    <row r="2456" spans="1:5" x14ac:dyDescent="0.25">
      <c r="A2456" t="s">
        <v>60</v>
      </c>
      <c r="B2456" t="s">
        <v>66</v>
      </c>
      <c r="C2456">
        <v>2017</v>
      </c>
      <c r="D2456" t="s">
        <v>9</v>
      </c>
      <c r="E2456" s="27">
        <v>20964263236.889999</v>
      </c>
    </row>
    <row r="2457" spans="1:5" x14ac:dyDescent="0.25">
      <c r="A2457" t="s">
        <v>60</v>
      </c>
      <c r="B2457" t="s">
        <v>66</v>
      </c>
      <c r="C2457">
        <v>2017</v>
      </c>
      <c r="D2457" t="s">
        <v>10</v>
      </c>
      <c r="E2457" s="27">
        <v>2378872096.3899999</v>
      </c>
    </row>
    <row r="2458" spans="1:5" x14ac:dyDescent="0.25">
      <c r="A2458" t="s">
        <v>60</v>
      </c>
      <c r="B2458" t="s">
        <v>66</v>
      </c>
      <c r="C2458">
        <v>2017</v>
      </c>
      <c r="D2458" t="s">
        <v>11</v>
      </c>
      <c r="E2458" s="27">
        <v>191181203741.93005</v>
      </c>
    </row>
    <row r="2459" spans="1:5" x14ac:dyDescent="0.25">
      <c r="A2459" t="s">
        <v>60</v>
      </c>
      <c r="B2459" t="s">
        <v>66</v>
      </c>
      <c r="C2459">
        <v>2017</v>
      </c>
      <c r="D2459" t="s">
        <v>12</v>
      </c>
      <c r="E2459" s="27">
        <v>5061147572.1500006</v>
      </c>
    </row>
    <row r="2460" spans="1:5" x14ac:dyDescent="0.25">
      <c r="A2460" t="s">
        <v>60</v>
      </c>
      <c r="B2460" t="s">
        <v>66</v>
      </c>
      <c r="C2460">
        <v>2017</v>
      </c>
      <c r="D2460" t="s">
        <v>13</v>
      </c>
      <c r="E2460" s="27">
        <v>4772603441.6500006</v>
      </c>
    </row>
    <row r="2461" spans="1:5" x14ac:dyDescent="0.25">
      <c r="A2461" t="s">
        <v>60</v>
      </c>
      <c r="B2461" t="s">
        <v>66</v>
      </c>
      <c r="C2461">
        <v>2017</v>
      </c>
      <c r="D2461" t="s">
        <v>14</v>
      </c>
      <c r="E2461" s="27">
        <v>252781895.33000001</v>
      </c>
    </row>
    <row r="2462" spans="1:5" x14ac:dyDescent="0.25">
      <c r="A2462" t="s">
        <v>60</v>
      </c>
      <c r="B2462" t="s">
        <v>66</v>
      </c>
      <c r="C2462">
        <v>2017</v>
      </c>
      <c r="D2462" t="s">
        <v>15</v>
      </c>
      <c r="E2462" s="27">
        <v>35762235.170000076</v>
      </c>
    </row>
    <row r="2463" spans="1:5" x14ac:dyDescent="0.25">
      <c r="A2463" t="s">
        <v>60</v>
      </c>
      <c r="B2463" t="s">
        <v>66</v>
      </c>
      <c r="C2463">
        <v>2017</v>
      </c>
      <c r="D2463" t="s">
        <v>17</v>
      </c>
      <c r="E2463" s="27">
        <v>288544130.50000012</v>
      </c>
    </row>
    <row r="2464" spans="1:5" x14ac:dyDescent="0.25">
      <c r="A2464" t="s">
        <v>60</v>
      </c>
      <c r="B2464" t="s">
        <v>66</v>
      </c>
      <c r="C2464">
        <v>2017</v>
      </c>
      <c r="D2464" t="s">
        <v>18</v>
      </c>
      <c r="E2464" s="27">
        <v>191469747872.43005</v>
      </c>
    </row>
    <row r="2465" spans="1:5" x14ac:dyDescent="0.25">
      <c r="A2465" t="s">
        <v>60</v>
      </c>
      <c r="B2465" t="s">
        <v>66</v>
      </c>
      <c r="C2465">
        <v>2017</v>
      </c>
      <c r="D2465" t="s">
        <v>19</v>
      </c>
      <c r="E2465" s="27">
        <v>176742550264.85004</v>
      </c>
    </row>
    <row r="2466" spans="1:5" x14ac:dyDescent="0.25">
      <c r="A2466" t="s">
        <v>60</v>
      </c>
      <c r="B2466" t="s">
        <v>66</v>
      </c>
      <c r="C2466">
        <v>2017</v>
      </c>
      <c r="D2466" t="s">
        <v>20</v>
      </c>
      <c r="E2466" s="27">
        <v>84621836139.13002</v>
      </c>
    </row>
    <row r="2467" spans="1:5" x14ac:dyDescent="0.25">
      <c r="A2467" t="s">
        <v>60</v>
      </c>
      <c r="B2467" t="s">
        <v>66</v>
      </c>
      <c r="C2467">
        <v>2017</v>
      </c>
      <c r="D2467" t="s">
        <v>21</v>
      </c>
      <c r="E2467" s="27">
        <v>8673973601.710001</v>
      </c>
    </row>
    <row r="2468" spans="1:5" x14ac:dyDescent="0.25">
      <c r="A2468" t="s">
        <v>60</v>
      </c>
      <c r="B2468" t="s">
        <v>66</v>
      </c>
      <c r="C2468">
        <v>2017</v>
      </c>
      <c r="D2468" t="s">
        <v>22</v>
      </c>
      <c r="E2468" s="27">
        <v>83446740524.01001</v>
      </c>
    </row>
    <row r="2469" spans="1:5" x14ac:dyDescent="0.25">
      <c r="A2469" t="s">
        <v>60</v>
      </c>
      <c r="B2469" t="s">
        <v>66</v>
      </c>
      <c r="C2469">
        <v>2017</v>
      </c>
      <c r="D2469" t="s">
        <v>23</v>
      </c>
      <c r="E2469" s="27">
        <v>168068576663.14001</v>
      </c>
    </row>
    <row r="2470" spans="1:5" x14ac:dyDescent="0.25">
      <c r="A2470" t="s">
        <v>60</v>
      </c>
      <c r="B2470" t="s">
        <v>66</v>
      </c>
      <c r="C2470">
        <v>2017</v>
      </c>
      <c r="D2470" t="s">
        <v>24</v>
      </c>
      <c r="E2470" s="27">
        <v>16087203065.27</v>
      </c>
    </row>
    <row r="2471" spans="1:5" x14ac:dyDescent="0.25">
      <c r="A2471" t="s">
        <v>60</v>
      </c>
      <c r="B2471" t="s">
        <v>66</v>
      </c>
      <c r="C2471">
        <v>2017</v>
      </c>
      <c r="D2471" t="s">
        <v>25</v>
      </c>
      <c r="E2471" s="27">
        <v>8715256777.25</v>
      </c>
    </row>
    <row r="2472" spans="1:5" x14ac:dyDescent="0.25">
      <c r="A2472" t="s">
        <v>60</v>
      </c>
      <c r="B2472" t="s">
        <v>66</v>
      </c>
      <c r="C2472">
        <v>2017</v>
      </c>
      <c r="D2472" t="s">
        <v>26</v>
      </c>
      <c r="E2472" s="27">
        <v>3621722365.7199998</v>
      </c>
    </row>
    <row r="2473" spans="1:5" x14ac:dyDescent="0.25">
      <c r="A2473" t="s">
        <v>60</v>
      </c>
      <c r="B2473" t="s">
        <v>66</v>
      </c>
      <c r="C2473">
        <v>2017</v>
      </c>
      <c r="D2473" t="s">
        <v>27</v>
      </c>
      <c r="E2473" s="27">
        <v>3750223922.3000002</v>
      </c>
    </row>
    <row r="2474" spans="1:5" x14ac:dyDescent="0.25">
      <c r="A2474" t="s">
        <v>60</v>
      </c>
      <c r="B2474" t="s">
        <v>66</v>
      </c>
      <c r="C2474">
        <v>2017</v>
      </c>
      <c r="D2474" t="s">
        <v>28</v>
      </c>
      <c r="E2474" s="27">
        <v>3619551057.4000001</v>
      </c>
    </row>
    <row r="2475" spans="1:5" x14ac:dyDescent="0.25">
      <c r="A2475" t="s">
        <v>60</v>
      </c>
      <c r="B2475" t="s">
        <v>66</v>
      </c>
      <c r="C2475">
        <v>2017</v>
      </c>
      <c r="D2475" t="s">
        <v>29</v>
      </c>
      <c r="E2475" s="27">
        <v>12336979142.970001</v>
      </c>
    </row>
    <row r="2476" spans="1:5" x14ac:dyDescent="0.25">
      <c r="A2476" t="s">
        <v>60</v>
      </c>
      <c r="B2476" t="s">
        <v>66</v>
      </c>
      <c r="C2476">
        <v>2017</v>
      </c>
      <c r="D2476" t="s">
        <v>30</v>
      </c>
      <c r="E2476" s="27">
        <v>180405555806.11002</v>
      </c>
    </row>
    <row r="2477" spans="1:5" x14ac:dyDescent="0.25">
      <c r="A2477" t="s">
        <v>60</v>
      </c>
      <c r="B2477" t="s">
        <v>66</v>
      </c>
      <c r="C2477">
        <v>2017</v>
      </c>
      <c r="D2477" t="s">
        <v>31</v>
      </c>
      <c r="E2477" s="27">
        <v>11064192066.320038</v>
      </c>
    </row>
    <row r="2478" spans="1:5" x14ac:dyDescent="0.25">
      <c r="A2478" t="s">
        <v>60</v>
      </c>
      <c r="B2478" t="s">
        <v>66</v>
      </c>
      <c r="C2478">
        <v>2017</v>
      </c>
      <c r="D2478" t="s">
        <v>32</v>
      </c>
      <c r="E2478" s="27">
        <v>5597216695.3699341</v>
      </c>
    </row>
    <row r="2479" spans="1:5" x14ac:dyDescent="0.25">
      <c r="A2479" t="s">
        <v>60</v>
      </c>
      <c r="B2479" t="s">
        <v>66</v>
      </c>
      <c r="C2479">
        <v>2017</v>
      </c>
      <c r="D2479" t="s">
        <v>33</v>
      </c>
      <c r="E2479" s="27">
        <v>5466975370.9501038</v>
      </c>
    </row>
    <row r="2480" spans="1:5" x14ac:dyDescent="0.25">
      <c r="A2480" t="s">
        <v>60</v>
      </c>
      <c r="B2480" t="s">
        <v>66</v>
      </c>
      <c r="C2480">
        <v>2017</v>
      </c>
      <c r="D2480" t="s">
        <v>34</v>
      </c>
      <c r="E2480" s="27">
        <v>-645999489.8699646</v>
      </c>
    </row>
    <row r="2481" spans="1:5" x14ac:dyDescent="0.25">
      <c r="A2481" t="s">
        <v>60</v>
      </c>
      <c r="B2481" t="s">
        <v>66</v>
      </c>
      <c r="C2481">
        <v>2017</v>
      </c>
      <c r="D2481" t="s">
        <v>35</v>
      </c>
      <c r="E2481" s="27">
        <v>840252874.85006714</v>
      </c>
    </row>
    <row r="2482" spans="1:5" x14ac:dyDescent="0.25">
      <c r="A2482" t="s">
        <v>61</v>
      </c>
      <c r="B2482" t="s">
        <v>66</v>
      </c>
      <c r="C2482">
        <v>2017</v>
      </c>
      <c r="D2482" t="s">
        <v>4</v>
      </c>
      <c r="E2482" s="27">
        <v>8292513018.920001</v>
      </c>
    </row>
    <row r="2483" spans="1:5" x14ac:dyDescent="0.25">
      <c r="A2483" t="s">
        <v>61</v>
      </c>
      <c r="B2483" t="s">
        <v>66</v>
      </c>
      <c r="C2483">
        <v>2017</v>
      </c>
      <c r="D2483" t="s">
        <v>5</v>
      </c>
      <c r="E2483" s="27">
        <v>3085707602.6900001</v>
      </c>
    </row>
    <row r="2484" spans="1:5" x14ac:dyDescent="0.25">
      <c r="A2484" t="s">
        <v>61</v>
      </c>
      <c r="B2484" t="s">
        <v>66</v>
      </c>
      <c r="C2484">
        <v>2017</v>
      </c>
      <c r="D2484" t="s">
        <v>6</v>
      </c>
      <c r="E2484" s="27">
        <v>2202596268.6681333</v>
      </c>
    </row>
    <row r="2485" spans="1:5" x14ac:dyDescent="0.25">
      <c r="A2485" t="s">
        <v>61</v>
      </c>
      <c r="B2485" t="s">
        <v>66</v>
      </c>
      <c r="C2485">
        <v>2017</v>
      </c>
      <c r="D2485" t="s">
        <v>7</v>
      </c>
      <c r="E2485" s="27">
        <v>4086860025.8900003</v>
      </c>
    </row>
    <row r="2486" spans="1:5" x14ac:dyDescent="0.25">
      <c r="A2486" t="s">
        <v>61</v>
      </c>
      <c r="B2486" t="s">
        <v>66</v>
      </c>
      <c r="C2486">
        <v>2017</v>
      </c>
      <c r="D2486" t="s">
        <v>8</v>
      </c>
      <c r="E2486" s="27">
        <v>2867533219.7700005</v>
      </c>
    </row>
    <row r="2487" spans="1:5" x14ac:dyDescent="0.25">
      <c r="A2487" t="s">
        <v>61</v>
      </c>
      <c r="B2487" t="s">
        <v>66</v>
      </c>
      <c r="C2487">
        <v>2017</v>
      </c>
      <c r="D2487" t="s">
        <v>9</v>
      </c>
      <c r="E2487" s="27">
        <v>617178793.36000001</v>
      </c>
    </row>
    <row r="2488" spans="1:5" x14ac:dyDescent="0.25">
      <c r="A2488" t="s">
        <v>61</v>
      </c>
      <c r="B2488" t="s">
        <v>66</v>
      </c>
      <c r="C2488">
        <v>2017</v>
      </c>
      <c r="D2488" t="s">
        <v>10</v>
      </c>
      <c r="E2488" s="27">
        <v>502766596.98000002</v>
      </c>
    </row>
    <row r="2489" spans="1:5" x14ac:dyDescent="0.25">
      <c r="A2489" t="s">
        <v>61</v>
      </c>
      <c r="B2489" t="s">
        <v>66</v>
      </c>
      <c r="C2489">
        <v>2017</v>
      </c>
      <c r="D2489" t="s">
        <v>11</v>
      </c>
      <c r="E2489" s="27">
        <v>7789746421.9400015</v>
      </c>
    </row>
    <row r="2490" spans="1:5" x14ac:dyDescent="0.25">
      <c r="A2490" t="s">
        <v>61</v>
      </c>
      <c r="B2490" t="s">
        <v>66</v>
      </c>
      <c r="C2490">
        <v>2017</v>
      </c>
      <c r="D2490" t="s">
        <v>12</v>
      </c>
      <c r="E2490" s="27">
        <v>329241877.53000003</v>
      </c>
    </row>
    <row r="2491" spans="1:5" x14ac:dyDescent="0.25">
      <c r="A2491" t="s">
        <v>61</v>
      </c>
      <c r="B2491" t="s">
        <v>66</v>
      </c>
      <c r="C2491">
        <v>2017</v>
      </c>
      <c r="D2491" t="s">
        <v>13</v>
      </c>
      <c r="E2491" s="27">
        <v>253649626.15000001</v>
      </c>
    </row>
    <row r="2492" spans="1:5" x14ac:dyDescent="0.25">
      <c r="A2492" t="s">
        <v>61</v>
      </c>
      <c r="B2492" t="s">
        <v>66</v>
      </c>
      <c r="C2492">
        <v>2017</v>
      </c>
      <c r="D2492" t="s">
        <v>14</v>
      </c>
      <c r="E2492" s="27">
        <v>63631660.509999998</v>
      </c>
    </row>
    <row r="2493" spans="1:5" x14ac:dyDescent="0.25">
      <c r="A2493" t="s">
        <v>61</v>
      </c>
      <c r="B2493" t="s">
        <v>66</v>
      </c>
      <c r="C2493">
        <v>2017</v>
      </c>
      <c r="D2493" t="s">
        <v>15</v>
      </c>
      <c r="E2493" s="27">
        <v>11960590.869999999</v>
      </c>
    </row>
    <row r="2494" spans="1:5" x14ac:dyDescent="0.25">
      <c r="A2494" t="s">
        <v>61</v>
      </c>
      <c r="B2494" t="s">
        <v>66</v>
      </c>
      <c r="C2494">
        <v>2017</v>
      </c>
      <c r="D2494" t="s">
        <v>17</v>
      </c>
      <c r="E2494" s="27">
        <v>75592251.380000055</v>
      </c>
    </row>
    <row r="2495" spans="1:5" x14ac:dyDescent="0.25">
      <c r="A2495" t="s">
        <v>61</v>
      </c>
      <c r="B2495" t="s">
        <v>66</v>
      </c>
      <c r="C2495">
        <v>2017</v>
      </c>
      <c r="D2495" t="s">
        <v>18</v>
      </c>
      <c r="E2495" s="27">
        <v>7865338673.3200016</v>
      </c>
    </row>
    <row r="2496" spans="1:5" x14ac:dyDescent="0.25">
      <c r="A2496" t="s">
        <v>61</v>
      </c>
      <c r="B2496" t="s">
        <v>66</v>
      </c>
      <c r="C2496">
        <v>2017</v>
      </c>
      <c r="D2496" t="s">
        <v>19</v>
      </c>
      <c r="E2496" s="27">
        <v>7570637622.0500011</v>
      </c>
    </row>
    <row r="2497" spans="1:5" x14ac:dyDescent="0.25">
      <c r="A2497" t="s">
        <v>61</v>
      </c>
      <c r="B2497" t="s">
        <v>66</v>
      </c>
      <c r="C2497">
        <v>2017</v>
      </c>
      <c r="D2497" t="s">
        <v>20</v>
      </c>
      <c r="E2497" s="27">
        <v>4815647333.8400011</v>
      </c>
    </row>
    <row r="2498" spans="1:5" x14ac:dyDescent="0.25">
      <c r="A2498" t="s">
        <v>61</v>
      </c>
      <c r="B2498" t="s">
        <v>66</v>
      </c>
      <c r="C2498">
        <v>2017</v>
      </c>
      <c r="D2498" t="s">
        <v>21</v>
      </c>
      <c r="E2498" s="27">
        <v>169539149.78</v>
      </c>
    </row>
    <row r="2499" spans="1:5" x14ac:dyDescent="0.25">
      <c r="A2499" t="s">
        <v>61</v>
      </c>
      <c r="B2499" t="s">
        <v>66</v>
      </c>
      <c r="C2499">
        <v>2017</v>
      </c>
      <c r="D2499" t="s">
        <v>22</v>
      </c>
      <c r="E2499" s="27">
        <v>2585451138.4300003</v>
      </c>
    </row>
    <row r="2500" spans="1:5" x14ac:dyDescent="0.25">
      <c r="A2500" t="s">
        <v>61</v>
      </c>
      <c r="B2500" t="s">
        <v>66</v>
      </c>
      <c r="C2500">
        <v>2017</v>
      </c>
      <c r="D2500" t="s">
        <v>23</v>
      </c>
      <c r="E2500" s="27">
        <v>7401098472.2700014</v>
      </c>
    </row>
    <row r="2501" spans="1:5" x14ac:dyDescent="0.25">
      <c r="A2501" t="s">
        <v>61</v>
      </c>
      <c r="B2501" t="s">
        <v>66</v>
      </c>
      <c r="C2501">
        <v>2017</v>
      </c>
      <c r="D2501" t="s">
        <v>24</v>
      </c>
      <c r="E2501" s="27">
        <v>747177587.25000012</v>
      </c>
    </row>
    <row r="2502" spans="1:5" x14ac:dyDescent="0.25">
      <c r="A2502" t="s">
        <v>61</v>
      </c>
      <c r="B2502" t="s">
        <v>66</v>
      </c>
      <c r="C2502">
        <v>2017</v>
      </c>
      <c r="D2502" t="s">
        <v>25</v>
      </c>
      <c r="E2502" s="27">
        <v>478529687.15999997</v>
      </c>
    </row>
    <row r="2503" spans="1:5" x14ac:dyDescent="0.25">
      <c r="A2503" t="s">
        <v>61</v>
      </c>
      <c r="B2503" t="s">
        <v>66</v>
      </c>
      <c r="C2503">
        <v>2017</v>
      </c>
      <c r="D2503" t="s">
        <v>26</v>
      </c>
      <c r="E2503" s="27">
        <v>151002.41999999993</v>
      </c>
    </row>
    <row r="2504" spans="1:5" x14ac:dyDescent="0.25">
      <c r="A2504" t="s">
        <v>61</v>
      </c>
      <c r="B2504" t="s">
        <v>66</v>
      </c>
      <c r="C2504">
        <v>2017</v>
      </c>
      <c r="D2504" t="s">
        <v>27</v>
      </c>
      <c r="E2504" s="27">
        <v>268496897.67000002</v>
      </c>
    </row>
    <row r="2505" spans="1:5" x14ac:dyDescent="0.25">
      <c r="A2505" t="s">
        <v>61</v>
      </c>
      <c r="B2505" t="s">
        <v>66</v>
      </c>
      <c r="C2505">
        <v>2017</v>
      </c>
      <c r="D2505" t="s">
        <v>28</v>
      </c>
      <c r="E2505" s="27">
        <v>263442372.63</v>
      </c>
    </row>
    <row r="2506" spans="1:5" x14ac:dyDescent="0.25">
      <c r="A2506" t="s">
        <v>61</v>
      </c>
      <c r="B2506" t="s">
        <v>66</v>
      </c>
      <c r="C2506">
        <v>2017</v>
      </c>
      <c r="D2506" t="s">
        <v>29</v>
      </c>
      <c r="E2506" s="27">
        <v>478680689.58000004</v>
      </c>
    </row>
    <row r="2507" spans="1:5" x14ac:dyDescent="0.25">
      <c r="A2507" t="s">
        <v>61</v>
      </c>
      <c r="B2507" t="s">
        <v>66</v>
      </c>
      <c r="C2507">
        <v>2017</v>
      </c>
      <c r="D2507" t="s">
        <v>30</v>
      </c>
      <c r="E2507" s="27">
        <v>7879779161.8500013</v>
      </c>
    </row>
    <row r="2508" spans="1:5" x14ac:dyDescent="0.25">
      <c r="A2508" t="s">
        <v>61</v>
      </c>
      <c r="B2508" t="s">
        <v>66</v>
      </c>
      <c r="C2508">
        <v>2017</v>
      </c>
      <c r="D2508" t="s">
        <v>31</v>
      </c>
      <c r="E2508" s="27">
        <v>-14440488.529999733</v>
      </c>
    </row>
    <row r="2509" spans="1:5" x14ac:dyDescent="0.25">
      <c r="A2509" t="s">
        <v>61</v>
      </c>
      <c r="B2509" t="s">
        <v>66</v>
      </c>
      <c r="C2509">
        <v>2017</v>
      </c>
      <c r="D2509" t="s">
        <v>32</v>
      </c>
      <c r="E2509" s="27">
        <v>89769216.509999275</v>
      </c>
    </row>
    <row r="2510" spans="1:5" x14ac:dyDescent="0.25">
      <c r="A2510" t="s">
        <v>61</v>
      </c>
      <c r="B2510" t="s">
        <v>66</v>
      </c>
      <c r="C2510">
        <v>2017</v>
      </c>
      <c r="D2510" t="s">
        <v>33</v>
      </c>
      <c r="E2510" s="27">
        <v>-104209705.03999901</v>
      </c>
    </row>
    <row r="2511" spans="1:5" x14ac:dyDescent="0.25">
      <c r="A2511" t="s">
        <v>61</v>
      </c>
      <c r="B2511" t="s">
        <v>66</v>
      </c>
      <c r="C2511">
        <v>2017</v>
      </c>
      <c r="D2511" t="s">
        <v>34</v>
      </c>
      <c r="E2511" s="27">
        <v>44559.630000114441</v>
      </c>
    </row>
    <row r="2512" spans="1:5" x14ac:dyDescent="0.25">
      <c r="A2512" t="s">
        <v>61</v>
      </c>
      <c r="B2512" t="s">
        <v>66</v>
      </c>
      <c r="C2512">
        <v>2017</v>
      </c>
      <c r="D2512" t="s">
        <v>35</v>
      </c>
      <c r="E2512" s="27">
        <v>214125911.01000023</v>
      </c>
    </row>
    <row r="2513" spans="1:5" x14ac:dyDescent="0.25">
      <c r="A2513" t="s">
        <v>1</v>
      </c>
      <c r="B2513" t="s">
        <v>66</v>
      </c>
      <c r="C2513">
        <v>2018</v>
      </c>
      <c r="D2513" t="s">
        <v>4</v>
      </c>
      <c r="E2513" s="27">
        <v>5528329638.9099998</v>
      </c>
    </row>
    <row r="2514" spans="1:5" x14ac:dyDescent="0.25">
      <c r="A2514" t="s">
        <v>1</v>
      </c>
      <c r="B2514" t="s">
        <v>66</v>
      </c>
      <c r="C2514">
        <v>2018</v>
      </c>
      <c r="D2514" t="s">
        <v>5</v>
      </c>
      <c r="E2514" s="27">
        <v>1612538763.6200001</v>
      </c>
    </row>
    <row r="2515" spans="1:5" x14ac:dyDescent="0.25">
      <c r="A2515" t="s">
        <v>1</v>
      </c>
      <c r="B2515" t="s">
        <v>66</v>
      </c>
      <c r="C2515">
        <v>2018</v>
      </c>
      <c r="D2515" t="s">
        <v>6</v>
      </c>
      <c r="E2515" s="27">
        <v>1201129953.1099999</v>
      </c>
    </row>
    <row r="2516" spans="1:5" x14ac:dyDescent="0.25">
      <c r="A2516" t="s">
        <v>1</v>
      </c>
      <c r="B2516" t="s">
        <v>66</v>
      </c>
      <c r="C2516">
        <v>2018</v>
      </c>
      <c r="D2516" t="s">
        <v>7</v>
      </c>
      <c r="E2516" s="27">
        <v>3462252332.2799997</v>
      </c>
    </row>
    <row r="2517" spans="1:5" x14ac:dyDescent="0.25">
      <c r="A2517" t="s">
        <v>1</v>
      </c>
      <c r="B2517" t="s">
        <v>66</v>
      </c>
      <c r="C2517">
        <v>2018</v>
      </c>
      <c r="D2517" t="s">
        <v>8</v>
      </c>
      <c r="E2517" s="27">
        <v>2474099795.3500004</v>
      </c>
    </row>
    <row r="2518" spans="1:5" x14ac:dyDescent="0.25">
      <c r="A2518" t="s">
        <v>1</v>
      </c>
      <c r="B2518" t="s">
        <v>66</v>
      </c>
      <c r="C2518">
        <v>2018</v>
      </c>
      <c r="D2518" t="s">
        <v>9</v>
      </c>
      <c r="E2518" s="27">
        <v>428940988.39999998</v>
      </c>
    </row>
    <row r="2519" spans="1:5" x14ac:dyDescent="0.25">
      <c r="A2519" t="s">
        <v>1</v>
      </c>
      <c r="B2519" t="s">
        <v>66</v>
      </c>
      <c r="C2519">
        <v>2018</v>
      </c>
      <c r="D2519" t="s">
        <v>10</v>
      </c>
      <c r="E2519" s="27">
        <v>24597554.609999999</v>
      </c>
    </row>
    <row r="2520" spans="1:5" x14ac:dyDescent="0.25">
      <c r="A2520" t="s">
        <v>1</v>
      </c>
      <c r="B2520" t="s">
        <v>66</v>
      </c>
      <c r="C2520">
        <v>2018</v>
      </c>
      <c r="D2520" t="s">
        <v>11</v>
      </c>
      <c r="E2520" s="27">
        <v>5503732084.3000002</v>
      </c>
    </row>
    <row r="2521" spans="1:5" x14ac:dyDescent="0.25">
      <c r="A2521" t="s">
        <v>1</v>
      </c>
      <c r="B2521" t="s">
        <v>66</v>
      </c>
      <c r="C2521">
        <v>2018</v>
      </c>
      <c r="D2521" t="s">
        <v>12</v>
      </c>
      <c r="E2521" s="27">
        <v>328018892.62</v>
      </c>
    </row>
    <row r="2522" spans="1:5" x14ac:dyDescent="0.25">
      <c r="A2522" t="s">
        <v>1</v>
      </c>
      <c r="B2522" t="s">
        <v>66</v>
      </c>
      <c r="C2522">
        <v>2018</v>
      </c>
      <c r="D2522" t="s">
        <v>13</v>
      </c>
      <c r="E2522" s="27">
        <v>247937668.93000001</v>
      </c>
    </row>
    <row r="2523" spans="1:5" x14ac:dyDescent="0.25">
      <c r="A2523" t="s">
        <v>1</v>
      </c>
      <c r="B2523" t="s">
        <v>66</v>
      </c>
      <c r="C2523">
        <v>2018</v>
      </c>
      <c r="D2523" t="s">
        <v>14</v>
      </c>
      <c r="E2523" s="27">
        <v>79290504.090000004</v>
      </c>
    </row>
    <row r="2524" spans="1:5" x14ac:dyDescent="0.25">
      <c r="A2524" t="s">
        <v>1</v>
      </c>
      <c r="B2524" t="s">
        <v>66</v>
      </c>
      <c r="C2524">
        <v>2018</v>
      </c>
      <c r="D2524" t="s">
        <v>15</v>
      </c>
      <c r="E2524" s="27">
        <v>790719.6</v>
      </c>
    </row>
    <row r="2525" spans="1:5" x14ac:dyDescent="0.25">
      <c r="A2525" t="s">
        <v>1</v>
      </c>
      <c r="B2525" t="s">
        <v>66</v>
      </c>
      <c r="C2525">
        <v>2018</v>
      </c>
      <c r="D2525" t="s">
        <v>17</v>
      </c>
      <c r="E2525" s="27">
        <v>80081223.690000013</v>
      </c>
    </row>
    <row r="2526" spans="1:5" x14ac:dyDescent="0.25">
      <c r="A2526" t="s">
        <v>1</v>
      </c>
      <c r="B2526" t="s">
        <v>66</v>
      </c>
      <c r="C2526">
        <v>2018</v>
      </c>
      <c r="D2526" t="s">
        <v>18</v>
      </c>
      <c r="E2526" s="27">
        <v>5583813307.9899998</v>
      </c>
    </row>
    <row r="2527" spans="1:5" x14ac:dyDescent="0.25">
      <c r="A2527" t="s">
        <v>1</v>
      </c>
      <c r="B2527" t="s">
        <v>66</v>
      </c>
      <c r="C2527">
        <v>2018</v>
      </c>
      <c r="D2527" t="s">
        <v>19</v>
      </c>
      <c r="E2527" s="27">
        <v>5247057237.5699997</v>
      </c>
    </row>
    <row r="2528" spans="1:5" x14ac:dyDescent="0.25">
      <c r="A2528" t="s">
        <v>1</v>
      </c>
      <c r="B2528" t="s">
        <v>66</v>
      </c>
      <c r="C2528">
        <v>2018</v>
      </c>
      <c r="D2528" t="s">
        <v>20</v>
      </c>
      <c r="E2528" s="27">
        <v>3446750915.9999995</v>
      </c>
    </row>
    <row r="2529" spans="1:5" x14ac:dyDescent="0.25">
      <c r="A2529" t="s">
        <v>1</v>
      </c>
      <c r="B2529" t="s">
        <v>66</v>
      </c>
      <c r="C2529">
        <v>2018</v>
      </c>
      <c r="D2529" t="s">
        <v>21</v>
      </c>
      <c r="E2529" s="27">
        <v>179469209.02000001</v>
      </c>
    </row>
    <row r="2530" spans="1:5" x14ac:dyDescent="0.25">
      <c r="A2530" t="s">
        <v>1</v>
      </c>
      <c r="B2530" t="s">
        <v>66</v>
      </c>
      <c r="C2530">
        <v>2018</v>
      </c>
      <c r="D2530" t="s">
        <v>22</v>
      </c>
      <c r="E2530" s="27">
        <v>1620837112.55</v>
      </c>
    </row>
    <row r="2531" spans="1:5" x14ac:dyDescent="0.25">
      <c r="A2531" t="s">
        <v>1</v>
      </c>
      <c r="B2531" t="s">
        <v>66</v>
      </c>
      <c r="C2531">
        <v>2018</v>
      </c>
      <c r="D2531" t="s">
        <v>23</v>
      </c>
      <c r="E2531" s="27">
        <v>5067588028.5499992</v>
      </c>
    </row>
    <row r="2532" spans="1:5" x14ac:dyDescent="0.25">
      <c r="A2532" t="s">
        <v>1</v>
      </c>
      <c r="B2532" t="s">
        <v>66</v>
      </c>
      <c r="C2532">
        <v>2018</v>
      </c>
      <c r="D2532" t="s">
        <v>24</v>
      </c>
      <c r="E2532" s="27">
        <v>675758344.84000003</v>
      </c>
    </row>
    <row r="2533" spans="1:5" x14ac:dyDescent="0.25">
      <c r="A2533" t="s">
        <v>1</v>
      </c>
      <c r="B2533" t="s">
        <v>66</v>
      </c>
      <c r="C2533">
        <v>2018</v>
      </c>
      <c r="D2533" t="s">
        <v>25</v>
      </c>
      <c r="E2533" s="27">
        <v>448284794.54000002</v>
      </c>
    </row>
    <row r="2534" spans="1:5" x14ac:dyDescent="0.25">
      <c r="A2534" t="s">
        <v>1</v>
      </c>
      <c r="B2534" t="s">
        <v>66</v>
      </c>
      <c r="C2534">
        <v>2018</v>
      </c>
      <c r="D2534" t="s">
        <v>26</v>
      </c>
      <c r="E2534" s="27">
        <v>5432111</v>
      </c>
    </row>
    <row r="2535" spans="1:5" x14ac:dyDescent="0.25">
      <c r="A2535" t="s">
        <v>1</v>
      </c>
      <c r="B2535" t="s">
        <v>66</v>
      </c>
      <c r="C2535">
        <v>2018</v>
      </c>
      <c r="D2535" t="s">
        <v>27</v>
      </c>
      <c r="E2535" s="27">
        <v>222041439.30000001</v>
      </c>
    </row>
    <row r="2536" spans="1:5" x14ac:dyDescent="0.25">
      <c r="A2536" t="s">
        <v>1</v>
      </c>
      <c r="B2536" t="s">
        <v>66</v>
      </c>
      <c r="C2536">
        <v>2018</v>
      </c>
      <c r="D2536" t="s">
        <v>28</v>
      </c>
      <c r="E2536" s="27">
        <v>222041439.30000001</v>
      </c>
    </row>
    <row r="2537" spans="1:5" x14ac:dyDescent="0.25">
      <c r="A2537" t="s">
        <v>1</v>
      </c>
      <c r="B2537" t="s">
        <v>66</v>
      </c>
      <c r="C2537">
        <v>2018</v>
      </c>
      <c r="D2537" t="s">
        <v>29</v>
      </c>
      <c r="E2537" s="27">
        <v>453716905.54000002</v>
      </c>
    </row>
    <row r="2538" spans="1:5" x14ac:dyDescent="0.25">
      <c r="A2538" t="s">
        <v>1</v>
      </c>
      <c r="B2538" t="s">
        <v>66</v>
      </c>
      <c r="C2538">
        <v>2018</v>
      </c>
      <c r="D2538" t="s">
        <v>30</v>
      </c>
      <c r="E2538" s="27">
        <v>5521304934.0899992</v>
      </c>
    </row>
    <row r="2539" spans="1:5" x14ac:dyDescent="0.25">
      <c r="A2539" t="s">
        <v>1</v>
      </c>
      <c r="B2539" t="s">
        <v>66</v>
      </c>
      <c r="C2539">
        <v>2018</v>
      </c>
      <c r="D2539" t="s">
        <v>31</v>
      </c>
      <c r="E2539" s="27">
        <v>62508373.900000572</v>
      </c>
    </row>
    <row r="2540" spans="1:5" x14ac:dyDescent="0.25">
      <c r="A2540" t="s">
        <v>1</v>
      </c>
      <c r="B2540" t="s">
        <v>66</v>
      </c>
      <c r="C2540">
        <v>2018</v>
      </c>
      <c r="D2540" t="s">
        <v>32</v>
      </c>
      <c r="E2540" s="27">
        <v>-19820686.520000458</v>
      </c>
    </row>
    <row r="2541" spans="1:5" x14ac:dyDescent="0.25">
      <c r="A2541" t="s">
        <v>1</v>
      </c>
      <c r="B2541" t="s">
        <v>66</v>
      </c>
      <c r="C2541">
        <v>2018</v>
      </c>
      <c r="D2541" t="s">
        <v>33</v>
      </c>
      <c r="E2541" s="27">
        <v>82329060.42000103</v>
      </c>
    </row>
    <row r="2542" spans="1:5" x14ac:dyDescent="0.25">
      <c r="A2542" t="s">
        <v>1</v>
      </c>
      <c r="B2542" t="s">
        <v>66</v>
      </c>
      <c r="C2542">
        <v>2018</v>
      </c>
      <c r="D2542" t="s">
        <v>34</v>
      </c>
      <c r="E2542" s="27">
        <v>306042.88999938965</v>
      </c>
    </row>
    <row r="2543" spans="1:5" x14ac:dyDescent="0.25">
      <c r="A2543" t="s">
        <v>1</v>
      </c>
      <c r="B2543" t="s">
        <v>66</v>
      </c>
      <c r="C2543">
        <v>2018</v>
      </c>
      <c r="D2543" t="s">
        <v>35</v>
      </c>
      <c r="E2543" s="27">
        <v>-46952407.249999046</v>
      </c>
    </row>
    <row r="2544" spans="1:5" x14ac:dyDescent="0.25">
      <c r="A2544" t="s">
        <v>36</v>
      </c>
      <c r="B2544" t="s">
        <v>66</v>
      </c>
      <c r="C2544">
        <v>2018</v>
      </c>
      <c r="D2544" t="s">
        <v>4</v>
      </c>
      <c r="E2544" s="27">
        <v>9454846789.090004</v>
      </c>
    </row>
    <row r="2545" spans="1:5" x14ac:dyDescent="0.25">
      <c r="A2545" t="s">
        <v>36</v>
      </c>
      <c r="B2545" t="s">
        <v>66</v>
      </c>
      <c r="C2545">
        <v>2018</v>
      </c>
      <c r="D2545" t="s">
        <v>5</v>
      </c>
      <c r="E2545" s="27">
        <v>4489964247.9300013</v>
      </c>
    </row>
    <row r="2546" spans="1:5" x14ac:dyDescent="0.25">
      <c r="A2546" t="s">
        <v>36</v>
      </c>
      <c r="B2546" t="s">
        <v>66</v>
      </c>
      <c r="C2546">
        <v>2018</v>
      </c>
      <c r="D2546" t="s">
        <v>6</v>
      </c>
      <c r="E2546" s="27">
        <v>3667592650.7599998</v>
      </c>
    </row>
    <row r="2547" spans="1:5" x14ac:dyDescent="0.25">
      <c r="A2547" t="s">
        <v>36</v>
      </c>
      <c r="B2547" t="s">
        <v>66</v>
      </c>
      <c r="C2547">
        <v>2018</v>
      </c>
      <c r="D2547" t="s">
        <v>7</v>
      </c>
      <c r="E2547" s="27">
        <v>4291229000.7200022</v>
      </c>
    </row>
    <row r="2548" spans="1:5" x14ac:dyDescent="0.25">
      <c r="A2548" t="s">
        <v>36</v>
      </c>
      <c r="B2548" t="s">
        <v>66</v>
      </c>
      <c r="C2548">
        <v>2018</v>
      </c>
      <c r="D2548" t="s">
        <v>8</v>
      </c>
      <c r="E2548" s="27">
        <v>3004925527.3699999</v>
      </c>
    </row>
    <row r="2549" spans="1:5" x14ac:dyDescent="0.25">
      <c r="A2549" t="s">
        <v>36</v>
      </c>
      <c r="B2549" t="s">
        <v>66</v>
      </c>
      <c r="C2549">
        <v>2018</v>
      </c>
      <c r="D2549" t="s">
        <v>9</v>
      </c>
      <c r="E2549" s="27">
        <v>566884491.3599999</v>
      </c>
    </row>
    <row r="2550" spans="1:5" x14ac:dyDescent="0.25">
      <c r="A2550" t="s">
        <v>36</v>
      </c>
      <c r="B2550" t="s">
        <v>66</v>
      </c>
      <c r="C2550">
        <v>2018</v>
      </c>
      <c r="D2550" t="s">
        <v>10</v>
      </c>
      <c r="E2550" s="27">
        <v>106769049.08</v>
      </c>
    </row>
    <row r="2551" spans="1:5" x14ac:dyDescent="0.25">
      <c r="A2551" t="s">
        <v>36</v>
      </c>
      <c r="B2551" t="s">
        <v>66</v>
      </c>
      <c r="C2551">
        <v>2018</v>
      </c>
      <c r="D2551" t="s">
        <v>11</v>
      </c>
      <c r="E2551" s="27">
        <v>9348077740.010004</v>
      </c>
    </row>
    <row r="2552" spans="1:5" x14ac:dyDescent="0.25">
      <c r="A2552" t="s">
        <v>36</v>
      </c>
      <c r="B2552" t="s">
        <v>66</v>
      </c>
      <c r="C2552">
        <v>2018</v>
      </c>
      <c r="D2552" t="s">
        <v>12</v>
      </c>
      <c r="E2552" s="27">
        <v>152473211.80000001</v>
      </c>
    </row>
    <row r="2553" spans="1:5" x14ac:dyDescent="0.25">
      <c r="A2553" t="s">
        <v>36</v>
      </c>
      <c r="B2553" t="s">
        <v>66</v>
      </c>
      <c r="C2553">
        <v>2018</v>
      </c>
      <c r="D2553" t="s">
        <v>13</v>
      </c>
      <c r="E2553" s="27">
        <v>136544043.43000001</v>
      </c>
    </row>
    <row r="2554" spans="1:5" x14ac:dyDescent="0.25">
      <c r="A2554" t="s">
        <v>36</v>
      </c>
      <c r="B2554" t="s">
        <v>66</v>
      </c>
      <c r="C2554">
        <v>2018</v>
      </c>
      <c r="D2554" t="s">
        <v>14</v>
      </c>
      <c r="E2554" s="27">
        <v>15929168.369999999</v>
      </c>
    </row>
    <row r="2555" spans="1:5" x14ac:dyDescent="0.25">
      <c r="A2555" t="s">
        <v>36</v>
      </c>
      <c r="B2555" t="s">
        <v>66</v>
      </c>
      <c r="C2555">
        <v>2018</v>
      </c>
      <c r="D2555" t="s">
        <v>15</v>
      </c>
      <c r="E2555" s="27">
        <v>0</v>
      </c>
    </row>
    <row r="2556" spans="1:5" x14ac:dyDescent="0.25">
      <c r="A2556" t="s">
        <v>36</v>
      </c>
      <c r="B2556" t="s">
        <v>66</v>
      </c>
      <c r="C2556">
        <v>2018</v>
      </c>
      <c r="D2556" t="s">
        <v>17</v>
      </c>
      <c r="E2556" s="27">
        <v>15929168.370000012</v>
      </c>
    </row>
    <row r="2557" spans="1:5" x14ac:dyDescent="0.25">
      <c r="A2557" t="s">
        <v>36</v>
      </c>
      <c r="B2557" t="s">
        <v>66</v>
      </c>
      <c r="C2557">
        <v>2018</v>
      </c>
      <c r="D2557" t="s">
        <v>18</v>
      </c>
      <c r="E2557" s="27">
        <v>9364006908.3800049</v>
      </c>
    </row>
    <row r="2558" spans="1:5" x14ac:dyDescent="0.25">
      <c r="A2558" t="s">
        <v>36</v>
      </c>
      <c r="B2558" t="s">
        <v>66</v>
      </c>
      <c r="C2558">
        <v>2018</v>
      </c>
      <c r="D2558" t="s">
        <v>19</v>
      </c>
      <c r="E2558" s="27">
        <v>8188115498.3199997</v>
      </c>
    </row>
    <row r="2559" spans="1:5" x14ac:dyDescent="0.25">
      <c r="A2559" t="s">
        <v>36</v>
      </c>
      <c r="B2559" t="s">
        <v>66</v>
      </c>
      <c r="C2559">
        <v>2018</v>
      </c>
      <c r="D2559" t="s">
        <v>20</v>
      </c>
      <c r="E2559" s="27">
        <v>4689132978.8199997</v>
      </c>
    </row>
    <row r="2560" spans="1:5" x14ac:dyDescent="0.25">
      <c r="A2560" t="s">
        <v>36</v>
      </c>
      <c r="B2560" t="s">
        <v>66</v>
      </c>
      <c r="C2560">
        <v>2018</v>
      </c>
      <c r="D2560" t="s">
        <v>21</v>
      </c>
      <c r="E2560" s="27">
        <v>320791492.69</v>
      </c>
    </row>
    <row r="2561" spans="1:5" x14ac:dyDescent="0.25">
      <c r="A2561" t="s">
        <v>36</v>
      </c>
      <c r="B2561" t="s">
        <v>66</v>
      </c>
      <c r="C2561">
        <v>2018</v>
      </c>
      <c r="D2561" t="s">
        <v>22</v>
      </c>
      <c r="E2561" s="27">
        <v>3178191026.8100004</v>
      </c>
    </row>
    <row r="2562" spans="1:5" x14ac:dyDescent="0.25">
      <c r="A2562" t="s">
        <v>36</v>
      </c>
      <c r="B2562" t="s">
        <v>66</v>
      </c>
      <c r="C2562">
        <v>2018</v>
      </c>
      <c r="D2562" t="s">
        <v>23</v>
      </c>
      <c r="E2562" s="27">
        <v>7867324005.6300001</v>
      </c>
    </row>
    <row r="2563" spans="1:5" x14ac:dyDescent="0.25">
      <c r="A2563" t="s">
        <v>36</v>
      </c>
      <c r="B2563" t="s">
        <v>66</v>
      </c>
      <c r="C2563">
        <v>2018</v>
      </c>
      <c r="D2563" t="s">
        <v>24</v>
      </c>
      <c r="E2563" s="27">
        <v>1193171852.2700002</v>
      </c>
    </row>
    <row r="2564" spans="1:5" x14ac:dyDescent="0.25">
      <c r="A2564" t="s">
        <v>36</v>
      </c>
      <c r="B2564" t="s">
        <v>66</v>
      </c>
      <c r="C2564">
        <v>2018</v>
      </c>
      <c r="D2564" t="s">
        <v>25</v>
      </c>
      <c r="E2564" s="27">
        <v>883797664.07999992</v>
      </c>
    </row>
    <row r="2565" spans="1:5" x14ac:dyDescent="0.25">
      <c r="A2565" t="s">
        <v>36</v>
      </c>
      <c r="B2565" t="s">
        <v>66</v>
      </c>
      <c r="C2565">
        <v>2018</v>
      </c>
      <c r="D2565" t="s">
        <v>26</v>
      </c>
      <c r="E2565" s="27">
        <v>2245391.84</v>
      </c>
    </row>
    <row r="2566" spans="1:5" x14ac:dyDescent="0.25">
      <c r="A2566" t="s">
        <v>36</v>
      </c>
      <c r="B2566" t="s">
        <v>66</v>
      </c>
      <c r="C2566">
        <v>2018</v>
      </c>
      <c r="D2566" t="s">
        <v>27</v>
      </c>
      <c r="E2566" s="27">
        <v>307128796.35000002</v>
      </c>
    </row>
    <row r="2567" spans="1:5" x14ac:dyDescent="0.25">
      <c r="A2567" t="s">
        <v>36</v>
      </c>
      <c r="B2567" t="s">
        <v>66</v>
      </c>
      <c r="C2567">
        <v>2018</v>
      </c>
      <c r="D2567" t="s">
        <v>28</v>
      </c>
      <c r="E2567" s="27">
        <v>306180222.61000001</v>
      </c>
    </row>
    <row r="2568" spans="1:5" x14ac:dyDescent="0.25">
      <c r="A2568" t="s">
        <v>36</v>
      </c>
      <c r="B2568" t="s">
        <v>66</v>
      </c>
      <c r="C2568">
        <v>2018</v>
      </c>
      <c r="D2568" t="s">
        <v>29</v>
      </c>
      <c r="E2568" s="27">
        <v>886043055.92000008</v>
      </c>
    </row>
    <row r="2569" spans="1:5" x14ac:dyDescent="0.25">
      <c r="A2569" t="s">
        <v>36</v>
      </c>
      <c r="B2569" t="s">
        <v>66</v>
      </c>
      <c r="C2569">
        <v>2018</v>
      </c>
      <c r="D2569" t="s">
        <v>30</v>
      </c>
      <c r="E2569" s="27">
        <v>8753367061.5499992</v>
      </c>
    </row>
    <row r="2570" spans="1:5" x14ac:dyDescent="0.25">
      <c r="A2570" t="s">
        <v>36</v>
      </c>
      <c r="B2570" t="s">
        <v>66</v>
      </c>
      <c r="C2570">
        <v>2018</v>
      </c>
      <c r="D2570" t="s">
        <v>31</v>
      </c>
      <c r="E2570" s="27">
        <v>610639846.83000565</v>
      </c>
    </row>
    <row r="2571" spans="1:5" x14ac:dyDescent="0.25">
      <c r="A2571" t="s">
        <v>36</v>
      </c>
      <c r="B2571" t="s">
        <v>66</v>
      </c>
      <c r="C2571">
        <v>2018</v>
      </c>
      <c r="D2571" t="s">
        <v>32</v>
      </c>
      <c r="E2571" s="27">
        <v>384261261.17000008</v>
      </c>
    </row>
    <row r="2572" spans="1:5" x14ac:dyDescent="0.25">
      <c r="A2572" t="s">
        <v>36</v>
      </c>
      <c r="B2572" t="s">
        <v>66</v>
      </c>
      <c r="C2572">
        <v>2018</v>
      </c>
      <c r="D2572" t="s">
        <v>33</v>
      </c>
      <c r="E2572" s="27">
        <v>226378585.66000557</v>
      </c>
    </row>
    <row r="2573" spans="1:5" x14ac:dyDescent="0.25">
      <c r="A2573" t="s">
        <v>36</v>
      </c>
      <c r="B2573" t="s">
        <v>66</v>
      </c>
      <c r="C2573">
        <v>2018</v>
      </c>
      <c r="D2573" t="s">
        <v>34</v>
      </c>
      <c r="E2573" s="27">
        <v>-1.9073486328125E-6</v>
      </c>
    </row>
    <row r="2574" spans="1:5" x14ac:dyDescent="0.25">
      <c r="A2574" t="s">
        <v>36</v>
      </c>
      <c r="B2574" t="s">
        <v>66</v>
      </c>
      <c r="C2574">
        <v>2018</v>
      </c>
      <c r="D2574" t="s">
        <v>35</v>
      </c>
      <c r="E2574" s="27">
        <v>-158228610.86999512</v>
      </c>
    </row>
    <row r="2575" spans="1:5" x14ac:dyDescent="0.25">
      <c r="A2575" t="s">
        <v>37</v>
      </c>
      <c r="B2575" t="s">
        <v>66</v>
      </c>
      <c r="C2575">
        <v>2018</v>
      </c>
      <c r="D2575" t="s">
        <v>4</v>
      </c>
      <c r="E2575" s="27">
        <v>16566552265.560001</v>
      </c>
    </row>
    <row r="2576" spans="1:5" x14ac:dyDescent="0.25">
      <c r="A2576" t="s">
        <v>37</v>
      </c>
      <c r="B2576" t="s">
        <v>66</v>
      </c>
      <c r="C2576">
        <v>2018</v>
      </c>
      <c r="D2576" t="s">
        <v>5</v>
      </c>
      <c r="E2576" s="27">
        <v>8978894702.289999</v>
      </c>
    </row>
    <row r="2577" spans="1:5" x14ac:dyDescent="0.25">
      <c r="A2577" t="s">
        <v>37</v>
      </c>
      <c r="B2577" t="s">
        <v>66</v>
      </c>
      <c r="C2577">
        <v>2018</v>
      </c>
      <c r="D2577" t="s">
        <v>6</v>
      </c>
      <c r="E2577" s="27">
        <v>7884878254.1900005</v>
      </c>
    </row>
    <row r="2578" spans="1:5" x14ac:dyDescent="0.25">
      <c r="A2578" t="s">
        <v>37</v>
      </c>
      <c r="B2578" t="s">
        <v>66</v>
      </c>
      <c r="C2578">
        <v>2018</v>
      </c>
      <c r="D2578" t="s">
        <v>7</v>
      </c>
      <c r="E2578" s="27">
        <v>4877099950.6600008</v>
      </c>
    </row>
    <row r="2579" spans="1:5" x14ac:dyDescent="0.25">
      <c r="A2579" t="s">
        <v>37</v>
      </c>
      <c r="B2579" t="s">
        <v>66</v>
      </c>
      <c r="C2579">
        <v>2018</v>
      </c>
      <c r="D2579" t="s">
        <v>8</v>
      </c>
      <c r="E2579" s="27">
        <v>2092695105.3199999</v>
      </c>
    </row>
    <row r="2580" spans="1:5" x14ac:dyDescent="0.25">
      <c r="A2580" t="s">
        <v>37</v>
      </c>
      <c r="B2580" t="s">
        <v>66</v>
      </c>
      <c r="C2580">
        <v>2018</v>
      </c>
      <c r="D2580" t="s">
        <v>9</v>
      </c>
      <c r="E2580" s="27">
        <v>2521281724.9700003</v>
      </c>
    </row>
    <row r="2581" spans="1:5" x14ac:dyDescent="0.25">
      <c r="A2581" t="s">
        <v>37</v>
      </c>
      <c r="B2581" t="s">
        <v>66</v>
      </c>
      <c r="C2581">
        <v>2018</v>
      </c>
      <c r="D2581" t="s">
        <v>10</v>
      </c>
      <c r="E2581" s="27">
        <v>189275887.63999999</v>
      </c>
    </row>
    <row r="2582" spans="1:5" x14ac:dyDescent="0.25">
      <c r="A2582" t="s">
        <v>37</v>
      </c>
      <c r="B2582" t="s">
        <v>66</v>
      </c>
      <c r="C2582">
        <v>2018</v>
      </c>
      <c r="D2582" t="s">
        <v>11</v>
      </c>
      <c r="E2582" s="27">
        <v>16377276377.920002</v>
      </c>
    </row>
    <row r="2583" spans="1:5" x14ac:dyDescent="0.25">
      <c r="A2583" t="s">
        <v>37</v>
      </c>
      <c r="B2583" t="s">
        <v>66</v>
      </c>
      <c r="C2583">
        <v>2018</v>
      </c>
      <c r="D2583" t="s">
        <v>12</v>
      </c>
      <c r="E2583" s="27">
        <v>716741420.86000013</v>
      </c>
    </row>
    <row r="2584" spans="1:5" x14ac:dyDescent="0.25">
      <c r="A2584" t="s">
        <v>37</v>
      </c>
      <c r="B2584" t="s">
        <v>66</v>
      </c>
      <c r="C2584">
        <v>2018</v>
      </c>
      <c r="D2584" t="s">
        <v>13</v>
      </c>
      <c r="E2584" s="27">
        <v>631078333.41000009</v>
      </c>
    </row>
    <row r="2585" spans="1:5" x14ac:dyDescent="0.25">
      <c r="A2585" t="s">
        <v>37</v>
      </c>
      <c r="B2585" t="s">
        <v>66</v>
      </c>
      <c r="C2585">
        <v>2018</v>
      </c>
      <c r="D2585" t="s">
        <v>14</v>
      </c>
      <c r="E2585" s="27">
        <v>46053698.109999999</v>
      </c>
    </row>
    <row r="2586" spans="1:5" x14ac:dyDescent="0.25">
      <c r="A2586" t="s">
        <v>37</v>
      </c>
      <c r="B2586" t="s">
        <v>66</v>
      </c>
      <c r="C2586">
        <v>2018</v>
      </c>
      <c r="D2586" t="s">
        <v>15</v>
      </c>
      <c r="E2586" s="27">
        <v>39609389.340000004</v>
      </c>
    </row>
    <row r="2587" spans="1:5" x14ac:dyDescent="0.25">
      <c r="A2587" t="s">
        <v>37</v>
      </c>
      <c r="B2587" t="s">
        <v>66</v>
      </c>
      <c r="C2587">
        <v>2018</v>
      </c>
      <c r="D2587" t="s">
        <v>17</v>
      </c>
      <c r="E2587" s="27">
        <v>85663087.450000048</v>
      </c>
    </row>
    <row r="2588" spans="1:5" x14ac:dyDescent="0.25">
      <c r="A2588" t="s">
        <v>37</v>
      </c>
      <c r="B2588" t="s">
        <v>66</v>
      </c>
      <c r="C2588">
        <v>2018</v>
      </c>
      <c r="D2588" t="s">
        <v>18</v>
      </c>
      <c r="E2588" s="27">
        <v>16462939465.370003</v>
      </c>
    </row>
    <row r="2589" spans="1:5" x14ac:dyDescent="0.25">
      <c r="A2589" t="s">
        <v>37</v>
      </c>
      <c r="B2589" t="s">
        <v>66</v>
      </c>
      <c r="C2589">
        <v>2018</v>
      </c>
      <c r="D2589" t="s">
        <v>19</v>
      </c>
      <c r="E2589" s="27">
        <v>14927791993.870001</v>
      </c>
    </row>
    <row r="2590" spans="1:5" x14ac:dyDescent="0.25">
      <c r="A2590" t="s">
        <v>37</v>
      </c>
      <c r="B2590" t="s">
        <v>66</v>
      </c>
      <c r="C2590">
        <v>2018</v>
      </c>
      <c r="D2590" t="s">
        <v>20</v>
      </c>
      <c r="E2590" s="27">
        <v>7100955573.3400002</v>
      </c>
    </row>
    <row r="2591" spans="1:5" x14ac:dyDescent="0.25">
      <c r="A2591" t="s">
        <v>37</v>
      </c>
      <c r="B2591" t="s">
        <v>66</v>
      </c>
      <c r="C2591">
        <v>2018</v>
      </c>
      <c r="D2591" t="s">
        <v>21</v>
      </c>
      <c r="E2591" s="27">
        <v>316283949.58999997</v>
      </c>
    </row>
    <row r="2592" spans="1:5" x14ac:dyDescent="0.25">
      <c r="A2592" t="s">
        <v>37</v>
      </c>
      <c r="B2592" t="s">
        <v>66</v>
      </c>
      <c r="C2592">
        <v>2018</v>
      </c>
      <c r="D2592" t="s">
        <v>22</v>
      </c>
      <c r="E2592" s="27">
        <v>7510552470.9400005</v>
      </c>
    </row>
    <row r="2593" spans="1:5" x14ac:dyDescent="0.25">
      <c r="A2593" t="s">
        <v>37</v>
      </c>
      <c r="B2593" t="s">
        <v>66</v>
      </c>
      <c r="C2593">
        <v>2018</v>
      </c>
      <c r="D2593" t="s">
        <v>23</v>
      </c>
      <c r="E2593" s="27">
        <v>14611508044.280001</v>
      </c>
    </row>
    <row r="2594" spans="1:5" x14ac:dyDescent="0.25">
      <c r="A2594" t="s">
        <v>37</v>
      </c>
      <c r="B2594" t="s">
        <v>66</v>
      </c>
      <c r="C2594">
        <v>2018</v>
      </c>
      <c r="D2594" t="s">
        <v>24</v>
      </c>
      <c r="E2594" s="27">
        <v>1783968906.0100002</v>
      </c>
    </row>
    <row r="2595" spans="1:5" x14ac:dyDescent="0.25">
      <c r="A2595" t="s">
        <v>37</v>
      </c>
      <c r="B2595" t="s">
        <v>66</v>
      </c>
      <c r="C2595">
        <v>2018</v>
      </c>
      <c r="D2595" t="s">
        <v>25</v>
      </c>
      <c r="E2595" s="27">
        <v>1295692370.3700001</v>
      </c>
    </row>
    <row r="2596" spans="1:5" x14ac:dyDescent="0.25">
      <c r="A2596" t="s">
        <v>37</v>
      </c>
      <c r="B2596" t="s">
        <v>66</v>
      </c>
      <c r="C2596">
        <v>2018</v>
      </c>
      <c r="D2596" t="s">
        <v>26</v>
      </c>
      <c r="E2596" s="27">
        <v>2204773.7799999998</v>
      </c>
    </row>
    <row r="2597" spans="1:5" x14ac:dyDescent="0.25">
      <c r="A2597" t="s">
        <v>37</v>
      </c>
      <c r="B2597" t="s">
        <v>66</v>
      </c>
      <c r="C2597">
        <v>2018</v>
      </c>
      <c r="D2597" t="s">
        <v>27</v>
      </c>
      <c r="E2597" s="27">
        <v>486071761.86000001</v>
      </c>
    </row>
    <row r="2598" spans="1:5" x14ac:dyDescent="0.25">
      <c r="A2598" t="s">
        <v>37</v>
      </c>
      <c r="B2598" t="s">
        <v>66</v>
      </c>
      <c r="C2598">
        <v>2018</v>
      </c>
      <c r="D2598" t="s">
        <v>28</v>
      </c>
      <c r="E2598" s="27">
        <v>486071761.86000001</v>
      </c>
    </row>
    <row r="2599" spans="1:5" x14ac:dyDescent="0.25">
      <c r="A2599" t="s">
        <v>37</v>
      </c>
      <c r="B2599" t="s">
        <v>66</v>
      </c>
      <c r="C2599">
        <v>2018</v>
      </c>
      <c r="D2599" t="s">
        <v>29</v>
      </c>
      <c r="E2599" s="27">
        <v>1297897144.1500001</v>
      </c>
    </row>
    <row r="2600" spans="1:5" x14ac:dyDescent="0.25">
      <c r="A2600" t="s">
        <v>37</v>
      </c>
      <c r="B2600" t="s">
        <v>66</v>
      </c>
      <c r="C2600">
        <v>2018</v>
      </c>
      <c r="D2600" t="s">
        <v>30</v>
      </c>
      <c r="E2600" s="27">
        <v>15909405188.43</v>
      </c>
    </row>
    <row r="2601" spans="1:5" x14ac:dyDescent="0.25">
      <c r="A2601" t="s">
        <v>37</v>
      </c>
      <c r="B2601" t="s">
        <v>66</v>
      </c>
      <c r="C2601">
        <v>2018</v>
      </c>
      <c r="D2601" t="s">
        <v>31</v>
      </c>
      <c r="E2601" s="27">
        <v>553534276.94000244</v>
      </c>
    </row>
    <row r="2602" spans="1:5" x14ac:dyDescent="0.25">
      <c r="A2602" t="s">
        <v>37</v>
      </c>
      <c r="B2602" t="s">
        <v>66</v>
      </c>
      <c r="C2602">
        <v>2018</v>
      </c>
      <c r="D2602" t="s">
        <v>32</v>
      </c>
      <c r="E2602" s="27">
        <v>198285144.59000015</v>
      </c>
    </row>
    <row r="2603" spans="1:5" x14ac:dyDescent="0.25">
      <c r="A2603" t="s">
        <v>37</v>
      </c>
      <c r="B2603" t="s">
        <v>66</v>
      </c>
      <c r="C2603">
        <v>2018</v>
      </c>
      <c r="D2603" t="s">
        <v>33</v>
      </c>
      <c r="E2603" s="27">
        <v>355249132.35000229</v>
      </c>
    </row>
    <row r="2604" spans="1:5" x14ac:dyDescent="0.25">
      <c r="A2604" t="s">
        <v>37</v>
      </c>
      <c r="B2604" t="s">
        <v>66</v>
      </c>
      <c r="C2604">
        <v>2018</v>
      </c>
      <c r="D2604" t="s">
        <v>34</v>
      </c>
      <c r="E2604" s="27">
        <v>-1.9073486328125E-6</v>
      </c>
    </row>
    <row r="2605" spans="1:5" x14ac:dyDescent="0.25">
      <c r="A2605" t="s">
        <v>37</v>
      </c>
      <c r="B2605" t="s">
        <v>66</v>
      </c>
      <c r="C2605">
        <v>2018</v>
      </c>
      <c r="D2605" t="s">
        <v>35</v>
      </c>
      <c r="E2605" s="27">
        <v>373247641.95000076</v>
      </c>
    </row>
    <row r="2606" spans="1:5" x14ac:dyDescent="0.25">
      <c r="A2606" t="s">
        <v>38</v>
      </c>
      <c r="B2606" t="s">
        <v>66</v>
      </c>
      <c r="C2606">
        <v>2018</v>
      </c>
      <c r="D2606" t="s">
        <v>4</v>
      </c>
      <c r="E2606" s="27">
        <v>5160172157.8400011</v>
      </c>
    </row>
    <row r="2607" spans="1:5" x14ac:dyDescent="0.25">
      <c r="A2607" t="s">
        <v>38</v>
      </c>
      <c r="B2607" t="s">
        <v>66</v>
      </c>
      <c r="C2607">
        <v>2018</v>
      </c>
      <c r="D2607" t="s">
        <v>5</v>
      </c>
      <c r="E2607" s="27">
        <v>1186505774.3199999</v>
      </c>
    </row>
    <row r="2608" spans="1:5" x14ac:dyDescent="0.25">
      <c r="A2608" t="s">
        <v>38</v>
      </c>
      <c r="B2608" t="s">
        <v>66</v>
      </c>
      <c r="C2608">
        <v>2018</v>
      </c>
      <c r="D2608" t="s">
        <v>6</v>
      </c>
      <c r="E2608" s="27">
        <v>726858089.54000008</v>
      </c>
    </row>
    <row r="2609" spans="1:5" x14ac:dyDescent="0.25">
      <c r="A2609" t="s">
        <v>38</v>
      </c>
      <c r="B2609" t="s">
        <v>66</v>
      </c>
      <c r="C2609">
        <v>2018</v>
      </c>
      <c r="D2609" t="s">
        <v>7</v>
      </c>
      <c r="E2609" s="27">
        <v>3260337519.9200001</v>
      </c>
    </row>
    <row r="2610" spans="1:5" x14ac:dyDescent="0.25">
      <c r="A2610" t="s">
        <v>38</v>
      </c>
      <c r="B2610" t="s">
        <v>66</v>
      </c>
      <c r="C2610">
        <v>2018</v>
      </c>
      <c r="D2610" t="s">
        <v>8</v>
      </c>
      <c r="E2610" s="27">
        <v>2446071767.7400002</v>
      </c>
    </row>
    <row r="2611" spans="1:5" x14ac:dyDescent="0.25">
      <c r="A2611" t="s">
        <v>38</v>
      </c>
      <c r="B2611" t="s">
        <v>66</v>
      </c>
      <c r="C2611">
        <v>2018</v>
      </c>
      <c r="D2611" t="s">
        <v>9</v>
      </c>
      <c r="E2611" s="27">
        <v>83213950.620000005</v>
      </c>
    </row>
    <row r="2612" spans="1:5" x14ac:dyDescent="0.25">
      <c r="A2612" t="s">
        <v>38</v>
      </c>
      <c r="B2612" t="s">
        <v>66</v>
      </c>
      <c r="C2612">
        <v>2018</v>
      </c>
      <c r="D2612" t="s">
        <v>10</v>
      </c>
      <c r="E2612" s="27">
        <v>630114912.98000002</v>
      </c>
    </row>
    <row r="2613" spans="1:5" x14ac:dyDescent="0.25">
      <c r="A2613" t="s">
        <v>38</v>
      </c>
      <c r="B2613" t="s">
        <v>66</v>
      </c>
      <c r="C2613">
        <v>2018</v>
      </c>
      <c r="D2613" t="s">
        <v>11</v>
      </c>
      <c r="E2613" s="27">
        <v>4530057244.8600006</v>
      </c>
    </row>
    <row r="2614" spans="1:5" x14ac:dyDescent="0.25">
      <c r="A2614" t="s">
        <v>38</v>
      </c>
      <c r="B2614" t="s">
        <v>66</v>
      </c>
      <c r="C2614">
        <v>2018</v>
      </c>
      <c r="D2614" t="s">
        <v>12</v>
      </c>
      <c r="E2614" s="27">
        <v>139551.72</v>
      </c>
    </row>
    <row r="2615" spans="1:5" x14ac:dyDescent="0.25">
      <c r="A2615" t="s">
        <v>38</v>
      </c>
      <c r="B2615" t="s">
        <v>66</v>
      </c>
      <c r="C2615">
        <v>2018</v>
      </c>
      <c r="D2615" t="s">
        <v>13</v>
      </c>
      <c r="E2615" s="27">
        <v>126600</v>
      </c>
    </row>
    <row r="2616" spans="1:5" x14ac:dyDescent="0.25">
      <c r="A2616" t="s">
        <v>38</v>
      </c>
      <c r="B2616" t="s">
        <v>66</v>
      </c>
      <c r="C2616">
        <v>2018</v>
      </c>
      <c r="D2616" t="s">
        <v>14</v>
      </c>
      <c r="E2616" s="27">
        <v>0</v>
      </c>
    </row>
    <row r="2617" spans="1:5" x14ac:dyDescent="0.25">
      <c r="A2617" t="s">
        <v>38</v>
      </c>
      <c r="B2617" t="s">
        <v>66</v>
      </c>
      <c r="C2617">
        <v>2018</v>
      </c>
      <c r="D2617" t="s">
        <v>15</v>
      </c>
      <c r="E2617" s="27">
        <v>12951.72</v>
      </c>
    </row>
    <row r="2618" spans="1:5" x14ac:dyDescent="0.25">
      <c r="A2618" t="s">
        <v>38</v>
      </c>
      <c r="B2618" t="s">
        <v>66</v>
      </c>
      <c r="C2618">
        <v>2018</v>
      </c>
      <c r="D2618" t="s">
        <v>17</v>
      </c>
      <c r="E2618" s="27">
        <v>12951.720000000001</v>
      </c>
    </row>
    <row r="2619" spans="1:5" x14ac:dyDescent="0.25">
      <c r="A2619" t="s">
        <v>38</v>
      </c>
      <c r="B2619" t="s">
        <v>66</v>
      </c>
      <c r="C2619">
        <v>2018</v>
      </c>
      <c r="D2619" t="s">
        <v>18</v>
      </c>
      <c r="E2619" s="27">
        <v>4530070196.5800009</v>
      </c>
    </row>
    <row r="2620" spans="1:5" x14ac:dyDescent="0.25">
      <c r="A2620" t="s">
        <v>38</v>
      </c>
      <c r="B2620" t="s">
        <v>66</v>
      </c>
      <c r="C2620">
        <v>2018</v>
      </c>
      <c r="D2620" t="s">
        <v>19</v>
      </c>
      <c r="E2620" s="27">
        <v>3129130648.0400004</v>
      </c>
    </row>
    <row r="2621" spans="1:5" x14ac:dyDescent="0.25">
      <c r="A2621" t="s">
        <v>38</v>
      </c>
      <c r="B2621" t="s">
        <v>66</v>
      </c>
      <c r="C2621">
        <v>2018</v>
      </c>
      <c r="D2621" t="s">
        <v>20</v>
      </c>
      <c r="E2621" s="27">
        <v>1849329496.49</v>
      </c>
    </row>
    <row r="2622" spans="1:5" x14ac:dyDescent="0.25">
      <c r="A2622" t="s">
        <v>38</v>
      </c>
      <c r="B2622" t="s">
        <v>66</v>
      </c>
      <c r="C2622">
        <v>2018</v>
      </c>
      <c r="D2622" t="s">
        <v>21</v>
      </c>
      <c r="E2622" s="27">
        <v>126339221.39</v>
      </c>
    </row>
    <row r="2623" spans="1:5" x14ac:dyDescent="0.25">
      <c r="A2623" t="s">
        <v>38</v>
      </c>
      <c r="B2623" t="s">
        <v>66</v>
      </c>
      <c r="C2623">
        <v>2018</v>
      </c>
      <c r="D2623" t="s">
        <v>22</v>
      </c>
      <c r="E2623" s="27">
        <v>1153461930.1600001</v>
      </c>
    </row>
    <row r="2624" spans="1:5" x14ac:dyDescent="0.25">
      <c r="A2624" t="s">
        <v>38</v>
      </c>
      <c r="B2624" t="s">
        <v>66</v>
      </c>
      <c r="C2624">
        <v>2018</v>
      </c>
      <c r="D2624" t="s">
        <v>23</v>
      </c>
      <c r="E2624" s="27">
        <v>3002791426.6500006</v>
      </c>
    </row>
    <row r="2625" spans="1:5" x14ac:dyDescent="0.25">
      <c r="A2625" t="s">
        <v>38</v>
      </c>
      <c r="B2625" t="s">
        <v>66</v>
      </c>
      <c r="C2625">
        <v>2018</v>
      </c>
      <c r="D2625" t="s">
        <v>24</v>
      </c>
      <c r="E2625" s="27">
        <v>280637049.54999995</v>
      </c>
    </row>
    <row r="2626" spans="1:5" x14ac:dyDescent="0.25">
      <c r="A2626" t="s">
        <v>38</v>
      </c>
      <c r="B2626" t="s">
        <v>66</v>
      </c>
      <c r="C2626">
        <v>2018</v>
      </c>
      <c r="D2626" t="s">
        <v>25</v>
      </c>
      <c r="E2626" s="27">
        <v>149136819.26999998</v>
      </c>
    </row>
    <row r="2627" spans="1:5" x14ac:dyDescent="0.25">
      <c r="A2627" t="s">
        <v>38</v>
      </c>
      <c r="B2627" t="s">
        <v>66</v>
      </c>
      <c r="C2627">
        <v>2018</v>
      </c>
      <c r="D2627" t="s">
        <v>26</v>
      </c>
      <c r="E2627" s="27">
        <v>11762814.030000001</v>
      </c>
    </row>
    <row r="2628" spans="1:5" x14ac:dyDescent="0.25">
      <c r="A2628" t="s">
        <v>38</v>
      </c>
      <c r="B2628" t="s">
        <v>66</v>
      </c>
      <c r="C2628">
        <v>2018</v>
      </c>
      <c r="D2628" t="s">
        <v>27</v>
      </c>
      <c r="E2628" s="27">
        <v>119737416.25</v>
      </c>
    </row>
    <row r="2629" spans="1:5" x14ac:dyDescent="0.25">
      <c r="A2629" t="s">
        <v>38</v>
      </c>
      <c r="B2629" t="s">
        <v>66</v>
      </c>
      <c r="C2629">
        <v>2018</v>
      </c>
      <c r="D2629" t="s">
        <v>28</v>
      </c>
      <c r="E2629" s="27">
        <v>119737416.25</v>
      </c>
    </row>
    <row r="2630" spans="1:5" x14ac:dyDescent="0.25">
      <c r="A2630" t="s">
        <v>38</v>
      </c>
      <c r="B2630" t="s">
        <v>66</v>
      </c>
      <c r="C2630">
        <v>2018</v>
      </c>
      <c r="D2630" t="s">
        <v>29</v>
      </c>
      <c r="E2630" s="27">
        <v>160899633.29999995</v>
      </c>
    </row>
    <row r="2631" spans="1:5" x14ac:dyDescent="0.25">
      <c r="A2631" t="s">
        <v>38</v>
      </c>
      <c r="B2631" t="s">
        <v>66</v>
      </c>
      <c r="C2631">
        <v>2018</v>
      </c>
      <c r="D2631" t="s">
        <v>30</v>
      </c>
      <c r="E2631" s="27">
        <v>3163691059.9500008</v>
      </c>
    </row>
    <row r="2632" spans="1:5" x14ac:dyDescent="0.25">
      <c r="A2632" t="s">
        <v>38</v>
      </c>
      <c r="B2632" t="s">
        <v>66</v>
      </c>
      <c r="C2632">
        <v>2018</v>
      </c>
      <c r="D2632" t="s">
        <v>31</v>
      </c>
      <c r="E2632" s="27">
        <v>1366379136.6300001</v>
      </c>
    </row>
    <row r="2633" spans="1:5" x14ac:dyDescent="0.25">
      <c r="A2633" t="s">
        <v>38</v>
      </c>
      <c r="B2633" t="s">
        <v>66</v>
      </c>
      <c r="C2633">
        <v>2018</v>
      </c>
      <c r="D2633" t="s">
        <v>32</v>
      </c>
      <c r="E2633" s="27">
        <v>1083457298.6599994</v>
      </c>
    </row>
    <row r="2634" spans="1:5" x14ac:dyDescent="0.25">
      <c r="A2634" t="s">
        <v>38</v>
      </c>
      <c r="B2634" t="s">
        <v>66</v>
      </c>
      <c r="C2634">
        <v>2018</v>
      </c>
      <c r="D2634" t="s">
        <v>33</v>
      </c>
      <c r="E2634" s="27">
        <v>282921837.97000074</v>
      </c>
    </row>
    <row r="2635" spans="1:5" x14ac:dyDescent="0.25">
      <c r="A2635" t="s">
        <v>38</v>
      </c>
      <c r="B2635" t="s">
        <v>66</v>
      </c>
      <c r="C2635">
        <v>2018</v>
      </c>
      <c r="D2635" t="s">
        <v>34</v>
      </c>
      <c r="E2635" s="27">
        <v>-4903087.789999485</v>
      </c>
    </row>
    <row r="2636" spans="1:5" x14ac:dyDescent="0.25">
      <c r="A2636" t="s">
        <v>38</v>
      </c>
      <c r="B2636" t="s">
        <v>66</v>
      </c>
      <c r="C2636">
        <v>2018</v>
      </c>
      <c r="D2636" t="s">
        <v>35</v>
      </c>
      <c r="E2636" s="27">
        <v>671989801.10000134</v>
      </c>
    </row>
    <row r="2637" spans="1:5" x14ac:dyDescent="0.25">
      <c r="A2637" t="s">
        <v>39</v>
      </c>
      <c r="B2637" t="s">
        <v>66</v>
      </c>
      <c r="C2637">
        <v>2018</v>
      </c>
      <c r="D2637" t="s">
        <v>4</v>
      </c>
      <c r="E2637" s="27">
        <v>41572794226.740005</v>
      </c>
    </row>
    <row r="2638" spans="1:5" x14ac:dyDescent="0.25">
      <c r="A2638" t="s">
        <v>39</v>
      </c>
      <c r="B2638" t="s">
        <v>66</v>
      </c>
      <c r="C2638">
        <v>2018</v>
      </c>
      <c r="D2638" t="s">
        <v>5</v>
      </c>
      <c r="E2638" s="27">
        <v>24830110985.060001</v>
      </c>
    </row>
    <row r="2639" spans="1:5" x14ac:dyDescent="0.25">
      <c r="A2639" t="s">
        <v>39</v>
      </c>
      <c r="B2639" t="s">
        <v>66</v>
      </c>
      <c r="C2639">
        <v>2018</v>
      </c>
      <c r="D2639" t="s">
        <v>6</v>
      </c>
      <c r="E2639" s="27">
        <v>20104191654.400002</v>
      </c>
    </row>
    <row r="2640" spans="1:5" x14ac:dyDescent="0.25">
      <c r="A2640" t="s">
        <v>39</v>
      </c>
      <c r="B2640" t="s">
        <v>66</v>
      </c>
      <c r="C2640">
        <v>2018</v>
      </c>
      <c r="D2640" t="s">
        <v>7</v>
      </c>
      <c r="E2640" s="27">
        <v>12402099149.459999</v>
      </c>
    </row>
    <row r="2641" spans="1:5" x14ac:dyDescent="0.25">
      <c r="A2641" t="s">
        <v>39</v>
      </c>
      <c r="B2641" t="s">
        <v>66</v>
      </c>
      <c r="C2641">
        <v>2018</v>
      </c>
      <c r="D2641" t="s">
        <v>8</v>
      </c>
      <c r="E2641" s="27">
        <v>6663479323.3899994</v>
      </c>
    </row>
    <row r="2642" spans="1:5" x14ac:dyDescent="0.25">
      <c r="A2642" t="s">
        <v>39</v>
      </c>
      <c r="B2642" t="s">
        <v>66</v>
      </c>
      <c r="C2642">
        <v>2018</v>
      </c>
      <c r="D2642" t="s">
        <v>9</v>
      </c>
      <c r="E2642" s="27">
        <v>4025054470.8699999</v>
      </c>
    </row>
    <row r="2643" spans="1:5" x14ac:dyDescent="0.25">
      <c r="A2643" t="s">
        <v>39</v>
      </c>
      <c r="B2643" t="s">
        <v>66</v>
      </c>
      <c r="C2643">
        <v>2018</v>
      </c>
      <c r="D2643" t="s">
        <v>10</v>
      </c>
      <c r="E2643" s="27">
        <v>315529621.35000002</v>
      </c>
    </row>
    <row r="2644" spans="1:5" x14ac:dyDescent="0.25">
      <c r="A2644" t="s">
        <v>39</v>
      </c>
      <c r="B2644" t="s">
        <v>66</v>
      </c>
      <c r="C2644">
        <v>2018</v>
      </c>
      <c r="D2644" t="s">
        <v>11</v>
      </c>
      <c r="E2644" s="27">
        <v>41257264605.390007</v>
      </c>
    </row>
    <row r="2645" spans="1:5" x14ac:dyDescent="0.25">
      <c r="A2645" t="s">
        <v>39</v>
      </c>
      <c r="B2645" t="s">
        <v>66</v>
      </c>
      <c r="C2645">
        <v>2018</v>
      </c>
      <c r="D2645" t="s">
        <v>12</v>
      </c>
      <c r="E2645" s="27">
        <v>1382529115.01</v>
      </c>
    </row>
    <row r="2646" spans="1:5" x14ac:dyDescent="0.25">
      <c r="A2646" t="s">
        <v>39</v>
      </c>
      <c r="B2646" t="s">
        <v>66</v>
      </c>
      <c r="C2646">
        <v>2018</v>
      </c>
      <c r="D2646" t="s">
        <v>13</v>
      </c>
      <c r="E2646" s="27">
        <v>836298926.04000008</v>
      </c>
    </row>
    <row r="2647" spans="1:5" x14ac:dyDescent="0.25">
      <c r="A2647" t="s">
        <v>39</v>
      </c>
      <c r="B2647" t="s">
        <v>66</v>
      </c>
      <c r="C2647">
        <v>2018</v>
      </c>
      <c r="D2647" t="s">
        <v>14</v>
      </c>
      <c r="E2647" s="27">
        <v>546230188.97000003</v>
      </c>
    </row>
    <row r="2648" spans="1:5" x14ac:dyDescent="0.25">
      <c r="A2648" t="s">
        <v>39</v>
      </c>
      <c r="B2648" t="s">
        <v>66</v>
      </c>
      <c r="C2648">
        <v>2018</v>
      </c>
      <c r="D2648" t="s">
        <v>15</v>
      </c>
      <c r="E2648" s="27">
        <v>0</v>
      </c>
    </row>
    <row r="2649" spans="1:5" x14ac:dyDescent="0.25">
      <c r="A2649" t="s">
        <v>39</v>
      </c>
      <c r="B2649" t="s">
        <v>66</v>
      </c>
      <c r="C2649">
        <v>2018</v>
      </c>
      <c r="D2649" t="s">
        <v>17</v>
      </c>
      <c r="E2649" s="27">
        <v>546230188.96999991</v>
      </c>
    </row>
    <row r="2650" spans="1:5" x14ac:dyDescent="0.25">
      <c r="A2650" t="s">
        <v>39</v>
      </c>
      <c r="B2650" t="s">
        <v>66</v>
      </c>
      <c r="C2650">
        <v>2018</v>
      </c>
      <c r="D2650" t="s">
        <v>18</v>
      </c>
      <c r="E2650" s="27">
        <v>41803494794.360008</v>
      </c>
    </row>
    <row r="2651" spans="1:5" x14ac:dyDescent="0.25">
      <c r="A2651" t="s">
        <v>39</v>
      </c>
      <c r="B2651" t="s">
        <v>66</v>
      </c>
      <c r="C2651">
        <v>2018</v>
      </c>
      <c r="D2651" t="s">
        <v>19</v>
      </c>
      <c r="E2651" s="27">
        <v>39769319170.340004</v>
      </c>
    </row>
    <row r="2652" spans="1:5" x14ac:dyDescent="0.25">
      <c r="A2652" t="s">
        <v>39</v>
      </c>
      <c r="B2652" t="s">
        <v>66</v>
      </c>
      <c r="C2652">
        <v>2018</v>
      </c>
      <c r="D2652" t="s">
        <v>20</v>
      </c>
      <c r="E2652" s="27">
        <v>21206827407.849995</v>
      </c>
    </row>
    <row r="2653" spans="1:5" x14ac:dyDescent="0.25">
      <c r="A2653" t="s">
        <v>39</v>
      </c>
      <c r="B2653" t="s">
        <v>66</v>
      </c>
      <c r="C2653">
        <v>2018</v>
      </c>
      <c r="D2653" t="s">
        <v>21</v>
      </c>
      <c r="E2653" s="27">
        <v>825064467.79999995</v>
      </c>
    </row>
    <row r="2654" spans="1:5" x14ac:dyDescent="0.25">
      <c r="A2654" t="s">
        <v>39</v>
      </c>
      <c r="B2654" t="s">
        <v>66</v>
      </c>
      <c r="C2654">
        <v>2018</v>
      </c>
      <c r="D2654" t="s">
        <v>22</v>
      </c>
      <c r="E2654" s="27">
        <v>17737427294.689999</v>
      </c>
    </row>
    <row r="2655" spans="1:5" x14ac:dyDescent="0.25">
      <c r="A2655" t="s">
        <v>39</v>
      </c>
      <c r="B2655" t="s">
        <v>66</v>
      </c>
      <c r="C2655">
        <v>2018</v>
      </c>
      <c r="D2655" t="s">
        <v>23</v>
      </c>
      <c r="E2655" s="27">
        <v>38944254702.540001</v>
      </c>
    </row>
    <row r="2656" spans="1:5" x14ac:dyDescent="0.25">
      <c r="A2656" t="s">
        <v>39</v>
      </c>
      <c r="B2656" t="s">
        <v>66</v>
      </c>
      <c r="C2656">
        <v>2018</v>
      </c>
      <c r="D2656" t="s">
        <v>24</v>
      </c>
      <c r="E2656" s="27">
        <v>3934342875.1599998</v>
      </c>
    </row>
    <row r="2657" spans="1:5" x14ac:dyDescent="0.25">
      <c r="A2657" t="s">
        <v>39</v>
      </c>
      <c r="B2657" t="s">
        <v>66</v>
      </c>
      <c r="C2657">
        <v>2018</v>
      </c>
      <c r="D2657" t="s">
        <v>25</v>
      </c>
      <c r="E2657" s="27">
        <v>2545954387.4200001</v>
      </c>
    </row>
    <row r="2658" spans="1:5" x14ac:dyDescent="0.25">
      <c r="A2658" t="s">
        <v>39</v>
      </c>
      <c r="B2658" t="s">
        <v>66</v>
      </c>
      <c r="C2658">
        <v>2018</v>
      </c>
      <c r="D2658" t="s">
        <v>26</v>
      </c>
      <c r="E2658" s="27">
        <v>389740450.93000007</v>
      </c>
    </row>
    <row r="2659" spans="1:5" x14ac:dyDescent="0.25">
      <c r="A2659" t="s">
        <v>39</v>
      </c>
      <c r="B2659" t="s">
        <v>66</v>
      </c>
      <c r="C2659">
        <v>2018</v>
      </c>
      <c r="D2659" t="s">
        <v>27</v>
      </c>
      <c r="E2659" s="27">
        <v>998648036.80999994</v>
      </c>
    </row>
    <row r="2660" spans="1:5" x14ac:dyDescent="0.25">
      <c r="A2660" t="s">
        <v>39</v>
      </c>
      <c r="B2660" t="s">
        <v>66</v>
      </c>
      <c r="C2660">
        <v>2018</v>
      </c>
      <c r="D2660" t="s">
        <v>28</v>
      </c>
      <c r="E2660" s="27">
        <v>776975690.02999997</v>
      </c>
    </row>
    <row r="2661" spans="1:5" x14ac:dyDescent="0.25">
      <c r="A2661" t="s">
        <v>39</v>
      </c>
      <c r="B2661" t="s">
        <v>66</v>
      </c>
      <c r="C2661">
        <v>2018</v>
      </c>
      <c r="D2661" t="s">
        <v>29</v>
      </c>
      <c r="E2661" s="27">
        <v>2935694838.3499994</v>
      </c>
    </row>
    <row r="2662" spans="1:5" x14ac:dyDescent="0.25">
      <c r="A2662" t="s">
        <v>39</v>
      </c>
      <c r="B2662" t="s">
        <v>66</v>
      </c>
      <c r="C2662">
        <v>2018</v>
      </c>
      <c r="D2662" t="s">
        <v>30</v>
      </c>
      <c r="E2662" s="27">
        <v>41879949540.889999</v>
      </c>
    </row>
    <row r="2663" spans="1:5" x14ac:dyDescent="0.25">
      <c r="A2663" t="s">
        <v>39</v>
      </c>
      <c r="B2663" t="s">
        <v>66</v>
      </c>
      <c r="C2663">
        <v>2018</v>
      </c>
      <c r="D2663" t="s">
        <v>31</v>
      </c>
      <c r="E2663" s="27">
        <v>-76454746.52999115</v>
      </c>
    </row>
    <row r="2664" spans="1:5" x14ac:dyDescent="0.25">
      <c r="A2664" t="s">
        <v>39</v>
      </c>
      <c r="B2664" t="s">
        <v>66</v>
      </c>
      <c r="C2664">
        <v>2018</v>
      </c>
      <c r="D2664" t="s">
        <v>32</v>
      </c>
      <c r="E2664" s="27">
        <v>111915503.80999756</v>
      </c>
    </row>
    <row r="2665" spans="1:5" x14ac:dyDescent="0.25">
      <c r="A2665" t="s">
        <v>39</v>
      </c>
      <c r="B2665" t="s">
        <v>66</v>
      </c>
      <c r="C2665">
        <v>2018</v>
      </c>
      <c r="D2665" t="s">
        <v>33</v>
      </c>
      <c r="E2665" s="27">
        <v>-188370250.33998871</v>
      </c>
    </row>
    <row r="2666" spans="1:5" x14ac:dyDescent="0.25">
      <c r="A2666" t="s">
        <v>39</v>
      </c>
      <c r="B2666" t="s">
        <v>66</v>
      </c>
      <c r="C2666">
        <v>2018</v>
      </c>
      <c r="D2666" t="s">
        <v>34</v>
      </c>
      <c r="E2666" s="27">
        <v>53985436.049987793</v>
      </c>
    </row>
    <row r="2667" spans="1:5" x14ac:dyDescent="0.25">
      <c r="A2667" t="s">
        <v>39</v>
      </c>
      <c r="B2667" t="s">
        <v>66</v>
      </c>
      <c r="C2667">
        <v>2018</v>
      </c>
      <c r="D2667" t="s">
        <v>35</v>
      </c>
      <c r="E2667" s="27">
        <v>-914239643.60998535</v>
      </c>
    </row>
    <row r="2668" spans="1:5" x14ac:dyDescent="0.25">
      <c r="A2668" t="s">
        <v>40</v>
      </c>
      <c r="B2668" t="s">
        <v>66</v>
      </c>
      <c r="C2668">
        <v>2018</v>
      </c>
      <c r="D2668" t="s">
        <v>4</v>
      </c>
      <c r="E2668" s="27">
        <v>23310370337.150002</v>
      </c>
    </row>
    <row r="2669" spans="1:5" x14ac:dyDescent="0.25">
      <c r="A2669" t="s">
        <v>40</v>
      </c>
      <c r="B2669" t="s">
        <v>66</v>
      </c>
      <c r="C2669">
        <v>2018</v>
      </c>
      <c r="D2669" t="s">
        <v>5</v>
      </c>
      <c r="E2669" s="27">
        <v>13115300175.910002</v>
      </c>
    </row>
    <row r="2670" spans="1:5" x14ac:dyDescent="0.25">
      <c r="A2670" t="s">
        <v>40</v>
      </c>
      <c r="B2670" t="s">
        <v>66</v>
      </c>
      <c r="C2670">
        <v>2018</v>
      </c>
      <c r="D2670" t="s">
        <v>6</v>
      </c>
      <c r="E2670" s="27">
        <v>10247346094.230003</v>
      </c>
    </row>
    <row r="2671" spans="1:5" x14ac:dyDescent="0.25">
      <c r="A2671" t="s">
        <v>40</v>
      </c>
      <c r="B2671" t="s">
        <v>66</v>
      </c>
      <c r="C2671">
        <v>2018</v>
      </c>
      <c r="D2671" t="s">
        <v>7</v>
      </c>
      <c r="E2671" s="27">
        <v>7930162233.4099989</v>
      </c>
    </row>
    <row r="2672" spans="1:5" x14ac:dyDescent="0.25">
      <c r="A2672" t="s">
        <v>40</v>
      </c>
      <c r="B2672" t="s">
        <v>66</v>
      </c>
      <c r="C2672">
        <v>2018</v>
      </c>
      <c r="D2672" t="s">
        <v>8</v>
      </c>
      <c r="E2672" s="27">
        <v>5196425631.6499996</v>
      </c>
    </row>
    <row r="2673" spans="1:5" x14ac:dyDescent="0.25">
      <c r="A2673" t="s">
        <v>40</v>
      </c>
      <c r="B2673" t="s">
        <v>66</v>
      </c>
      <c r="C2673">
        <v>2018</v>
      </c>
      <c r="D2673" t="s">
        <v>9</v>
      </c>
      <c r="E2673" s="27">
        <v>1977804919.1900005</v>
      </c>
    </row>
    <row r="2674" spans="1:5" x14ac:dyDescent="0.25">
      <c r="A2674" t="s">
        <v>40</v>
      </c>
      <c r="B2674" t="s">
        <v>66</v>
      </c>
      <c r="C2674">
        <v>2018</v>
      </c>
      <c r="D2674" t="s">
        <v>10</v>
      </c>
      <c r="E2674" s="27">
        <v>287103008.64000005</v>
      </c>
    </row>
    <row r="2675" spans="1:5" x14ac:dyDescent="0.25">
      <c r="A2675" t="s">
        <v>40</v>
      </c>
      <c r="B2675" t="s">
        <v>66</v>
      </c>
      <c r="C2675">
        <v>2018</v>
      </c>
      <c r="D2675" t="s">
        <v>11</v>
      </c>
      <c r="E2675" s="27">
        <v>23023267328.509998</v>
      </c>
    </row>
    <row r="2676" spans="1:5" x14ac:dyDescent="0.25">
      <c r="A2676" t="s">
        <v>40</v>
      </c>
      <c r="B2676" t="s">
        <v>66</v>
      </c>
      <c r="C2676">
        <v>2018</v>
      </c>
      <c r="D2676" t="s">
        <v>12</v>
      </c>
      <c r="E2676" s="27">
        <v>1484162527.8599999</v>
      </c>
    </row>
    <row r="2677" spans="1:5" x14ac:dyDescent="0.25">
      <c r="A2677" t="s">
        <v>40</v>
      </c>
      <c r="B2677" t="s">
        <v>66</v>
      </c>
      <c r="C2677">
        <v>2018</v>
      </c>
      <c r="D2677" t="s">
        <v>13</v>
      </c>
      <c r="E2677" s="27">
        <v>1058461013.63</v>
      </c>
    </row>
    <row r="2678" spans="1:5" x14ac:dyDescent="0.25">
      <c r="A2678" t="s">
        <v>40</v>
      </c>
      <c r="B2678" t="s">
        <v>66</v>
      </c>
      <c r="C2678">
        <v>2018</v>
      </c>
      <c r="D2678" t="s">
        <v>14</v>
      </c>
      <c r="E2678" s="27">
        <v>410908696.13000005</v>
      </c>
    </row>
    <row r="2679" spans="1:5" x14ac:dyDescent="0.25">
      <c r="A2679" t="s">
        <v>40</v>
      </c>
      <c r="B2679" t="s">
        <v>66</v>
      </c>
      <c r="C2679">
        <v>2018</v>
      </c>
      <c r="D2679" t="s">
        <v>15</v>
      </c>
      <c r="E2679" s="27">
        <v>14792818.100000009</v>
      </c>
    </row>
    <row r="2680" spans="1:5" x14ac:dyDescent="0.25">
      <c r="A2680" t="s">
        <v>40</v>
      </c>
      <c r="B2680" t="s">
        <v>66</v>
      </c>
      <c r="C2680">
        <v>2018</v>
      </c>
      <c r="D2680" t="s">
        <v>17</v>
      </c>
      <c r="E2680" s="27">
        <v>425701514.2299999</v>
      </c>
    </row>
    <row r="2681" spans="1:5" x14ac:dyDescent="0.25">
      <c r="A2681" t="s">
        <v>40</v>
      </c>
      <c r="B2681" t="s">
        <v>66</v>
      </c>
      <c r="C2681">
        <v>2018</v>
      </c>
      <c r="D2681" t="s">
        <v>18</v>
      </c>
      <c r="E2681" s="27">
        <v>23448968842.739998</v>
      </c>
    </row>
    <row r="2682" spans="1:5" x14ac:dyDescent="0.25">
      <c r="A2682" t="s">
        <v>40</v>
      </c>
      <c r="B2682" t="s">
        <v>66</v>
      </c>
      <c r="C2682">
        <v>2018</v>
      </c>
      <c r="D2682" t="s">
        <v>19</v>
      </c>
      <c r="E2682" s="27">
        <v>21376849089.800003</v>
      </c>
    </row>
    <row r="2683" spans="1:5" x14ac:dyDescent="0.25">
      <c r="A2683" t="s">
        <v>40</v>
      </c>
      <c r="B2683" t="s">
        <v>66</v>
      </c>
      <c r="C2683">
        <v>2018</v>
      </c>
      <c r="D2683" t="s">
        <v>20</v>
      </c>
      <c r="E2683" s="27">
        <v>11045875165.620001</v>
      </c>
    </row>
    <row r="2684" spans="1:5" x14ac:dyDescent="0.25">
      <c r="A2684" t="s">
        <v>40</v>
      </c>
      <c r="B2684" t="s">
        <v>66</v>
      </c>
      <c r="C2684">
        <v>2018</v>
      </c>
      <c r="D2684" t="s">
        <v>21</v>
      </c>
      <c r="E2684" s="27">
        <v>562907752.5</v>
      </c>
    </row>
    <row r="2685" spans="1:5" x14ac:dyDescent="0.25">
      <c r="A2685" t="s">
        <v>40</v>
      </c>
      <c r="B2685" t="s">
        <v>66</v>
      </c>
      <c r="C2685">
        <v>2018</v>
      </c>
      <c r="D2685" t="s">
        <v>22</v>
      </c>
      <c r="E2685" s="27">
        <v>9768066171.6800003</v>
      </c>
    </row>
    <row r="2686" spans="1:5" x14ac:dyDescent="0.25">
      <c r="A2686" t="s">
        <v>40</v>
      </c>
      <c r="B2686" t="s">
        <v>66</v>
      </c>
      <c r="C2686">
        <v>2018</v>
      </c>
      <c r="D2686" t="s">
        <v>23</v>
      </c>
      <c r="E2686" s="27">
        <v>20813941337.300003</v>
      </c>
    </row>
    <row r="2687" spans="1:5" x14ac:dyDescent="0.25">
      <c r="A2687" t="s">
        <v>40</v>
      </c>
      <c r="B2687" t="s">
        <v>66</v>
      </c>
      <c r="C2687">
        <v>2018</v>
      </c>
      <c r="D2687" t="s">
        <v>24</v>
      </c>
      <c r="E2687" s="27">
        <v>3952452756.71</v>
      </c>
    </row>
    <row r="2688" spans="1:5" x14ac:dyDescent="0.25">
      <c r="A2688" t="s">
        <v>40</v>
      </c>
      <c r="B2688" t="s">
        <v>66</v>
      </c>
      <c r="C2688">
        <v>2018</v>
      </c>
      <c r="D2688" t="s">
        <v>25</v>
      </c>
      <c r="E2688" s="27">
        <v>2983313055.5699997</v>
      </c>
    </row>
    <row r="2689" spans="1:5" x14ac:dyDescent="0.25">
      <c r="A2689" t="s">
        <v>40</v>
      </c>
      <c r="B2689" t="s">
        <v>66</v>
      </c>
      <c r="C2689">
        <v>2018</v>
      </c>
      <c r="D2689" t="s">
        <v>26</v>
      </c>
      <c r="E2689" s="27">
        <v>142978527.31</v>
      </c>
    </row>
    <row r="2690" spans="1:5" x14ac:dyDescent="0.25">
      <c r="A2690" t="s">
        <v>40</v>
      </c>
      <c r="B2690" t="s">
        <v>66</v>
      </c>
      <c r="C2690">
        <v>2018</v>
      </c>
      <c r="D2690" t="s">
        <v>27</v>
      </c>
      <c r="E2690" s="27">
        <v>826161173.83000004</v>
      </c>
    </row>
    <row r="2691" spans="1:5" x14ac:dyDescent="0.25">
      <c r="A2691" t="s">
        <v>40</v>
      </c>
      <c r="B2691" t="s">
        <v>66</v>
      </c>
      <c r="C2691">
        <v>2018</v>
      </c>
      <c r="D2691" t="s">
        <v>28</v>
      </c>
      <c r="E2691" s="27">
        <v>800304830.59000003</v>
      </c>
    </row>
    <row r="2692" spans="1:5" x14ac:dyDescent="0.25">
      <c r="A2692" t="s">
        <v>40</v>
      </c>
      <c r="B2692" t="s">
        <v>66</v>
      </c>
      <c r="C2692">
        <v>2018</v>
      </c>
      <c r="D2692" t="s">
        <v>29</v>
      </c>
      <c r="E2692" s="27">
        <v>3126291582.8800001</v>
      </c>
    </row>
    <row r="2693" spans="1:5" x14ac:dyDescent="0.25">
      <c r="A2693" t="s">
        <v>40</v>
      </c>
      <c r="B2693" t="s">
        <v>66</v>
      </c>
      <c r="C2693">
        <v>2018</v>
      </c>
      <c r="D2693" t="s">
        <v>30</v>
      </c>
      <c r="E2693" s="27">
        <v>23940232920.180004</v>
      </c>
    </row>
    <row r="2694" spans="1:5" x14ac:dyDescent="0.25">
      <c r="A2694" t="s">
        <v>40</v>
      </c>
      <c r="B2694" t="s">
        <v>66</v>
      </c>
      <c r="C2694">
        <v>2018</v>
      </c>
      <c r="D2694" t="s">
        <v>31</v>
      </c>
      <c r="E2694" s="27">
        <v>-491264077.44000626</v>
      </c>
    </row>
    <row r="2695" spans="1:5" x14ac:dyDescent="0.25">
      <c r="A2695" t="s">
        <v>40</v>
      </c>
      <c r="B2695" t="s">
        <v>66</v>
      </c>
      <c r="C2695">
        <v>2018</v>
      </c>
      <c r="D2695" t="s">
        <v>32</v>
      </c>
      <c r="E2695" s="27">
        <v>42102699.880001068</v>
      </c>
    </row>
    <row r="2696" spans="1:5" x14ac:dyDescent="0.25">
      <c r="A2696" t="s">
        <v>40</v>
      </c>
      <c r="B2696" t="s">
        <v>66</v>
      </c>
      <c r="C2696">
        <v>2018</v>
      </c>
      <c r="D2696" t="s">
        <v>33</v>
      </c>
      <c r="E2696" s="27">
        <v>-533366777.32000732</v>
      </c>
    </row>
    <row r="2697" spans="1:5" x14ac:dyDescent="0.25">
      <c r="A2697" t="s">
        <v>40</v>
      </c>
      <c r="B2697" t="s">
        <v>66</v>
      </c>
      <c r="C2697">
        <v>2018</v>
      </c>
      <c r="D2697" t="s">
        <v>34</v>
      </c>
      <c r="E2697" s="27">
        <v>0</v>
      </c>
    </row>
    <row r="2698" spans="1:5" x14ac:dyDescent="0.25">
      <c r="A2698" t="s">
        <v>40</v>
      </c>
      <c r="B2698" t="s">
        <v>66</v>
      </c>
      <c r="C2698">
        <v>2018</v>
      </c>
      <c r="D2698" t="s">
        <v>35</v>
      </c>
      <c r="E2698" s="27">
        <v>-576871681.38000107</v>
      </c>
    </row>
    <row r="2699" spans="1:5" x14ac:dyDescent="0.25">
      <c r="A2699" t="s">
        <v>41</v>
      </c>
      <c r="B2699" t="s">
        <v>66</v>
      </c>
      <c r="C2699">
        <v>2018</v>
      </c>
      <c r="D2699" t="s">
        <v>4</v>
      </c>
      <c r="E2699" s="27">
        <v>22107612445.520004</v>
      </c>
    </row>
    <row r="2700" spans="1:5" x14ac:dyDescent="0.25">
      <c r="A2700" t="s">
        <v>41</v>
      </c>
      <c r="B2700" t="s">
        <v>66</v>
      </c>
      <c r="C2700">
        <v>2018</v>
      </c>
      <c r="D2700" t="s">
        <v>5</v>
      </c>
      <c r="E2700" s="27">
        <v>14046165919.410002</v>
      </c>
    </row>
    <row r="2701" spans="1:5" x14ac:dyDescent="0.25">
      <c r="A2701" t="s">
        <v>41</v>
      </c>
      <c r="B2701" t="s">
        <v>66</v>
      </c>
      <c r="C2701">
        <v>2018</v>
      </c>
      <c r="D2701" t="s">
        <v>6</v>
      </c>
      <c r="E2701" s="27">
        <v>6671242558.960001</v>
      </c>
    </row>
    <row r="2702" spans="1:5" x14ac:dyDescent="0.25">
      <c r="A2702" t="s">
        <v>41</v>
      </c>
      <c r="B2702" t="s">
        <v>66</v>
      </c>
      <c r="C2702">
        <v>2018</v>
      </c>
      <c r="D2702" t="s">
        <v>7</v>
      </c>
      <c r="E2702" s="27">
        <v>4394834059.7800007</v>
      </c>
    </row>
    <row r="2703" spans="1:5" x14ac:dyDescent="0.25">
      <c r="A2703" t="s">
        <v>41</v>
      </c>
      <c r="B2703" t="s">
        <v>66</v>
      </c>
      <c r="C2703">
        <v>2018</v>
      </c>
      <c r="D2703" t="s">
        <v>8</v>
      </c>
      <c r="E2703" s="27">
        <v>635157523.87</v>
      </c>
    </row>
    <row r="2704" spans="1:5" x14ac:dyDescent="0.25">
      <c r="A2704" t="s">
        <v>41</v>
      </c>
      <c r="B2704" t="s">
        <v>66</v>
      </c>
      <c r="C2704">
        <v>2018</v>
      </c>
      <c r="D2704" t="s">
        <v>9</v>
      </c>
      <c r="E2704" s="27">
        <v>3234650614.0700002</v>
      </c>
    </row>
    <row r="2705" spans="1:5" x14ac:dyDescent="0.25">
      <c r="A2705" t="s">
        <v>41</v>
      </c>
      <c r="B2705" t="s">
        <v>66</v>
      </c>
      <c r="C2705">
        <v>2018</v>
      </c>
      <c r="D2705" t="s">
        <v>10</v>
      </c>
      <c r="E2705" s="27">
        <v>431961852.25999993</v>
      </c>
    </row>
    <row r="2706" spans="1:5" x14ac:dyDescent="0.25">
      <c r="A2706" t="s">
        <v>41</v>
      </c>
      <c r="B2706" t="s">
        <v>66</v>
      </c>
      <c r="C2706">
        <v>2018</v>
      </c>
      <c r="D2706" t="s">
        <v>11</v>
      </c>
      <c r="E2706" s="27">
        <v>21675650593.260006</v>
      </c>
    </row>
    <row r="2707" spans="1:5" x14ac:dyDescent="0.25">
      <c r="A2707" t="s">
        <v>41</v>
      </c>
      <c r="B2707" t="s">
        <v>66</v>
      </c>
      <c r="C2707">
        <v>2018</v>
      </c>
      <c r="D2707" t="s">
        <v>12</v>
      </c>
      <c r="E2707" s="27">
        <v>701073659.23000014</v>
      </c>
    </row>
    <row r="2708" spans="1:5" x14ac:dyDescent="0.25">
      <c r="A2708" t="s">
        <v>41</v>
      </c>
      <c r="B2708" t="s">
        <v>66</v>
      </c>
      <c r="C2708">
        <v>2018</v>
      </c>
      <c r="D2708" t="s">
        <v>13</v>
      </c>
      <c r="E2708" s="27">
        <v>642226751.53000009</v>
      </c>
    </row>
    <row r="2709" spans="1:5" x14ac:dyDescent="0.25">
      <c r="A2709" t="s">
        <v>41</v>
      </c>
      <c r="B2709" t="s">
        <v>66</v>
      </c>
      <c r="C2709">
        <v>2018</v>
      </c>
      <c r="D2709" t="s">
        <v>14</v>
      </c>
      <c r="E2709" s="27">
        <v>43981608.609999999</v>
      </c>
    </row>
    <row r="2710" spans="1:5" x14ac:dyDescent="0.25">
      <c r="A2710" t="s">
        <v>41</v>
      </c>
      <c r="B2710" t="s">
        <v>66</v>
      </c>
      <c r="C2710">
        <v>2018</v>
      </c>
      <c r="D2710" t="s">
        <v>15</v>
      </c>
      <c r="E2710" s="27">
        <v>14865299.090000004</v>
      </c>
    </row>
    <row r="2711" spans="1:5" x14ac:dyDescent="0.25">
      <c r="A2711" t="s">
        <v>41</v>
      </c>
      <c r="B2711" t="s">
        <v>66</v>
      </c>
      <c r="C2711">
        <v>2018</v>
      </c>
      <c r="D2711" t="s">
        <v>17</v>
      </c>
      <c r="E2711" s="27">
        <v>58846907.700000137</v>
      </c>
    </row>
    <row r="2712" spans="1:5" x14ac:dyDescent="0.25">
      <c r="A2712" t="s">
        <v>41</v>
      </c>
      <c r="B2712" t="s">
        <v>66</v>
      </c>
      <c r="C2712">
        <v>2018</v>
      </c>
      <c r="D2712" t="s">
        <v>18</v>
      </c>
      <c r="E2712" s="27">
        <v>21734497500.960007</v>
      </c>
    </row>
    <row r="2713" spans="1:5" x14ac:dyDescent="0.25">
      <c r="A2713" t="s">
        <v>41</v>
      </c>
      <c r="B2713" t="s">
        <v>66</v>
      </c>
      <c r="C2713">
        <v>2018</v>
      </c>
      <c r="D2713" t="s">
        <v>19</v>
      </c>
      <c r="E2713" s="27">
        <v>21364531560.419998</v>
      </c>
    </row>
    <row r="2714" spans="1:5" x14ac:dyDescent="0.25">
      <c r="A2714" t="s">
        <v>41</v>
      </c>
      <c r="B2714" t="s">
        <v>66</v>
      </c>
      <c r="C2714">
        <v>2018</v>
      </c>
      <c r="D2714" t="s">
        <v>20</v>
      </c>
      <c r="E2714" s="27">
        <v>13179994623.1</v>
      </c>
    </row>
    <row r="2715" spans="1:5" x14ac:dyDescent="0.25">
      <c r="A2715" t="s">
        <v>41</v>
      </c>
      <c r="B2715" t="s">
        <v>66</v>
      </c>
      <c r="C2715">
        <v>2018</v>
      </c>
      <c r="D2715" t="s">
        <v>21</v>
      </c>
      <c r="E2715" s="27">
        <v>264667227.75</v>
      </c>
    </row>
    <row r="2716" spans="1:5" x14ac:dyDescent="0.25">
      <c r="A2716" t="s">
        <v>41</v>
      </c>
      <c r="B2716" t="s">
        <v>66</v>
      </c>
      <c r="C2716">
        <v>2018</v>
      </c>
      <c r="D2716" t="s">
        <v>22</v>
      </c>
      <c r="E2716" s="27">
        <v>7919869709.5699987</v>
      </c>
    </row>
    <row r="2717" spans="1:5" x14ac:dyDescent="0.25">
      <c r="A2717" t="s">
        <v>41</v>
      </c>
      <c r="B2717" t="s">
        <v>66</v>
      </c>
      <c r="C2717">
        <v>2018</v>
      </c>
      <c r="D2717" t="s">
        <v>23</v>
      </c>
      <c r="E2717" s="27">
        <v>21099864332.669998</v>
      </c>
    </row>
    <row r="2718" spans="1:5" x14ac:dyDescent="0.25">
      <c r="A2718" t="s">
        <v>41</v>
      </c>
      <c r="B2718" t="s">
        <v>66</v>
      </c>
      <c r="C2718">
        <v>2018</v>
      </c>
      <c r="D2718" t="s">
        <v>24</v>
      </c>
      <c r="E2718" s="27">
        <v>1490712928.8800001</v>
      </c>
    </row>
    <row r="2719" spans="1:5" x14ac:dyDescent="0.25">
      <c r="A2719" t="s">
        <v>41</v>
      </c>
      <c r="B2719" t="s">
        <v>66</v>
      </c>
      <c r="C2719">
        <v>2018</v>
      </c>
      <c r="D2719" t="s">
        <v>25</v>
      </c>
      <c r="E2719" s="27">
        <v>976156355.58000004</v>
      </c>
    </row>
    <row r="2720" spans="1:5" x14ac:dyDescent="0.25">
      <c r="A2720" t="s">
        <v>41</v>
      </c>
      <c r="B2720" t="s">
        <v>66</v>
      </c>
      <c r="C2720">
        <v>2018</v>
      </c>
      <c r="D2720" t="s">
        <v>26</v>
      </c>
      <c r="E2720" s="27">
        <v>102887047.21000001</v>
      </c>
    </row>
    <row r="2721" spans="1:5" x14ac:dyDescent="0.25">
      <c r="A2721" t="s">
        <v>41</v>
      </c>
      <c r="B2721" t="s">
        <v>66</v>
      </c>
      <c r="C2721">
        <v>2018</v>
      </c>
      <c r="D2721" t="s">
        <v>27</v>
      </c>
      <c r="E2721" s="27">
        <v>411669526.08999997</v>
      </c>
    </row>
    <row r="2722" spans="1:5" x14ac:dyDescent="0.25">
      <c r="A2722" t="s">
        <v>41</v>
      </c>
      <c r="B2722" t="s">
        <v>66</v>
      </c>
      <c r="C2722">
        <v>2018</v>
      </c>
      <c r="D2722" t="s">
        <v>28</v>
      </c>
      <c r="E2722" s="27">
        <v>320757653.45999998</v>
      </c>
    </row>
    <row r="2723" spans="1:5" x14ac:dyDescent="0.25">
      <c r="A2723" t="s">
        <v>41</v>
      </c>
      <c r="B2723" t="s">
        <v>66</v>
      </c>
      <c r="C2723">
        <v>2018</v>
      </c>
      <c r="D2723" t="s">
        <v>29</v>
      </c>
      <c r="E2723" s="27">
        <v>1079043402.7900002</v>
      </c>
    </row>
    <row r="2724" spans="1:5" x14ac:dyDescent="0.25">
      <c r="A2724" t="s">
        <v>41</v>
      </c>
      <c r="B2724" t="s">
        <v>66</v>
      </c>
      <c r="C2724">
        <v>2018</v>
      </c>
      <c r="D2724" t="s">
        <v>30</v>
      </c>
      <c r="E2724" s="27">
        <v>22178907735.459999</v>
      </c>
    </row>
    <row r="2725" spans="1:5" x14ac:dyDescent="0.25">
      <c r="A2725" t="s">
        <v>41</v>
      </c>
      <c r="B2725" t="s">
        <v>66</v>
      </c>
      <c r="C2725">
        <v>2018</v>
      </c>
      <c r="D2725" t="s">
        <v>31</v>
      </c>
      <c r="E2725" s="27">
        <v>-444410234.49999237</v>
      </c>
    </row>
    <row r="2726" spans="1:5" x14ac:dyDescent="0.25">
      <c r="A2726" t="s">
        <v>41</v>
      </c>
      <c r="B2726" t="s">
        <v>66</v>
      </c>
      <c r="C2726">
        <v>2018</v>
      </c>
      <c r="D2726" t="s">
        <v>32</v>
      </c>
      <c r="E2726" s="27">
        <v>83550091.38999939</v>
      </c>
    </row>
    <row r="2727" spans="1:5" x14ac:dyDescent="0.25">
      <c r="A2727" t="s">
        <v>41</v>
      </c>
      <c r="B2727" t="s">
        <v>66</v>
      </c>
      <c r="C2727">
        <v>2018</v>
      </c>
      <c r="D2727" t="s">
        <v>33</v>
      </c>
      <c r="E2727" s="27">
        <v>-527960325.88999176</v>
      </c>
    </row>
    <row r="2728" spans="1:5" x14ac:dyDescent="0.25">
      <c r="A2728" t="s">
        <v>41</v>
      </c>
      <c r="B2728" t="s">
        <v>66</v>
      </c>
      <c r="C2728">
        <v>2018</v>
      </c>
      <c r="D2728" t="s">
        <v>34</v>
      </c>
      <c r="E2728" s="27">
        <v>-38222854.20999527</v>
      </c>
    </row>
    <row r="2729" spans="1:5" x14ac:dyDescent="0.25">
      <c r="A2729" t="s">
        <v>41</v>
      </c>
      <c r="B2729" t="s">
        <v>66</v>
      </c>
      <c r="C2729">
        <v>2018</v>
      </c>
      <c r="D2729" t="s">
        <v>35</v>
      </c>
      <c r="E2729" s="27">
        <v>-91885621.729995728</v>
      </c>
    </row>
    <row r="2730" spans="1:5" x14ac:dyDescent="0.25">
      <c r="A2730" t="s">
        <v>42</v>
      </c>
      <c r="B2730" t="s">
        <v>66</v>
      </c>
      <c r="C2730">
        <v>2018</v>
      </c>
      <c r="D2730" t="s">
        <v>4</v>
      </c>
      <c r="E2730" s="27">
        <v>16959238256.669998</v>
      </c>
    </row>
    <row r="2731" spans="1:5" x14ac:dyDescent="0.25">
      <c r="A2731" t="s">
        <v>42</v>
      </c>
      <c r="B2731" t="s">
        <v>66</v>
      </c>
      <c r="C2731">
        <v>2018</v>
      </c>
      <c r="D2731" t="s">
        <v>5</v>
      </c>
      <c r="E2731" s="27">
        <v>10559150282.6</v>
      </c>
    </row>
    <row r="2732" spans="1:5" x14ac:dyDescent="0.25">
      <c r="A2732" t="s">
        <v>42</v>
      </c>
      <c r="B2732" t="s">
        <v>66</v>
      </c>
      <c r="C2732">
        <v>2018</v>
      </c>
      <c r="D2732" t="s">
        <v>6</v>
      </c>
      <c r="E2732" s="27">
        <v>8666460698.1999989</v>
      </c>
    </row>
    <row r="2733" spans="1:5" x14ac:dyDescent="0.25">
      <c r="A2733" t="s">
        <v>42</v>
      </c>
      <c r="B2733" t="s">
        <v>66</v>
      </c>
      <c r="C2733">
        <v>2018</v>
      </c>
      <c r="D2733" t="s">
        <v>7</v>
      </c>
      <c r="E2733" s="27">
        <v>5111988623.4499998</v>
      </c>
    </row>
    <row r="2734" spans="1:5" x14ac:dyDescent="0.25">
      <c r="A2734" t="s">
        <v>42</v>
      </c>
      <c r="B2734" t="s">
        <v>66</v>
      </c>
      <c r="C2734">
        <v>2018</v>
      </c>
      <c r="D2734" t="s">
        <v>8</v>
      </c>
      <c r="E2734" s="27">
        <v>1120537703.3199999</v>
      </c>
    </row>
    <row r="2735" spans="1:5" x14ac:dyDescent="0.25">
      <c r="A2735" t="s">
        <v>42</v>
      </c>
      <c r="B2735" t="s">
        <v>66</v>
      </c>
      <c r="C2735">
        <v>2018</v>
      </c>
      <c r="D2735" t="s">
        <v>9</v>
      </c>
      <c r="E2735" s="27">
        <v>811135114.46000004</v>
      </c>
    </row>
    <row r="2736" spans="1:5" x14ac:dyDescent="0.25">
      <c r="A2736" t="s">
        <v>42</v>
      </c>
      <c r="B2736" t="s">
        <v>66</v>
      </c>
      <c r="C2736">
        <v>2018</v>
      </c>
      <c r="D2736" t="s">
        <v>10</v>
      </c>
      <c r="E2736" s="27">
        <v>476964236.16000003</v>
      </c>
    </row>
    <row r="2737" spans="1:5" x14ac:dyDescent="0.25">
      <c r="A2737" t="s">
        <v>42</v>
      </c>
      <c r="B2737" t="s">
        <v>66</v>
      </c>
      <c r="C2737">
        <v>2018</v>
      </c>
      <c r="D2737" t="s">
        <v>11</v>
      </c>
      <c r="E2737" s="27">
        <v>16482274020.509998</v>
      </c>
    </row>
    <row r="2738" spans="1:5" x14ac:dyDescent="0.25">
      <c r="A2738" t="s">
        <v>42</v>
      </c>
      <c r="B2738" t="s">
        <v>66</v>
      </c>
      <c r="C2738">
        <v>2018</v>
      </c>
      <c r="D2738" t="s">
        <v>12</v>
      </c>
      <c r="E2738" s="27">
        <v>124199702.30000001</v>
      </c>
    </row>
    <row r="2739" spans="1:5" x14ac:dyDescent="0.25">
      <c r="A2739" t="s">
        <v>42</v>
      </c>
      <c r="B2739" t="s">
        <v>66</v>
      </c>
      <c r="C2739">
        <v>2018</v>
      </c>
      <c r="D2739" t="s">
        <v>13</v>
      </c>
      <c r="E2739" s="27">
        <v>66856013.469999999</v>
      </c>
    </row>
    <row r="2740" spans="1:5" x14ac:dyDescent="0.25">
      <c r="A2740" t="s">
        <v>42</v>
      </c>
      <c r="B2740" t="s">
        <v>66</v>
      </c>
      <c r="C2740">
        <v>2018</v>
      </c>
      <c r="D2740" t="s">
        <v>14</v>
      </c>
      <c r="E2740" s="27">
        <v>18312282.109999999</v>
      </c>
    </row>
    <row r="2741" spans="1:5" x14ac:dyDescent="0.25">
      <c r="A2741" t="s">
        <v>42</v>
      </c>
      <c r="B2741" t="s">
        <v>66</v>
      </c>
      <c r="C2741">
        <v>2018</v>
      </c>
      <c r="D2741" t="s">
        <v>15</v>
      </c>
      <c r="E2741" s="27">
        <v>39031406.720000006</v>
      </c>
    </row>
    <row r="2742" spans="1:5" x14ac:dyDescent="0.25">
      <c r="A2742" t="s">
        <v>42</v>
      </c>
      <c r="B2742" t="s">
        <v>66</v>
      </c>
      <c r="C2742">
        <v>2018</v>
      </c>
      <c r="D2742" t="s">
        <v>17</v>
      </c>
      <c r="E2742" s="27">
        <v>57343688.830000013</v>
      </c>
    </row>
    <row r="2743" spans="1:5" x14ac:dyDescent="0.25">
      <c r="A2743" t="s">
        <v>42</v>
      </c>
      <c r="B2743" t="s">
        <v>66</v>
      </c>
      <c r="C2743">
        <v>2018</v>
      </c>
      <c r="D2743" t="s">
        <v>18</v>
      </c>
      <c r="E2743" s="27">
        <v>16539617709.339998</v>
      </c>
    </row>
    <row r="2744" spans="1:5" x14ac:dyDescent="0.25">
      <c r="A2744" t="s">
        <v>42</v>
      </c>
      <c r="B2744" t="s">
        <v>66</v>
      </c>
      <c r="C2744">
        <v>2018</v>
      </c>
      <c r="D2744" t="s">
        <v>19</v>
      </c>
      <c r="E2744" s="27">
        <v>14715888181.037003</v>
      </c>
    </row>
    <row r="2745" spans="1:5" x14ac:dyDescent="0.25">
      <c r="A2745" t="s">
        <v>42</v>
      </c>
      <c r="B2745" t="s">
        <v>66</v>
      </c>
      <c r="C2745">
        <v>2018</v>
      </c>
      <c r="D2745" t="s">
        <v>20</v>
      </c>
      <c r="E2745" s="27">
        <v>7264366100.0900011</v>
      </c>
    </row>
    <row r="2746" spans="1:5" x14ac:dyDescent="0.25">
      <c r="A2746" t="s">
        <v>42</v>
      </c>
      <c r="B2746" t="s">
        <v>66</v>
      </c>
      <c r="C2746">
        <v>2018</v>
      </c>
      <c r="D2746" t="s">
        <v>21</v>
      </c>
      <c r="E2746" s="27">
        <v>314089722.89700001</v>
      </c>
    </row>
    <row r="2747" spans="1:5" x14ac:dyDescent="0.25">
      <c r="A2747" t="s">
        <v>42</v>
      </c>
      <c r="B2747" t="s">
        <v>66</v>
      </c>
      <c r="C2747">
        <v>2018</v>
      </c>
      <c r="D2747" t="s">
        <v>22</v>
      </c>
      <c r="E2747" s="27">
        <v>7137432358.0499992</v>
      </c>
    </row>
    <row r="2748" spans="1:5" x14ac:dyDescent="0.25">
      <c r="A2748" t="s">
        <v>42</v>
      </c>
      <c r="B2748" t="s">
        <v>66</v>
      </c>
      <c r="C2748">
        <v>2018</v>
      </c>
      <c r="D2748" t="s">
        <v>23</v>
      </c>
      <c r="E2748" s="27">
        <v>14401798458.140003</v>
      </c>
    </row>
    <row r="2749" spans="1:5" x14ac:dyDescent="0.25">
      <c r="A2749" t="s">
        <v>42</v>
      </c>
      <c r="B2749" t="s">
        <v>66</v>
      </c>
      <c r="C2749">
        <v>2018</v>
      </c>
      <c r="D2749" t="s">
        <v>24</v>
      </c>
      <c r="E2749" s="27">
        <v>1593795836.8900001</v>
      </c>
    </row>
    <row r="2750" spans="1:5" x14ac:dyDescent="0.25">
      <c r="A2750" t="s">
        <v>42</v>
      </c>
      <c r="B2750" t="s">
        <v>66</v>
      </c>
      <c r="C2750">
        <v>2018</v>
      </c>
      <c r="D2750" t="s">
        <v>25</v>
      </c>
      <c r="E2750" s="27">
        <v>900619261.36000001</v>
      </c>
    </row>
    <row r="2751" spans="1:5" x14ac:dyDescent="0.25">
      <c r="A2751" t="s">
        <v>42</v>
      </c>
      <c r="B2751" t="s">
        <v>66</v>
      </c>
      <c r="C2751">
        <v>2018</v>
      </c>
      <c r="D2751" t="s">
        <v>26</v>
      </c>
      <c r="E2751" s="27">
        <v>428701102.50999999</v>
      </c>
    </row>
    <row r="2752" spans="1:5" x14ac:dyDescent="0.25">
      <c r="A2752" t="s">
        <v>42</v>
      </c>
      <c r="B2752" t="s">
        <v>66</v>
      </c>
      <c r="C2752">
        <v>2018</v>
      </c>
      <c r="D2752" t="s">
        <v>27</v>
      </c>
      <c r="E2752" s="27">
        <v>264475473.01999998</v>
      </c>
    </row>
    <row r="2753" spans="1:5" x14ac:dyDescent="0.25">
      <c r="A2753" t="s">
        <v>42</v>
      </c>
      <c r="B2753" t="s">
        <v>66</v>
      </c>
      <c r="C2753">
        <v>2018</v>
      </c>
      <c r="D2753" t="s">
        <v>28</v>
      </c>
      <c r="E2753" s="27">
        <v>263995490.00999999</v>
      </c>
    </row>
    <row r="2754" spans="1:5" x14ac:dyDescent="0.25">
      <c r="A2754" t="s">
        <v>42</v>
      </c>
      <c r="B2754" t="s">
        <v>66</v>
      </c>
      <c r="C2754">
        <v>2018</v>
      </c>
      <c r="D2754" t="s">
        <v>29</v>
      </c>
      <c r="E2754" s="27">
        <v>1329320363.8699999</v>
      </c>
    </row>
    <row r="2755" spans="1:5" x14ac:dyDescent="0.25">
      <c r="A2755" t="s">
        <v>42</v>
      </c>
      <c r="B2755" t="s">
        <v>66</v>
      </c>
      <c r="C2755">
        <v>2018</v>
      </c>
      <c r="D2755" t="s">
        <v>30</v>
      </c>
      <c r="E2755" s="27">
        <v>15731118822.010002</v>
      </c>
    </row>
    <row r="2756" spans="1:5" x14ac:dyDescent="0.25">
      <c r="A2756" t="s">
        <v>42</v>
      </c>
      <c r="B2756" t="s">
        <v>66</v>
      </c>
      <c r="C2756">
        <v>2018</v>
      </c>
      <c r="D2756" t="s">
        <v>31</v>
      </c>
      <c r="E2756" s="27">
        <v>808498887.32999611</v>
      </c>
    </row>
    <row r="2757" spans="1:5" x14ac:dyDescent="0.25">
      <c r="A2757" t="s">
        <v>42</v>
      </c>
      <c r="B2757" t="s">
        <v>66</v>
      </c>
      <c r="C2757">
        <v>2018</v>
      </c>
      <c r="D2757" t="s">
        <v>32</v>
      </c>
      <c r="E2757" s="27">
        <v>287293014.01000023</v>
      </c>
    </row>
    <row r="2758" spans="1:5" x14ac:dyDescent="0.25">
      <c r="A2758" t="s">
        <v>42</v>
      </c>
      <c r="B2758" t="s">
        <v>66</v>
      </c>
      <c r="C2758">
        <v>2018</v>
      </c>
      <c r="D2758" t="s">
        <v>33</v>
      </c>
      <c r="E2758" s="27">
        <v>521205873.31999588</v>
      </c>
    </row>
    <row r="2759" spans="1:5" x14ac:dyDescent="0.25">
      <c r="A2759" t="s">
        <v>42</v>
      </c>
      <c r="B2759" t="s">
        <v>66</v>
      </c>
      <c r="C2759">
        <v>2018</v>
      </c>
      <c r="D2759" t="s">
        <v>34</v>
      </c>
      <c r="E2759" s="27">
        <v>-479983.01000022888</v>
      </c>
    </row>
    <row r="2760" spans="1:5" x14ac:dyDescent="0.25">
      <c r="A2760" t="s">
        <v>42</v>
      </c>
      <c r="B2760" t="s">
        <v>66</v>
      </c>
      <c r="C2760">
        <v>2018</v>
      </c>
      <c r="D2760" t="s">
        <v>35</v>
      </c>
      <c r="E2760" s="27">
        <v>486940910.04299545</v>
      </c>
    </row>
    <row r="2761" spans="1:5" x14ac:dyDescent="0.25">
      <c r="A2761" t="s">
        <v>43</v>
      </c>
      <c r="B2761" t="s">
        <v>66</v>
      </c>
      <c r="C2761">
        <v>2018</v>
      </c>
      <c r="D2761" t="s">
        <v>4</v>
      </c>
      <c r="E2761" s="27">
        <v>26846644532.259995</v>
      </c>
    </row>
    <row r="2762" spans="1:5" x14ac:dyDescent="0.25">
      <c r="A2762" t="s">
        <v>43</v>
      </c>
      <c r="B2762" t="s">
        <v>66</v>
      </c>
      <c r="C2762">
        <v>2018</v>
      </c>
      <c r="D2762" t="s">
        <v>5</v>
      </c>
      <c r="E2762" s="27">
        <v>17931277839.379997</v>
      </c>
    </row>
    <row r="2763" spans="1:5" x14ac:dyDescent="0.25">
      <c r="A2763" t="s">
        <v>43</v>
      </c>
      <c r="B2763" t="s">
        <v>66</v>
      </c>
      <c r="C2763">
        <v>2018</v>
      </c>
      <c r="D2763" t="s">
        <v>6</v>
      </c>
      <c r="E2763" s="27">
        <v>13470276792.050001</v>
      </c>
    </row>
    <row r="2764" spans="1:5" x14ac:dyDescent="0.25">
      <c r="A2764" t="s">
        <v>43</v>
      </c>
      <c r="B2764" t="s">
        <v>66</v>
      </c>
      <c r="C2764">
        <v>2018</v>
      </c>
      <c r="D2764" t="s">
        <v>7</v>
      </c>
      <c r="E2764" s="27">
        <v>4703362020.1800003</v>
      </c>
    </row>
    <row r="2765" spans="1:5" x14ac:dyDescent="0.25">
      <c r="A2765" t="s">
        <v>43</v>
      </c>
      <c r="B2765" t="s">
        <v>66</v>
      </c>
      <c r="C2765">
        <v>2018</v>
      </c>
      <c r="D2765" t="s">
        <v>8</v>
      </c>
      <c r="E2765" s="27">
        <v>2052249786.48</v>
      </c>
    </row>
    <row r="2766" spans="1:5" x14ac:dyDescent="0.25">
      <c r="A2766" t="s">
        <v>43</v>
      </c>
      <c r="B2766" t="s">
        <v>66</v>
      </c>
      <c r="C2766">
        <v>2018</v>
      </c>
      <c r="D2766" t="s">
        <v>9</v>
      </c>
      <c r="E2766" s="27">
        <v>4017480108.8699999</v>
      </c>
    </row>
    <row r="2767" spans="1:5" x14ac:dyDescent="0.25">
      <c r="A2767" t="s">
        <v>43</v>
      </c>
      <c r="B2767" t="s">
        <v>66</v>
      </c>
      <c r="C2767">
        <v>2018</v>
      </c>
      <c r="D2767" t="s">
        <v>10</v>
      </c>
      <c r="E2767" s="27">
        <v>194524563.83000001</v>
      </c>
    </row>
    <row r="2768" spans="1:5" x14ac:dyDescent="0.25">
      <c r="A2768" t="s">
        <v>43</v>
      </c>
      <c r="B2768" t="s">
        <v>66</v>
      </c>
      <c r="C2768">
        <v>2018</v>
      </c>
      <c r="D2768" t="s">
        <v>11</v>
      </c>
      <c r="E2768" s="27">
        <v>26652119968.429993</v>
      </c>
    </row>
    <row r="2769" spans="1:5" x14ac:dyDescent="0.25">
      <c r="A2769" t="s">
        <v>43</v>
      </c>
      <c r="B2769" t="s">
        <v>66</v>
      </c>
      <c r="C2769">
        <v>2018</v>
      </c>
      <c r="D2769" t="s">
        <v>12</v>
      </c>
      <c r="E2769" s="27">
        <v>388082536.72999996</v>
      </c>
    </row>
    <row r="2770" spans="1:5" x14ac:dyDescent="0.25">
      <c r="A2770" t="s">
        <v>43</v>
      </c>
      <c r="B2770" t="s">
        <v>66</v>
      </c>
      <c r="C2770">
        <v>2018</v>
      </c>
      <c r="D2770" t="s">
        <v>13</v>
      </c>
      <c r="E2770" s="27">
        <v>198093680.90000004</v>
      </c>
    </row>
    <row r="2771" spans="1:5" x14ac:dyDescent="0.25">
      <c r="A2771" t="s">
        <v>43</v>
      </c>
      <c r="B2771" t="s">
        <v>66</v>
      </c>
      <c r="C2771">
        <v>2018</v>
      </c>
      <c r="D2771" t="s">
        <v>14</v>
      </c>
      <c r="E2771" s="27">
        <v>145580553.91999999</v>
      </c>
    </row>
    <row r="2772" spans="1:5" x14ac:dyDescent="0.25">
      <c r="A2772" t="s">
        <v>43</v>
      </c>
      <c r="B2772" t="s">
        <v>66</v>
      </c>
      <c r="C2772">
        <v>2018</v>
      </c>
      <c r="D2772" t="s">
        <v>15</v>
      </c>
      <c r="E2772" s="27">
        <v>44408301.909999996</v>
      </c>
    </row>
    <row r="2773" spans="1:5" x14ac:dyDescent="0.25">
      <c r="A2773" t="s">
        <v>43</v>
      </c>
      <c r="B2773" t="s">
        <v>66</v>
      </c>
      <c r="C2773">
        <v>2018</v>
      </c>
      <c r="D2773" t="s">
        <v>17</v>
      </c>
      <c r="E2773" s="27">
        <v>189988855.82999992</v>
      </c>
    </row>
    <row r="2774" spans="1:5" x14ac:dyDescent="0.25">
      <c r="A2774" t="s">
        <v>43</v>
      </c>
      <c r="B2774" t="s">
        <v>66</v>
      </c>
      <c r="C2774">
        <v>2018</v>
      </c>
      <c r="D2774" t="s">
        <v>18</v>
      </c>
      <c r="E2774" s="27">
        <v>26842108824.259995</v>
      </c>
    </row>
    <row r="2775" spans="1:5" x14ac:dyDescent="0.25">
      <c r="A2775" t="s">
        <v>43</v>
      </c>
      <c r="B2775" t="s">
        <v>66</v>
      </c>
      <c r="C2775">
        <v>2018</v>
      </c>
      <c r="D2775" t="s">
        <v>19</v>
      </c>
      <c r="E2775" s="27">
        <v>25798678141.159996</v>
      </c>
    </row>
    <row r="2776" spans="1:5" x14ac:dyDescent="0.25">
      <c r="A2776" t="s">
        <v>43</v>
      </c>
      <c r="B2776" t="s">
        <v>66</v>
      </c>
      <c r="C2776">
        <v>2018</v>
      </c>
      <c r="D2776" t="s">
        <v>20</v>
      </c>
      <c r="E2776" s="27">
        <v>14374742674.339998</v>
      </c>
    </row>
    <row r="2777" spans="1:5" x14ac:dyDescent="0.25">
      <c r="A2777" t="s">
        <v>43</v>
      </c>
      <c r="B2777" t="s">
        <v>66</v>
      </c>
      <c r="C2777">
        <v>2018</v>
      </c>
      <c r="D2777" t="s">
        <v>21</v>
      </c>
      <c r="E2777" s="27">
        <v>1148304159.1600001</v>
      </c>
    </row>
    <row r="2778" spans="1:5" x14ac:dyDescent="0.25">
      <c r="A2778" t="s">
        <v>43</v>
      </c>
      <c r="B2778" t="s">
        <v>66</v>
      </c>
      <c r="C2778">
        <v>2018</v>
      </c>
      <c r="D2778" t="s">
        <v>22</v>
      </c>
      <c r="E2778" s="27">
        <v>10275631307.66</v>
      </c>
    </row>
    <row r="2779" spans="1:5" x14ac:dyDescent="0.25">
      <c r="A2779" t="s">
        <v>43</v>
      </c>
      <c r="B2779" t="s">
        <v>66</v>
      </c>
      <c r="C2779">
        <v>2018</v>
      </c>
      <c r="D2779" t="s">
        <v>23</v>
      </c>
      <c r="E2779" s="27">
        <v>24650373981.999996</v>
      </c>
    </row>
    <row r="2780" spans="1:5" x14ac:dyDescent="0.25">
      <c r="A2780" t="s">
        <v>43</v>
      </c>
      <c r="B2780" t="s">
        <v>66</v>
      </c>
      <c r="C2780">
        <v>2018</v>
      </c>
      <c r="D2780" t="s">
        <v>24</v>
      </c>
      <c r="E2780" s="27">
        <v>1947477962</v>
      </c>
    </row>
    <row r="2781" spans="1:5" x14ac:dyDescent="0.25">
      <c r="A2781" t="s">
        <v>43</v>
      </c>
      <c r="B2781" t="s">
        <v>66</v>
      </c>
      <c r="C2781">
        <v>2018</v>
      </c>
      <c r="D2781" t="s">
        <v>25</v>
      </c>
      <c r="E2781" s="27">
        <v>1195381805.5999999</v>
      </c>
    </row>
    <row r="2782" spans="1:5" x14ac:dyDescent="0.25">
      <c r="A2782" t="s">
        <v>43</v>
      </c>
      <c r="B2782" t="s">
        <v>66</v>
      </c>
      <c r="C2782">
        <v>2018</v>
      </c>
      <c r="D2782" t="s">
        <v>26</v>
      </c>
      <c r="E2782" s="27">
        <v>80439308.049999997</v>
      </c>
    </row>
    <row r="2783" spans="1:5" x14ac:dyDescent="0.25">
      <c r="A2783" t="s">
        <v>43</v>
      </c>
      <c r="B2783" t="s">
        <v>66</v>
      </c>
      <c r="C2783">
        <v>2018</v>
      </c>
      <c r="D2783" t="s">
        <v>27</v>
      </c>
      <c r="E2783" s="27">
        <v>671656848.3499999</v>
      </c>
    </row>
    <row r="2784" spans="1:5" x14ac:dyDescent="0.25">
      <c r="A2784" t="s">
        <v>43</v>
      </c>
      <c r="B2784" t="s">
        <v>66</v>
      </c>
      <c r="C2784">
        <v>2018</v>
      </c>
      <c r="D2784" t="s">
        <v>28</v>
      </c>
      <c r="E2784" s="27">
        <v>671656848.3499999</v>
      </c>
    </row>
    <row r="2785" spans="1:5" x14ac:dyDescent="0.25">
      <c r="A2785" t="s">
        <v>43</v>
      </c>
      <c r="B2785" t="s">
        <v>66</v>
      </c>
      <c r="C2785">
        <v>2018</v>
      </c>
      <c r="D2785" t="s">
        <v>29</v>
      </c>
      <c r="E2785" s="27">
        <v>1275821113.6499999</v>
      </c>
    </row>
    <row r="2786" spans="1:5" x14ac:dyDescent="0.25">
      <c r="A2786" t="s">
        <v>43</v>
      </c>
      <c r="B2786" t="s">
        <v>66</v>
      </c>
      <c r="C2786">
        <v>2018</v>
      </c>
      <c r="D2786" t="s">
        <v>30</v>
      </c>
      <c r="E2786" s="27">
        <v>25926195095.649998</v>
      </c>
    </row>
    <row r="2787" spans="1:5" x14ac:dyDescent="0.25">
      <c r="A2787" t="s">
        <v>43</v>
      </c>
      <c r="B2787" t="s">
        <v>66</v>
      </c>
      <c r="C2787">
        <v>2018</v>
      </c>
      <c r="D2787" t="s">
        <v>31</v>
      </c>
      <c r="E2787" s="27">
        <v>915913728.6099968</v>
      </c>
    </row>
    <row r="2788" spans="1:5" x14ac:dyDescent="0.25">
      <c r="A2788" t="s">
        <v>43</v>
      </c>
      <c r="B2788" t="s">
        <v>66</v>
      </c>
      <c r="C2788">
        <v>2018</v>
      </c>
      <c r="D2788" t="s">
        <v>32</v>
      </c>
      <c r="E2788" s="27">
        <v>854662267.55000305</v>
      </c>
    </row>
    <row r="2789" spans="1:5" x14ac:dyDescent="0.25">
      <c r="A2789" t="s">
        <v>43</v>
      </c>
      <c r="B2789" t="s">
        <v>66</v>
      </c>
      <c r="C2789">
        <v>2018</v>
      </c>
      <c r="D2789" t="s">
        <v>33</v>
      </c>
      <c r="E2789" s="27">
        <v>61251461.059993744</v>
      </c>
    </row>
    <row r="2790" spans="1:5" x14ac:dyDescent="0.25">
      <c r="A2790" t="s">
        <v>43</v>
      </c>
      <c r="B2790" t="s">
        <v>66</v>
      </c>
      <c r="C2790">
        <v>2018</v>
      </c>
      <c r="D2790" t="s">
        <v>34</v>
      </c>
      <c r="E2790" s="27">
        <v>17381741.239997864</v>
      </c>
    </row>
    <row r="2791" spans="1:5" x14ac:dyDescent="0.25">
      <c r="A2791" t="s">
        <v>43</v>
      </c>
      <c r="B2791" t="s">
        <v>66</v>
      </c>
      <c r="C2791">
        <v>2018</v>
      </c>
      <c r="D2791" t="s">
        <v>35</v>
      </c>
      <c r="E2791" s="27">
        <v>-1383473042.9600067</v>
      </c>
    </row>
    <row r="2792" spans="1:5" x14ac:dyDescent="0.25">
      <c r="A2792" t="s">
        <v>44</v>
      </c>
      <c r="B2792" t="s">
        <v>66</v>
      </c>
      <c r="C2792">
        <v>2018</v>
      </c>
      <c r="D2792" t="s">
        <v>4</v>
      </c>
      <c r="E2792" s="27">
        <v>16137063731.77</v>
      </c>
    </row>
    <row r="2793" spans="1:5" x14ac:dyDescent="0.25">
      <c r="A2793" t="s">
        <v>44</v>
      </c>
      <c r="B2793" t="s">
        <v>66</v>
      </c>
      <c r="C2793">
        <v>2018</v>
      </c>
      <c r="D2793" t="s">
        <v>5</v>
      </c>
      <c r="E2793" s="27">
        <v>7357374308.4899998</v>
      </c>
    </row>
    <row r="2794" spans="1:5" x14ac:dyDescent="0.25">
      <c r="A2794" t="s">
        <v>44</v>
      </c>
      <c r="B2794" t="s">
        <v>66</v>
      </c>
      <c r="C2794">
        <v>2018</v>
      </c>
      <c r="D2794" t="s">
        <v>6</v>
      </c>
      <c r="E2794" s="27">
        <v>5956247027.289999</v>
      </c>
    </row>
    <row r="2795" spans="1:5" x14ac:dyDescent="0.25">
      <c r="A2795" t="s">
        <v>44</v>
      </c>
      <c r="B2795" t="s">
        <v>66</v>
      </c>
      <c r="C2795">
        <v>2018</v>
      </c>
      <c r="D2795" t="s">
        <v>7</v>
      </c>
      <c r="E2795" s="27">
        <v>7310509540.0200005</v>
      </c>
    </row>
    <row r="2796" spans="1:5" x14ac:dyDescent="0.25">
      <c r="A2796" t="s">
        <v>44</v>
      </c>
      <c r="B2796" t="s">
        <v>66</v>
      </c>
      <c r="C2796">
        <v>2018</v>
      </c>
      <c r="D2796" t="s">
        <v>8</v>
      </c>
      <c r="E2796" s="27">
        <v>5127747425.1599998</v>
      </c>
    </row>
    <row r="2797" spans="1:5" x14ac:dyDescent="0.25">
      <c r="A2797" t="s">
        <v>44</v>
      </c>
      <c r="B2797" t="s">
        <v>66</v>
      </c>
      <c r="C2797">
        <v>2018</v>
      </c>
      <c r="D2797" t="s">
        <v>9</v>
      </c>
      <c r="E2797" s="27">
        <v>1249191485.3400002</v>
      </c>
    </row>
    <row r="2798" spans="1:5" x14ac:dyDescent="0.25">
      <c r="A2798" t="s">
        <v>44</v>
      </c>
      <c r="B2798" t="s">
        <v>66</v>
      </c>
      <c r="C2798">
        <v>2018</v>
      </c>
      <c r="D2798" t="s">
        <v>10</v>
      </c>
      <c r="E2798" s="27">
        <v>219988397.92000002</v>
      </c>
    </row>
    <row r="2799" spans="1:5" x14ac:dyDescent="0.25">
      <c r="A2799" t="s">
        <v>44</v>
      </c>
      <c r="B2799" t="s">
        <v>66</v>
      </c>
      <c r="C2799">
        <v>2018</v>
      </c>
      <c r="D2799" t="s">
        <v>11</v>
      </c>
      <c r="E2799" s="27">
        <v>15917075333.85</v>
      </c>
    </row>
    <row r="2800" spans="1:5" x14ac:dyDescent="0.25">
      <c r="A2800" t="s">
        <v>44</v>
      </c>
      <c r="B2800" t="s">
        <v>66</v>
      </c>
      <c r="C2800">
        <v>2018</v>
      </c>
      <c r="D2800" t="s">
        <v>12</v>
      </c>
      <c r="E2800" s="27">
        <v>830896120.42999995</v>
      </c>
    </row>
    <row r="2801" spans="1:5" x14ac:dyDescent="0.25">
      <c r="A2801" t="s">
        <v>44</v>
      </c>
      <c r="B2801" t="s">
        <v>66</v>
      </c>
      <c r="C2801">
        <v>2018</v>
      </c>
      <c r="D2801" t="s">
        <v>13</v>
      </c>
      <c r="E2801" s="27">
        <v>713302527.98000002</v>
      </c>
    </row>
    <row r="2802" spans="1:5" x14ac:dyDescent="0.25">
      <c r="A2802" t="s">
        <v>44</v>
      </c>
      <c r="B2802" t="s">
        <v>66</v>
      </c>
      <c r="C2802">
        <v>2018</v>
      </c>
      <c r="D2802" t="s">
        <v>14</v>
      </c>
      <c r="E2802" s="27">
        <v>14594641.52</v>
      </c>
    </row>
    <row r="2803" spans="1:5" x14ac:dyDescent="0.25">
      <c r="A2803" t="s">
        <v>44</v>
      </c>
      <c r="B2803" t="s">
        <v>66</v>
      </c>
      <c r="C2803">
        <v>2018</v>
      </c>
      <c r="D2803" t="s">
        <v>15</v>
      </c>
      <c r="E2803" s="27">
        <v>102998950.92999999</v>
      </c>
    </row>
    <row r="2804" spans="1:5" x14ac:dyDescent="0.25">
      <c r="A2804" t="s">
        <v>44</v>
      </c>
      <c r="B2804" t="s">
        <v>66</v>
      </c>
      <c r="C2804">
        <v>2018</v>
      </c>
      <c r="D2804" t="s">
        <v>17</v>
      </c>
      <c r="E2804" s="27">
        <v>117593592.44999996</v>
      </c>
    </row>
    <row r="2805" spans="1:5" x14ac:dyDescent="0.25">
      <c r="A2805" t="s">
        <v>44</v>
      </c>
      <c r="B2805" t="s">
        <v>66</v>
      </c>
      <c r="C2805">
        <v>2018</v>
      </c>
      <c r="D2805" t="s">
        <v>18</v>
      </c>
      <c r="E2805" s="27">
        <v>16034668926.300001</v>
      </c>
    </row>
    <row r="2806" spans="1:5" x14ac:dyDescent="0.25">
      <c r="A2806" t="s">
        <v>44</v>
      </c>
      <c r="B2806" t="s">
        <v>66</v>
      </c>
      <c r="C2806">
        <v>2018</v>
      </c>
      <c r="D2806" t="s">
        <v>19</v>
      </c>
      <c r="E2806" s="27">
        <v>15783591330.780001</v>
      </c>
    </row>
    <row r="2807" spans="1:5" x14ac:dyDescent="0.25">
      <c r="A2807" t="s">
        <v>44</v>
      </c>
      <c r="B2807" t="s">
        <v>66</v>
      </c>
      <c r="C2807">
        <v>2018</v>
      </c>
      <c r="D2807" t="s">
        <v>20</v>
      </c>
      <c r="E2807" s="27">
        <v>8720220346.1100006</v>
      </c>
    </row>
    <row r="2808" spans="1:5" x14ac:dyDescent="0.25">
      <c r="A2808" t="s">
        <v>44</v>
      </c>
      <c r="B2808" t="s">
        <v>66</v>
      </c>
      <c r="C2808">
        <v>2018</v>
      </c>
      <c r="D2808" t="s">
        <v>21</v>
      </c>
      <c r="E2808" s="27">
        <v>378427941.57999998</v>
      </c>
    </row>
    <row r="2809" spans="1:5" x14ac:dyDescent="0.25">
      <c r="A2809" t="s">
        <v>44</v>
      </c>
      <c r="B2809" t="s">
        <v>66</v>
      </c>
      <c r="C2809">
        <v>2018</v>
      </c>
      <c r="D2809" t="s">
        <v>22</v>
      </c>
      <c r="E2809" s="27">
        <v>6684943043.0900002</v>
      </c>
    </row>
    <row r="2810" spans="1:5" x14ac:dyDescent="0.25">
      <c r="A2810" t="s">
        <v>44</v>
      </c>
      <c r="B2810" t="s">
        <v>66</v>
      </c>
      <c r="C2810">
        <v>2018</v>
      </c>
      <c r="D2810" t="s">
        <v>23</v>
      </c>
      <c r="E2810" s="27">
        <v>15405163389.200001</v>
      </c>
    </row>
    <row r="2811" spans="1:5" x14ac:dyDescent="0.25">
      <c r="A2811" t="s">
        <v>44</v>
      </c>
      <c r="B2811" t="s">
        <v>66</v>
      </c>
      <c r="C2811">
        <v>2018</v>
      </c>
      <c r="D2811" t="s">
        <v>24</v>
      </c>
      <c r="E2811" s="27">
        <v>2011213756.5100002</v>
      </c>
    </row>
    <row r="2812" spans="1:5" x14ac:dyDescent="0.25">
      <c r="A2812" t="s">
        <v>44</v>
      </c>
      <c r="B2812" t="s">
        <v>66</v>
      </c>
      <c r="C2812">
        <v>2018</v>
      </c>
      <c r="D2812" t="s">
        <v>25</v>
      </c>
      <c r="E2812" s="27">
        <v>1438417364.76</v>
      </c>
    </row>
    <row r="2813" spans="1:5" x14ac:dyDescent="0.25">
      <c r="A2813" t="s">
        <v>44</v>
      </c>
      <c r="B2813" t="s">
        <v>66</v>
      </c>
      <c r="C2813">
        <v>2018</v>
      </c>
      <c r="D2813" t="s">
        <v>26</v>
      </c>
      <c r="E2813" s="27">
        <v>0</v>
      </c>
    </row>
    <row r="2814" spans="1:5" x14ac:dyDescent="0.25">
      <c r="A2814" t="s">
        <v>44</v>
      </c>
      <c r="B2814" t="s">
        <v>66</v>
      </c>
      <c r="C2814">
        <v>2018</v>
      </c>
      <c r="D2814" t="s">
        <v>27</v>
      </c>
      <c r="E2814" s="27">
        <v>572796391.75</v>
      </c>
    </row>
    <row r="2815" spans="1:5" x14ac:dyDescent="0.25">
      <c r="A2815" t="s">
        <v>44</v>
      </c>
      <c r="B2815" t="s">
        <v>66</v>
      </c>
      <c r="C2815">
        <v>2018</v>
      </c>
      <c r="D2815" t="s">
        <v>28</v>
      </c>
      <c r="E2815" s="27">
        <v>572796391.75</v>
      </c>
    </row>
    <row r="2816" spans="1:5" x14ac:dyDescent="0.25">
      <c r="A2816" t="s">
        <v>44</v>
      </c>
      <c r="B2816" t="s">
        <v>66</v>
      </c>
      <c r="C2816">
        <v>2018</v>
      </c>
      <c r="D2816" t="s">
        <v>29</v>
      </c>
      <c r="E2816" s="27">
        <v>1438417364.7600002</v>
      </c>
    </row>
    <row r="2817" spans="1:5" x14ac:dyDescent="0.25">
      <c r="A2817" t="s">
        <v>44</v>
      </c>
      <c r="B2817" t="s">
        <v>66</v>
      </c>
      <c r="C2817">
        <v>2018</v>
      </c>
      <c r="D2817" t="s">
        <v>30</v>
      </c>
      <c r="E2817" s="27">
        <v>16843580753.960001</v>
      </c>
    </row>
    <row r="2818" spans="1:5" x14ac:dyDescent="0.25">
      <c r="A2818" t="s">
        <v>44</v>
      </c>
      <c r="B2818" t="s">
        <v>66</v>
      </c>
      <c r="C2818">
        <v>2018</v>
      </c>
      <c r="D2818" t="s">
        <v>31</v>
      </c>
      <c r="E2818" s="27">
        <v>-808911827.65999985</v>
      </c>
    </row>
    <row r="2819" spans="1:5" x14ac:dyDescent="0.25">
      <c r="A2819" t="s">
        <v>44</v>
      </c>
      <c r="B2819" t="s">
        <v>66</v>
      </c>
      <c r="C2819">
        <v>2018</v>
      </c>
      <c r="D2819" t="s">
        <v>32</v>
      </c>
      <c r="E2819" s="27">
        <v>279242080.6499958</v>
      </c>
    </row>
    <row r="2820" spans="1:5" x14ac:dyDescent="0.25">
      <c r="A2820" t="s">
        <v>44</v>
      </c>
      <c r="B2820" t="s">
        <v>66</v>
      </c>
      <c r="C2820">
        <v>2018</v>
      </c>
      <c r="D2820" t="s">
        <v>33</v>
      </c>
      <c r="E2820" s="27">
        <v>-1088153908.3099957</v>
      </c>
    </row>
    <row r="2821" spans="1:5" x14ac:dyDescent="0.25">
      <c r="A2821" t="s">
        <v>44</v>
      </c>
      <c r="B2821" t="s">
        <v>66</v>
      </c>
      <c r="C2821">
        <v>2018</v>
      </c>
      <c r="D2821" t="s">
        <v>34</v>
      </c>
      <c r="E2821" s="27">
        <v>1.9073486328125E-6</v>
      </c>
    </row>
    <row r="2822" spans="1:5" x14ac:dyDescent="0.25">
      <c r="A2822" t="s">
        <v>44</v>
      </c>
      <c r="B2822" t="s">
        <v>66</v>
      </c>
      <c r="C2822">
        <v>2018</v>
      </c>
      <c r="D2822" t="s">
        <v>35</v>
      </c>
      <c r="E2822" s="27">
        <v>-1106087315.7399979</v>
      </c>
    </row>
    <row r="2823" spans="1:5" x14ac:dyDescent="0.25">
      <c r="A2823" t="s">
        <v>45</v>
      </c>
      <c r="B2823" t="s">
        <v>66</v>
      </c>
      <c r="C2823">
        <v>2018</v>
      </c>
      <c r="D2823" t="s">
        <v>4</v>
      </c>
      <c r="E2823" s="27">
        <v>73790922390.680008</v>
      </c>
    </row>
    <row r="2824" spans="1:5" x14ac:dyDescent="0.25">
      <c r="A2824" t="s">
        <v>45</v>
      </c>
      <c r="B2824" t="s">
        <v>66</v>
      </c>
      <c r="C2824">
        <v>2018</v>
      </c>
      <c r="D2824" t="s">
        <v>5</v>
      </c>
      <c r="E2824" s="27">
        <v>55367606816.849991</v>
      </c>
    </row>
    <row r="2825" spans="1:5" x14ac:dyDescent="0.25">
      <c r="A2825" t="s">
        <v>45</v>
      </c>
      <c r="B2825" t="s">
        <v>66</v>
      </c>
      <c r="C2825">
        <v>2018</v>
      </c>
      <c r="D2825" t="s">
        <v>6</v>
      </c>
      <c r="E2825" s="27">
        <v>41902153933.089996</v>
      </c>
    </row>
    <row r="2826" spans="1:5" x14ac:dyDescent="0.25">
      <c r="A2826" t="s">
        <v>45</v>
      </c>
      <c r="B2826" t="s">
        <v>66</v>
      </c>
      <c r="C2826">
        <v>2018</v>
      </c>
      <c r="D2826" t="s">
        <v>7</v>
      </c>
      <c r="E2826" s="27">
        <v>11561481870.709999</v>
      </c>
    </row>
    <row r="2827" spans="1:5" x14ac:dyDescent="0.25">
      <c r="A2827" t="s">
        <v>45</v>
      </c>
      <c r="B2827" t="s">
        <v>66</v>
      </c>
      <c r="C2827">
        <v>2018</v>
      </c>
      <c r="D2827" t="s">
        <v>8</v>
      </c>
      <c r="E2827" s="27">
        <v>3213690391.8800001</v>
      </c>
    </row>
    <row r="2828" spans="1:5" x14ac:dyDescent="0.25">
      <c r="A2828" t="s">
        <v>45</v>
      </c>
      <c r="B2828" t="s">
        <v>66</v>
      </c>
      <c r="C2828">
        <v>2018</v>
      </c>
      <c r="D2828" t="s">
        <v>9</v>
      </c>
      <c r="E2828" s="27">
        <v>6619985937.8499994</v>
      </c>
    </row>
    <row r="2829" spans="1:5" x14ac:dyDescent="0.25">
      <c r="A2829" t="s">
        <v>45</v>
      </c>
      <c r="B2829" t="s">
        <v>66</v>
      </c>
      <c r="C2829">
        <v>2018</v>
      </c>
      <c r="D2829" t="s">
        <v>10</v>
      </c>
      <c r="E2829" s="27">
        <v>241847765.27000004</v>
      </c>
    </row>
    <row r="2830" spans="1:5" x14ac:dyDescent="0.25">
      <c r="A2830" t="s">
        <v>45</v>
      </c>
      <c r="B2830" t="s">
        <v>66</v>
      </c>
      <c r="C2830">
        <v>2018</v>
      </c>
      <c r="D2830" t="s">
        <v>11</v>
      </c>
      <c r="E2830" s="27">
        <v>73549074625.410004</v>
      </c>
    </row>
    <row r="2831" spans="1:5" x14ac:dyDescent="0.25">
      <c r="A2831" t="s">
        <v>45</v>
      </c>
      <c r="B2831" t="s">
        <v>66</v>
      </c>
      <c r="C2831">
        <v>2018</v>
      </c>
      <c r="D2831" t="s">
        <v>12</v>
      </c>
      <c r="E2831" s="27">
        <v>577088587.91000009</v>
      </c>
    </row>
    <row r="2832" spans="1:5" x14ac:dyDescent="0.25">
      <c r="A2832" t="s">
        <v>45</v>
      </c>
      <c r="B2832" t="s">
        <v>66</v>
      </c>
      <c r="C2832">
        <v>2018</v>
      </c>
      <c r="D2832" t="s">
        <v>13</v>
      </c>
      <c r="E2832" s="27">
        <v>321112738.91000003</v>
      </c>
    </row>
    <row r="2833" spans="1:5" x14ac:dyDescent="0.25">
      <c r="A2833" t="s">
        <v>45</v>
      </c>
      <c r="B2833" t="s">
        <v>66</v>
      </c>
      <c r="C2833">
        <v>2018</v>
      </c>
      <c r="D2833" t="s">
        <v>14</v>
      </c>
      <c r="E2833" s="27">
        <v>255974607.80999997</v>
      </c>
    </row>
    <row r="2834" spans="1:5" x14ac:dyDescent="0.25">
      <c r="A2834" t="s">
        <v>45</v>
      </c>
      <c r="B2834" t="s">
        <v>66</v>
      </c>
      <c r="C2834">
        <v>2018</v>
      </c>
      <c r="D2834" t="s">
        <v>15</v>
      </c>
      <c r="E2834" s="27">
        <v>1241.19</v>
      </c>
    </row>
    <row r="2835" spans="1:5" x14ac:dyDescent="0.25">
      <c r="A2835" t="s">
        <v>45</v>
      </c>
      <c r="B2835" t="s">
        <v>66</v>
      </c>
      <c r="C2835">
        <v>2018</v>
      </c>
      <c r="D2835" t="s">
        <v>17</v>
      </c>
      <c r="E2835" s="27">
        <v>255975849.00000006</v>
      </c>
    </row>
    <row r="2836" spans="1:5" x14ac:dyDescent="0.25">
      <c r="A2836" t="s">
        <v>45</v>
      </c>
      <c r="B2836" t="s">
        <v>66</v>
      </c>
      <c r="C2836">
        <v>2018</v>
      </c>
      <c r="D2836" t="s">
        <v>18</v>
      </c>
      <c r="E2836" s="27">
        <v>73805050474.410004</v>
      </c>
    </row>
    <row r="2837" spans="1:5" x14ac:dyDescent="0.25">
      <c r="A2837" t="s">
        <v>45</v>
      </c>
      <c r="B2837" t="s">
        <v>66</v>
      </c>
      <c r="C2837">
        <v>2018</v>
      </c>
      <c r="D2837" t="s">
        <v>19</v>
      </c>
      <c r="E2837" s="27">
        <v>73258873970.969986</v>
      </c>
    </row>
    <row r="2838" spans="1:5" x14ac:dyDescent="0.25">
      <c r="A2838" t="s">
        <v>45</v>
      </c>
      <c r="B2838" t="s">
        <v>66</v>
      </c>
      <c r="C2838">
        <v>2018</v>
      </c>
      <c r="D2838" t="s">
        <v>20</v>
      </c>
      <c r="E2838" s="27">
        <v>45596561355.720001</v>
      </c>
    </row>
    <row r="2839" spans="1:5" x14ac:dyDescent="0.25">
      <c r="A2839" t="s">
        <v>45</v>
      </c>
      <c r="B2839" t="s">
        <v>66</v>
      </c>
      <c r="C2839">
        <v>2018</v>
      </c>
      <c r="D2839" t="s">
        <v>21</v>
      </c>
      <c r="E2839" s="27">
        <v>2658452615.9700003</v>
      </c>
    </row>
    <row r="2840" spans="1:5" x14ac:dyDescent="0.25">
      <c r="A2840" t="s">
        <v>45</v>
      </c>
      <c r="B2840" t="s">
        <v>66</v>
      </c>
      <c r="C2840">
        <v>2018</v>
      </c>
      <c r="D2840" t="s">
        <v>22</v>
      </c>
      <c r="E2840" s="27">
        <v>25003859999.279999</v>
      </c>
    </row>
    <row r="2841" spans="1:5" x14ac:dyDescent="0.25">
      <c r="A2841" t="s">
        <v>45</v>
      </c>
      <c r="B2841" t="s">
        <v>66</v>
      </c>
      <c r="C2841">
        <v>2018</v>
      </c>
      <c r="D2841" t="s">
        <v>23</v>
      </c>
      <c r="E2841" s="27">
        <v>70600421355</v>
      </c>
    </row>
    <row r="2842" spans="1:5" x14ac:dyDescent="0.25">
      <c r="A2842" t="s">
        <v>45</v>
      </c>
      <c r="B2842" t="s">
        <v>66</v>
      </c>
      <c r="C2842">
        <v>2018</v>
      </c>
      <c r="D2842" t="s">
        <v>24</v>
      </c>
      <c r="E2842" s="27">
        <v>3732219718.9300003</v>
      </c>
    </row>
    <row r="2843" spans="1:5" x14ac:dyDescent="0.25">
      <c r="A2843" t="s">
        <v>45</v>
      </c>
      <c r="B2843" t="s">
        <v>66</v>
      </c>
      <c r="C2843">
        <v>2018</v>
      </c>
      <c r="D2843" t="s">
        <v>25</v>
      </c>
      <c r="E2843" s="27">
        <v>1793585981.1299999</v>
      </c>
    </row>
    <row r="2844" spans="1:5" x14ac:dyDescent="0.25">
      <c r="A2844" t="s">
        <v>45</v>
      </c>
      <c r="B2844" t="s">
        <v>66</v>
      </c>
      <c r="C2844">
        <v>2018</v>
      </c>
      <c r="D2844" t="s">
        <v>26</v>
      </c>
      <c r="E2844" s="27">
        <v>288286222.41000003</v>
      </c>
    </row>
    <row r="2845" spans="1:5" x14ac:dyDescent="0.25">
      <c r="A2845" t="s">
        <v>45</v>
      </c>
      <c r="B2845" t="s">
        <v>66</v>
      </c>
      <c r="C2845">
        <v>2018</v>
      </c>
      <c r="D2845" t="s">
        <v>27</v>
      </c>
      <c r="E2845" s="27">
        <v>1650347515.3899999</v>
      </c>
    </row>
    <row r="2846" spans="1:5" x14ac:dyDescent="0.25">
      <c r="A2846" t="s">
        <v>45</v>
      </c>
      <c r="B2846" t="s">
        <v>66</v>
      </c>
      <c r="C2846">
        <v>2018</v>
      </c>
      <c r="D2846" t="s">
        <v>28</v>
      </c>
      <c r="E2846" s="27">
        <v>1574368052.27</v>
      </c>
    </row>
    <row r="2847" spans="1:5" x14ac:dyDescent="0.25">
      <c r="A2847" t="s">
        <v>45</v>
      </c>
      <c r="B2847" t="s">
        <v>66</v>
      </c>
      <c r="C2847">
        <v>2018</v>
      </c>
      <c r="D2847" t="s">
        <v>29</v>
      </c>
      <c r="E2847" s="27">
        <v>2081872203.5400004</v>
      </c>
    </row>
    <row r="2848" spans="1:5" x14ac:dyDescent="0.25">
      <c r="A2848" t="s">
        <v>45</v>
      </c>
      <c r="B2848" t="s">
        <v>66</v>
      </c>
      <c r="C2848">
        <v>2018</v>
      </c>
      <c r="D2848" t="s">
        <v>30</v>
      </c>
      <c r="E2848" s="27">
        <v>72682293558.539993</v>
      </c>
    </row>
    <row r="2849" spans="1:5" x14ac:dyDescent="0.25">
      <c r="A2849" t="s">
        <v>45</v>
      </c>
      <c r="B2849" t="s">
        <v>66</v>
      </c>
      <c r="C2849">
        <v>2018</v>
      </c>
      <c r="D2849" t="s">
        <v>31</v>
      </c>
      <c r="E2849" s="27">
        <v>1122756915.8700104</v>
      </c>
    </row>
    <row r="2850" spans="1:5" x14ac:dyDescent="0.25">
      <c r="A2850" t="s">
        <v>45</v>
      </c>
      <c r="B2850" t="s">
        <v>66</v>
      </c>
      <c r="C2850">
        <v>2018</v>
      </c>
      <c r="D2850" t="s">
        <v>32</v>
      </c>
      <c r="E2850" s="27">
        <v>4528860607.1600037</v>
      </c>
    </row>
    <row r="2851" spans="1:5" x14ac:dyDescent="0.25">
      <c r="A2851" t="s">
        <v>45</v>
      </c>
      <c r="B2851" t="s">
        <v>66</v>
      </c>
      <c r="C2851">
        <v>2018</v>
      </c>
      <c r="D2851" t="s">
        <v>33</v>
      </c>
      <c r="E2851" s="27">
        <v>-3406103691.2899933</v>
      </c>
    </row>
    <row r="2852" spans="1:5" x14ac:dyDescent="0.25">
      <c r="A2852" t="s">
        <v>45</v>
      </c>
      <c r="B2852" t="s">
        <v>66</v>
      </c>
      <c r="C2852">
        <v>2018</v>
      </c>
      <c r="D2852" t="s">
        <v>34</v>
      </c>
      <c r="E2852" s="27">
        <v>3029155142.0700073</v>
      </c>
    </row>
    <row r="2853" spans="1:5" x14ac:dyDescent="0.25">
      <c r="A2853" t="s">
        <v>45</v>
      </c>
      <c r="B2853" t="s">
        <v>66</v>
      </c>
      <c r="C2853">
        <v>2018</v>
      </c>
      <c r="D2853" t="s">
        <v>35</v>
      </c>
      <c r="E2853" s="27">
        <v>-10181098460.539993</v>
      </c>
    </row>
    <row r="2854" spans="1:5" x14ac:dyDescent="0.25">
      <c r="A2854" t="s">
        <v>46</v>
      </c>
      <c r="B2854" t="s">
        <v>66</v>
      </c>
      <c r="C2854">
        <v>2018</v>
      </c>
      <c r="D2854" t="s">
        <v>4</v>
      </c>
      <c r="E2854" s="27">
        <v>14018465393.869999</v>
      </c>
    </row>
    <row r="2855" spans="1:5" x14ac:dyDescent="0.25">
      <c r="A2855" t="s">
        <v>46</v>
      </c>
      <c r="B2855" t="s">
        <v>66</v>
      </c>
      <c r="C2855">
        <v>2018</v>
      </c>
      <c r="D2855" t="s">
        <v>5</v>
      </c>
      <c r="E2855" s="27">
        <v>9154896825.5900002</v>
      </c>
    </row>
    <row r="2856" spans="1:5" x14ac:dyDescent="0.25">
      <c r="A2856" t="s">
        <v>46</v>
      </c>
      <c r="B2856" t="s">
        <v>66</v>
      </c>
      <c r="C2856">
        <v>2018</v>
      </c>
      <c r="D2856" t="s">
        <v>6</v>
      </c>
      <c r="E2856" s="27">
        <v>7279662354.6700001</v>
      </c>
    </row>
    <row r="2857" spans="1:5" x14ac:dyDescent="0.25">
      <c r="A2857" t="s">
        <v>46</v>
      </c>
      <c r="B2857" t="s">
        <v>66</v>
      </c>
      <c r="C2857">
        <v>2018</v>
      </c>
      <c r="D2857" t="s">
        <v>7</v>
      </c>
      <c r="E2857" s="27">
        <v>3146128787.6700001</v>
      </c>
    </row>
    <row r="2858" spans="1:5" x14ac:dyDescent="0.25">
      <c r="A2858" t="s">
        <v>46</v>
      </c>
      <c r="B2858" t="s">
        <v>66</v>
      </c>
      <c r="C2858">
        <v>2018</v>
      </c>
      <c r="D2858" t="s">
        <v>8</v>
      </c>
      <c r="E2858" s="27">
        <v>962878550.03000009</v>
      </c>
    </row>
    <row r="2859" spans="1:5" x14ac:dyDescent="0.25">
      <c r="A2859" t="s">
        <v>46</v>
      </c>
      <c r="B2859" t="s">
        <v>66</v>
      </c>
      <c r="C2859">
        <v>2018</v>
      </c>
      <c r="D2859" t="s">
        <v>9</v>
      </c>
      <c r="E2859" s="27">
        <v>1664045198.0899999</v>
      </c>
    </row>
    <row r="2860" spans="1:5" x14ac:dyDescent="0.25">
      <c r="A2860" t="s">
        <v>46</v>
      </c>
      <c r="B2860" t="s">
        <v>66</v>
      </c>
      <c r="C2860">
        <v>2018</v>
      </c>
      <c r="D2860" t="s">
        <v>10</v>
      </c>
      <c r="E2860" s="27">
        <v>53394582.519999996</v>
      </c>
    </row>
    <row r="2861" spans="1:5" x14ac:dyDescent="0.25">
      <c r="A2861" t="s">
        <v>46</v>
      </c>
      <c r="B2861" t="s">
        <v>66</v>
      </c>
      <c r="C2861">
        <v>2018</v>
      </c>
      <c r="D2861" t="s">
        <v>11</v>
      </c>
      <c r="E2861" s="27">
        <v>13965070811.349998</v>
      </c>
    </row>
    <row r="2862" spans="1:5" x14ac:dyDescent="0.25">
      <c r="A2862" t="s">
        <v>46</v>
      </c>
      <c r="B2862" t="s">
        <v>66</v>
      </c>
      <c r="C2862">
        <v>2018</v>
      </c>
      <c r="D2862" t="s">
        <v>12</v>
      </c>
      <c r="E2862" s="27">
        <v>1094255846.6700001</v>
      </c>
    </row>
    <row r="2863" spans="1:5" x14ac:dyDescent="0.25">
      <c r="A2863" t="s">
        <v>46</v>
      </c>
      <c r="B2863" t="s">
        <v>66</v>
      </c>
      <c r="C2863">
        <v>2018</v>
      </c>
      <c r="D2863" t="s">
        <v>13</v>
      </c>
      <c r="E2863" s="27">
        <v>23937924.990000002</v>
      </c>
    </row>
    <row r="2864" spans="1:5" x14ac:dyDescent="0.25">
      <c r="A2864" t="s">
        <v>46</v>
      </c>
      <c r="B2864" t="s">
        <v>66</v>
      </c>
      <c r="C2864">
        <v>2018</v>
      </c>
      <c r="D2864" t="s">
        <v>14</v>
      </c>
      <c r="E2864" s="27">
        <v>785196646.6500001</v>
      </c>
    </row>
    <row r="2865" spans="1:5" x14ac:dyDescent="0.25">
      <c r="A2865" t="s">
        <v>46</v>
      </c>
      <c r="B2865" t="s">
        <v>66</v>
      </c>
      <c r="C2865">
        <v>2018</v>
      </c>
      <c r="D2865" t="s">
        <v>15</v>
      </c>
      <c r="E2865" s="27">
        <v>285121275.03000003</v>
      </c>
    </row>
    <row r="2866" spans="1:5" x14ac:dyDescent="0.25">
      <c r="A2866" t="s">
        <v>46</v>
      </c>
      <c r="B2866" t="s">
        <v>66</v>
      </c>
      <c r="C2866">
        <v>2018</v>
      </c>
      <c r="D2866" t="s">
        <v>17</v>
      </c>
      <c r="E2866" s="27">
        <v>1070317921.6800001</v>
      </c>
    </row>
    <row r="2867" spans="1:5" x14ac:dyDescent="0.25">
      <c r="A2867" t="s">
        <v>46</v>
      </c>
      <c r="B2867" t="s">
        <v>66</v>
      </c>
      <c r="C2867">
        <v>2018</v>
      </c>
      <c r="D2867" t="s">
        <v>18</v>
      </c>
      <c r="E2867" s="27">
        <v>15035388733.029999</v>
      </c>
    </row>
    <row r="2868" spans="1:5" x14ac:dyDescent="0.25">
      <c r="A2868" t="s">
        <v>46</v>
      </c>
      <c r="B2868" t="s">
        <v>66</v>
      </c>
      <c r="C2868">
        <v>2018</v>
      </c>
      <c r="D2868" t="s">
        <v>19</v>
      </c>
      <c r="E2868" s="27">
        <v>13534158980.940001</v>
      </c>
    </row>
    <row r="2869" spans="1:5" x14ac:dyDescent="0.25">
      <c r="A2869" t="s">
        <v>46</v>
      </c>
      <c r="B2869" t="s">
        <v>66</v>
      </c>
      <c r="C2869">
        <v>2018</v>
      </c>
      <c r="D2869" t="s">
        <v>20</v>
      </c>
      <c r="E2869" s="27">
        <v>7896148017.1199999</v>
      </c>
    </row>
    <row r="2870" spans="1:5" x14ac:dyDescent="0.25">
      <c r="A2870" t="s">
        <v>46</v>
      </c>
      <c r="B2870" t="s">
        <v>66</v>
      </c>
      <c r="C2870">
        <v>2018</v>
      </c>
      <c r="D2870" t="s">
        <v>21</v>
      </c>
      <c r="E2870" s="27">
        <v>331347529.81</v>
      </c>
    </row>
    <row r="2871" spans="1:5" x14ac:dyDescent="0.25">
      <c r="A2871" t="s">
        <v>46</v>
      </c>
      <c r="B2871" t="s">
        <v>66</v>
      </c>
      <c r="C2871">
        <v>2018</v>
      </c>
      <c r="D2871" t="s">
        <v>22</v>
      </c>
      <c r="E2871" s="27">
        <v>5306663434.0100002</v>
      </c>
    </row>
    <row r="2872" spans="1:5" x14ac:dyDescent="0.25">
      <c r="A2872" t="s">
        <v>46</v>
      </c>
      <c r="B2872" t="s">
        <v>66</v>
      </c>
      <c r="C2872">
        <v>2018</v>
      </c>
      <c r="D2872" t="s">
        <v>23</v>
      </c>
      <c r="E2872" s="27">
        <v>13202811451.130001</v>
      </c>
    </row>
    <row r="2873" spans="1:5" x14ac:dyDescent="0.25">
      <c r="A2873" t="s">
        <v>46</v>
      </c>
      <c r="B2873" t="s">
        <v>66</v>
      </c>
      <c r="C2873">
        <v>2018</v>
      </c>
      <c r="D2873" t="s">
        <v>24</v>
      </c>
      <c r="E2873" s="27">
        <v>1560230263.52</v>
      </c>
    </row>
    <row r="2874" spans="1:5" x14ac:dyDescent="0.25">
      <c r="A2874" t="s">
        <v>46</v>
      </c>
      <c r="B2874" t="s">
        <v>66</v>
      </c>
      <c r="C2874">
        <v>2018</v>
      </c>
      <c r="D2874" t="s">
        <v>25</v>
      </c>
      <c r="E2874" s="27">
        <v>1289066703.4100001</v>
      </c>
    </row>
    <row r="2875" spans="1:5" x14ac:dyDescent="0.25">
      <c r="A2875" t="s">
        <v>46</v>
      </c>
      <c r="B2875" t="s">
        <v>66</v>
      </c>
      <c r="C2875">
        <v>2018</v>
      </c>
      <c r="D2875" t="s">
        <v>26</v>
      </c>
      <c r="E2875" s="27">
        <v>0</v>
      </c>
    </row>
    <row r="2876" spans="1:5" x14ac:dyDescent="0.25">
      <c r="A2876" t="s">
        <v>46</v>
      </c>
      <c r="B2876" t="s">
        <v>66</v>
      </c>
      <c r="C2876">
        <v>2018</v>
      </c>
      <c r="D2876" t="s">
        <v>27</v>
      </c>
      <c r="E2876" s="27">
        <v>271163560.10999995</v>
      </c>
    </row>
    <row r="2877" spans="1:5" x14ac:dyDescent="0.25">
      <c r="A2877" t="s">
        <v>46</v>
      </c>
      <c r="B2877" t="s">
        <v>66</v>
      </c>
      <c r="C2877">
        <v>2018</v>
      </c>
      <c r="D2877" t="s">
        <v>28</v>
      </c>
      <c r="E2877" s="27">
        <v>271163560.10999995</v>
      </c>
    </row>
    <row r="2878" spans="1:5" x14ac:dyDescent="0.25">
      <c r="A2878" t="s">
        <v>46</v>
      </c>
      <c r="B2878" t="s">
        <v>66</v>
      </c>
      <c r="C2878">
        <v>2018</v>
      </c>
      <c r="D2878" t="s">
        <v>29</v>
      </c>
      <c r="E2878" s="27">
        <v>1289066703.4100001</v>
      </c>
    </row>
    <row r="2879" spans="1:5" x14ac:dyDescent="0.25">
      <c r="A2879" t="s">
        <v>46</v>
      </c>
      <c r="B2879" t="s">
        <v>66</v>
      </c>
      <c r="C2879">
        <v>2018</v>
      </c>
      <c r="D2879" t="s">
        <v>30</v>
      </c>
      <c r="E2879" s="27">
        <v>14491878154.540001</v>
      </c>
    </row>
    <row r="2880" spans="1:5" x14ac:dyDescent="0.25">
      <c r="A2880" t="s">
        <v>46</v>
      </c>
      <c r="B2880" t="s">
        <v>66</v>
      </c>
      <c r="C2880">
        <v>2018</v>
      </c>
      <c r="D2880" t="s">
        <v>31</v>
      </c>
      <c r="E2880" s="27">
        <v>543510578.48999786</v>
      </c>
    </row>
    <row r="2881" spans="1:5" x14ac:dyDescent="0.25">
      <c r="A2881" t="s">
        <v>46</v>
      </c>
      <c r="B2881" t="s">
        <v>66</v>
      </c>
      <c r="C2881">
        <v>2018</v>
      </c>
      <c r="D2881" t="s">
        <v>32</v>
      </c>
      <c r="E2881" s="27">
        <v>92903090.17999649</v>
      </c>
    </row>
    <row r="2882" spans="1:5" x14ac:dyDescent="0.25">
      <c r="A2882" t="s">
        <v>46</v>
      </c>
      <c r="B2882" t="s">
        <v>66</v>
      </c>
      <c r="C2882">
        <v>2018</v>
      </c>
      <c r="D2882" t="s">
        <v>33</v>
      </c>
      <c r="E2882" s="27">
        <v>450607488.31000137</v>
      </c>
    </row>
    <row r="2883" spans="1:5" x14ac:dyDescent="0.25">
      <c r="A2883" t="s">
        <v>46</v>
      </c>
      <c r="B2883" t="s">
        <v>66</v>
      </c>
      <c r="C2883">
        <v>2018</v>
      </c>
      <c r="D2883" t="s">
        <v>34</v>
      </c>
      <c r="E2883" s="27">
        <v>1.9073486328125E-6</v>
      </c>
    </row>
    <row r="2884" spans="1:5" x14ac:dyDescent="0.25">
      <c r="A2884" t="s">
        <v>46</v>
      </c>
      <c r="B2884" t="s">
        <v>66</v>
      </c>
      <c r="C2884">
        <v>2018</v>
      </c>
      <c r="D2884" t="s">
        <v>35</v>
      </c>
      <c r="E2884" s="27">
        <v>-74571094.099998474</v>
      </c>
    </row>
    <row r="2885" spans="1:5" x14ac:dyDescent="0.25">
      <c r="A2885" t="s">
        <v>47</v>
      </c>
      <c r="B2885" t="s">
        <v>66</v>
      </c>
      <c r="C2885">
        <v>2018</v>
      </c>
      <c r="D2885" t="s">
        <v>4</v>
      </c>
      <c r="E2885" s="27">
        <v>19276438296.790005</v>
      </c>
    </row>
    <row r="2886" spans="1:5" x14ac:dyDescent="0.25">
      <c r="A2886" t="s">
        <v>47</v>
      </c>
      <c r="B2886" t="s">
        <v>66</v>
      </c>
      <c r="C2886">
        <v>2018</v>
      </c>
      <c r="D2886" t="s">
        <v>5</v>
      </c>
      <c r="E2886" s="27">
        <v>11091493507.870003</v>
      </c>
    </row>
    <row r="2887" spans="1:5" x14ac:dyDescent="0.25">
      <c r="A2887" t="s">
        <v>47</v>
      </c>
      <c r="B2887" t="s">
        <v>66</v>
      </c>
      <c r="C2887">
        <v>2018</v>
      </c>
      <c r="D2887" t="s">
        <v>6</v>
      </c>
      <c r="E2887" s="27">
        <v>8864700923.2200012</v>
      </c>
    </row>
    <row r="2888" spans="1:5" x14ac:dyDescent="0.25">
      <c r="A2888" t="s">
        <v>47</v>
      </c>
      <c r="B2888" t="s">
        <v>66</v>
      </c>
      <c r="C2888">
        <v>2018</v>
      </c>
      <c r="D2888" t="s">
        <v>7</v>
      </c>
      <c r="E2888" s="27">
        <v>3930928886.5599995</v>
      </c>
    </row>
    <row r="2889" spans="1:5" x14ac:dyDescent="0.25">
      <c r="A2889" t="s">
        <v>47</v>
      </c>
      <c r="B2889" t="s">
        <v>66</v>
      </c>
      <c r="C2889">
        <v>2018</v>
      </c>
      <c r="D2889" t="s">
        <v>8</v>
      </c>
      <c r="E2889" s="27">
        <v>1650240990.1199999</v>
      </c>
    </row>
    <row r="2890" spans="1:5" x14ac:dyDescent="0.25">
      <c r="A2890" t="s">
        <v>47</v>
      </c>
      <c r="B2890" t="s">
        <v>66</v>
      </c>
      <c r="C2890">
        <v>2018</v>
      </c>
      <c r="D2890" t="s">
        <v>9</v>
      </c>
      <c r="E2890" s="27">
        <v>4154039331.3600001</v>
      </c>
    </row>
    <row r="2891" spans="1:5" x14ac:dyDescent="0.25">
      <c r="A2891" t="s">
        <v>47</v>
      </c>
      <c r="B2891" t="s">
        <v>66</v>
      </c>
      <c r="C2891">
        <v>2018</v>
      </c>
      <c r="D2891" t="s">
        <v>10</v>
      </c>
      <c r="E2891" s="27">
        <v>99976571</v>
      </c>
    </row>
    <row r="2892" spans="1:5" x14ac:dyDescent="0.25">
      <c r="A2892" t="s">
        <v>47</v>
      </c>
      <c r="B2892" t="s">
        <v>66</v>
      </c>
      <c r="C2892">
        <v>2018</v>
      </c>
      <c r="D2892" t="s">
        <v>11</v>
      </c>
      <c r="E2892" s="27">
        <v>19176461725.790005</v>
      </c>
    </row>
    <row r="2893" spans="1:5" x14ac:dyDescent="0.25">
      <c r="A2893" t="s">
        <v>47</v>
      </c>
      <c r="B2893" t="s">
        <v>66</v>
      </c>
      <c r="C2893">
        <v>2018</v>
      </c>
      <c r="D2893" t="s">
        <v>12</v>
      </c>
      <c r="E2893" s="27">
        <v>593674864.46000004</v>
      </c>
    </row>
    <row r="2894" spans="1:5" x14ac:dyDescent="0.25">
      <c r="A2894" t="s">
        <v>47</v>
      </c>
      <c r="B2894" t="s">
        <v>66</v>
      </c>
      <c r="C2894">
        <v>2018</v>
      </c>
      <c r="D2894" t="s">
        <v>13</v>
      </c>
      <c r="E2894" s="27">
        <v>555274821.63</v>
      </c>
    </row>
    <row r="2895" spans="1:5" x14ac:dyDescent="0.25">
      <c r="A2895" t="s">
        <v>47</v>
      </c>
      <c r="B2895" t="s">
        <v>66</v>
      </c>
      <c r="C2895">
        <v>2018</v>
      </c>
      <c r="D2895" t="s">
        <v>14</v>
      </c>
      <c r="E2895" s="27">
        <v>31448826.760000002</v>
      </c>
    </row>
    <row r="2896" spans="1:5" x14ac:dyDescent="0.25">
      <c r="A2896" t="s">
        <v>47</v>
      </c>
      <c r="B2896" t="s">
        <v>66</v>
      </c>
      <c r="C2896">
        <v>2018</v>
      </c>
      <c r="D2896" t="s">
        <v>15</v>
      </c>
      <c r="E2896" s="27">
        <v>6951216.0700000003</v>
      </c>
    </row>
    <row r="2897" spans="1:5" x14ac:dyDescent="0.25">
      <c r="A2897" t="s">
        <v>47</v>
      </c>
      <c r="B2897" t="s">
        <v>66</v>
      </c>
      <c r="C2897">
        <v>2018</v>
      </c>
      <c r="D2897" t="s">
        <v>17</v>
      </c>
      <c r="E2897" s="27">
        <v>38400042.830000013</v>
      </c>
    </row>
    <row r="2898" spans="1:5" x14ac:dyDescent="0.25">
      <c r="A2898" t="s">
        <v>47</v>
      </c>
      <c r="B2898" t="s">
        <v>66</v>
      </c>
      <c r="C2898">
        <v>2018</v>
      </c>
      <c r="D2898" t="s">
        <v>18</v>
      </c>
      <c r="E2898" s="27">
        <v>19214861768.620007</v>
      </c>
    </row>
    <row r="2899" spans="1:5" x14ac:dyDescent="0.25">
      <c r="A2899" t="s">
        <v>47</v>
      </c>
      <c r="B2899" t="s">
        <v>66</v>
      </c>
      <c r="C2899">
        <v>2018</v>
      </c>
      <c r="D2899" t="s">
        <v>19</v>
      </c>
      <c r="E2899" s="27">
        <v>18135829267.969997</v>
      </c>
    </row>
    <row r="2900" spans="1:5" x14ac:dyDescent="0.25">
      <c r="A2900" t="s">
        <v>47</v>
      </c>
      <c r="B2900" t="s">
        <v>66</v>
      </c>
      <c r="C2900">
        <v>2018</v>
      </c>
      <c r="D2900" t="s">
        <v>20</v>
      </c>
      <c r="E2900" s="27">
        <v>11206258108.08</v>
      </c>
    </row>
    <row r="2901" spans="1:5" x14ac:dyDescent="0.25">
      <c r="A2901" t="s">
        <v>47</v>
      </c>
      <c r="B2901" t="s">
        <v>66</v>
      </c>
      <c r="C2901">
        <v>2018</v>
      </c>
      <c r="D2901" t="s">
        <v>21</v>
      </c>
      <c r="E2901" s="27">
        <v>398027394.23000002</v>
      </c>
    </row>
    <row r="2902" spans="1:5" x14ac:dyDescent="0.25">
      <c r="A2902" t="s">
        <v>47</v>
      </c>
      <c r="B2902" t="s">
        <v>66</v>
      </c>
      <c r="C2902">
        <v>2018</v>
      </c>
      <c r="D2902" t="s">
        <v>22</v>
      </c>
      <c r="E2902" s="27">
        <v>6531543765.6599998</v>
      </c>
    </row>
    <row r="2903" spans="1:5" x14ac:dyDescent="0.25">
      <c r="A2903" t="s">
        <v>47</v>
      </c>
      <c r="B2903" t="s">
        <v>66</v>
      </c>
      <c r="C2903">
        <v>2018</v>
      </c>
      <c r="D2903" t="s">
        <v>23</v>
      </c>
      <c r="E2903" s="27">
        <v>17737801873.739998</v>
      </c>
    </row>
    <row r="2904" spans="1:5" x14ac:dyDescent="0.25">
      <c r="A2904" t="s">
        <v>47</v>
      </c>
      <c r="B2904" t="s">
        <v>66</v>
      </c>
      <c r="C2904">
        <v>2018</v>
      </c>
      <c r="D2904" t="s">
        <v>24</v>
      </c>
      <c r="E2904" s="27">
        <v>1383491578.1500001</v>
      </c>
    </row>
    <row r="2905" spans="1:5" x14ac:dyDescent="0.25">
      <c r="A2905" t="s">
        <v>47</v>
      </c>
      <c r="B2905" t="s">
        <v>66</v>
      </c>
      <c r="C2905">
        <v>2018</v>
      </c>
      <c r="D2905" t="s">
        <v>25</v>
      </c>
      <c r="E2905" s="27">
        <v>861511254.44000006</v>
      </c>
    </row>
    <row r="2906" spans="1:5" x14ac:dyDescent="0.25">
      <c r="A2906" t="s">
        <v>47</v>
      </c>
      <c r="B2906" t="s">
        <v>66</v>
      </c>
      <c r="C2906">
        <v>2018</v>
      </c>
      <c r="D2906" t="s">
        <v>26</v>
      </c>
      <c r="E2906" s="27">
        <v>619770</v>
      </c>
    </row>
    <row r="2907" spans="1:5" x14ac:dyDescent="0.25">
      <c r="A2907" t="s">
        <v>47</v>
      </c>
      <c r="B2907" t="s">
        <v>66</v>
      </c>
      <c r="C2907">
        <v>2018</v>
      </c>
      <c r="D2907" t="s">
        <v>27</v>
      </c>
      <c r="E2907" s="27">
        <v>521360553.71000004</v>
      </c>
    </row>
    <row r="2908" spans="1:5" x14ac:dyDescent="0.25">
      <c r="A2908" t="s">
        <v>47</v>
      </c>
      <c r="B2908" t="s">
        <v>66</v>
      </c>
      <c r="C2908">
        <v>2018</v>
      </c>
      <c r="D2908" t="s">
        <v>28</v>
      </c>
      <c r="E2908" s="27">
        <v>520282722.98000002</v>
      </c>
    </row>
    <row r="2909" spans="1:5" x14ac:dyDescent="0.25">
      <c r="A2909" t="s">
        <v>47</v>
      </c>
      <c r="B2909" t="s">
        <v>66</v>
      </c>
      <c r="C2909">
        <v>2018</v>
      </c>
      <c r="D2909" t="s">
        <v>29</v>
      </c>
      <c r="E2909" s="27">
        <v>862131092.44000006</v>
      </c>
    </row>
    <row r="2910" spans="1:5" x14ac:dyDescent="0.25">
      <c r="A2910" t="s">
        <v>47</v>
      </c>
      <c r="B2910" t="s">
        <v>66</v>
      </c>
      <c r="C2910">
        <v>2018</v>
      </c>
      <c r="D2910" t="s">
        <v>30</v>
      </c>
      <c r="E2910" s="27">
        <v>18599932966.179996</v>
      </c>
    </row>
    <row r="2911" spans="1:5" x14ac:dyDescent="0.25">
      <c r="A2911" t="s">
        <v>47</v>
      </c>
      <c r="B2911" t="s">
        <v>66</v>
      </c>
      <c r="C2911">
        <v>2018</v>
      </c>
      <c r="D2911" t="s">
        <v>31</v>
      </c>
      <c r="E2911" s="27">
        <v>614928802.44001007</v>
      </c>
    </row>
    <row r="2912" spans="1:5" x14ac:dyDescent="0.25">
      <c r="A2912" t="s">
        <v>47</v>
      </c>
      <c r="B2912" t="s">
        <v>66</v>
      </c>
      <c r="C2912">
        <v>2018</v>
      </c>
      <c r="D2912" t="s">
        <v>32</v>
      </c>
      <c r="E2912" s="27">
        <v>881506969.38000107</v>
      </c>
    </row>
    <row r="2913" spans="1:5" x14ac:dyDescent="0.25">
      <c r="A2913" t="s">
        <v>47</v>
      </c>
      <c r="B2913" t="s">
        <v>66</v>
      </c>
      <c r="C2913">
        <v>2018</v>
      </c>
      <c r="D2913" t="s">
        <v>33</v>
      </c>
      <c r="E2913" s="27">
        <v>-266578166.939991</v>
      </c>
    </row>
    <row r="2914" spans="1:5" x14ac:dyDescent="0.25">
      <c r="A2914" t="s">
        <v>47</v>
      </c>
      <c r="B2914" t="s">
        <v>66</v>
      </c>
      <c r="C2914">
        <v>2018</v>
      </c>
      <c r="D2914" t="s">
        <v>34</v>
      </c>
      <c r="E2914" s="27">
        <v>-1260694.2200012207</v>
      </c>
    </row>
    <row r="2915" spans="1:5" x14ac:dyDescent="0.25">
      <c r="A2915" t="s">
        <v>47</v>
      </c>
      <c r="B2915" t="s">
        <v>66</v>
      </c>
      <c r="C2915">
        <v>2018</v>
      </c>
      <c r="D2915" t="s">
        <v>35</v>
      </c>
      <c r="E2915" s="27">
        <v>-529453960.02999496</v>
      </c>
    </row>
    <row r="2916" spans="1:5" x14ac:dyDescent="0.25">
      <c r="A2916" t="s">
        <v>48</v>
      </c>
      <c r="B2916" t="s">
        <v>66</v>
      </c>
      <c r="C2916">
        <v>2018</v>
      </c>
      <c r="D2916" t="s">
        <v>4</v>
      </c>
      <c r="E2916" s="27">
        <v>22631676444.599998</v>
      </c>
    </row>
    <row r="2917" spans="1:5" x14ac:dyDescent="0.25">
      <c r="A2917" t="s">
        <v>48</v>
      </c>
      <c r="B2917" t="s">
        <v>66</v>
      </c>
      <c r="C2917">
        <v>2018</v>
      </c>
      <c r="D2917" t="s">
        <v>5</v>
      </c>
      <c r="E2917" s="27">
        <v>11874325890.52</v>
      </c>
    </row>
    <row r="2918" spans="1:5" x14ac:dyDescent="0.25">
      <c r="A2918" t="s">
        <v>48</v>
      </c>
      <c r="B2918" t="s">
        <v>66</v>
      </c>
      <c r="C2918">
        <v>2018</v>
      </c>
      <c r="D2918" t="s">
        <v>6</v>
      </c>
      <c r="E2918" s="27">
        <v>9279938239.5200005</v>
      </c>
    </row>
    <row r="2919" spans="1:5" x14ac:dyDescent="0.25">
      <c r="A2919" t="s">
        <v>48</v>
      </c>
      <c r="B2919" t="s">
        <v>66</v>
      </c>
      <c r="C2919">
        <v>2018</v>
      </c>
      <c r="D2919" t="s">
        <v>7</v>
      </c>
      <c r="E2919" s="27">
        <v>7899082551.2200012</v>
      </c>
    </row>
    <row r="2920" spans="1:5" x14ac:dyDescent="0.25">
      <c r="A2920" t="s">
        <v>48</v>
      </c>
      <c r="B2920" t="s">
        <v>66</v>
      </c>
      <c r="C2920">
        <v>2018</v>
      </c>
      <c r="D2920" t="s">
        <v>8</v>
      </c>
      <c r="E2920" s="27">
        <v>4382489579.1300001</v>
      </c>
    </row>
    <row r="2921" spans="1:5" x14ac:dyDescent="0.25">
      <c r="A2921" t="s">
        <v>48</v>
      </c>
      <c r="B2921" t="s">
        <v>66</v>
      </c>
      <c r="C2921">
        <v>2018</v>
      </c>
      <c r="D2921" t="s">
        <v>9</v>
      </c>
      <c r="E2921" s="27">
        <v>2263428796</v>
      </c>
    </row>
    <row r="2922" spans="1:5" x14ac:dyDescent="0.25">
      <c r="A2922" t="s">
        <v>48</v>
      </c>
      <c r="B2922" t="s">
        <v>66</v>
      </c>
      <c r="C2922">
        <v>2018</v>
      </c>
      <c r="D2922" t="s">
        <v>10</v>
      </c>
      <c r="E2922" s="27">
        <v>594839206.8599999</v>
      </c>
    </row>
    <row r="2923" spans="1:5" x14ac:dyDescent="0.25">
      <c r="A2923" t="s">
        <v>48</v>
      </c>
      <c r="B2923" t="s">
        <v>66</v>
      </c>
      <c r="C2923">
        <v>2018</v>
      </c>
      <c r="D2923" t="s">
        <v>11</v>
      </c>
      <c r="E2923" s="27">
        <v>22036837237.739998</v>
      </c>
    </row>
    <row r="2924" spans="1:5" x14ac:dyDescent="0.25">
      <c r="A2924" t="s">
        <v>48</v>
      </c>
      <c r="B2924" t="s">
        <v>66</v>
      </c>
      <c r="C2924">
        <v>2018</v>
      </c>
      <c r="D2924" t="s">
        <v>12</v>
      </c>
      <c r="E2924" s="27">
        <v>881800134.69000006</v>
      </c>
    </row>
    <row r="2925" spans="1:5" x14ac:dyDescent="0.25">
      <c r="A2925" t="s">
        <v>48</v>
      </c>
      <c r="B2925" t="s">
        <v>66</v>
      </c>
      <c r="C2925">
        <v>2018</v>
      </c>
      <c r="D2925" t="s">
        <v>13</v>
      </c>
      <c r="E2925" s="27">
        <v>785869125.63</v>
      </c>
    </row>
    <row r="2926" spans="1:5" x14ac:dyDescent="0.25">
      <c r="A2926" t="s">
        <v>48</v>
      </c>
      <c r="B2926" t="s">
        <v>66</v>
      </c>
      <c r="C2926">
        <v>2018</v>
      </c>
      <c r="D2926" t="s">
        <v>14</v>
      </c>
      <c r="E2926" s="27">
        <v>58576311.729999997</v>
      </c>
    </row>
    <row r="2927" spans="1:5" x14ac:dyDescent="0.25">
      <c r="A2927" t="s">
        <v>48</v>
      </c>
      <c r="B2927" t="s">
        <v>66</v>
      </c>
      <c r="C2927">
        <v>2018</v>
      </c>
      <c r="D2927" t="s">
        <v>15</v>
      </c>
      <c r="E2927" s="27">
        <v>37354697.329999998</v>
      </c>
    </row>
    <row r="2928" spans="1:5" x14ac:dyDescent="0.25">
      <c r="A2928" t="s">
        <v>48</v>
      </c>
      <c r="B2928" t="s">
        <v>66</v>
      </c>
      <c r="C2928">
        <v>2018</v>
      </c>
      <c r="D2928" t="s">
        <v>17</v>
      </c>
      <c r="E2928" s="27">
        <v>95931009.060000017</v>
      </c>
    </row>
    <row r="2929" spans="1:5" x14ac:dyDescent="0.25">
      <c r="A2929" t="s">
        <v>48</v>
      </c>
      <c r="B2929" t="s">
        <v>66</v>
      </c>
      <c r="C2929">
        <v>2018</v>
      </c>
      <c r="D2929" t="s">
        <v>18</v>
      </c>
      <c r="E2929" s="27">
        <v>22132768246.799999</v>
      </c>
    </row>
    <row r="2930" spans="1:5" x14ac:dyDescent="0.25">
      <c r="A2930" t="s">
        <v>48</v>
      </c>
      <c r="B2930" t="s">
        <v>66</v>
      </c>
      <c r="C2930">
        <v>2018</v>
      </c>
      <c r="D2930" t="s">
        <v>19</v>
      </c>
      <c r="E2930" s="27">
        <v>21277675377.350002</v>
      </c>
    </row>
    <row r="2931" spans="1:5" x14ac:dyDescent="0.25">
      <c r="A2931" t="s">
        <v>48</v>
      </c>
      <c r="B2931" t="s">
        <v>66</v>
      </c>
      <c r="C2931">
        <v>2018</v>
      </c>
      <c r="D2931" t="s">
        <v>20</v>
      </c>
      <c r="E2931" s="27">
        <v>12070710149.120003</v>
      </c>
    </row>
    <row r="2932" spans="1:5" x14ac:dyDescent="0.25">
      <c r="A2932" t="s">
        <v>48</v>
      </c>
      <c r="B2932" t="s">
        <v>66</v>
      </c>
      <c r="C2932">
        <v>2018</v>
      </c>
      <c r="D2932" t="s">
        <v>21</v>
      </c>
      <c r="E2932" s="27">
        <v>195496675.99000001</v>
      </c>
    </row>
    <row r="2933" spans="1:5" x14ac:dyDescent="0.25">
      <c r="A2933" t="s">
        <v>48</v>
      </c>
      <c r="B2933" t="s">
        <v>66</v>
      </c>
      <c r="C2933">
        <v>2018</v>
      </c>
      <c r="D2933" t="s">
        <v>22</v>
      </c>
      <c r="E2933" s="27">
        <v>9011468552.2399998</v>
      </c>
    </row>
    <row r="2934" spans="1:5" x14ac:dyDescent="0.25">
      <c r="A2934" t="s">
        <v>48</v>
      </c>
      <c r="B2934" t="s">
        <v>66</v>
      </c>
      <c r="C2934">
        <v>2018</v>
      </c>
      <c r="D2934" t="s">
        <v>23</v>
      </c>
      <c r="E2934" s="27">
        <v>21082178701.360001</v>
      </c>
    </row>
    <row r="2935" spans="1:5" x14ac:dyDescent="0.25">
      <c r="A2935" t="s">
        <v>48</v>
      </c>
      <c r="B2935" t="s">
        <v>66</v>
      </c>
      <c r="C2935">
        <v>2018</v>
      </c>
      <c r="D2935" t="s">
        <v>24</v>
      </c>
      <c r="E2935" s="27">
        <v>2943192398.6100001</v>
      </c>
    </row>
    <row r="2936" spans="1:5" x14ac:dyDescent="0.25">
      <c r="A2936" t="s">
        <v>48</v>
      </c>
      <c r="B2936" t="s">
        <v>66</v>
      </c>
      <c r="C2936">
        <v>2018</v>
      </c>
      <c r="D2936" t="s">
        <v>25</v>
      </c>
      <c r="E2936" s="27">
        <v>2436075214.3100004</v>
      </c>
    </row>
    <row r="2937" spans="1:5" x14ac:dyDescent="0.25">
      <c r="A2937" t="s">
        <v>48</v>
      </c>
      <c r="B2937" t="s">
        <v>66</v>
      </c>
      <c r="C2937">
        <v>2018</v>
      </c>
      <c r="D2937" t="s">
        <v>26</v>
      </c>
      <c r="E2937" s="27">
        <v>165051632.60999998</v>
      </c>
    </row>
    <row r="2938" spans="1:5" x14ac:dyDescent="0.25">
      <c r="A2938" t="s">
        <v>48</v>
      </c>
      <c r="B2938" t="s">
        <v>66</v>
      </c>
      <c r="C2938">
        <v>2018</v>
      </c>
      <c r="D2938" t="s">
        <v>27</v>
      </c>
      <c r="E2938" s="27">
        <v>342065551.68999994</v>
      </c>
    </row>
    <row r="2939" spans="1:5" x14ac:dyDescent="0.25">
      <c r="A2939" t="s">
        <v>48</v>
      </c>
      <c r="B2939" t="s">
        <v>66</v>
      </c>
      <c r="C2939">
        <v>2018</v>
      </c>
      <c r="D2939" t="s">
        <v>28</v>
      </c>
      <c r="E2939" s="27">
        <v>323839038.40999997</v>
      </c>
    </row>
    <row r="2940" spans="1:5" x14ac:dyDescent="0.25">
      <c r="A2940" t="s">
        <v>48</v>
      </c>
      <c r="B2940" t="s">
        <v>66</v>
      </c>
      <c r="C2940">
        <v>2018</v>
      </c>
      <c r="D2940" t="s">
        <v>29</v>
      </c>
      <c r="E2940" s="27">
        <v>2601126846.9200001</v>
      </c>
    </row>
    <row r="2941" spans="1:5" x14ac:dyDescent="0.25">
      <c r="A2941" t="s">
        <v>48</v>
      </c>
      <c r="B2941" t="s">
        <v>66</v>
      </c>
      <c r="C2941">
        <v>2018</v>
      </c>
      <c r="D2941" t="s">
        <v>30</v>
      </c>
      <c r="E2941" s="27">
        <v>23683305548.279999</v>
      </c>
    </row>
    <row r="2942" spans="1:5" x14ac:dyDescent="0.25">
      <c r="A2942" t="s">
        <v>48</v>
      </c>
      <c r="B2942" t="s">
        <v>66</v>
      </c>
      <c r="C2942">
        <v>2018</v>
      </c>
      <c r="D2942" t="s">
        <v>31</v>
      </c>
      <c r="E2942" s="27">
        <v>-1550537301.4799995</v>
      </c>
    </row>
    <row r="2943" spans="1:5" x14ac:dyDescent="0.25">
      <c r="A2943" t="s">
        <v>48</v>
      </c>
      <c r="B2943" t="s">
        <v>66</v>
      </c>
      <c r="C2943">
        <v>2018</v>
      </c>
      <c r="D2943" t="s">
        <v>32</v>
      </c>
      <c r="E2943" s="27">
        <v>-152726793.66999817</v>
      </c>
    </row>
    <row r="2944" spans="1:5" x14ac:dyDescent="0.25">
      <c r="A2944" t="s">
        <v>48</v>
      </c>
      <c r="B2944" t="s">
        <v>66</v>
      </c>
      <c r="C2944">
        <v>2018</v>
      </c>
      <c r="D2944" t="s">
        <v>33</v>
      </c>
      <c r="E2944" s="27">
        <v>-1397810507.8100014</v>
      </c>
    </row>
    <row r="2945" spans="1:5" x14ac:dyDescent="0.25">
      <c r="A2945" t="s">
        <v>48</v>
      </c>
      <c r="B2945" t="s">
        <v>66</v>
      </c>
      <c r="C2945">
        <v>2018</v>
      </c>
      <c r="D2945" t="s">
        <v>34</v>
      </c>
      <c r="E2945" s="27">
        <v>-3.814697265625E-6</v>
      </c>
    </row>
    <row r="2946" spans="1:5" x14ac:dyDescent="0.25">
      <c r="A2946" t="s">
        <v>48</v>
      </c>
      <c r="B2946" t="s">
        <v>66</v>
      </c>
      <c r="C2946">
        <v>2018</v>
      </c>
      <c r="D2946" t="s">
        <v>35</v>
      </c>
      <c r="E2946" s="27">
        <v>-554664403.00000381</v>
      </c>
    </row>
    <row r="2947" spans="1:5" x14ac:dyDescent="0.25">
      <c r="A2947" t="s">
        <v>49</v>
      </c>
      <c r="B2947" t="s">
        <v>66</v>
      </c>
      <c r="C2947">
        <v>2018</v>
      </c>
      <c r="D2947" t="s">
        <v>4</v>
      </c>
      <c r="E2947" s="27">
        <v>11464054113.07</v>
      </c>
    </row>
    <row r="2948" spans="1:5" x14ac:dyDescent="0.25">
      <c r="A2948" t="s">
        <v>49</v>
      </c>
      <c r="B2948" t="s">
        <v>66</v>
      </c>
      <c r="C2948">
        <v>2018</v>
      </c>
      <c r="D2948" t="s">
        <v>5</v>
      </c>
      <c r="E2948" s="27">
        <v>5912229823.1200008</v>
      </c>
    </row>
    <row r="2949" spans="1:5" x14ac:dyDescent="0.25">
      <c r="A2949" t="s">
        <v>49</v>
      </c>
      <c r="B2949" t="s">
        <v>66</v>
      </c>
      <c r="C2949">
        <v>2018</v>
      </c>
      <c r="D2949" t="s">
        <v>6</v>
      </c>
      <c r="E2949" s="27">
        <v>4803979978.9099998</v>
      </c>
    </row>
    <row r="2950" spans="1:5" x14ac:dyDescent="0.25">
      <c r="A2950" t="s">
        <v>49</v>
      </c>
      <c r="B2950" t="s">
        <v>66</v>
      </c>
      <c r="C2950">
        <v>2018</v>
      </c>
      <c r="D2950" t="s">
        <v>7</v>
      </c>
      <c r="E2950" s="27">
        <v>4814044420.9299994</v>
      </c>
    </row>
    <row r="2951" spans="1:5" x14ac:dyDescent="0.25">
      <c r="A2951" t="s">
        <v>49</v>
      </c>
      <c r="B2951" t="s">
        <v>66</v>
      </c>
      <c r="C2951">
        <v>2018</v>
      </c>
      <c r="D2951" t="s">
        <v>8</v>
      </c>
      <c r="E2951" s="27">
        <v>3403443050.3699999</v>
      </c>
    </row>
    <row r="2952" spans="1:5" x14ac:dyDescent="0.25">
      <c r="A2952" t="s">
        <v>49</v>
      </c>
      <c r="B2952" t="s">
        <v>66</v>
      </c>
      <c r="C2952">
        <v>2018</v>
      </c>
      <c r="D2952" t="s">
        <v>9</v>
      </c>
      <c r="E2952" s="27">
        <v>631903137.51999998</v>
      </c>
    </row>
    <row r="2953" spans="1:5" x14ac:dyDescent="0.25">
      <c r="A2953" t="s">
        <v>49</v>
      </c>
      <c r="B2953" t="s">
        <v>66</v>
      </c>
      <c r="C2953">
        <v>2018</v>
      </c>
      <c r="D2953" t="s">
        <v>10</v>
      </c>
      <c r="E2953" s="27">
        <v>105876731.50000001</v>
      </c>
    </row>
    <row r="2954" spans="1:5" x14ac:dyDescent="0.25">
      <c r="A2954" t="s">
        <v>49</v>
      </c>
      <c r="B2954" t="s">
        <v>66</v>
      </c>
      <c r="C2954">
        <v>2018</v>
      </c>
      <c r="D2954" t="s">
        <v>11</v>
      </c>
      <c r="E2954" s="27">
        <v>11358177381.57</v>
      </c>
    </row>
    <row r="2955" spans="1:5" x14ac:dyDescent="0.25">
      <c r="A2955" t="s">
        <v>49</v>
      </c>
      <c r="B2955" t="s">
        <v>66</v>
      </c>
      <c r="C2955">
        <v>2018</v>
      </c>
      <c r="D2955" t="s">
        <v>12</v>
      </c>
      <c r="E2955" s="27">
        <v>312518645.16000003</v>
      </c>
    </row>
    <row r="2956" spans="1:5" x14ac:dyDescent="0.25">
      <c r="A2956" t="s">
        <v>49</v>
      </c>
      <c r="B2956" t="s">
        <v>66</v>
      </c>
      <c r="C2956">
        <v>2018</v>
      </c>
      <c r="D2956" t="s">
        <v>13</v>
      </c>
      <c r="E2956" s="27">
        <v>60293020.75999999</v>
      </c>
    </row>
    <row r="2957" spans="1:5" x14ac:dyDescent="0.25">
      <c r="A2957" t="s">
        <v>49</v>
      </c>
      <c r="B2957" t="s">
        <v>66</v>
      </c>
      <c r="C2957">
        <v>2018</v>
      </c>
      <c r="D2957" t="s">
        <v>14</v>
      </c>
      <c r="E2957" s="27">
        <v>249752003.91</v>
      </c>
    </row>
    <row r="2958" spans="1:5" x14ac:dyDescent="0.25">
      <c r="A2958" t="s">
        <v>49</v>
      </c>
      <c r="B2958" t="s">
        <v>66</v>
      </c>
      <c r="C2958">
        <v>2018</v>
      </c>
      <c r="D2958" t="s">
        <v>15</v>
      </c>
      <c r="E2958" s="27">
        <v>2473620.4900000002</v>
      </c>
    </row>
    <row r="2959" spans="1:5" x14ac:dyDescent="0.25">
      <c r="A2959" t="s">
        <v>49</v>
      </c>
      <c r="B2959" t="s">
        <v>66</v>
      </c>
      <c r="C2959">
        <v>2018</v>
      </c>
      <c r="D2959" t="s">
        <v>17</v>
      </c>
      <c r="E2959" s="27">
        <v>252225624.40000004</v>
      </c>
    </row>
    <row r="2960" spans="1:5" x14ac:dyDescent="0.25">
      <c r="A2960" t="s">
        <v>49</v>
      </c>
      <c r="B2960" t="s">
        <v>66</v>
      </c>
      <c r="C2960">
        <v>2018</v>
      </c>
      <c r="D2960" t="s">
        <v>18</v>
      </c>
      <c r="E2960" s="27">
        <v>11610403005.969999</v>
      </c>
    </row>
    <row r="2961" spans="1:5" x14ac:dyDescent="0.25">
      <c r="A2961" t="s">
        <v>49</v>
      </c>
      <c r="B2961" t="s">
        <v>66</v>
      </c>
      <c r="C2961">
        <v>2018</v>
      </c>
      <c r="D2961" t="s">
        <v>19</v>
      </c>
      <c r="E2961" s="27">
        <v>10712101932.559999</v>
      </c>
    </row>
    <row r="2962" spans="1:5" x14ac:dyDescent="0.25">
      <c r="A2962" t="s">
        <v>49</v>
      </c>
      <c r="B2962" t="s">
        <v>66</v>
      </c>
      <c r="C2962">
        <v>2018</v>
      </c>
      <c r="D2962" t="s">
        <v>20</v>
      </c>
      <c r="E2962" s="27">
        <v>6286178234.5699997</v>
      </c>
    </row>
    <row r="2963" spans="1:5" x14ac:dyDescent="0.25">
      <c r="A2963" t="s">
        <v>49</v>
      </c>
      <c r="B2963" t="s">
        <v>66</v>
      </c>
      <c r="C2963">
        <v>2018</v>
      </c>
      <c r="D2963" t="s">
        <v>21</v>
      </c>
      <c r="E2963" s="27">
        <v>137564845.12</v>
      </c>
    </row>
    <row r="2964" spans="1:5" x14ac:dyDescent="0.25">
      <c r="A2964" t="s">
        <v>49</v>
      </c>
      <c r="B2964" t="s">
        <v>66</v>
      </c>
      <c r="C2964">
        <v>2018</v>
      </c>
      <c r="D2964" t="s">
        <v>22</v>
      </c>
      <c r="E2964" s="27">
        <v>4288358852.8699994</v>
      </c>
    </row>
    <row r="2965" spans="1:5" x14ac:dyDescent="0.25">
      <c r="A2965" t="s">
        <v>49</v>
      </c>
      <c r="B2965" t="s">
        <v>66</v>
      </c>
      <c r="C2965">
        <v>2018</v>
      </c>
      <c r="D2965" t="s">
        <v>23</v>
      </c>
      <c r="E2965" s="27">
        <v>10574537087.439999</v>
      </c>
    </row>
    <row r="2966" spans="1:5" x14ac:dyDescent="0.25">
      <c r="A2966" t="s">
        <v>49</v>
      </c>
      <c r="B2966" t="s">
        <v>66</v>
      </c>
      <c r="C2966">
        <v>2018</v>
      </c>
      <c r="D2966" t="s">
        <v>24</v>
      </c>
      <c r="E2966" s="27">
        <v>1025988204.1899999</v>
      </c>
    </row>
    <row r="2967" spans="1:5" x14ac:dyDescent="0.25">
      <c r="A2967" t="s">
        <v>49</v>
      </c>
      <c r="B2967" t="s">
        <v>66</v>
      </c>
      <c r="C2967">
        <v>2018</v>
      </c>
      <c r="D2967" t="s">
        <v>25</v>
      </c>
      <c r="E2967" s="27">
        <v>766113907.29999995</v>
      </c>
    </row>
    <row r="2968" spans="1:5" x14ac:dyDescent="0.25">
      <c r="A2968" t="s">
        <v>49</v>
      </c>
      <c r="B2968" t="s">
        <v>66</v>
      </c>
      <c r="C2968">
        <v>2018</v>
      </c>
      <c r="D2968" t="s">
        <v>26</v>
      </c>
      <c r="E2968" s="27">
        <v>31078663.560000002</v>
      </c>
    </row>
    <row r="2969" spans="1:5" x14ac:dyDescent="0.25">
      <c r="A2969" t="s">
        <v>49</v>
      </c>
      <c r="B2969" t="s">
        <v>66</v>
      </c>
      <c r="C2969">
        <v>2018</v>
      </c>
      <c r="D2969" t="s">
        <v>27</v>
      </c>
      <c r="E2969" s="27">
        <v>228795633.33000001</v>
      </c>
    </row>
    <row r="2970" spans="1:5" x14ac:dyDescent="0.25">
      <c r="A2970" t="s">
        <v>49</v>
      </c>
      <c r="B2970" t="s">
        <v>66</v>
      </c>
      <c r="C2970">
        <v>2018</v>
      </c>
      <c r="D2970" t="s">
        <v>28</v>
      </c>
      <c r="E2970" s="27">
        <v>213806831.33000001</v>
      </c>
    </row>
    <row r="2971" spans="1:5" x14ac:dyDescent="0.25">
      <c r="A2971" t="s">
        <v>49</v>
      </c>
      <c r="B2971" t="s">
        <v>66</v>
      </c>
      <c r="C2971">
        <v>2018</v>
      </c>
      <c r="D2971" t="s">
        <v>29</v>
      </c>
      <c r="E2971" s="27">
        <v>797192570.8599999</v>
      </c>
    </row>
    <row r="2972" spans="1:5" x14ac:dyDescent="0.25">
      <c r="A2972" t="s">
        <v>49</v>
      </c>
      <c r="B2972" t="s">
        <v>66</v>
      </c>
      <c r="C2972">
        <v>2018</v>
      </c>
      <c r="D2972" t="s">
        <v>30</v>
      </c>
      <c r="E2972" s="27">
        <v>11371729658.299999</v>
      </c>
    </row>
    <row r="2973" spans="1:5" x14ac:dyDescent="0.25">
      <c r="A2973" t="s">
        <v>49</v>
      </c>
      <c r="B2973" t="s">
        <v>66</v>
      </c>
      <c r="C2973">
        <v>2018</v>
      </c>
      <c r="D2973" t="s">
        <v>31</v>
      </c>
      <c r="E2973" s="27">
        <v>238673347.67000008</v>
      </c>
    </row>
    <row r="2974" spans="1:5" x14ac:dyDescent="0.25">
      <c r="A2974" t="s">
        <v>49</v>
      </c>
      <c r="B2974" t="s">
        <v>66</v>
      </c>
      <c r="C2974">
        <v>2018</v>
      </c>
      <c r="D2974" t="s">
        <v>32</v>
      </c>
      <c r="E2974" s="27">
        <v>-158512587.18999863</v>
      </c>
    </row>
    <row r="2975" spans="1:5" x14ac:dyDescent="0.25">
      <c r="A2975" t="s">
        <v>49</v>
      </c>
      <c r="B2975" t="s">
        <v>66</v>
      </c>
      <c r="C2975">
        <v>2018</v>
      </c>
      <c r="D2975" t="s">
        <v>33</v>
      </c>
      <c r="E2975" s="27">
        <v>397185934.8599987</v>
      </c>
    </row>
    <row r="2976" spans="1:5" x14ac:dyDescent="0.25">
      <c r="A2976" t="s">
        <v>49</v>
      </c>
      <c r="B2976" t="s">
        <v>66</v>
      </c>
      <c r="C2976">
        <v>2018</v>
      </c>
      <c r="D2976" t="s">
        <v>34</v>
      </c>
      <c r="E2976" s="27">
        <v>0</v>
      </c>
    </row>
    <row r="2977" spans="1:5" x14ac:dyDescent="0.25">
      <c r="A2977" t="s">
        <v>49</v>
      </c>
      <c r="B2977" t="s">
        <v>66</v>
      </c>
      <c r="C2977">
        <v>2018</v>
      </c>
      <c r="D2977" t="s">
        <v>35</v>
      </c>
      <c r="E2977" s="27">
        <v>196995208.66999817</v>
      </c>
    </row>
    <row r="2978" spans="1:5" x14ac:dyDescent="0.25">
      <c r="A2978" t="s">
        <v>50</v>
      </c>
      <c r="B2978" t="s">
        <v>66</v>
      </c>
      <c r="C2978">
        <v>2018</v>
      </c>
      <c r="D2978" t="s">
        <v>4</v>
      </c>
      <c r="E2978" s="27">
        <v>28789991286.080009</v>
      </c>
    </row>
    <row r="2979" spans="1:5" x14ac:dyDescent="0.25">
      <c r="A2979" t="s">
        <v>50</v>
      </c>
      <c r="B2979" t="s">
        <v>66</v>
      </c>
      <c r="C2979">
        <v>2018</v>
      </c>
      <c r="D2979" t="s">
        <v>5</v>
      </c>
      <c r="E2979" s="27">
        <v>16852884780.640005</v>
      </c>
    </row>
    <row r="2980" spans="1:5" x14ac:dyDescent="0.25">
      <c r="A2980" t="s">
        <v>50</v>
      </c>
      <c r="B2980" t="s">
        <v>66</v>
      </c>
      <c r="C2980">
        <v>2018</v>
      </c>
      <c r="D2980" t="s">
        <v>6</v>
      </c>
      <c r="E2980" s="27">
        <v>13354143972.230001</v>
      </c>
    </row>
    <row r="2981" spans="1:5" x14ac:dyDescent="0.25">
      <c r="A2981" t="s">
        <v>50</v>
      </c>
      <c r="B2981" t="s">
        <v>66</v>
      </c>
      <c r="C2981">
        <v>2018</v>
      </c>
      <c r="D2981" t="s">
        <v>7</v>
      </c>
      <c r="E2981" s="27">
        <v>9175679328.1100006</v>
      </c>
    </row>
    <row r="2982" spans="1:5" x14ac:dyDescent="0.25">
      <c r="A2982" t="s">
        <v>50</v>
      </c>
      <c r="B2982" t="s">
        <v>66</v>
      </c>
      <c r="C2982">
        <v>2018</v>
      </c>
      <c r="D2982" t="s">
        <v>8</v>
      </c>
      <c r="E2982" s="27">
        <v>4893846734.8700008</v>
      </c>
    </row>
    <row r="2983" spans="1:5" x14ac:dyDescent="0.25">
      <c r="A2983" t="s">
        <v>50</v>
      </c>
      <c r="B2983" t="s">
        <v>66</v>
      </c>
      <c r="C2983">
        <v>2018</v>
      </c>
      <c r="D2983" t="s">
        <v>9</v>
      </c>
      <c r="E2983" s="27">
        <v>2612382949.4999995</v>
      </c>
    </row>
    <row r="2984" spans="1:5" x14ac:dyDescent="0.25">
      <c r="A2984" t="s">
        <v>50</v>
      </c>
      <c r="B2984" t="s">
        <v>66</v>
      </c>
      <c r="C2984">
        <v>2018</v>
      </c>
      <c r="D2984" t="s">
        <v>10</v>
      </c>
      <c r="E2984" s="27">
        <v>149044227.82999998</v>
      </c>
    </row>
    <row r="2985" spans="1:5" x14ac:dyDescent="0.25">
      <c r="A2985" t="s">
        <v>50</v>
      </c>
      <c r="B2985" t="s">
        <v>66</v>
      </c>
      <c r="C2985">
        <v>2018</v>
      </c>
      <c r="D2985" t="s">
        <v>11</v>
      </c>
      <c r="E2985" s="27">
        <v>28640947058.250011</v>
      </c>
    </row>
    <row r="2986" spans="1:5" x14ac:dyDescent="0.25">
      <c r="A2986" t="s">
        <v>50</v>
      </c>
      <c r="B2986" t="s">
        <v>66</v>
      </c>
      <c r="C2986">
        <v>2018</v>
      </c>
      <c r="D2986" t="s">
        <v>12</v>
      </c>
      <c r="E2986" s="27">
        <v>1016442229.36</v>
      </c>
    </row>
    <row r="2987" spans="1:5" x14ac:dyDescent="0.25">
      <c r="A2987" t="s">
        <v>50</v>
      </c>
      <c r="B2987" t="s">
        <v>66</v>
      </c>
      <c r="C2987">
        <v>2018</v>
      </c>
      <c r="D2987" t="s">
        <v>13</v>
      </c>
      <c r="E2987" s="27">
        <v>639815059.06000006</v>
      </c>
    </row>
    <row r="2988" spans="1:5" x14ac:dyDescent="0.25">
      <c r="A2988" t="s">
        <v>50</v>
      </c>
      <c r="B2988" t="s">
        <v>66</v>
      </c>
      <c r="C2988">
        <v>2018</v>
      </c>
      <c r="D2988" t="s">
        <v>14</v>
      </c>
      <c r="E2988" s="27">
        <v>188006601.94</v>
      </c>
    </row>
    <row r="2989" spans="1:5" x14ac:dyDescent="0.25">
      <c r="A2989" t="s">
        <v>50</v>
      </c>
      <c r="B2989" t="s">
        <v>66</v>
      </c>
      <c r="C2989">
        <v>2018</v>
      </c>
      <c r="D2989" t="s">
        <v>15</v>
      </c>
      <c r="E2989" s="27">
        <v>188620568.36000001</v>
      </c>
    </row>
    <row r="2990" spans="1:5" x14ac:dyDescent="0.25">
      <c r="A2990" t="s">
        <v>50</v>
      </c>
      <c r="B2990" t="s">
        <v>66</v>
      </c>
      <c r="C2990">
        <v>2018</v>
      </c>
      <c r="D2990" t="s">
        <v>17</v>
      </c>
      <c r="E2990" s="27">
        <v>376627170.30000001</v>
      </c>
    </row>
    <row r="2991" spans="1:5" x14ac:dyDescent="0.25">
      <c r="A2991" t="s">
        <v>50</v>
      </c>
      <c r="B2991" t="s">
        <v>66</v>
      </c>
      <c r="C2991">
        <v>2018</v>
      </c>
      <c r="D2991" t="s">
        <v>18</v>
      </c>
      <c r="E2991" s="27">
        <v>29017574228.550011</v>
      </c>
    </row>
    <row r="2992" spans="1:5" x14ac:dyDescent="0.25">
      <c r="A2992" t="s">
        <v>50</v>
      </c>
      <c r="B2992" t="s">
        <v>66</v>
      </c>
      <c r="C2992">
        <v>2018</v>
      </c>
      <c r="D2992" t="s">
        <v>19</v>
      </c>
      <c r="E2992" s="27">
        <v>27349218641.780003</v>
      </c>
    </row>
    <row r="2993" spans="1:5" x14ac:dyDescent="0.25">
      <c r="A2993" t="s">
        <v>50</v>
      </c>
      <c r="B2993" t="s">
        <v>66</v>
      </c>
      <c r="C2993">
        <v>2018</v>
      </c>
      <c r="D2993" t="s">
        <v>20</v>
      </c>
      <c r="E2993" s="27">
        <v>14896569124.030001</v>
      </c>
    </row>
    <row r="2994" spans="1:5" x14ac:dyDescent="0.25">
      <c r="A2994" t="s">
        <v>50</v>
      </c>
      <c r="B2994" t="s">
        <v>66</v>
      </c>
      <c r="C2994">
        <v>2018</v>
      </c>
      <c r="D2994" t="s">
        <v>21</v>
      </c>
      <c r="E2994" s="27">
        <v>622999648.71000004</v>
      </c>
    </row>
    <row r="2995" spans="1:5" x14ac:dyDescent="0.25">
      <c r="A2995" t="s">
        <v>50</v>
      </c>
      <c r="B2995" t="s">
        <v>66</v>
      </c>
      <c r="C2995">
        <v>2018</v>
      </c>
      <c r="D2995" t="s">
        <v>22</v>
      </c>
      <c r="E2995" s="27">
        <v>11829649869.040001</v>
      </c>
    </row>
    <row r="2996" spans="1:5" x14ac:dyDescent="0.25">
      <c r="A2996" t="s">
        <v>50</v>
      </c>
      <c r="B2996" t="s">
        <v>66</v>
      </c>
      <c r="C2996">
        <v>2018</v>
      </c>
      <c r="D2996" t="s">
        <v>23</v>
      </c>
      <c r="E2996" s="27">
        <v>26726218993.070004</v>
      </c>
    </row>
    <row r="2997" spans="1:5" x14ac:dyDescent="0.25">
      <c r="A2997" t="s">
        <v>50</v>
      </c>
      <c r="B2997" t="s">
        <v>66</v>
      </c>
      <c r="C2997">
        <v>2018</v>
      </c>
      <c r="D2997" t="s">
        <v>24</v>
      </c>
      <c r="E2997" s="27">
        <v>2334841335.8899999</v>
      </c>
    </row>
    <row r="2998" spans="1:5" x14ac:dyDescent="0.25">
      <c r="A2998" t="s">
        <v>50</v>
      </c>
      <c r="B2998" t="s">
        <v>66</v>
      </c>
      <c r="C2998">
        <v>2018</v>
      </c>
      <c r="D2998" t="s">
        <v>25</v>
      </c>
      <c r="E2998" s="27">
        <v>899532701.22000003</v>
      </c>
    </row>
    <row r="2999" spans="1:5" x14ac:dyDescent="0.25">
      <c r="A2999" t="s">
        <v>50</v>
      </c>
      <c r="B2999" t="s">
        <v>66</v>
      </c>
      <c r="C2999">
        <v>2018</v>
      </c>
      <c r="D2999" t="s">
        <v>26</v>
      </c>
      <c r="E2999" s="27">
        <v>555027911.96000004</v>
      </c>
    </row>
    <row r="3000" spans="1:5" x14ac:dyDescent="0.25">
      <c r="A3000" t="s">
        <v>50</v>
      </c>
      <c r="B3000" t="s">
        <v>66</v>
      </c>
      <c r="C3000">
        <v>2018</v>
      </c>
      <c r="D3000" t="s">
        <v>27</v>
      </c>
      <c r="E3000" s="27">
        <v>880280722.70999992</v>
      </c>
    </row>
    <row r="3001" spans="1:5" x14ac:dyDescent="0.25">
      <c r="A3001" t="s">
        <v>50</v>
      </c>
      <c r="B3001" t="s">
        <v>66</v>
      </c>
      <c r="C3001">
        <v>2018</v>
      </c>
      <c r="D3001" t="s">
        <v>28</v>
      </c>
      <c r="E3001" s="27">
        <v>879134332.79999995</v>
      </c>
    </row>
    <row r="3002" spans="1:5" x14ac:dyDescent="0.25">
      <c r="A3002" t="s">
        <v>50</v>
      </c>
      <c r="B3002" t="s">
        <v>66</v>
      </c>
      <c r="C3002">
        <v>2018</v>
      </c>
      <c r="D3002" t="s">
        <v>29</v>
      </c>
      <c r="E3002" s="27">
        <v>1454560613.1800001</v>
      </c>
    </row>
    <row r="3003" spans="1:5" x14ac:dyDescent="0.25">
      <c r="A3003" t="s">
        <v>50</v>
      </c>
      <c r="B3003" t="s">
        <v>66</v>
      </c>
      <c r="C3003">
        <v>2018</v>
      </c>
      <c r="D3003" t="s">
        <v>30</v>
      </c>
      <c r="E3003" s="27">
        <v>28180779606.250004</v>
      </c>
    </row>
    <row r="3004" spans="1:5" x14ac:dyDescent="0.25">
      <c r="A3004" t="s">
        <v>50</v>
      </c>
      <c r="B3004" t="s">
        <v>66</v>
      </c>
      <c r="C3004">
        <v>2018</v>
      </c>
      <c r="D3004" t="s">
        <v>31</v>
      </c>
      <c r="E3004" s="27">
        <v>836794622.30000687</v>
      </c>
    </row>
    <row r="3005" spans="1:5" x14ac:dyDescent="0.25">
      <c r="A3005" t="s">
        <v>50</v>
      </c>
      <c r="B3005" t="s">
        <v>66</v>
      </c>
      <c r="C3005">
        <v>2018</v>
      </c>
      <c r="D3005" t="s">
        <v>32</v>
      </c>
      <c r="E3005" s="27">
        <v>241184227.68999863</v>
      </c>
    </row>
    <row r="3006" spans="1:5" x14ac:dyDescent="0.25">
      <c r="A3006" t="s">
        <v>50</v>
      </c>
      <c r="B3006" t="s">
        <v>66</v>
      </c>
      <c r="C3006">
        <v>2018</v>
      </c>
      <c r="D3006" t="s">
        <v>33</v>
      </c>
      <c r="E3006" s="27">
        <v>595610394.61000824</v>
      </c>
    </row>
    <row r="3007" spans="1:5" x14ac:dyDescent="0.25">
      <c r="A3007" t="s">
        <v>50</v>
      </c>
      <c r="B3007" t="s">
        <v>66</v>
      </c>
      <c r="C3007">
        <v>2018</v>
      </c>
      <c r="D3007" t="s">
        <v>34</v>
      </c>
      <c r="E3007" s="27">
        <v>-4820729.1199989319</v>
      </c>
    </row>
    <row r="3008" spans="1:5" x14ac:dyDescent="0.25">
      <c r="A3008" t="s">
        <v>50</v>
      </c>
      <c r="B3008" t="s">
        <v>66</v>
      </c>
      <c r="C3008">
        <v>2018</v>
      </c>
      <c r="D3008" t="s">
        <v>35</v>
      </c>
      <c r="E3008" s="27">
        <v>-113989960.79999161</v>
      </c>
    </row>
    <row r="3009" spans="1:5" x14ac:dyDescent="0.25">
      <c r="A3009" t="s">
        <v>51</v>
      </c>
      <c r="B3009" t="s">
        <v>66</v>
      </c>
      <c r="C3009">
        <v>2018</v>
      </c>
      <c r="D3009" t="s">
        <v>4</v>
      </c>
      <c r="E3009" s="27">
        <v>10268487324.83</v>
      </c>
    </row>
    <row r="3010" spans="1:5" x14ac:dyDescent="0.25">
      <c r="A3010" t="s">
        <v>51</v>
      </c>
      <c r="B3010" t="s">
        <v>66</v>
      </c>
      <c r="C3010">
        <v>2018</v>
      </c>
      <c r="D3010" t="s">
        <v>5</v>
      </c>
      <c r="E3010" s="27">
        <v>4852724575.0900002</v>
      </c>
    </row>
    <row r="3011" spans="1:5" x14ac:dyDescent="0.25">
      <c r="A3011" t="s">
        <v>51</v>
      </c>
      <c r="B3011" t="s">
        <v>66</v>
      </c>
      <c r="C3011">
        <v>2018</v>
      </c>
      <c r="D3011" t="s">
        <v>6</v>
      </c>
      <c r="E3011" s="27">
        <v>3854633998.7099996</v>
      </c>
    </row>
    <row r="3012" spans="1:5" x14ac:dyDescent="0.25">
      <c r="A3012" t="s">
        <v>51</v>
      </c>
      <c r="B3012" t="s">
        <v>66</v>
      </c>
      <c r="C3012">
        <v>2018</v>
      </c>
      <c r="D3012" t="s">
        <v>7</v>
      </c>
      <c r="E3012" s="27">
        <v>4625534405.5900002</v>
      </c>
    </row>
    <row r="3013" spans="1:5" x14ac:dyDescent="0.25">
      <c r="A3013" t="s">
        <v>51</v>
      </c>
      <c r="B3013" t="s">
        <v>66</v>
      </c>
      <c r="C3013">
        <v>2018</v>
      </c>
      <c r="D3013" t="s">
        <v>8</v>
      </c>
      <c r="E3013" s="27">
        <v>3087434470.02</v>
      </c>
    </row>
    <row r="3014" spans="1:5" x14ac:dyDescent="0.25">
      <c r="A3014" t="s">
        <v>51</v>
      </c>
      <c r="B3014" t="s">
        <v>66</v>
      </c>
      <c r="C3014">
        <v>2018</v>
      </c>
      <c r="D3014" t="s">
        <v>9</v>
      </c>
      <c r="E3014" s="27">
        <v>750434487.6500001</v>
      </c>
    </row>
    <row r="3015" spans="1:5" x14ac:dyDescent="0.25">
      <c r="A3015" t="s">
        <v>51</v>
      </c>
      <c r="B3015" t="s">
        <v>66</v>
      </c>
      <c r="C3015">
        <v>2018</v>
      </c>
      <c r="D3015" t="s">
        <v>10</v>
      </c>
      <c r="E3015" s="27">
        <v>39793856.5</v>
      </c>
    </row>
    <row r="3016" spans="1:5" x14ac:dyDescent="0.25">
      <c r="A3016" t="s">
        <v>51</v>
      </c>
      <c r="B3016" t="s">
        <v>66</v>
      </c>
      <c r="C3016">
        <v>2018</v>
      </c>
      <c r="D3016" t="s">
        <v>11</v>
      </c>
      <c r="E3016" s="27">
        <v>10228693468.33</v>
      </c>
    </row>
    <row r="3017" spans="1:5" x14ac:dyDescent="0.25">
      <c r="A3017" t="s">
        <v>51</v>
      </c>
      <c r="B3017" t="s">
        <v>66</v>
      </c>
      <c r="C3017">
        <v>2018</v>
      </c>
      <c r="D3017" t="s">
        <v>12</v>
      </c>
      <c r="E3017" s="27">
        <v>530916023</v>
      </c>
    </row>
    <row r="3018" spans="1:5" x14ac:dyDescent="0.25">
      <c r="A3018" t="s">
        <v>51</v>
      </c>
      <c r="B3018" t="s">
        <v>66</v>
      </c>
      <c r="C3018">
        <v>2018</v>
      </c>
      <c r="D3018" t="s">
        <v>13</v>
      </c>
      <c r="E3018" s="27">
        <v>460522317.36000001</v>
      </c>
    </row>
    <row r="3019" spans="1:5" x14ac:dyDescent="0.25">
      <c r="A3019" t="s">
        <v>51</v>
      </c>
      <c r="B3019" t="s">
        <v>66</v>
      </c>
      <c r="C3019">
        <v>2018</v>
      </c>
      <c r="D3019" t="s">
        <v>14</v>
      </c>
      <c r="E3019" s="27">
        <v>70393705.640000001</v>
      </c>
    </row>
    <row r="3020" spans="1:5" x14ac:dyDescent="0.25">
      <c r="A3020" t="s">
        <v>51</v>
      </c>
      <c r="B3020" t="s">
        <v>66</v>
      </c>
      <c r="C3020">
        <v>2018</v>
      </c>
      <c r="D3020" t="s">
        <v>15</v>
      </c>
      <c r="E3020" s="27">
        <v>0</v>
      </c>
    </row>
    <row r="3021" spans="1:5" x14ac:dyDescent="0.25">
      <c r="A3021" t="s">
        <v>51</v>
      </c>
      <c r="B3021" t="s">
        <v>66</v>
      </c>
      <c r="C3021">
        <v>2018</v>
      </c>
      <c r="D3021" t="s">
        <v>17</v>
      </c>
      <c r="E3021" s="27">
        <v>70393705.639999971</v>
      </c>
    </row>
    <row r="3022" spans="1:5" x14ac:dyDescent="0.25">
      <c r="A3022" t="s">
        <v>51</v>
      </c>
      <c r="B3022" t="s">
        <v>66</v>
      </c>
      <c r="C3022">
        <v>2018</v>
      </c>
      <c r="D3022" t="s">
        <v>18</v>
      </c>
      <c r="E3022" s="27">
        <v>10299087173.969999</v>
      </c>
    </row>
    <row r="3023" spans="1:5" x14ac:dyDescent="0.25">
      <c r="A3023" t="s">
        <v>51</v>
      </c>
      <c r="B3023" t="s">
        <v>66</v>
      </c>
      <c r="C3023">
        <v>2018</v>
      </c>
      <c r="D3023" t="s">
        <v>19</v>
      </c>
      <c r="E3023" s="27">
        <v>9044017119.1400013</v>
      </c>
    </row>
    <row r="3024" spans="1:5" x14ac:dyDescent="0.25">
      <c r="A3024" t="s">
        <v>51</v>
      </c>
      <c r="B3024" t="s">
        <v>66</v>
      </c>
      <c r="C3024">
        <v>2018</v>
      </c>
      <c r="D3024" t="s">
        <v>20</v>
      </c>
      <c r="E3024" s="27">
        <v>4905764463.3400002</v>
      </c>
    </row>
    <row r="3025" spans="1:5" x14ac:dyDescent="0.25">
      <c r="A3025" t="s">
        <v>51</v>
      </c>
      <c r="B3025" t="s">
        <v>66</v>
      </c>
      <c r="C3025">
        <v>2018</v>
      </c>
      <c r="D3025" t="s">
        <v>21</v>
      </c>
      <c r="E3025" s="27">
        <v>141463143.25</v>
      </c>
    </row>
    <row r="3026" spans="1:5" x14ac:dyDescent="0.25">
      <c r="A3026" t="s">
        <v>51</v>
      </c>
      <c r="B3026" t="s">
        <v>66</v>
      </c>
      <c r="C3026">
        <v>2018</v>
      </c>
      <c r="D3026" t="s">
        <v>22</v>
      </c>
      <c r="E3026" s="27">
        <v>3996789512.5500002</v>
      </c>
    </row>
    <row r="3027" spans="1:5" x14ac:dyDescent="0.25">
      <c r="A3027" t="s">
        <v>51</v>
      </c>
      <c r="B3027" t="s">
        <v>66</v>
      </c>
      <c r="C3027">
        <v>2018</v>
      </c>
      <c r="D3027" t="s">
        <v>23</v>
      </c>
      <c r="E3027" s="27">
        <v>8902553975.8900013</v>
      </c>
    </row>
    <row r="3028" spans="1:5" x14ac:dyDescent="0.25">
      <c r="A3028" t="s">
        <v>51</v>
      </c>
      <c r="B3028" t="s">
        <v>66</v>
      </c>
      <c r="C3028">
        <v>2018</v>
      </c>
      <c r="D3028" t="s">
        <v>24</v>
      </c>
      <c r="E3028" s="27">
        <v>1064195592.0699998</v>
      </c>
    </row>
    <row r="3029" spans="1:5" x14ac:dyDescent="0.25">
      <c r="A3029" t="s">
        <v>51</v>
      </c>
      <c r="B3029" t="s">
        <v>66</v>
      </c>
      <c r="C3029">
        <v>2018</v>
      </c>
      <c r="D3029" t="s">
        <v>25</v>
      </c>
      <c r="E3029" s="27">
        <v>802630209.31999993</v>
      </c>
    </row>
    <row r="3030" spans="1:5" x14ac:dyDescent="0.25">
      <c r="A3030" t="s">
        <v>51</v>
      </c>
      <c r="B3030" t="s">
        <v>66</v>
      </c>
      <c r="C3030">
        <v>2018</v>
      </c>
      <c r="D3030" t="s">
        <v>26</v>
      </c>
      <c r="E3030" s="27">
        <v>9934940.7699999996</v>
      </c>
    </row>
    <row r="3031" spans="1:5" x14ac:dyDescent="0.25">
      <c r="A3031" t="s">
        <v>51</v>
      </c>
      <c r="B3031" t="s">
        <v>66</v>
      </c>
      <c r="C3031">
        <v>2018</v>
      </c>
      <c r="D3031" t="s">
        <v>27</v>
      </c>
      <c r="E3031" s="27">
        <v>251630441.98000002</v>
      </c>
    </row>
    <row r="3032" spans="1:5" x14ac:dyDescent="0.25">
      <c r="A3032" t="s">
        <v>51</v>
      </c>
      <c r="B3032" t="s">
        <v>66</v>
      </c>
      <c r="C3032">
        <v>2018</v>
      </c>
      <c r="D3032" t="s">
        <v>28</v>
      </c>
      <c r="E3032" s="27">
        <v>251630441.98000002</v>
      </c>
    </row>
    <row r="3033" spans="1:5" x14ac:dyDescent="0.25">
      <c r="A3033" t="s">
        <v>51</v>
      </c>
      <c r="B3033" t="s">
        <v>66</v>
      </c>
      <c r="C3033">
        <v>2018</v>
      </c>
      <c r="D3033" t="s">
        <v>29</v>
      </c>
      <c r="E3033" s="27">
        <v>812565150.08999979</v>
      </c>
    </row>
    <row r="3034" spans="1:5" x14ac:dyDescent="0.25">
      <c r="A3034" t="s">
        <v>51</v>
      </c>
      <c r="B3034" t="s">
        <v>66</v>
      </c>
      <c r="C3034">
        <v>2018</v>
      </c>
      <c r="D3034" t="s">
        <v>30</v>
      </c>
      <c r="E3034" s="27">
        <v>9715119125.9800014</v>
      </c>
    </row>
    <row r="3035" spans="1:5" x14ac:dyDescent="0.25">
      <c r="A3035" t="s">
        <v>51</v>
      </c>
      <c r="B3035" t="s">
        <v>66</v>
      </c>
      <c r="C3035">
        <v>2018</v>
      </c>
      <c r="D3035" t="s">
        <v>31</v>
      </c>
      <c r="E3035" s="27">
        <v>583968047.98999786</v>
      </c>
    </row>
    <row r="3036" spans="1:5" x14ac:dyDescent="0.25">
      <c r="A3036" t="s">
        <v>51</v>
      </c>
      <c r="B3036" t="s">
        <v>66</v>
      </c>
      <c r="C3036">
        <v>2018</v>
      </c>
      <c r="D3036" t="s">
        <v>32</v>
      </c>
      <c r="E3036" s="27">
        <v>760179740.45999908</v>
      </c>
    </row>
    <row r="3037" spans="1:5" x14ac:dyDescent="0.25">
      <c r="A3037" t="s">
        <v>51</v>
      </c>
      <c r="B3037" t="s">
        <v>66</v>
      </c>
      <c r="C3037">
        <v>2018</v>
      </c>
      <c r="D3037" t="s">
        <v>33</v>
      </c>
      <c r="E3037" s="27">
        <v>-176211692.47000122</v>
      </c>
    </row>
    <row r="3038" spans="1:5" x14ac:dyDescent="0.25">
      <c r="A3038" t="s">
        <v>51</v>
      </c>
      <c r="B3038" t="s">
        <v>66</v>
      </c>
      <c r="C3038">
        <v>2018</v>
      </c>
      <c r="D3038" t="s">
        <v>34</v>
      </c>
      <c r="E3038" s="27">
        <v>2870613.5799999237</v>
      </c>
    </row>
    <row r="3039" spans="1:5" x14ac:dyDescent="0.25">
      <c r="A3039" t="s">
        <v>51</v>
      </c>
      <c r="B3039" t="s">
        <v>66</v>
      </c>
      <c r="C3039">
        <v>2018</v>
      </c>
      <c r="D3039" t="s">
        <v>35</v>
      </c>
      <c r="E3039" s="27">
        <v>-71859717.420001984</v>
      </c>
    </row>
    <row r="3040" spans="1:5" x14ac:dyDescent="0.25">
      <c r="A3040" t="s">
        <v>52</v>
      </c>
      <c r="B3040" t="s">
        <v>66</v>
      </c>
      <c r="C3040">
        <v>2018</v>
      </c>
      <c r="D3040" t="s">
        <v>4</v>
      </c>
      <c r="E3040" s="27">
        <v>48451982686.740005</v>
      </c>
    </row>
    <row r="3041" spans="1:5" x14ac:dyDescent="0.25">
      <c r="A3041" t="s">
        <v>52</v>
      </c>
      <c r="B3041" t="s">
        <v>66</v>
      </c>
      <c r="C3041">
        <v>2018</v>
      </c>
      <c r="D3041" t="s">
        <v>5</v>
      </c>
      <c r="E3041" s="27">
        <v>32464320133.84</v>
      </c>
    </row>
    <row r="3042" spans="1:5" x14ac:dyDescent="0.25">
      <c r="A3042" t="s">
        <v>52</v>
      </c>
      <c r="B3042" t="s">
        <v>66</v>
      </c>
      <c r="C3042">
        <v>2018</v>
      </c>
      <c r="D3042" t="s">
        <v>6</v>
      </c>
      <c r="E3042" s="27">
        <v>25673340176.599998</v>
      </c>
    </row>
    <row r="3043" spans="1:5" x14ac:dyDescent="0.25">
      <c r="A3043" t="s">
        <v>52</v>
      </c>
      <c r="B3043" t="s">
        <v>66</v>
      </c>
      <c r="C3043">
        <v>2018</v>
      </c>
      <c r="D3043" t="s">
        <v>7</v>
      </c>
      <c r="E3043" s="27">
        <v>9346143883.0399971</v>
      </c>
    </row>
    <row r="3044" spans="1:5" x14ac:dyDescent="0.25">
      <c r="A3044" t="s">
        <v>52</v>
      </c>
      <c r="B3044" t="s">
        <v>66</v>
      </c>
      <c r="C3044">
        <v>2018</v>
      </c>
      <c r="D3044" t="s">
        <v>8</v>
      </c>
      <c r="E3044" s="27">
        <v>2050231450.74</v>
      </c>
    </row>
    <row r="3045" spans="1:5" x14ac:dyDescent="0.25">
      <c r="A3045" t="s">
        <v>52</v>
      </c>
      <c r="B3045" t="s">
        <v>66</v>
      </c>
      <c r="C3045">
        <v>2018</v>
      </c>
      <c r="D3045" t="s">
        <v>9</v>
      </c>
      <c r="E3045" s="27">
        <v>5101709253.3199997</v>
      </c>
    </row>
    <row r="3046" spans="1:5" x14ac:dyDescent="0.25">
      <c r="A3046" t="s">
        <v>52</v>
      </c>
      <c r="B3046" t="s">
        <v>66</v>
      </c>
      <c r="C3046">
        <v>2018</v>
      </c>
      <c r="D3046" t="s">
        <v>10</v>
      </c>
      <c r="E3046" s="27">
        <v>1539809416.5400002</v>
      </c>
    </row>
    <row r="3047" spans="1:5" x14ac:dyDescent="0.25">
      <c r="A3047" t="s">
        <v>52</v>
      </c>
      <c r="B3047" t="s">
        <v>66</v>
      </c>
      <c r="C3047">
        <v>2018</v>
      </c>
      <c r="D3047" t="s">
        <v>11</v>
      </c>
      <c r="E3047" s="27">
        <v>46912173270.200005</v>
      </c>
    </row>
    <row r="3048" spans="1:5" x14ac:dyDescent="0.25">
      <c r="A3048" t="s">
        <v>52</v>
      </c>
      <c r="B3048" t="s">
        <v>66</v>
      </c>
      <c r="C3048">
        <v>2018</v>
      </c>
      <c r="D3048" t="s">
        <v>12</v>
      </c>
      <c r="E3048" s="27">
        <v>888157282.01999998</v>
      </c>
    </row>
    <row r="3049" spans="1:5" x14ac:dyDescent="0.25">
      <c r="A3049" t="s">
        <v>52</v>
      </c>
      <c r="B3049" t="s">
        <v>66</v>
      </c>
      <c r="C3049">
        <v>2018</v>
      </c>
      <c r="D3049" t="s">
        <v>13</v>
      </c>
      <c r="E3049" s="27">
        <v>804251592.15999997</v>
      </c>
    </row>
    <row r="3050" spans="1:5" x14ac:dyDescent="0.25">
      <c r="A3050" t="s">
        <v>52</v>
      </c>
      <c r="B3050" t="s">
        <v>66</v>
      </c>
      <c r="C3050">
        <v>2018</v>
      </c>
      <c r="D3050" t="s">
        <v>14</v>
      </c>
      <c r="E3050" s="27">
        <v>69165698.760000005</v>
      </c>
    </row>
    <row r="3051" spans="1:5" x14ac:dyDescent="0.25">
      <c r="A3051" t="s">
        <v>52</v>
      </c>
      <c r="B3051" t="s">
        <v>66</v>
      </c>
      <c r="C3051">
        <v>2018</v>
      </c>
      <c r="D3051" t="s">
        <v>15</v>
      </c>
      <c r="E3051" s="27">
        <v>14739991.100000001</v>
      </c>
    </row>
    <row r="3052" spans="1:5" x14ac:dyDescent="0.25">
      <c r="A3052" t="s">
        <v>52</v>
      </c>
      <c r="B3052" t="s">
        <v>66</v>
      </c>
      <c r="C3052">
        <v>2018</v>
      </c>
      <c r="D3052" t="s">
        <v>17</v>
      </c>
      <c r="E3052" s="27">
        <v>83905689.860000134</v>
      </c>
    </row>
    <row r="3053" spans="1:5" x14ac:dyDescent="0.25">
      <c r="A3053" t="s">
        <v>52</v>
      </c>
      <c r="B3053" t="s">
        <v>66</v>
      </c>
      <c r="C3053">
        <v>2018</v>
      </c>
      <c r="D3053" t="s">
        <v>18</v>
      </c>
      <c r="E3053" s="27">
        <v>46996078960.060005</v>
      </c>
    </row>
    <row r="3054" spans="1:5" x14ac:dyDescent="0.25">
      <c r="A3054" t="s">
        <v>52</v>
      </c>
      <c r="B3054" t="s">
        <v>66</v>
      </c>
      <c r="C3054">
        <v>2018</v>
      </c>
      <c r="D3054" t="s">
        <v>19</v>
      </c>
      <c r="E3054" s="27">
        <v>45151505356.760002</v>
      </c>
    </row>
    <row r="3055" spans="1:5" x14ac:dyDescent="0.25">
      <c r="A3055" t="s">
        <v>52</v>
      </c>
      <c r="B3055" t="s">
        <v>66</v>
      </c>
      <c r="C3055">
        <v>2018</v>
      </c>
      <c r="D3055" t="s">
        <v>20</v>
      </c>
      <c r="E3055" s="27">
        <v>25454988750.610001</v>
      </c>
    </row>
    <row r="3056" spans="1:5" x14ac:dyDescent="0.25">
      <c r="A3056" t="s">
        <v>52</v>
      </c>
      <c r="B3056" t="s">
        <v>66</v>
      </c>
      <c r="C3056">
        <v>2018</v>
      </c>
      <c r="D3056" t="s">
        <v>21</v>
      </c>
      <c r="E3056" s="27">
        <v>692059284.22000003</v>
      </c>
    </row>
    <row r="3057" spans="1:5" x14ac:dyDescent="0.25">
      <c r="A3057" t="s">
        <v>52</v>
      </c>
      <c r="B3057" t="s">
        <v>66</v>
      </c>
      <c r="C3057">
        <v>2018</v>
      </c>
      <c r="D3057" t="s">
        <v>22</v>
      </c>
      <c r="E3057" s="27">
        <v>19004457321.93</v>
      </c>
    </row>
    <row r="3058" spans="1:5" x14ac:dyDescent="0.25">
      <c r="A3058" t="s">
        <v>52</v>
      </c>
      <c r="B3058" t="s">
        <v>66</v>
      </c>
      <c r="C3058">
        <v>2018</v>
      </c>
      <c r="D3058" t="s">
        <v>23</v>
      </c>
      <c r="E3058" s="27">
        <v>44459446072.540001</v>
      </c>
    </row>
    <row r="3059" spans="1:5" x14ac:dyDescent="0.25">
      <c r="A3059" t="s">
        <v>52</v>
      </c>
      <c r="B3059" t="s">
        <v>66</v>
      </c>
      <c r="C3059">
        <v>2018</v>
      </c>
      <c r="D3059" t="s">
        <v>24</v>
      </c>
      <c r="E3059" s="27">
        <v>3674034598.25</v>
      </c>
    </row>
    <row r="3060" spans="1:5" x14ac:dyDescent="0.25">
      <c r="A3060" t="s">
        <v>52</v>
      </c>
      <c r="B3060" t="s">
        <v>66</v>
      </c>
      <c r="C3060">
        <v>2018</v>
      </c>
      <c r="D3060" t="s">
        <v>25</v>
      </c>
      <c r="E3060" s="27">
        <v>2702976034</v>
      </c>
    </row>
    <row r="3061" spans="1:5" x14ac:dyDescent="0.25">
      <c r="A3061" t="s">
        <v>52</v>
      </c>
      <c r="B3061" t="s">
        <v>66</v>
      </c>
      <c r="C3061">
        <v>2018</v>
      </c>
      <c r="D3061" t="s">
        <v>26</v>
      </c>
      <c r="E3061" s="27">
        <v>359396937.53999996</v>
      </c>
    </row>
    <row r="3062" spans="1:5" x14ac:dyDescent="0.25">
      <c r="A3062" t="s">
        <v>52</v>
      </c>
      <c r="B3062" t="s">
        <v>66</v>
      </c>
      <c r="C3062">
        <v>2018</v>
      </c>
      <c r="D3062" t="s">
        <v>27</v>
      </c>
      <c r="E3062" s="27">
        <v>611661626.71000004</v>
      </c>
    </row>
    <row r="3063" spans="1:5" x14ac:dyDescent="0.25">
      <c r="A3063" t="s">
        <v>52</v>
      </c>
      <c r="B3063" t="s">
        <v>66</v>
      </c>
      <c r="C3063">
        <v>2018</v>
      </c>
      <c r="D3063" t="s">
        <v>28</v>
      </c>
      <c r="E3063" s="27">
        <v>611661626.71000004</v>
      </c>
    </row>
    <row r="3064" spans="1:5" x14ac:dyDescent="0.25">
      <c r="A3064" t="s">
        <v>52</v>
      </c>
      <c r="B3064" t="s">
        <v>66</v>
      </c>
      <c r="C3064">
        <v>2018</v>
      </c>
      <c r="D3064" t="s">
        <v>29</v>
      </c>
      <c r="E3064" s="27">
        <v>3062372971.54</v>
      </c>
    </row>
    <row r="3065" spans="1:5" x14ac:dyDescent="0.25">
      <c r="A3065" t="s">
        <v>52</v>
      </c>
      <c r="B3065" t="s">
        <v>66</v>
      </c>
      <c r="C3065">
        <v>2018</v>
      </c>
      <c r="D3065" t="s">
        <v>30</v>
      </c>
      <c r="E3065" s="27">
        <v>47521819044.080002</v>
      </c>
    </row>
    <row r="3066" spans="1:5" x14ac:dyDescent="0.25">
      <c r="A3066" t="s">
        <v>52</v>
      </c>
      <c r="B3066" t="s">
        <v>66</v>
      </c>
      <c r="C3066">
        <v>2018</v>
      </c>
      <c r="D3066" t="s">
        <v>31</v>
      </c>
      <c r="E3066" s="27">
        <v>-525740084.01999664</v>
      </c>
    </row>
    <row r="3067" spans="1:5" x14ac:dyDescent="0.25">
      <c r="A3067" t="s">
        <v>52</v>
      </c>
      <c r="B3067" t="s">
        <v>66</v>
      </c>
      <c r="C3067">
        <v>2018</v>
      </c>
      <c r="D3067" t="s">
        <v>32</v>
      </c>
      <c r="E3067" s="27">
        <v>502732681.12998962</v>
      </c>
    </row>
    <row r="3068" spans="1:5" x14ac:dyDescent="0.25">
      <c r="A3068" t="s">
        <v>52</v>
      </c>
      <c r="B3068" t="s">
        <v>66</v>
      </c>
      <c r="C3068">
        <v>2018</v>
      </c>
      <c r="D3068" t="s">
        <v>33</v>
      </c>
      <c r="E3068" s="27">
        <v>-1028472765.1499863</v>
      </c>
    </row>
    <row r="3069" spans="1:5" x14ac:dyDescent="0.25">
      <c r="A3069" t="s">
        <v>52</v>
      </c>
      <c r="B3069" t="s">
        <v>66</v>
      </c>
      <c r="C3069">
        <v>2018</v>
      </c>
      <c r="D3069" t="s">
        <v>34</v>
      </c>
      <c r="E3069" s="27">
        <v>6248.6399993896484</v>
      </c>
    </row>
    <row r="3070" spans="1:5" x14ac:dyDescent="0.25">
      <c r="A3070" t="s">
        <v>52</v>
      </c>
      <c r="B3070" t="s">
        <v>66</v>
      </c>
      <c r="C3070">
        <v>2018</v>
      </c>
      <c r="D3070" t="s">
        <v>35</v>
      </c>
      <c r="E3070" s="27">
        <v>11861083.980010986</v>
      </c>
    </row>
    <row r="3071" spans="1:5" x14ac:dyDescent="0.25">
      <c r="A3071" t="s">
        <v>53</v>
      </c>
      <c r="B3071" t="s">
        <v>66</v>
      </c>
      <c r="C3071">
        <v>2018</v>
      </c>
      <c r="D3071" t="s">
        <v>4</v>
      </c>
      <c r="E3071" s="27">
        <v>72145240235.950027</v>
      </c>
    </row>
    <row r="3072" spans="1:5" x14ac:dyDescent="0.25">
      <c r="A3072" t="s">
        <v>53</v>
      </c>
      <c r="B3072" t="s">
        <v>66</v>
      </c>
      <c r="C3072">
        <v>2018</v>
      </c>
      <c r="D3072" t="s">
        <v>5</v>
      </c>
      <c r="E3072" s="27">
        <v>47062984335.100006</v>
      </c>
    </row>
    <row r="3073" spans="1:5" x14ac:dyDescent="0.25">
      <c r="A3073" t="s">
        <v>53</v>
      </c>
      <c r="B3073" t="s">
        <v>66</v>
      </c>
      <c r="C3073">
        <v>2018</v>
      </c>
      <c r="D3073" t="s">
        <v>6</v>
      </c>
      <c r="E3073" s="27">
        <v>36768425542.250008</v>
      </c>
    </row>
    <row r="3074" spans="1:5" x14ac:dyDescent="0.25">
      <c r="A3074" t="s">
        <v>53</v>
      </c>
      <c r="B3074" t="s">
        <v>66</v>
      </c>
      <c r="C3074">
        <v>2018</v>
      </c>
      <c r="D3074" t="s">
        <v>7</v>
      </c>
      <c r="E3074" s="27">
        <v>6279937999.2700005</v>
      </c>
    </row>
    <row r="3075" spans="1:5" x14ac:dyDescent="0.25">
      <c r="A3075" t="s">
        <v>53</v>
      </c>
      <c r="B3075" t="s">
        <v>66</v>
      </c>
      <c r="C3075">
        <v>2018</v>
      </c>
      <c r="D3075" t="s">
        <v>8</v>
      </c>
      <c r="E3075" s="27">
        <v>1153817173.1600001</v>
      </c>
    </row>
    <row r="3076" spans="1:5" x14ac:dyDescent="0.25">
      <c r="A3076" t="s">
        <v>53</v>
      </c>
      <c r="B3076" t="s">
        <v>66</v>
      </c>
      <c r="C3076">
        <v>2018</v>
      </c>
      <c r="D3076" t="s">
        <v>9</v>
      </c>
      <c r="E3076" s="27">
        <v>18368171636.290001</v>
      </c>
    </row>
    <row r="3077" spans="1:5" x14ac:dyDescent="0.25">
      <c r="A3077" t="s">
        <v>53</v>
      </c>
      <c r="B3077" t="s">
        <v>66</v>
      </c>
      <c r="C3077">
        <v>2018</v>
      </c>
      <c r="D3077" t="s">
        <v>10</v>
      </c>
      <c r="E3077" s="27">
        <v>434146265.29000002</v>
      </c>
    </row>
    <row r="3078" spans="1:5" x14ac:dyDescent="0.25">
      <c r="A3078" t="s">
        <v>53</v>
      </c>
      <c r="B3078" t="s">
        <v>66</v>
      </c>
      <c r="C3078">
        <v>2018</v>
      </c>
      <c r="D3078" t="s">
        <v>11</v>
      </c>
      <c r="E3078" s="27">
        <v>71711093970.660019</v>
      </c>
    </row>
    <row r="3079" spans="1:5" x14ac:dyDescent="0.25">
      <c r="A3079" t="s">
        <v>53</v>
      </c>
      <c r="B3079" t="s">
        <v>66</v>
      </c>
      <c r="C3079">
        <v>2018</v>
      </c>
      <c r="D3079" t="s">
        <v>12</v>
      </c>
      <c r="E3079" s="27">
        <v>3216288767.23</v>
      </c>
    </row>
    <row r="3080" spans="1:5" x14ac:dyDescent="0.25">
      <c r="A3080" t="s">
        <v>53</v>
      </c>
      <c r="B3080" t="s">
        <v>66</v>
      </c>
      <c r="C3080">
        <v>2018</v>
      </c>
      <c r="D3080" t="s">
        <v>13</v>
      </c>
      <c r="E3080" s="27">
        <v>3088030728.75</v>
      </c>
    </row>
    <row r="3081" spans="1:5" x14ac:dyDescent="0.25">
      <c r="A3081" t="s">
        <v>53</v>
      </c>
      <c r="B3081" t="s">
        <v>66</v>
      </c>
      <c r="C3081">
        <v>2018</v>
      </c>
      <c r="D3081" t="s">
        <v>14</v>
      </c>
      <c r="E3081" s="27">
        <v>128258038.47999999</v>
      </c>
    </row>
    <row r="3082" spans="1:5" x14ac:dyDescent="0.25">
      <c r="A3082" t="s">
        <v>53</v>
      </c>
      <c r="B3082" t="s">
        <v>66</v>
      </c>
      <c r="C3082">
        <v>2018</v>
      </c>
      <c r="D3082" t="s">
        <v>15</v>
      </c>
      <c r="E3082" s="27">
        <v>0</v>
      </c>
    </row>
    <row r="3083" spans="1:5" x14ac:dyDescent="0.25">
      <c r="A3083" t="s">
        <v>53</v>
      </c>
      <c r="B3083" t="s">
        <v>66</v>
      </c>
      <c r="C3083">
        <v>2018</v>
      </c>
      <c r="D3083" t="s">
        <v>17</v>
      </c>
      <c r="E3083" s="27">
        <v>128258038.48000002</v>
      </c>
    </row>
    <row r="3084" spans="1:5" x14ac:dyDescent="0.25">
      <c r="A3084" t="s">
        <v>53</v>
      </c>
      <c r="B3084" t="s">
        <v>66</v>
      </c>
      <c r="C3084">
        <v>2018</v>
      </c>
      <c r="D3084" t="s">
        <v>18</v>
      </c>
      <c r="E3084" s="27">
        <v>71839352009.140015</v>
      </c>
    </row>
    <row r="3085" spans="1:5" x14ac:dyDescent="0.25">
      <c r="A3085" t="s">
        <v>53</v>
      </c>
      <c r="B3085" t="s">
        <v>66</v>
      </c>
      <c r="C3085">
        <v>2018</v>
      </c>
      <c r="D3085" t="s">
        <v>19</v>
      </c>
      <c r="E3085" s="27">
        <v>70666348369.740005</v>
      </c>
    </row>
    <row r="3086" spans="1:5" x14ac:dyDescent="0.25">
      <c r="A3086" t="s">
        <v>53</v>
      </c>
      <c r="B3086" t="s">
        <v>66</v>
      </c>
      <c r="C3086">
        <v>2018</v>
      </c>
      <c r="D3086" t="s">
        <v>20</v>
      </c>
      <c r="E3086" s="27">
        <v>42396233100.419998</v>
      </c>
    </row>
    <row r="3087" spans="1:5" x14ac:dyDescent="0.25">
      <c r="A3087" t="s">
        <v>53</v>
      </c>
      <c r="B3087" t="s">
        <v>66</v>
      </c>
      <c r="C3087">
        <v>2018</v>
      </c>
      <c r="D3087" t="s">
        <v>21</v>
      </c>
      <c r="E3087" s="27">
        <v>59966440.009999998</v>
      </c>
    </row>
    <row r="3088" spans="1:5" x14ac:dyDescent="0.25">
      <c r="A3088" t="s">
        <v>53</v>
      </c>
      <c r="B3088" t="s">
        <v>66</v>
      </c>
      <c r="C3088">
        <v>2018</v>
      </c>
      <c r="D3088" t="s">
        <v>22</v>
      </c>
      <c r="E3088" s="27">
        <v>28210148829.310001</v>
      </c>
    </row>
    <row r="3089" spans="1:5" x14ac:dyDescent="0.25">
      <c r="A3089" t="s">
        <v>53</v>
      </c>
      <c r="B3089" t="s">
        <v>66</v>
      </c>
      <c r="C3089">
        <v>2018</v>
      </c>
      <c r="D3089" t="s">
        <v>23</v>
      </c>
      <c r="E3089" s="27">
        <v>70606381929.730011</v>
      </c>
    </row>
    <row r="3090" spans="1:5" x14ac:dyDescent="0.25">
      <c r="A3090" t="s">
        <v>53</v>
      </c>
      <c r="B3090" t="s">
        <v>66</v>
      </c>
      <c r="C3090">
        <v>2018</v>
      </c>
      <c r="D3090" t="s">
        <v>24</v>
      </c>
      <c r="E3090" s="27">
        <v>1660819137.3499999</v>
      </c>
    </row>
    <row r="3091" spans="1:5" x14ac:dyDescent="0.25">
      <c r="A3091" t="s">
        <v>53</v>
      </c>
      <c r="B3091" t="s">
        <v>66</v>
      </c>
      <c r="C3091">
        <v>2018</v>
      </c>
      <c r="D3091" t="s">
        <v>25</v>
      </c>
      <c r="E3091" s="27">
        <v>1396210769.4000001</v>
      </c>
    </row>
    <row r="3092" spans="1:5" x14ac:dyDescent="0.25">
      <c r="A3092" t="s">
        <v>53</v>
      </c>
      <c r="B3092" t="s">
        <v>66</v>
      </c>
      <c r="C3092">
        <v>2018</v>
      </c>
      <c r="D3092" t="s">
        <v>26</v>
      </c>
      <c r="E3092" s="27">
        <v>12433665.57</v>
      </c>
    </row>
    <row r="3093" spans="1:5" x14ac:dyDescent="0.25">
      <c r="A3093" t="s">
        <v>53</v>
      </c>
      <c r="B3093" t="s">
        <v>66</v>
      </c>
      <c r="C3093">
        <v>2018</v>
      </c>
      <c r="D3093" t="s">
        <v>27</v>
      </c>
      <c r="E3093" s="27">
        <v>252174702.37999994</v>
      </c>
    </row>
    <row r="3094" spans="1:5" x14ac:dyDescent="0.25">
      <c r="A3094" t="s">
        <v>53</v>
      </c>
      <c r="B3094" t="s">
        <v>66</v>
      </c>
      <c r="C3094">
        <v>2018</v>
      </c>
      <c r="D3094" t="s">
        <v>28</v>
      </c>
      <c r="E3094" s="27">
        <v>250095951.37999994</v>
      </c>
    </row>
    <row r="3095" spans="1:5" x14ac:dyDescent="0.25">
      <c r="A3095" t="s">
        <v>53</v>
      </c>
      <c r="B3095" t="s">
        <v>66</v>
      </c>
      <c r="C3095">
        <v>2018</v>
      </c>
      <c r="D3095" t="s">
        <v>29</v>
      </c>
      <c r="E3095" s="27">
        <v>1408644434.97</v>
      </c>
    </row>
    <row r="3096" spans="1:5" x14ac:dyDescent="0.25">
      <c r="A3096" t="s">
        <v>53</v>
      </c>
      <c r="B3096" t="s">
        <v>66</v>
      </c>
      <c r="C3096">
        <v>2018</v>
      </c>
      <c r="D3096" t="s">
        <v>30</v>
      </c>
      <c r="E3096" s="27">
        <v>72015026364.700012</v>
      </c>
    </row>
    <row r="3097" spans="1:5" x14ac:dyDescent="0.25">
      <c r="A3097" t="s">
        <v>53</v>
      </c>
      <c r="B3097" t="s">
        <v>66</v>
      </c>
      <c r="C3097">
        <v>2018</v>
      </c>
      <c r="D3097" t="s">
        <v>31</v>
      </c>
      <c r="E3097" s="27">
        <v>-175674355.55999756</v>
      </c>
    </row>
    <row r="3098" spans="1:5" x14ac:dyDescent="0.25">
      <c r="A3098" t="s">
        <v>53</v>
      </c>
      <c r="B3098" t="s">
        <v>66</v>
      </c>
      <c r="C3098">
        <v>2018</v>
      </c>
      <c r="D3098" t="s">
        <v>32</v>
      </c>
      <c r="E3098" s="27">
        <v>1118039512.3999939</v>
      </c>
    </row>
    <row r="3099" spans="1:5" x14ac:dyDescent="0.25">
      <c r="A3099" t="s">
        <v>53</v>
      </c>
      <c r="B3099" t="s">
        <v>66</v>
      </c>
      <c r="C3099">
        <v>2018</v>
      </c>
      <c r="D3099" t="s">
        <v>33</v>
      </c>
      <c r="E3099" s="27">
        <v>-1293713867.9599915</v>
      </c>
    </row>
    <row r="3100" spans="1:5" x14ac:dyDescent="0.25">
      <c r="A3100" t="s">
        <v>53</v>
      </c>
      <c r="B3100" t="s">
        <v>66</v>
      </c>
      <c r="C3100">
        <v>2018</v>
      </c>
      <c r="D3100" t="s">
        <v>34</v>
      </c>
      <c r="E3100" s="27">
        <v>-11208194.240005493</v>
      </c>
    </row>
    <row r="3101" spans="1:5" x14ac:dyDescent="0.25">
      <c r="A3101" t="s">
        <v>53</v>
      </c>
      <c r="B3101" t="s">
        <v>66</v>
      </c>
      <c r="C3101">
        <v>2018</v>
      </c>
      <c r="D3101" t="s">
        <v>35</v>
      </c>
      <c r="E3101" s="27">
        <v>1927530177.9300232</v>
      </c>
    </row>
    <row r="3102" spans="1:5" x14ac:dyDescent="0.25">
      <c r="A3102" t="s">
        <v>54</v>
      </c>
      <c r="B3102" t="s">
        <v>66</v>
      </c>
      <c r="C3102">
        <v>2018</v>
      </c>
      <c r="D3102" t="s">
        <v>4</v>
      </c>
      <c r="E3102" s="27">
        <v>11417604531.1</v>
      </c>
    </row>
    <row r="3103" spans="1:5" x14ac:dyDescent="0.25">
      <c r="A3103" t="s">
        <v>54</v>
      </c>
      <c r="B3103" t="s">
        <v>66</v>
      </c>
      <c r="C3103">
        <v>2018</v>
      </c>
      <c r="D3103" t="s">
        <v>5</v>
      </c>
      <c r="E3103" s="27">
        <v>5936730199.1800003</v>
      </c>
    </row>
    <row r="3104" spans="1:5" x14ac:dyDescent="0.25">
      <c r="A3104" t="s">
        <v>54</v>
      </c>
      <c r="B3104" t="s">
        <v>66</v>
      </c>
      <c r="C3104">
        <v>2018</v>
      </c>
      <c r="D3104" t="s">
        <v>6</v>
      </c>
      <c r="E3104" s="27">
        <v>4820309977.6899996</v>
      </c>
    </row>
    <row r="3105" spans="1:5" x14ac:dyDescent="0.25">
      <c r="A3105" t="s">
        <v>54</v>
      </c>
      <c r="B3105" t="s">
        <v>66</v>
      </c>
      <c r="C3105">
        <v>2018</v>
      </c>
      <c r="D3105" t="s">
        <v>7</v>
      </c>
      <c r="E3105" s="27">
        <v>4610449084.9400015</v>
      </c>
    </row>
    <row r="3106" spans="1:5" x14ac:dyDescent="0.25">
      <c r="A3106" t="s">
        <v>54</v>
      </c>
      <c r="B3106" t="s">
        <v>66</v>
      </c>
      <c r="C3106">
        <v>2018</v>
      </c>
      <c r="D3106" t="s">
        <v>8</v>
      </c>
      <c r="E3106" s="27">
        <v>2958537097.1500001</v>
      </c>
    </row>
    <row r="3107" spans="1:5" x14ac:dyDescent="0.25">
      <c r="A3107" t="s">
        <v>54</v>
      </c>
      <c r="B3107" t="s">
        <v>66</v>
      </c>
      <c r="C3107">
        <v>2018</v>
      </c>
      <c r="D3107" t="s">
        <v>9</v>
      </c>
      <c r="E3107" s="27">
        <v>645026637.52999997</v>
      </c>
    </row>
    <row r="3108" spans="1:5" x14ac:dyDescent="0.25">
      <c r="A3108" t="s">
        <v>54</v>
      </c>
      <c r="B3108" t="s">
        <v>66</v>
      </c>
      <c r="C3108">
        <v>2018</v>
      </c>
      <c r="D3108" t="s">
        <v>10</v>
      </c>
      <c r="E3108" s="27">
        <v>225398609.44999999</v>
      </c>
    </row>
    <row r="3109" spans="1:5" x14ac:dyDescent="0.25">
      <c r="A3109" t="s">
        <v>54</v>
      </c>
      <c r="B3109" t="s">
        <v>66</v>
      </c>
      <c r="C3109">
        <v>2018</v>
      </c>
      <c r="D3109" t="s">
        <v>11</v>
      </c>
      <c r="E3109" s="27">
        <v>11192205921.65</v>
      </c>
    </row>
    <row r="3110" spans="1:5" x14ac:dyDescent="0.25">
      <c r="A3110" t="s">
        <v>54</v>
      </c>
      <c r="B3110" t="s">
        <v>66</v>
      </c>
      <c r="C3110">
        <v>2018</v>
      </c>
      <c r="D3110" t="s">
        <v>12</v>
      </c>
      <c r="E3110" s="27">
        <v>362282395.94</v>
      </c>
    </row>
    <row r="3111" spans="1:5" x14ac:dyDescent="0.25">
      <c r="A3111" t="s">
        <v>54</v>
      </c>
      <c r="B3111" t="s">
        <v>66</v>
      </c>
      <c r="C3111">
        <v>2018</v>
      </c>
      <c r="D3111" t="s">
        <v>13</v>
      </c>
      <c r="E3111" s="27">
        <v>293780504.13999999</v>
      </c>
    </row>
    <row r="3112" spans="1:5" x14ac:dyDescent="0.25">
      <c r="A3112" t="s">
        <v>54</v>
      </c>
      <c r="B3112" t="s">
        <v>66</v>
      </c>
      <c r="C3112">
        <v>2018</v>
      </c>
      <c r="D3112" t="s">
        <v>14</v>
      </c>
      <c r="E3112" s="27">
        <v>68501891.799999997</v>
      </c>
    </row>
    <row r="3113" spans="1:5" x14ac:dyDescent="0.25">
      <c r="A3113" t="s">
        <v>54</v>
      </c>
      <c r="B3113" t="s">
        <v>66</v>
      </c>
      <c r="C3113">
        <v>2018</v>
      </c>
      <c r="D3113" t="s">
        <v>15</v>
      </c>
      <c r="E3113" s="27">
        <v>0</v>
      </c>
    </row>
    <row r="3114" spans="1:5" x14ac:dyDescent="0.25">
      <c r="A3114" t="s">
        <v>54</v>
      </c>
      <c r="B3114" t="s">
        <v>66</v>
      </c>
      <c r="C3114">
        <v>2018</v>
      </c>
      <c r="D3114" t="s">
        <v>17</v>
      </c>
      <c r="E3114" s="27">
        <v>68501891.800000012</v>
      </c>
    </row>
    <row r="3115" spans="1:5" x14ac:dyDescent="0.25">
      <c r="A3115" t="s">
        <v>54</v>
      </c>
      <c r="B3115" t="s">
        <v>66</v>
      </c>
      <c r="C3115">
        <v>2018</v>
      </c>
      <c r="D3115" t="s">
        <v>18</v>
      </c>
      <c r="E3115" s="27">
        <v>11260707813.449999</v>
      </c>
    </row>
    <row r="3116" spans="1:5" x14ac:dyDescent="0.25">
      <c r="A3116" t="s">
        <v>54</v>
      </c>
      <c r="B3116" t="s">
        <v>66</v>
      </c>
      <c r="C3116">
        <v>2018</v>
      </c>
      <c r="D3116" t="s">
        <v>19</v>
      </c>
      <c r="E3116" s="27">
        <v>9506106049.6900005</v>
      </c>
    </row>
    <row r="3117" spans="1:5" x14ac:dyDescent="0.25">
      <c r="A3117" t="s">
        <v>54</v>
      </c>
      <c r="B3117" t="s">
        <v>66</v>
      </c>
      <c r="C3117">
        <v>2018</v>
      </c>
      <c r="D3117" t="s">
        <v>20</v>
      </c>
      <c r="E3117" s="27">
        <v>6077485276.5099993</v>
      </c>
    </row>
    <row r="3118" spans="1:5" x14ac:dyDescent="0.25">
      <c r="A3118" t="s">
        <v>54</v>
      </c>
      <c r="B3118" t="s">
        <v>66</v>
      </c>
      <c r="C3118">
        <v>2018</v>
      </c>
      <c r="D3118" t="s">
        <v>21</v>
      </c>
      <c r="E3118" s="27">
        <v>120992573</v>
      </c>
    </row>
    <row r="3119" spans="1:5" x14ac:dyDescent="0.25">
      <c r="A3119" t="s">
        <v>54</v>
      </c>
      <c r="B3119" t="s">
        <v>66</v>
      </c>
      <c r="C3119">
        <v>2018</v>
      </c>
      <c r="D3119" t="s">
        <v>22</v>
      </c>
      <c r="E3119" s="27">
        <v>3307628200.1800003</v>
      </c>
    </row>
    <row r="3120" spans="1:5" x14ac:dyDescent="0.25">
      <c r="A3120" t="s">
        <v>54</v>
      </c>
      <c r="B3120" t="s">
        <v>66</v>
      </c>
      <c r="C3120">
        <v>2018</v>
      </c>
      <c r="D3120" t="s">
        <v>23</v>
      </c>
      <c r="E3120" s="27">
        <v>9385113476.6900005</v>
      </c>
    </row>
    <row r="3121" spans="1:5" x14ac:dyDescent="0.25">
      <c r="A3121" t="s">
        <v>54</v>
      </c>
      <c r="B3121" t="s">
        <v>66</v>
      </c>
      <c r="C3121">
        <v>2018</v>
      </c>
      <c r="D3121" t="s">
        <v>24</v>
      </c>
      <c r="E3121" s="27">
        <v>1202446921.76</v>
      </c>
    </row>
    <row r="3122" spans="1:5" x14ac:dyDescent="0.25">
      <c r="A3122" t="s">
        <v>54</v>
      </c>
      <c r="B3122" t="s">
        <v>66</v>
      </c>
      <c r="C3122">
        <v>2018</v>
      </c>
      <c r="D3122" t="s">
        <v>25</v>
      </c>
      <c r="E3122" s="27">
        <v>744227450.06000006</v>
      </c>
    </row>
    <row r="3123" spans="1:5" x14ac:dyDescent="0.25">
      <c r="A3123" t="s">
        <v>54</v>
      </c>
      <c r="B3123" t="s">
        <v>66</v>
      </c>
      <c r="C3123">
        <v>2018</v>
      </c>
      <c r="D3123" t="s">
        <v>26</v>
      </c>
      <c r="E3123" s="27">
        <v>1034898.6000000001</v>
      </c>
    </row>
    <row r="3124" spans="1:5" x14ac:dyDescent="0.25">
      <c r="A3124" t="s">
        <v>54</v>
      </c>
      <c r="B3124" t="s">
        <v>66</v>
      </c>
      <c r="C3124">
        <v>2018</v>
      </c>
      <c r="D3124" t="s">
        <v>27</v>
      </c>
      <c r="E3124" s="27">
        <v>457184573.10000002</v>
      </c>
    </row>
    <row r="3125" spans="1:5" x14ac:dyDescent="0.25">
      <c r="A3125" t="s">
        <v>54</v>
      </c>
      <c r="B3125" t="s">
        <v>66</v>
      </c>
      <c r="C3125">
        <v>2018</v>
      </c>
      <c r="D3125" t="s">
        <v>28</v>
      </c>
      <c r="E3125" s="27">
        <v>162679007.78999999</v>
      </c>
    </row>
    <row r="3126" spans="1:5" x14ac:dyDescent="0.25">
      <c r="A3126" t="s">
        <v>54</v>
      </c>
      <c r="B3126" t="s">
        <v>66</v>
      </c>
      <c r="C3126">
        <v>2018</v>
      </c>
      <c r="D3126" t="s">
        <v>29</v>
      </c>
      <c r="E3126" s="27">
        <v>745262348.66000021</v>
      </c>
    </row>
    <row r="3127" spans="1:5" x14ac:dyDescent="0.25">
      <c r="A3127" t="s">
        <v>54</v>
      </c>
      <c r="B3127" t="s">
        <v>66</v>
      </c>
      <c r="C3127">
        <v>2018</v>
      </c>
      <c r="D3127" t="s">
        <v>30</v>
      </c>
      <c r="E3127" s="27">
        <v>10130375825.35</v>
      </c>
    </row>
    <row r="3128" spans="1:5" x14ac:dyDescent="0.25">
      <c r="A3128" t="s">
        <v>54</v>
      </c>
      <c r="B3128" t="s">
        <v>66</v>
      </c>
      <c r="C3128">
        <v>2018</v>
      </c>
      <c r="D3128" t="s">
        <v>31</v>
      </c>
      <c r="E3128" s="27">
        <v>1130331988.0999985</v>
      </c>
    </row>
    <row r="3129" spans="1:5" x14ac:dyDescent="0.25">
      <c r="A3129" t="s">
        <v>54</v>
      </c>
      <c r="B3129" t="s">
        <v>66</v>
      </c>
      <c r="C3129">
        <v>2018</v>
      </c>
      <c r="D3129" t="s">
        <v>32</v>
      </c>
      <c r="E3129" s="27">
        <v>274159474.12999916</v>
      </c>
    </row>
    <row r="3130" spans="1:5" x14ac:dyDescent="0.25">
      <c r="A3130" t="s">
        <v>54</v>
      </c>
      <c r="B3130" t="s">
        <v>66</v>
      </c>
      <c r="C3130">
        <v>2018</v>
      </c>
      <c r="D3130" t="s">
        <v>33</v>
      </c>
      <c r="E3130" s="27">
        <v>856172513.96999931</v>
      </c>
    </row>
    <row r="3131" spans="1:5" x14ac:dyDescent="0.25">
      <c r="A3131" t="s">
        <v>54</v>
      </c>
      <c r="B3131" t="s">
        <v>66</v>
      </c>
      <c r="C3131">
        <v>2018</v>
      </c>
      <c r="D3131" t="s">
        <v>34</v>
      </c>
      <c r="E3131" s="27">
        <v>1.9073486328125E-6</v>
      </c>
    </row>
    <row r="3132" spans="1:5" x14ac:dyDescent="0.25">
      <c r="A3132" t="s">
        <v>54</v>
      </c>
      <c r="B3132" t="s">
        <v>66</v>
      </c>
      <c r="C3132">
        <v>2018</v>
      </c>
      <c r="D3132" t="s">
        <v>35</v>
      </c>
      <c r="E3132" s="27">
        <v>797174481.46000099</v>
      </c>
    </row>
    <row r="3133" spans="1:5" x14ac:dyDescent="0.25">
      <c r="A3133" t="s">
        <v>55</v>
      </c>
      <c r="B3133" t="s">
        <v>66</v>
      </c>
      <c r="C3133">
        <v>2018</v>
      </c>
      <c r="D3133" t="s">
        <v>4</v>
      </c>
      <c r="E3133" s="27">
        <v>8337201340.8599987</v>
      </c>
    </row>
    <row r="3134" spans="1:5" x14ac:dyDescent="0.25">
      <c r="A3134" t="s">
        <v>55</v>
      </c>
      <c r="B3134" t="s">
        <v>66</v>
      </c>
      <c r="C3134">
        <v>2018</v>
      </c>
      <c r="D3134" t="s">
        <v>5</v>
      </c>
      <c r="E3134" s="27">
        <v>3943607701.3999987</v>
      </c>
    </row>
    <row r="3135" spans="1:5" x14ac:dyDescent="0.25">
      <c r="A3135" t="s">
        <v>55</v>
      </c>
      <c r="B3135" t="s">
        <v>66</v>
      </c>
      <c r="C3135">
        <v>2018</v>
      </c>
      <c r="D3135" t="s">
        <v>6</v>
      </c>
      <c r="E3135" s="27">
        <v>3147782588.8299999</v>
      </c>
    </row>
    <row r="3136" spans="1:5" x14ac:dyDescent="0.25">
      <c r="A3136" t="s">
        <v>55</v>
      </c>
      <c r="B3136" t="s">
        <v>66</v>
      </c>
      <c r="C3136">
        <v>2018</v>
      </c>
      <c r="D3136" t="s">
        <v>7</v>
      </c>
      <c r="E3136" s="27">
        <v>3260681130.4899998</v>
      </c>
    </row>
    <row r="3137" spans="1:5" x14ac:dyDescent="0.25">
      <c r="A3137" t="s">
        <v>55</v>
      </c>
      <c r="B3137" t="s">
        <v>66</v>
      </c>
      <c r="C3137">
        <v>2018</v>
      </c>
      <c r="D3137" t="s">
        <v>8</v>
      </c>
      <c r="E3137" s="27">
        <v>2044710819.9100001</v>
      </c>
    </row>
    <row r="3138" spans="1:5" x14ac:dyDescent="0.25">
      <c r="A3138" t="s">
        <v>55</v>
      </c>
      <c r="B3138" t="s">
        <v>66</v>
      </c>
      <c r="C3138">
        <v>2018</v>
      </c>
      <c r="D3138" t="s">
        <v>9</v>
      </c>
      <c r="E3138" s="27">
        <v>888107074.53999996</v>
      </c>
    </row>
    <row r="3139" spans="1:5" x14ac:dyDescent="0.25">
      <c r="A3139" t="s">
        <v>55</v>
      </c>
      <c r="B3139" t="s">
        <v>66</v>
      </c>
      <c r="C3139">
        <v>2018</v>
      </c>
      <c r="D3139" t="s">
        <v>10</v>
      </c>
      <c r="E3139" s="27">
        <v>244805434.43000001</v>
      </c>
    </row>
    <row r="3140" spans="1:5" x14ac:dyDescent="0.25">
      <c r="A3140" t="s">
        <v>55</v>
      </c>
      <c r="B3140" t="s">
        <v>66</v>
      </c>
      <c r="C3140">
        <v>2018</v>
      </c>
      <c r="D3140" t="s">
        <v>11</v>
      </c>
      <c r="E3140" s="27">
        <v>8092395906.4299984</v>
      </c>
    </row>
    <row r="3141" spans="1:5" x14ac:dyDescent="0.25">
      <c r="A3141" t="s">
        <v>55</v>
      </c>
      <c r="B3141" t="s">
        <v>66</v>
      </c>
      <c r="C3141">
        <v>2018</v>
      </c>
      <c r="D3141" t="s">
        <v>12</v>
      </c>
      <c r="E3141" s="27">
        <v>188256019.5</v>
      </c>
    </row>
    <row r="3142" spans="1:5" x14ac:dyDescent="0.25">
      <c r="A3142" t="s">
        <v>55</v>
      </c>
      <c r="B3142" t="s">
        <v>66</v>
      </c>
      <c r="C3142">
        <v>2018</v>
      </c>
      <c r="D3142" t="s">
        <v>13</v>
      </c>
      <c r="E3142" s="27">
        <v>23956905.82</v>
      </c>
    </row>
    <row r="3143" spans="1:5" x14ac:dyDescent="0.25">
      <c r="A3143" t="s">
        <v>55</v>
      </c>
      <c r="B3143" t="s">
        <v>66</v>
      </c>
      <c r="C3143">
        <v>2018</v>
      </c>
      <c r="D3143" t="s">
        <v>14</v>
      </c>
      <c r="E3143" s="27">
        <v>163616392.68000001</v>
      </c>
    </row>
    <row r="3144" spans="1:5" x14ac:dyDescent="0.25">
      <c r="A3144" t="s">
        <v>55</v>
      </c>
      <c r="B3144" t="s">
        <v>66</v>
      </c>
      <c r="C3144">
        <v>2018</v>
      </c>
      <c r="D3144" t="s">
        <v>15</v>
      </c>
      <c r="E3144" s="27">
        <v>682721</v>
      </c>
    </row>
    <row r="3145" spans="1:5" x14ac:dyDescent="0.25">
      <c r="A3145" t="s">
        <v>55</v>
      </c>
      <c r="B3145" t="s">
        <v>66</v>
      </c>
      <c r="C3145">
        <v>2018</v>
      </c>
      <c r="D3145" t="s">
        <v>17</v>
      </c>
      <c r="E3145" s="27">
        <v>164299113.68000001</v>
      </c>
    </row>
    <row r="3146" spans="1:5" x14ac:dyDescent="0.25">
      <c r="A3146" t="s">
        <v>55</v>
      </c>
      <c r="B3146" t="s">
        <v>66</v>
      </c>
      <c r="C3146">
        <v>2018</v>
      </c>
      <c r="D3146" t="s">
        <v>18</v>
      </c>
      <c r="E3146" s="27">
        <v>8256695020.1099987</v>
      </c>
    </row>
    <row r="3147" spans="1:5" x14ac:dyDescent="0.25">
      <c r="A3147" t="s">
        <v>55</v>
      </c>
      <c r="B3147" t="s">
        <v>66</v>
      </c>
      <c r="C3147">
        <v>2018</v>
      </c>
      <c r="D3147" t="s">
        <v>19</v>
      </c>
      <c r="E3147" s="27">
        <v>7510516979.7799988</v>
      </c>
    </row>
    <row r="3148" spans="1:5" x14ac:dyDescent="0.25">
      <c r="A3148" t="s">
        <v>55</v>
      </c>
      <c r="B3148" t="s">
        <v>66</v>
      </c>
      <c r="C3148">
        <v>2018</v>
      </c>
      <c r="D3148" t="s">
        <v>20</v>
      </c>
      <c r="E3148" s="27">
        <v>4249125224.9000001</v>
      </c>
    </row>
    <row r="3149" spans="1:5" x14ac:dyDescent="0.25">
      <c r="A3149" t="s">
        <v>55</v>
      </c>
      <c r="B3149" t="s">
        <v>66</v>
      </c>
      <c r="C3149">
        <v>2018</v>
      </c>
      <c r="D3149" t="s">
        <v>21</v>
      </c>
      <c r="E3149" s="27">
        <v>84693631.159999996</v>
      </c>
    </row>
    <row r="3150" spans="1:5" x14ac:dyDescent="0.25">
      <c r="A3150" t="s">
        <v>55</v>
      </c>
      <c r="B3150" t="s">
        <v>66</v>
      </c>
      <c r="C3150">
        <v>2018</v>
      </c>
      <c r="D3150" t="s">
        <v>22</v>
      </c>
      <c r="E3150" s="27">
        <v>3176698123.7199993</v>
      </c>
    </row>
    <row r="3151" spans="1:5" x14ac:dyDescent="0.25">
      <c r="A3151" t="s">
        <v>55</v>
      </c>
      <c r="B3151" t="s">
        <v>66</v>
      </c>
      <c r="C3151">
        <v>2018</v>
      </c>
      <c r="D3151" t="s">
        <v>23</v>
      </c>
      <c r="E3151" s="27">
        <v>7425823348.6199989</v>
      </c>
    </row>
    <row r="3152" spans="1:5" x14ac:dyDescent="0.25">
      <c r="A3152" t="s">
        <v>55</v>
      </c>
      <c r="B3152" t="s">
        <v>66</v>
      </c>
      <c r="C3152">
        <v>2018</v>
      </c>
      <c r="D3152" t="s">
        <v>24</v>
      </c>
      <c r="E3152" s="27">
        <v>794899893.36000001</v>
      </c>
    </row>
    <row r="3153" spans="1:5" x14ac:dyDescent="0.25">
      <c r="A3153" t="s">
        <v>55</v>
      </c>
      <c r="B3153" t="s">
        <v>66</v>
      </c>
      <c r="C3153">
        <v>2018</v>
      </c>
      <c r="D3153" t="s">
        <v>25</v>
      </c>
      <c r="E3153" s="27">
        <v>675712659.11000001</v>
      </c>
    </row>
    <row r="3154" spans="1:5" x14ac:dyDescent="0.25">
      <c r="A3154" t="s">
        <v>55</v>
      </c>
      <c r="B3154" t="s">
        <v>66</v>
      </c>
      <c r="C3154">
        <v>2018</v>
      </c>
      <c r="D3154" t="s">
        <v>26</v>
      </c>
      <c r="E3154" s="27">
        <v>7848781.6399999997</v>
      </c>
    </row>
    <row r="3155" spans="1:5" x14ac:dyDescent="0.25">
      <c r="A3155" t="s">
        <v>55</v>
      </c>
      <c r="B3155" t="s">
        <v>66</v>
      </c>
      <c r="C3155">
        <v>2018</v>
      </c>
      <c r="D3155" t="s">
        <v>27</v>
      </c>
      <c r="E3155" s="27">
        <v>111338452.60999998</v>
      </c>
    </row>
    <row r="3156" spans="1:5" x14ac:dyDescent="0.25">
      <c r="A3156" t="s">
        <v>55</v>
      </c>
      <c r="B3156" t="s">
        <v>66</v>
      </c>
      <c r="C3156">
        <v>2018</v>
      </c>
      <c r="D3156" t="s">
        <v>28</v>
      </c>
      <c r="E3156" s="27">
        <v>111338452.60999998</v>
      </c>
    </row>
    <row r="3157" spans="1:5" x14ac:dyDescent="0.25">
      <c r="A3157" t="s">
        <v>55</v>
      </c>
      <c r="B3157" t="s">
        <v>66</v>
      </c>
      <c r="C3157">
        <v>2018</v>
      </c>
      <c r="D3157" t="s">
        <v>29</v>
      </c>
      <c r="E3157" s="27">
        <v>683561440.75</v>
      </c>
    </row>
    <row r="3158" spans="1:5" x14ac:dyDescent="0.25">
      <c r="A3158" t="s">
        <v>55</v>
      </c>
      <c r="B3158" t="s">
        <v>66</v>
      </c>
      <c r="C3158">
        <v>2018</v>
      </c>
      <c r="D3158" t="s">
        <v>30</v>
      </c>
      <c r="E3158" s="27">
        <v>8109384789.3699989</v>
      </c>
    </row>
    <row r="3159" spans="1:5" x14ac:dyDescent="0.25">
      <c r="A3159" t="s">
        <v>55</v>
      </c>
      <c r="B3159" t="s">
        <v>66</v>
      </c>
      <c r="C3159">
        <v>2018</v>
      </c>
      <c r="D3159" t="s">
        <v>31</v>
      </c>
      <c r="E3159" s="27">
        <v>147310230.73999977</v>
      </c>
    </row>
    <row r="3160" spans="1:5" x14ac:dyDescent="0.25">
      <c r="A3160" t="s">
        <v>55</v>
      </c>
      <c r="B3160" t="s">
        <v>66</v>
      </c>
      <c r="C3160">
        <v>2018</v>
      </c>
      <c r="D3160" t="s">
        <v>32</v>
      </c>
      <c r="E3160" s="27">
        <v>1744499.3700008392</v>
      </c>
    </row>
    <row r="3161" spans="1:5" x14ac:dyDescent="0.25">
      <c r="A3161" t="s">
        <v>55</v>
      </c>
      <c r="B3161" t="s">
        <v>66</v>
      </c>
      <c r="C3161">
        <v>2018</v>
      </c>
      <c r="D3161" t="s">
        <v>33</v>
      </c>
      <c r="E3161" s="27">
        <v>145565731.36999893</v>
      </c>
    </row>
    <row r="3162" spans="1:5" x14ac:dyDescent="0.25">
      <c r="A3162" t="s">
        <v>55</v>
      </c>
      <c r="B3162" t="s">
        <v>66</v>
      </c>
      <c r="C3162">
        <v>2018</v>
      </c>
      <c r="D3162" t="s">
        <v>34</v>
      </c>
      <c r="E3162" s="27">
        <v>9.5367431640625E-7</v>
      </c>
    </row>
    <row r="3163" spans="1:5" x14ac:dyDescent="0.25">
      <c r="A3163" t="s">
        <v>55</v>
      </c>
      <c r="B3163" t="s">
        <v>66</v>
      </c>
      <c r="C3163">
        <v>2018</v>
      </c>
      <c r="D3163" t="s">
        <v>35</v>
      </c>
      <c r="E3163" s="27">
        <v>218295987.84999847</v>
      </c>
    </row>
    <row r="3164" spans="1:5" x14ac:dyDescent="0.25">
      <c r="A3164" t="s">
        <v>56</v>
      </c>
      <c r="B3164" t="s">
        <v>66</v>
      </c>
      <c r="C3164">
        <v>2018</v>
      </c>
      <c r="D3164" t="s">
        <v>4</v>
      </c>
      <c r="E3164" s="27">
        <v>3871717641.8300004</v>
      </c>
    </row>
    <row r="3165" spans="1:5" x14ac:dyDescent="0.25">
      <c r="A3165" t="s">
        <v>56</v>
      </c>
      <c r="B3165" t="s">
        <v>66</v>
      </c>
      <c r="C3165">
        <v>2018</v>
      </c>
      <c r="D3165" t="s">
        <v>5</v>
      </c>
      <c r="E3165" s="27">
        <v>920559429.24000001</v>
      </c>
    </row>
    <row r="3166" spans="1:5" x14ac:dyDescent="0.25">
      <c r="A3166" t="s">
        <v>56</v>
      </c>
      <c r="B3166" t="s">
        <v>66</v>
      </c>
      <c r="C3166">
        <v>2018</v>
      </c>
      <c r="D3166" t="s">
        <v>6</v>
      </c>
      <c r="E3166" s="27">
        <v>747600810.40999997</v>
      </c>
    </row>
    <row r="3167" spans="1:5" x14ac:dyDescent="0.25">
      <c r="A3167" t="s">
        <v>56</v>
      </c>
      <c r="B3167" t="s">
        <v>66</v>
      </c>
      <c r="C3167">
        <v>2018</v>
      </c>
      <c r="D3167" t="s">
        <v>7</v>
      </c>
      <c r="E3167" s="27">
        <v>2582387907.2800002</v>
      </c>
    </row>
    <row r="3168" spans="1:5" x14ac:dyDescent="0.25">
      <c r="A3168" t="s">
        <v>56</v>
      </c>
      <c r="B3168" t="s">
        <v>66</v>
      </c>
      <c r="C3168">
        <v>2018</v>
      </c>
      <c r="D3168" t="s">
        <v>8</v>
      </c>
      <c r="E3168" s="27">
        <v>1771018398.5799999</v>
      </c>
    </row>
    <row r="3169" spans="1:5" x14ac:dyDescent="0.25">
      <c r="A3169" t="s">
        <v>56</v>
      </c>
      <c r="B3169" t="s">
        <v>66</v>
      </c>
      <c r="C3169">
        <v>2018</v>
      </c>
      <c r="D3169" t="s">
        <v>9</v>
      </c>
      <c r="E3169" s="27">
        <v>88632482.800000012</v>
      </c>
    </row>
    <row r="3170" spans="1:5" x14ac:dyDescent="0.25">
      <c r="A3170" t="s">
        <v>56</v>
      </c>
      <c r="B3170" t="s">
        <v>66</v>
      </c>
      <c r="C3170">
        <v>2018</v>
      </c>
      <c r="D3170" t="s">
        <v>10</v>
      </c>
      <c r="E3170" s="27">
        <v>280137822.50999999</v>
      </c>
    </row>
    <row r="3171" spans="1:5" x14ac:dyDescent="0.25">
      <c r="A3171" t="s">
        <v>56</v>
      </c>
      <c r="B3171" t="s">
        <v>66</v>
      </c>
      <c r="C3171">
        <v>2018</v>
      </c>
      <c r="D3171" t="s">
        <v>11</v>
      </c>
      <c r="E3171" s="27">
        <v>3591579819.3200006</v>
      </c>
    </row>
    <row r="3172" spans="1:5" x14ac:dyDescent="0.25">
      <c r="A3172" t="s">
        <v>56</v>
      </c>
      <c r="B3172" t="s">
        <v>66</v>
      </c>
      <c r="C3172">
        <v>2018</v>
      </c>
      <c r="D3172" t="s">
        <v>12</v>
      </c>
      <c r="E3172" s="27">
        <v>84227544.5</v>
      </c>
    </row>
    <row r="3173" spans="1:5" x14ac:dyDescent="0.25">
      <c r="A3173" t="s">
        <v>56</v>
      </c>
      <c r="B3173" t="s">
        <v>66</v>
      </c>
      <c r="C3173">
        <v>2018</v>
      </c>
      <c r="D3173" t="s">
        <v>13</v>
      </c>
      <c r="E3173" s="27">
        <v>2200652.37</v>
      </c>
    </row>
    <row r="3174" spans="1:5" x14ac:dyDescent="0.25">
      <c r="A3174" t="s">
        <v>56</v>
      </c>
      <c r="B3174" t="s">
        <v>66</v>
      </c>
      <c r="C3174">
        <v>2018</v>
      </c>
      <c r="D3174" t="s">
        <v>14</v>
      </c>
      <c r="E3174" s="27">
        <v>82026892.129999995</v>
      </c>
    </row>
    <row r="3175" spans="1:5" x14ac:dyDescent="0.25">
      <c r="A3175" t="s">
        <v>56</v>
      </c>
      <c r="B3175" t="s">
        <v>66</v>
      </c>
      <c r="C3175">
        <v>2018</v>
      </c>
      <c r="D3175" t="s">
        <v>15</v>
      </c>
      <c r="E3175" s="27">
        <v>0</v>
      </c>
    </row>
    <row r="3176" spans="1:5" x14ac:dyDescent="0.25">
      <c r="A3176" t="s">
        <v>56</v>
      </c>
      <c r="B3176" t="s">
        <v>66</v>
      </c>
      <c r="C3176">
        <v>2018</v>
      </c>
      <c r="D3176" t="s">
        <v>17</v>
      </c>
      <c r="E3176" s="27">
        <v>82026892.129999995</v>
      </c>
    </row>
    <row r="3177" spans="1:5" x14ac:dyDescent="0.25">
      <c r="A3177" t="s">
        <v>56</v>
      </c>
      <c r="B3177" t="s">
        <v>66</v>
      </c>
      <c r="C3177">
        <v>2018</v>
      </c>
      <c r="D3177" t="s">
        <v>18</v>
      </c>
      <c r="E3177" s="27">
        <v>3673606711.4500008</v>
      </c>
    </row>
    <row r="3178" spans="1:5" x14ac:dyDescent="0.25">
      <c r="A3178" t="s">
        <v>56</v>
      </c>
      <c r="B3178" t="s">
        <v>66</v>
      </c>
      <c r="C3178">
        <v>2018</v>
      </c>
      <c r="D3178" t="s">
        <v>19</v>
      </c>
      <c r="E3178" s="27">
        <v>3284284461.1100001</v>
      </c>
    </row>
    <row r="3179" spans="1:5" x14ac:dyDescent="0.25">
      <c r="A3179" t="s">
        <v>56</v>
      </c>
      <c r="B3179" t="s">
        <v>66</v>
      </c>
      <c r="C3179">
        <v>2018</v>
      </c>
      <c r="D3179" t="s">
        <v>20</v>
      </c>
      <c r="E3179" s="27">
        <v>1923431325.5999999</v>
      </c>
    </row>
    <row r="3180" spans="1:5" x14ac:dyDescent="0.25">
      <c r="A3180" t="s">
        <v>56</v>
      </c>
      <c r="B3180" t="s">
        <v>66</v>
      </c>
      <c r="C3180">
        <v>2018</v>
      </c>
      <c r="D3180" t="s">
        <v>21</v>
      </c>
      <c r="E3180" s="27">
        <v>101112417.72</v>
      </c>
    </row>
    <row r="3181" spans="1:5" x14ac:dyDescent="0.25">
      <c r="A3181" t="s">
        <v>56</v>
      </c>
      <c r="B3181" t="s">
        <v>66</v>
      </c>
      <c r="C3181">
        <v>2018</v>
      </c>
      <c r="D3181" t="s">
        <v>22</v>
      </c>
      <c r="E3181" s="27">
        <v>1259740717.7900002</v>
      </c>
    </row>
    <row r="3182" spans="1:5" x14ac:dyDescent="0.25">
      <c r="A3182" t="s">
        <v>56</v>
      </c>
      <c r="B3182" t="s">
        <v>66</v>
      </c>
      <c r="C3182">
        <v>2018</v>
      </c>
      <c r="D3182" t="s">
        <v>23</v>
      </c>
      <c r="E3182" s="27">
        <v>3183172043.3900003</v>
      </c>
    </row>
    <row r="3183" spans="1:5" x14ac:dyDescent="0.25">
      <c r="A3183" t="s">
        <v>56</v>
      </c>
      <c r="B3183" t="s">
        <v>66</v>
      </c>
      <c r="C3183">
        <v>2018</v>
      </c>
      <c r="D3183" t="s">
        <v>24</v>
      </c>
      <c r="E3183" s="27">
        <v>255148141.07999998</v>
      </c>
    </row>
    <row r="3184" spans="1:5" x14ac:dyDescent="0.25">
      <c r="A3184" t="s">
        <v>56</v>
      </c>
      <c r="B3184" t="s">
        <v>66</v>
      </c>
      <c r="C3184">
        <v>2018</v>
      </c>
      <c r="D3184" t="s">
        <v>25</v>
      </c>
      <c r="E3184" s="27">
        <v>130602232.19999999</v>
      </c>
    </row>
    <row r="3185" spans="1:5" x14ac:dyDescent="0.25">
      <c r="A3185" t="s">
        <v>56</v>
      </c>
      <c r="B3185" t="s">
        <v>66</v>
      </c>
      <c r="C3185">
        <v>2018</v>
      </c>
      <c r="D3185" t="s">
        <v>26</v>
      </c>
      <c r="E3185" s="27">
        <v>1764709.7900000003</v>
      </c>
    </row>
    <row r="3186" spans="1:5" x14ac:dyDescent="0.25">
      <c r="A3186" t="s">
        <v>56</v>
      </c>
      <c r="B3186" t="s">
        <v>66</v>
      </c>
      <c r="C3186">
        <v>2018</v>
      </c>
      <c r="D3186" t="s">
        <v>27</v>
      </c>
      <c r="E3186" s="27">
        <v>122781199.08999997</v>
      </c>
    </row>
    <row r="3187" spans="1:5" x14ac:dyDescent="0.25">
      <c r="A3187" t="s">
        <v>56</v>
      </c>
      <c r="B3187" t="s">
        <v>66</v>
      </c>
      <c r="C3187">
        <v>2018</v>
      </c>
      <c r="D3187" t="s">
        <v>28</v>
      </c>
      <c r="E3187" s="27">
        <v>122781199.08999997</v>
      </c>
    </row>
    <row r="3188" spans="1:5" x14ac:dyDescent="0.25">
      <c r="A3188" t="s">
        <v>56</v>
      </c>
      <c r="B3188" t="s">
        <v>66</v>
      </c>
      <c r="C3188">
        <v>2018</v>
      </c>
      <c r="D3188" t="s">
        <v>29</v>
      </c>
      <c r="E3188" s="27">
        <v>132366941.98999999</v>
      </c>
    </row>
    <row r="3189" spans="1:5" x14ac:dyDescent="0.25">
      <c r="A3189" t="s">
        <v>56</v>
      </c>
      <c r="B3189" t="s">
        <v>66</v>
      </c>
      <c r="C3189">
        <v>2018</v>
      </c>
      <c r="D3189" t="s">
        <v>30</v>
      </c>
      <c r="E3189" s="27">
        <v>3315538985.3800001</v>
      </c>
    </row>
    <row r="3190" spans="1:5" x14ac:dyDescent="0.25">
      <c r="A3190" t="s">
        <v>56</v>
      </c>
      <c r="B3190" t="s">
        <v>66</v>
      </c>
      <c r="C3190">
        <v>2018</v>
      </c>
      <c r="D3190" t="s">
        <v>31</v>
      </c>
      <c r="E3190" s="27">
        <v>358067726.07000065</v>
      </c>
    </row>
    <row r="3191" spans="1:5" x14ac:dyDescent="0.25">
      <c r="A3191" t="s">
        <v>56</v>
      </c>
      <c r="B3191" t="s">
        <v>66</v>
      </c>
      <c r="C3191">
        <v>2018</v>
      </c>
      <c r="D3191" t="s">
        <v>32</v>
      </c>
      <c r="E3191" s="27">
        <v>-114631283.67000055</v>
      </c>
    </row>
    <row r="3192" spans="1:5" x14ac:dyDescent="0.25">
      <c r="A3192" t="s">
        <v>56</v>
      </c>
      <c r="B3192" t="s">
        <v>66</v>
      </c>
      <c r="C3192">
        <v>2018</v>
      </c>
      <c r="D3192" t="s">
        <v>33</v>
      </c>
      <c r="E3192" s="27">
        <v>472699009.7400012</v>
      </c>
    </row>
    <row r="3193" spans="1:5" x14ac:dyDescent="0.25">
      <c r="A3193" t="s">
        <v>56</v>
      </c>
      <c r="B3193" t="s">
        <v>66</v>
      </c>
      <c r="C3193">
        <v>2018</v>
      </c>
      <c r="D3193" t="s">
        <v>34</v>
      </c>
      <c r="E3193" s="27">
        <v>-26993911.429999828</v>
      </c>
    </row>
    <row r="3194" spans="1:5" x14ac:dyDescent="0.25">
      <c r="A3194" t="s">
        <v>56</v>
      </c>
      <c r="B3194" t="s">
        <v>66</v>
      </c>
      <c r="C3194">
        <v>2018</v>
      </c>
      <c r="D3194" t="s">
        <v>35</v>
      </c>
      <c r="E3194" s="27">
        <v>558137779.24000072</v>
      </c>
    </row>
    <row r="3195" spans="1:5" x14ac:dyDescent="0.25">
      <c r="A3195" t="s">
        <v>57</v>
      </c>
      <c r="B3195" t="s">
        <v>66</v>
      </c>
      <c r="C3195">
        <v>2018</v>
      </c>
      <c r="D3195" t="s">
        <v>4</v>
      </c>
      <c r="E3195" s="27">
        <v>51324972026.519989</v>
      </c>
    </row>
    <row r="3196" spans="1:5" x14ac:dyDescent="0.25">
      <c r="A3196" t="s">
        <v>57</v>
      </c>
      <c r="B3196" t="s">
        <v>66</v>
      </c>
      <c r="C3196">
        <v>2018</v>
      </c>
      <c r="D3196" t="s">
        <v>5</v>
      </c>
      <c r="E3196" s="27">
        <v>37593109948.269997</v>
      </c>
    </row>
    <row r="3197" spans="1:5" x14ac:dyDescent="0.25">
      <c r="A3197" t="s">
        <v>57</v>
      </c>
      <c r="B3197" t="s">
        <v>66</v>
      </c>
      <c r="C3197">
        <v>2018</v>
      </c>
      <c r="D3197" t="s">
        <v>6</v>
      </c>
      <c r="E3197" s="27">
        <v>29664521763.220005</v>
      </c>
    </row>
    <row r="3198" spans="1:5" x14ac:dyDescent="0.25">
      <c r="A3198" t="s">
        <v>57</v>
      </c>
      <c r="B3198" t="s">
        <v>66</v>
      </c>
      <c r="C3198">
        <v>2018</v>
      </c>
      <c r="D3198" t="s">
        <v>7</v>
      </c>
      <c r="E3198" s="27">
        <v>8128220069.499999</v>
      </c>
    </row>
    <row r="3199" spans="1:5" x14ac:dyDescent="0.25">
      <c r="A3199" t="s">
        <v>57</v>
      </c>
      <c r="B3199" t="s">
        <v>66</v>
      </c>
      <c r="C3199">
        <v>2018</v>
      </c>
      <c r="D3199" t="s">
        <v>8</v>
      </c>
      <c r="E3199" s="27">
        <v>1630616640.8800001</v>
      </c>
    </row>
    <row r="3200" spans="1:5" x14ac:dyDescent="0.25">
      <c r="A3200" t="s">
        <v>57</v>
      </c>
      <c r="B3200" t="s">
        <v>66</v>
      </c>
      <c r="C3200">
        <v>2018</v>
      </c>
      <c r="D3200" t="s">
        <v>9</v>
      </c>
      <c r="E3200" s="27">
        <v>5377796523.3600006</v>
      </c>
    </row>
    <row r="3201" spans="1:5" x14ac:dyDescent="0.25">
      <c r="A3201" t="s">
        <v>57</v>
      </c>
      <c r="B3201" t="s">
        <v>66</v>
      </c>
      <c r="C3201">
        <v>2018</v>
      </c>
      <c r="D3201" t="s">
        <v>10</v>
      </c>
      <c r="E3201" s="27">
        <v>225845485.39000002</v>
      </c>
    </row>
    <row r="3202" spans="1:5" x14ac:dyDescent="0.25">
      <c r="A3202" t="s">
        <v>57</v>
      </c>
      <c r="B3202" t="s">
        <v>66</v>
      </c>
      <c r="C3202">
        <v>2018</v>
      </c>
      <c r="D3202" t="s">
        <v>11</v>
      </c>
      <c r="E3202" s="27">
        <v>51099126541.12999</v>
      </c>
    </row>
    <row r="3203" spans="1:5" x14ac:dyDescent="0.25">
      <c r="A3203" t="s">
        <v>57</v>
      </c>
      <c r="B3203" t="s">
        <v>66</v>
      </c>
      <c r="C3203">
        <v>2018</v>
      </c>
      <c r="D3203" t="s">
        <v>12</v>
      </c>
      <c r="E3203" s="27">
        <v>1353890054.9699998</v>
      </c>
    </row>
    <row r="3204" spans="1:5" x14ac:dyDescent="0.25">
      <c r="A3204" t="s">
        <v>57</v>
      </c>
      <c r="B3204" t="s">
        <v>66</v>
      </c>
      <c r="C3204">
        <v>2018</v>
      </c>
      <c r="D3204" t="s">
        <v>13</v>
      </c>
      <c r="E3204" s="27">
        <v>1147243051.0999999</v>
      </c>
    </row>
    <row r="3205" spans="1:5" x14ac:dyDescent="0.25">
      <c r="A3205" t="s">
        <v>57</v>
      </c>
      <c r="B3205" t="s">
        <v>66</v>
      </c>
      <c r="C3205">
        <v>2018</v>
      </c>
      <c r="D3205" t="s">
        <v>14</v>
      </c>
      <c r="E3205" s="27">
        <v>206647003.87</v>
      </c>
    </row>
    <row r="3206" spans="1:5" x14ac:dyDescent="0.25">
      <c r="A3206" t="s">
        <v>57</v>
      </c>
      <c r="B3206" t="s">
        <v>66</v>
      </c>
      <c r="C3206">
        <v>2018</v>
      </c>
      <c r="D3206" t="s">
        <v>15</v>
      </c>
      <c r="E3206" s="27">
        <v>0</v>
      </c>
    </row>
    <row r="3207" spans="1:5" x14ac:dyDescent="0.25">
      <c r="A3207" t="s">
        <v>57</v>
      </c>
      <c r="B3207" t="s">
        <v>66</v>
      </c>
      <c r="C3207">
        <v>2018</v>
      </c>
      <c r="D3207" t="s">
        <v>17</v>
      </c>
      <c r="E3207" s="27">
        <v>206647003.86999977</v>
      </c>
    </row>
    <row r="3208" spans="1:5" x14ac:dyDescent="0.25">
      <c r="A3208" t="s">
        <v>57</v>
      </c>
      <c r="B3208" t="s">
        <v>66</v>
      </c>
      <c r="C3208">
        <v>2018</v>
      </c>
      <c r="D3208" t="s">
        <v>18</v>
      </c>
      <c r="E3208" s="27">
        <v>51305773544.999992</v>
      </c>
    </row>
    <row r="3209" spans="1:5" x14ac:dyDescent="0.25">
      <c r="A3209" t="s">
        <v>57</v>
      </c>
      <c r="B3209" t="s">
        <v>66</v>
      </c>
      <c r="C3209">
        <v>2018</v>
      </c>
      <c r="D3209" t="s">
        <v>19</v>
      </c>
      <c r="E3209" s="27">
        <v>50163452410.020004</v>
      </c>
    </row>
    <row r="3210" spans="1:5" x14ac:dyDescent="0.25">
      <c r="A3210" t="s">
        <v>57</v>
      </c>
      <c r="B3210" t="s">
        <v>66</v>
      </c>
      <c r="C3210">
        <v>2018</v>
      </c>
      <c r="D3210" t="s">
        <v>20</v>
      </c>
      <c r="E3210" s="27">
        <v>29087258497.279999</v>
      </c>
    </row>
    <row r="3211" spans="1:5" x14ac:dyDescent="0.25">
      <c r="A3211" t="s">
        <v>57</v>
      </c>
      <c r="B3211" t="s">
        <v>66</v>
      </c>
      <c r="C3211">
        <v>2018</v>
      </c>
      <c r="D3211" t="s">
        <v>21</v>
      </c>
      <c r="E3211" s="27">
        <v>326285185.38</v>
      </c>
    </row>
    <row r="3212" spans="1:5" x14ac:dyDescent="0.25">
      <c r="A3212" t="s">
        <v>57</v>
      </c>
      <c r="B3212" t="s">
        <v>66</v>
      </c>
      <c r="C3212">
        <v>2018</v>
      </c>
      <c r="D3212" t="s">
        <v>22</v>
      </c>
      <c r="E3212" s="27">
        <v>20749908727.360001</v>
      </c>
    </row>
    <row r="3213" spans="1:5" x14ac:dyDescent="0.25">
      <c r="A3213" t="s">
        <v>57</v>
      </c>
      <c r="B3213" t="s">
        <v>66</v>
      </c>
      <c r="C3213">
        <v>2018</v>
      </c>
      <c r="D3213" t="s">
        <v>23</v>
      </c>
      <c r="E3213" s="27">
        <v>49837167224.639999</v>
      </c>
    </row>
    <row r="3214" spans="1:5" x14ac:dyDescent="0.25">
      <c r="A3214" t="s">
        <v>57</v>
      </c>
      <c r="B3214" t="s">
        <v>66</v>
      </c>
      <c r="C3214">
        <v>2018</v>
      </c>
      <c r="D3214" t="s">
        <v>24</v>
      </c>
      <c r="E3214" s="27">
        <v>1840355199.52</v>
      </c>
    </row>
    <row r="3215" spans="1:5" x14ac:dyDescent="0.25">
      <c r="A3215" t="s">
        <v>57</v>
      </c>
      <c r="B3215" t="s">
        <v>66</v>
      </c>
      <c r="C3215">
        <v>2018</v>
      </c>
      <c r="D3215" t="s">
        <v>25</v>
      </c>
      <c r="E3215" s="27">
        <v>1348943434.51</v>
      </c>
    </row>
    <row r="3216" spans="1:5" x14ac:dyDescent="0.25">
      <c r="A3216" t="s">
        <v>57</v>
      </c>
      <c r="B3216" t="s">
        <v>66</v>
      </c>
      <c r="C3216">
        <v>2018</v>
      </c>
      <c r="D3216" t="s">
        <v>26</v>
      </c>
      <c r="E3216" s="27">
        <v>94214600.060000002</v>
      </c>
    </row>
    <row r="3217" spans="1:5" x14ac:dyDescent="0.25">
      <c r="A3217" t="s">
        <v>57</v>
      </c>
      <c r="B3217" t="s">
        <v>66</v>
      </c>
      <c r="C3217">
        <v>2018</v>
      </c>
      <c r="D3217" t="s">
        <v>27</v>
      </c>
      <c r="E3217" s="27">
        <v>397197164.95000005</v>
      </c>
    </row>
    <row r="3218" spans="1:5" x14ac:dyDescent="0.25">
      <c r="A3218" t="s">
        <v>57</v>
      </c>
      <c r="B3218" t="s">
        <v>66</v>
      </c>
      <c r="C3218">
        <v>2018</v>
      </c>
      <c r="D3218" t="s">
        <v>28</v>
      </c>
      <c r="E3218" s="27">
        <v>381361295.03000003</v>
      </c>
    </row>
    <row r="3219" spans="1:5" x14ac:dyDescent="0.25">
      <c r="A3219" t="s">
        <v>57</v>
      </c>
      <c r="B3219" t="s">
        <v>66</v>
      </c>
      <c r="C3219">
        <v>2018</v>
      </c>
      <c r="D3219" t="s">
        <v>29</v>
      </c>
      <c r="E3219" s="27">
        <v>1443158034.5699999</v>
      </c>
    </row>
    <row r="3220" spans="1:5" x14ac:dyDescent="0.25">
      <c r="A3220" t="s">
        <v>57</v>
      </c>
      <c r="B3220" t="s">
        <v>66</v>
      </c>
      <c r="C3220">
        <v>2018</v>
      </c>
      <c r="D3220" t="s">
        <v>30</v>
      </c>
      <c r="E3220" s="27">
        <v>51280325259.209999</v>
      </c>
    </row>
    <row r="3221" spans="1:5" x14ac:dyDescent="0.25">
      <c r="A3221" t="s">
        <v>57</v>
      </c>
      <c r="B3221" t="s">
        <v>66</v>
      </c>
      <c r="C3221">
        <v>2018</v>
      </c>
      <c r="D3221" t="s">
        <v>31</v>
      </c>
      <c r="E3221" s="27">
        <v>25448285.789993286</v>
      </c>
    </row>
    <row r="3222" spans="1:5" x14ac:dyDescent="0.25">
      <c r="A3222" t="s">
        <v>57</v>
      </c>
      <c r="B3222" t="s">
        <v>66</v>
      </c>
      <c r="C3222">
        <v>2018</v>
      </c>
      <c r="D3222" t="s">
        <v>32</v>
      </c>
      <c r="E3222" s="27">
        <v>945671085.18999481</v>
      </c>
    </row>
    <row r="3223" spans="1:5" x14ac:dyDescent="0.25">
      <c r="A3223" t="s">
        <v>57</v>
      </c>
      <c r="B3223" t="s">
        <v>66</v>
      </c>
      <c r="C3223">
        <v>2018</v>
      </c>
      <c r="D3223" t="s">
        <v>33</v>
      </c>
      <c r="E3223" s="27">
        <v>-920222799.40000153</v>
      </c>
    </row>
    <row r="3224" spans="1:5" x14ac:dyDescent="0.25">
      <c r="A3224" t="s">
        <v>57</v>
      </c>
      <c r="B3224" t="s">
        <v>66</v>
      </c>
      <c r="C3224">
        <v>2018</v>
      </c>
      <c r="D3224" t="s">
        <v>34</v>
      </c>
      <c r="E3224" s="27">
        <v>3194234338.0999985</v>
      </c>
    </row>
    <row r="3225" spans="1:5" x14ac:dyDescent="0.25">
      <c r="A3225" t="s">
        <v>57</v>
      </c>
      <c r="B3225" t="s">
        <v>66</v>
      </c>
      <c r="C3225">
        <v>2018</v>
      </c>
      <c r="D3225" t="s">
        <v>35</v>
      </c>
      <c r="E3225" s="27">
        <v>-3464850951.340004</v>
      </c>
    </row>
    <row r="3226" spans="1:5" x14ac:dyDescent="0.25">
      <c r="A3226" t="s">
        <v>58</v>
      </c>
      <c r="B3226" t="s">
        <v>66</v>
      </c>
      <c r="C3226">
        <v>2018</v>
      </c>
      <c r="D3226" t="s">
        <v>4</v>
      </c>
      <c r="E3226" s="27">
        <v>30106993879.689999</v>
      </c>
    </row>
    <row r="3227" spans="1:5" x14ac:dyDescent="0.25">
      <c r="A3227" t="s">
        <v>58</v>
      </c>
      <c r="B3227" t="s">
        <v>66</v>
      </c>
      <c r="C3227">
        <v>2018</v>
      </c>
      <c r="D3227" t="s">
        <v>5</v>
      </c>
      <c r="E3227" s="27">
        <v>22615157510.580006</v>
      </c>
    </row>
    <row r="3228" spans="1:5" x14ac:dyDescent="0.25">
      <c r="A3228" t="s">
        <v>58</v>
      </c>
      <c r="B3228" t="s">
        <v>66</v>
      </c>
      <c r="C3228">
        <v>2018</v>
      </c>
      <c r="D3228" t="s">
        <v>6</v>
      </c>
      <c r="E3228" s="27">
        <v>18091613209.369999</v>
      </c>
    </row>
    <row r="3229" spans="1:5" x14ac:dyDescent="0.25">
      <c r="A3229" t="s">
        <v>58</v>
      </c>
      <c r="B3229" t="s">
        <v>66</v>
      </c>
      <c r="C3229">
        <v>2018</v>
      </c>
      <c r="D3229" t="s">
        <v>7</v>
      </c>
      <c r="E3229" s="27">
        <v>4887801416.6399994</v>
      </c>
    </row>
    <row r="3230" spans="1:5" x14ac:dyDescent="0.25">
      <c r="A3230" t="s">
        <v>58</v>
      </c>
      <c r="B3230" t="s">
        <v>66</v>
      </c>
      <c r="C3230">
        <v>2018</v>
      </c>
      <c r="D3230" t="s">
        <v>8</v>
      </c>
      <c r="E3230" s="27">
        <v>924221443.53999996</v>
      </c>
    </row>
    <row r="3231" spans="1:5" x14ac:dyDescent="0.25">
      <c r="A3231" t="s">
        <v>58</v>
      </c>
      <c r="B3231" t="s">
        <v>66</v>
      </c>
      <c r="C3231">
        <v>2018</v>
      </c>
      <c r="D3231" t="s">
        <v>9</v>
      </c>
      <c r="E3231" s="27">
        <v>2226419097.02</v>
      </c>
    </row>
    <row r="3232" spans="1:5" x14ac:dyDescent="0.25">
      <c r="A3232" t="s">
        <v>58</v>
      </c>
      <c r="B3232" t="s">
        <v>66</v>
      </c>
      <c r="C3232">
        <v>2018</v>
      </c>
      <c r="D3232" t="s">
        <v>10</v>
      </c>
      <c r="E3232" s="27">
        <v>377615855.44999999</v>
      </c>
    </row>
    <row r="3233" spans="1:5" x14ac:dyDescent="0.25">
      <c r="A3233" t="s">
        <v>58</v>
      </c>
      <c r="B3233" t="s">
        <v>66</v>
      </c>
      <c r="C3233">
        <v>2018</v>
      </c>
      <c r="D3233" t="s">
        <v>11</v>
      </c>
      <c r="E3233" s="27">
        <v>29729378024.239998</v>
      </c>
    </row>
    <row r="3234" spans="1:5" x14ac:dyDescent="0.25">
      <c r="A3234" t="s">
        <v>58</v>
      </c>
      <c r="B3234" t="s">
        <v>66</v>
      </c>
      <c r="C3234">
        <v>2018</v>
      </c>
      <c r="D3234" t="s">
        <v>12</v>
      </c>
      <c r="E3234" s="27">
        <v>286815087</v>
      </c>
    </row>
    <row r="3235" spans="1:5" x14ac:dyDescent="0.25">
      <c r="A3235" t="s">
        <v>58</v>
      </c>
      <c r="B3235" t="s">
        <v>66</v>
      </c>
      <c r="C3235">
        <v>2018</v>
      </c>
      <c r="D3235" t="s">
        <v>13</v>
      </c>
      <c r="E3235" s="27">
        <v>250814664.84</v>
      </c>
    </row>
    <row r="3236" spans="1:5" x14ac:dyDescent="0.25">
      <c r="A3236" t="s">
        <v>58</v>
      </c>
      <c r="B3236" t="s">
        <v>66</v>
      </c>
      <c r="C3236">
        <v>2018</v>
      </c>
      <c r="D3236" t="s">
        <v>14</v>
      </c>
      <c r="E3236" s="27">
        <v>36000422.160000004</v>
      </c>
    </row>
    <row r="3237" spans="1:5" x14ac:dyDescent="0.25">
      <c r="A3237" t="s">
        <v>58</v>
      </c>
      <c r="B3237" t="s">
        <v>66</v>
      </c>
      <c r="C3237">
        <v>2018</v>
      </c>
      <c r="D3237" t="s">
        <v>15</v>
      </c>
      <c r="E3237" s="27">
        <v>0</v>
      </c>
    </row>
    <row r="3238" spans="1:5" x14ac:dyDescent="0.25">
      <c r="A3238" t="s">
        <v>58</v>
      </c>
      <c r="B3238" t="s">
        <v>66</v>
      </c>
      <c r="C3238">
        <v>2018</v>
      </c>
      <c r="D3238" t="s">
        <v>17</v>
      </c>
      <c r="E3238" s="27">
        <v>36000422.160000004</v>
      </c>
    </row>
    <row r="3239" spans="1:5" x14ac:dyDescent="0.25">
      <c r="A3239" t="s">
        <v>58</v>
      </c>
      <c r="B3239" t="s">
        <v>66</v>
      </c>
      <c r="C3239">
        <v>2018</v>
      </c>
      <c r="D3239" t="s">
        <v>18</v>
      </c>
      <c r="E3239" s="27">
        <v>29765378446.399998</v>
      </c>
    </row>
    <row r="3240" spans="1:5" x14ac:dyDescent="0.25">
      <c r="A3240" t="s">
        <v>58</v>
      </c>
      <c r="B3240" t="s">
        <v>66</v>
      </c>
      <c r="C3240">
        <v>2018</v>
      </c>
      <c r="D3240" t="s">
        <v>19</v>
      </c>
      <c r="E3240" s="27">
        <v>28984770941.374996</v>
      </c>
    </row>
    <row r="3241" spans="1:5" x14ac:dyDescent="0.25">
      <c r="A3241" t="s">
        <v>58</v>
      </c>
      <c r="B3241" t="s">
        <v>66</v>
      </c>
      <c r="C3241">
        <v>2018</v>
      </c>
      <c r="D3241" t="s">
        <v>20</v>
      </c>
      <c r="E3241" s="27">
        <v>14844956550.509998</v>
      </c>
    </row>
    <row r="3242" spans="1:5" x14ac:dyDescent="0.25">
      <c r="A3242" t="s">
        <v>58</v>
      </c>
      <c r="B3242" t="s">
        <v>66</v>
      </c>
      <c r="C3242">
        <v>2018</v>
      </c>
      <c r="D3242" t="s">
        <v>21</v>
      </c>
      <c r="E3242" s="27">
        <v>1010128988.72</v>
      </c>
    </row>
    <row r="3243" spans="1:5" x14ac:dyDescent="0.25">
      <c r="A3243" t="s">
        <v>58</v>
      </c>
      <c r="B3243" t="s">
        <v>66</v>
      </c>
      <c r="C3243">
        <v>2018</v>
      </c>
      <c r="D3243" t="s">
        <v>22</v>
      </c>
      <c r="E3243" s="27">
        <v>13129685402.145</v>
      </c>
    </row>
    <row r="3244" spans="1:5" x14ac:dyDescent="0.25">
      <c r="A3244" t="s">
        <v>58</v>
      </c>
      <c r="B3244" t="s">
        <v>66</v>
      </c>
      <c r="C3244">
        <v>2018</v>
      </c>
      <c r="D3244" t="s">
        <v>23</v>
      </c>
      <c r="E3244" s="27">
        <v>27974641952.654999</v>
      </c>
    </row>
    <row r="3245" spans="1:5" x14ac:dyDescent="0.25">
      <c r="A3245" t="s">
        <v>58</v>
      </c>
      <c r="B3245" t="s">
        <v>66</v>
      </c>
      <c r="C3245">
        <v>2018</v>
      </c>
      <c r="D3245" t="s">
        <v>24</v>
      </c>
      <c r="E3245" s="27">
        <v>2325496310.1799998</v>
      </c>
    </row>
    <row r="3246" spans="1:5" x14ac:dyDescent="0.25">
      <c r="A3246" t="s">
        <v>58</v>
      </c>
      <c r="B3246" t="s">
        <v>66</v>
      </c>
      <c r="C3246">
        <v>2018</v>
      </c>
      <c r="D3246" t="s">
        <v>25</v>
      </c>
      <c r="E3246" s="27">
        <v>1420007643.25</v>
      </c>
    </row>
    <row r="3247" spans="1:5" x14ac:dyDescent="0.25">
      <c r="A3247" t="s">
        <v>58</v>
      </c>
      <c r="B3247" t="s">
        <v>66</v>
      </c>
      <c r="C3247">
        <v>2018</v>
      </c>
      <c r="D3247" t="s">
        <v>26</v>
      </c>
      <c r="E3247" s="27">
        <v>74224474.510000005</v>
      </c>
    </row>
    <row r="3248" spans="1:5" x14ac:dyDescent="0.25">
      <c r="A3248" t="s">
        <v>58</v>
      </c>
      <c r="B3248" t="s">
        <v>66</v>
      </c>
      <c r="C3248">
        <v>2018</v>
      </c>
      <c r="D3248" t="s">
        <v>27</v>
      </c>
      <c r="E3248" s="27">
        <v>831264192.41999996</v>
      </c>
    </row>
    <row r="3249" spans="1:5" x14ac:dyDescent="0.25">
      <c r="A3249" t="s">
        <v>58</v>
      </c>
      <c r="B3249" t="s">
        <v>66</v>
      </c>
      <c r="C3249">
        <v>2018</v>
      </c>
      <c r="D3249" t="s">
        <v>28</v>
      </c>
      <c r="E3249" s="27">
        <v>819655954.50999999</v>
      </c>
    </row>
    <row r="3250" spans="1:5" x14ac:dyDescent="0.25">
      <c r="A3250" t="s">
        <v>58</v>
      </c>
      <c r="B3250" t="s">
        <v>66</v>
      </c>
      <c r="C3250">
        <v>2018</v>
      </c>
      <c r="D3250" t="s">
        <v>29</v>
      </c>
      <c r="E3250" s="27">
        <v>1494232117.7600002</v>
      </c>
    </row>
    <row r="3251" spans="1:5" x14ac:dyDescent="0.25">
      <c r="A3251" t="s">
        <v>58</v>
      </c>
      <c r="B3251" t="s">
        <v>66</v>
      </c>
      <c r="C3251">
        <v>2018</v>
      </c>
      <c r="D3251" t="s">
        <v>30</v>
      </c>
      <c r="E3251" s="27">
        <v>29468874070.415001</v>
      </c>
    </row>
    <row r="3252" spans="1:5" x14ac:dyDescent="0.25">
      <c r="A3252" t="s">
        <v>58</v>
      </c>
      <c r="B3252" t="s">
        <v>66</v>
      </c>
      <c r="C3252">
        <v>2018</v>
      </c>
      <c r="D3252" t="s">
        <v>31</v>
      </c>
      <c r="E3252" s="27">
        <v>296504375.9849968</v>
      </c>
    </row>
    <row r="3253" spans="1:5" x14ac:dyDescent="0.25">
      <c r="A3253" t="s">
        <v>58</v>
      </c>
      <c r="B3253" t="s">
        <v>66</v>
      </c>
      <c r="C3253">
        <v>2018</v>
      </c>
      <c r="D3253" t="s">
        <v>32</v>
      </c>
      <c r="E3253" s="27">
        <v>299593926.6000061</v>
      </c>
    </row>
    <row r="3254" spans="1:5" x14ac:dyDescent="0.25">
      <c r="A3254" t="s">
        <v>58</v>
      </c>
      <c r="B3254" t="s">
        <v>66</v>
      </c>
      <c r="C3254">
        <v>2018</v>
      </c>
      <c r="D3254" t="s">
        <v>33</v>
      </c>
      <c r="E3254" s="27">
        <v>-3089550.6150093079</v>
      </c>
    </row>
    <row r="3255" spans="1:5" x14ac:dyDescent="0.25">
      <c r="A3255" t="s">
        <v>58</v>
      </c>
      <c r="B3255" t="s">
        <v>66</v>
      </c>
      <c r="C3255">
        <v>2018</v>
      </c>
      <c r="D3255" t="s">
        <v>34</v>
      </c>
      <c r="E3255" s="27">
        <v>-38514861.63999939</v>
      </c>
    </row>
    <row r="3256" spans="1:5" x14ac:dyDescent="0.25">
      <c r="A3256" t="s">
        <v>58</v>
      </c>
      <c r="B3256" t="s">
        <v>66</v>
      </c>
      <c r="C3256">
        <v>2018</v>
      </c>
      <c r="D3256" t="s">
        <v>35</v>
      </c>
      <c r="E3256" s="27">
        <v>-1177537349.8250046</v>
      </c>
    </row>
    <row r="3257" spans="1:5" x14ac:dyDescent="0.25">
      <c r="A3257" t="s">
        <v>59</v>
      </c>
      <c r="B3257" t="s">
        <v>66</v>
      </c>
      <c r="C3257">
        <v>2018</v>
      </c>
      <c r="D3257" t="s">
        <v>4</v>
      </c>
      <c r="E3257" s="27">
        <v>8666402032.2099991</v>
      </c>
    </row>
    <row r="3258" spans="1:5" x14ac:dyDescent="0.25">
      <c r="A3258" t="s">
        <v>59</v>
      </c>
      <c r="B3258" t="s">
        <v>66</v>
      </c>
      <c r="C3258">
        <v>2018</v>
      </c>
      <c r="D3258" t="s">
        <v>5</v>
      </c>
      <c r="E3258" s="27">
        <v>3617383319.0599995</v>
      </c>
    </row>
    <row r="3259" spans="1:5" x14ac:dyDescent="0.25">
      <c r="A3259" t="s">
        <v>59</v>
      </c>
      <c r="B3259" t="s">
        <v>66</v>
      </c>
      <c r="C3259">
        <v>2018</v>
      </c>
      <c r="D3259" t="s">
        <v>6</v>
      </c>
      <c r="E3259" s="27">
        <v>2950048333.5500002</v>
      </c>
    </row>
    <row r="3260" spans="1:5" x14ac:dyDescent="0.25">
      <c r="A3260" t="s">
        <v>59</v>
      </c>
      <c r="B3260" t="s">
        <v>66</v>
      </c>
      <c r="C3260">
        <v>2018</v>
      </c>
      <c r="D3260" t="s">
        <v>7</v>
      </c>
      <c r="E3260" s="27">
        <v>4124225610.5</v>
      </c>
    </row>
    <row r="3261" spans="1:5" x14ac:dyDescent="0.25">
      <c r="A3261" t="s">
        <v>59</v>
      </c>
      <c r="B3261" t="s">
        <v>66</v>
      </c>
      <c r="C3261">
        <v>2018</v>
      </c>
      <c r="D3261" t="s">
        <v>8</v>
      </c>
      <c r="E3261" s="27">
        <v>2938079532.8699999</v>
      </c>
    </row>
    <row r="3262" spans="1:5" x14ac:dyDescent="0.25">
      <c r="A3262" t="s">
        <v>59</v>
      </c>
      <c r="B3262" t="s">
        <v>66</v>
      </c>
      <c r="C3262">
        <v>2018</v>
      </c>
      <c r="D3262" t="s">
        <v>9</v>
      </c>
      <c r="E3262" s="27">
        <v>868918978.77999997</v>
      </c>
    </row>
    <row r="3263" spans="1:5" x14ac:dyDescent="0.25">
      <c r="A3263" t="s">
        <v>59</v>
      </c>
      <c r="B3263" t="s">
        <v>66</v>
      </c>
      <c r="C3263">
        <v>2018</v>
      </c>
      <c r="D3263" t="s">
        <v>10</v>
      </c>
      <c r="E3263" s="27">
        <v>55874123.870000005</v>
      </c>
    </row>
    <row r="3264" spans="1:5" x14ac:dyDescent="0.25">
      <c r="A3264" t="s">
        <v>59</v>
      </c>
      <c r="B3264" t="s">
        <v>66</v>
      </c>
      <c r="C3264">
        <v>2018</v>
      </c>
      <c r="D3264" t="s">
        <v>11</v>
      </c>
      <c r="E3264" s="27">
        <v>8610527908.3399982</v>
      </c>
    </row>
    <row r="3265" spans="1:5" x14ac:dyDescent="0.25">
      <c r="A3265" t="s">
        <v>59</v>
      </c>
      <c r="B3265" t="s">
        <v>66</v>
      </c>
      <c r="C3265">
        <v>2018</v>
      </c>
      <c r="D3265" t="s">
        <v>12</v>
      </c>
      <c r="E3265" s="27">
        <v>289386144.75000006</v>
      </c>
    </row>
    <row r="3266" spans="1:5" x14ac:dyDescent="0.25">
      <c r="A3266" t="s">
        <v>59</v>
      </c>
      <c r="B3266" t="s">
        <v>66</v>
      </c>
      <c r="C3266">
        <v>2018</v>
      </c>
      <c r="D3266" t="s">
        <v>13</v>
      </c>
      <c r="E3266" s="27">
        <v>235400940.61000001</v>
      </c>
    </row>
    <row r="3267" spans="1:5" x14ac:dyDescent="0.25">
      <c r="A3267" t="s">
        <v>59</v>
      </c>
      <c r="B3267" t="s">
        <v>66</v>
      </c>
      <c r="C3267">
        <v>2018</v>
      </c>
      <c r="D3267" t="s">
        <v>14</v>
      </c>
      <c r="E3267" s="27">
        <v>51327890.350000001</v>
      </c>
    </row>
    <row r="3268" spans="1:5" x14ac:dyDescent="0.25">
      <c r="A3268" t="s">
        <v>59</v>
      </c>
      <c r="B3268" t="s">
        <v>66</v>
      </c>
      <c r="C3268">
        <v>2018</v>
      </c>
      <c r="D3268" t="s">
        <v>15</v>
      </c>
      <c r="E3268" s="27">
        <v>2657313.79</v>
      </c>
    </row>
    <row r="3269" spans="1:5" x14ac:dyDescent="0.25">
      <c r="A3269" t="s">
        <v>59</v>
      </c>
      <c r="B3269" t="s">
        <v>66</v>
      </c>
      <c r="C3269">
        <v>2018</v>
      </c>
      <c r="D3269" t="s">
        <v>17</v>
      </c>
      <c r="E3269" s="27">
        <v>53985204.140000045</v>
      </c>
    </row>
    <row r="3270" spans="1:5" x14ac:dyDescent="0.25">
      <c r="A3270" t="s">
        <v>59</v>
      </c>
      <c r="B3270" t="s">
        <v>66</v>
      </c>
      <c r="C3270">
        <v>2018</v>
      </c>
      <c r="D3270" t="s">
        <v>18</v>
      </c>
      <c r="E3270" s="27">
        <v>8664513112.4799976</v>
      </c>
    </row>
    <row r="3271" spans="1:5" x14ac:dyDescent="0.25">
      <c r="A3271" t="s">
        <v>59</v>
      </c>
      <c r="B3271" t="s">
        <v>66</v>
      </c>
      <c r="C3271">
        <v>2018</v>
      </c>
      <c r="D3271" t="s">
        <v>19</v>
      </c>
      <c r="E3271" s="27">
        <v>8331219977.1700001</v>
      </c>
    </row>
    <row r="3272" spans="1:5" x14ac:dyDescent="0.25">
      <c r="A3272" t="s">
        <v>59</v>
      </c>
      <c r="B3272" t="s">
        <v>66</v>
      </c>
      <c r="C3272">
        <v>2018</v>
      </c>
      <c r="D3272" t="s">
        <v>20</v>
      </c>
      <c r="E3272" s="27">
        <v>4781580712.7299995</v>
      </c>
    </row>
    <row r="3273" spans="1:5" x14ac:dyDescent="0.25">
      <c r="A3273" t="s">
        <v>59</v>
      </c>
      <c r="B3273" t="s">
        <v>66</v>
      </c>
      <c r="C3273">
        <v>2018</v>
      </c>
      <c r="D3273" t="s">
        <v>21</v>
      </c>
      <c r="E3273" s="27">
        <v>156209704.47</v>
      </c>
    </row>
    <row r="3274" spans="1:5" x14ac:dyDescent="0.25">
      <c r="A3274" t="s">
        <v>59</v>
      </c>
      <c r="B3274" t="s">
        <v>66</v>
      </c>
      <c r="C3274">
        <v>2018</v>
      </c>
      <c r="D3274" t="s">
        <v>22</v>
      </c>
      <c r="E3274" s="27">
        <v>3393429559.9700003</v>
      </c>
    </row>
    <row r="3275" spans="1:5" x14ac:dyDescent="0.25">
      <c r="A3275" t="s">
        <v>59</v>
      </c>
      <c r="B3275" t="s">
        <v>66</v>
      </c>
      <c r="C3275">
        <v>2018</v>
      </c>
      <c r="D3275" t="s">
        <v>23</v>
      </c>
      <c r="E3275" s="27">
        <v>8175010272.6999998</v>
      </c>
    </row>
    <row r="3276" spans="1:5" x14ac:dyDescent="0.25">
      <c r="A3276" t="s">
        <v>59</v>
      </c>
      <c r="B3276" t="s">
        <v>66</v>
      </c>
      <c r="C3276">
        <v>2018</v>
      </c>
      <c r="D3276" t="s">
        <v>24</v>
      </c>
      <c r="E3276" s="27">
        <v>660864998.21000004</v>
      </c>
    </row>
    <row r="3277" spans="1:5" x14ac:dyDescent="0.25">
      <c r="A3277" t="s">
        <v>59</v>
      </c>
      <c r="B3277" t="s">
        <v>66</v>
      </c>
      <c r="C3277">
        <v>2018</v>
      </c>
      <c r="D3277" t="s">
        <v>25</v>
      </c>
      <c r="E3277" s="27">
        <v>385066094.65000004</v>
      </c>
    </row>
    <row r="3278" spans="1:5" x14ac:dyDescent="0.25">
      <c r="A3278" t="s">
        <v>59</v>
      </c>
      <c r="B3278" t="s">
        <v>66</v>
      </c>
      <c r="C3278">
        <v>2018</v>
      </c>
      <c r="D3278" t="s">
        <v>26</v>
      </c>
      <c r="E3278" s="27">
        <v>12250391.890000001</v>
      </c>
    </row>
    <row r="3279" spans="1:5" x14ac:dyDescent="0.25">
      <c r="A3279" t="s">
        <v>59</v>
      </c>
      <c r="B3279" t="s">
        <v>66</v>
      </c>
      <c r="C3279">
        <v>2018</v>
      </c>
      <c r="D3279" t="s">
        <v>27</v>
      </c>
      <c r="E3279" s="27">
        <v>263548511.66999999</v>
      </c>
    </row>
    <row r="3280" spans="1:5" x14ac:dyDescent="0.25">
      <c r="A3280" t="s">
        <v>59</v>
      </c>
      <c r="B3280" t="s">
        <v>66</v>
      </c>
      <c r="C3280">
        <v>2018</v>
      </c>
      <c r="D3280" t="s">
        <v>28</v>
      </c>
      <c r="E3280" s="27">
        <v>263548511.66999999</v>
      </c>
    </row>
    <row r="3281" spans="1:5" x14ac:dyDescent="0.25">
      <c r="A3281" t="s">
        <v>59</v>
      </c>
      <c r="B3281" t="s">
        <v>66</v>
      </c>
      <c r="C3281">
        <v>2018</v>
      </c>
      <c r="D3281" t="s">
        <v>29</v>
      </c>
      <c r="E3281" s="27">
        <v>397316486.54000008</v>
      </c>
    </row>
    <row r="3282" spans="1:5" x14ac:dyDescent="0.25">
      <c r="A3282" t="s">
        <v>59</v>
      </c>
      <c r="B3282" t="s">
        <v>66</v>
      </c>
      <c r="C3282">
        <v>2018</v>
      </c>
      <c r="D3282" t="s">
        <v>30</v>
      </c>
      <c r="E3282" s="27">
        <v>8572326759.2399998</v>
      </c>
    </row>
    <row r="3283" spans="1:5" x14ac:dyDescent="0.25">
      <c r="A3283" t="s">
        <v>59</v>
      </c>
      <c r="B3283" t="s">
        <v>66</v>
      </c>
      <c r="C3283">
        <v>2018</v>
      </c>
      <c r="D3283" t="s">
        <v>31</v>
      </c>
      <c r="E3283" s="27">
        <v>92186353.239997864</v>
      </c>
    </row>
    <row r="3284" spans="1:5" x14ac:dyDescent="0.25">
      <c r="A3284" t="s">
        <v>59</v>
      </c>
      <c r="B3284" t="s">
        <v>66</v>
      </c>
      <c r="C3284">
        <v>2018</v>
      </c>
      <c r="D3284" t="s">
        <v>32</v>
      </c>
      <c r="E3284" s="27">
        <v>76569247.530000687</v>
      </c>
    </row>
    <row r="3285" spans="1:5" x14ac:dyDescent="0.25">
      <c r="A3285" t="s">
        <v>59</v>
      </c>
      <c r="B3285" t="s">
        <v>66</v>
      </c>
      <c r="C3285">
        <v>2018</v>
      </c>
      <c r="D3285" t="s">
        <v>33</v>
      </c>
      <c r="E3285" s="27">
        <v>15617105.709997177</v>
      </c>
    </row>
    <row r="3286" spans="1:5" x14ac:dyDescent="0.25">
      <c r="A3286" t="s">
        <v>59</v>
      </c>
      <c r="B3286" t="s">
        <v>66</v>
      </c>
      <c r="C3286">
        <v>2018</v>
      </c>
      <c r="D3286" t="s">
        <v>34</v>
      </c>
      <c r="E3286" s="27">
        <v>0</v>
      </c>
    </row>
    <row r="3287" spans="1:5" x14ac:dyDescent="0.25">
      <c r="A3287" t="s">
        <v>59</v>
      </c>
      <c r="B3287" t="s">
        <v>66</v>
      </c>
      <c r="C3287">
        <v>2018</v>
      </c>
      <c r="D3287" t="s">
        <v>35</v>
      </c>
      <c r="E3287" s="27">
        <v>-112866045.95000076</v>
      </c>
    </row>
    <row r="3288" spans="1:5" x14ac:dyDescent="0.25">
      <c r="A3288" t="s">
        <v>60</v>
      </c>
      <c r="B3288" t="s">
        <v>66</v>
      </c>
      <c r="C3288">
        <v>2018</v>
      </c>
      <c r="D3288" t="s">
        <v>4</v>
      </c>
      <c r="E3288" s="27">
        <v>200698550519.37006</v>
      </c>
    </row>
    <row r="3289" spans="1:5" x14ac:dyDescent="0.25">
      <c r="A3289" t="s">
        <v>60</v>
      </c>
      <c r="B3289" t="s">
        <v>66</v>
      </c>
      <c r="C3289">
        <v>2018</v>
      </c>
      <c r="D3289" t="s">
        <v>5</v>
      </c>
      <c r="E3289" s="27">
        <v>149700896093.71002</v>
      </c>
    </row>
    <row r="3290" spans="1:5" x14ac:dyDescent="0.25">
      <c r="A3290" t="s">
        <v>60</v>
      </c>
      <c r="B3290" t="s">
        <v>66</v>
      </c>
      <c r="C3290">
        <v>2018</v>
      </c>
      <c r="D3290" t="s">
        <v>6</v>
      </c>
      <c r="E3290" s="27">
        <v>118137555285</v>
      </c>
    </row>
    <row r="3291" spans="1:5" x14ac:dyDescent="0.25">
      <c r="A3291" t="s">
        <v>60</v>
      </c>
      <c r="B3291" t="s">
        <v>66</v>
      </c>
      <c r="C3291">
        <v>2018</v>
      </c>
      <c r="D3291" t="s">
        <v>7</v>
      </c>
      <c r="E3291" s="27">
        <v>29678707484.990002</v>
      </c>
    </row>
    <row r="3292" spans="1:5" x14ac:dyDescent="0.25">
      <c r="A3292" t="s">
        <v>60</v>
      </c>
      <c r="B3292" t="s">
        <v>66</v>
      </c>
      <c r="C3292">
        <v>2018</v>
      </c>
      <c r="D3292" t="s">
        <v>8</v>
      </c>
      <c r="E3292" s="27">
        <v>696158897.99000001</v>
      </c>
    </row>
    <row r="3293" spans="1:5" x14ac:dyDescent="0.25">
      <c r="A3293" t="s">
        <v>60</v>
      </c>
      <c r="B3293" t="s">
        <v>66</v>
      </c>
      <c r="C3293">
        <v>2018</v>
      </c>
      <c r="D3293" t="s">
        <v>9</v>
      </c>
      <c r="E3293" s="27">
        <v>19699331316.080002</v>
      </c>
    </row>
    <row r="3294" spans="1:5" x14ac:dyDescent="0.25">
      <c r="A3294" t="s">
        <v>60</v>
      </c>
      <c r="B3294" t="s">
        <v>66</v>
      </c>
      <c r="C3294">
        <v>2018</v>
      </c>
      <c r="D3294" t="s">
        <v>10</v>
      </c>
      <c r="E3294" s="27">
        <v>1619615624.5899999</v>
      </c>
    </row>
    <row r="3295" spans="1:5" x14ac:dyDescent="0.25">
      <c r="A3295" t="s">
        <v>60</v>
      </c>
      <c r="B3295" t="s">
        <v>66</v>
      </c>
      <c r="C3295">
        <v>2018</v>
      </c>
      <c r="D3295" t="s">
        <v>11</v>
      </c>
      <c r="E3295" s="27">
        <v>199078934894.78006</v>
      </c>
    </row>
    <row r="3296" spans="1:5" x14ac:dyDescent="0.25">
      <c r="A3296" t="s">
        <v>60</v>
      </c>
      <c r="B3296" t="s">
        <v>66</v>
      </c>
      <c r="C3296">
        <v>2018</v>
      </c>
      <c r="D3296" t="s">
        <v>12</v>
      </c>
      <c r="E3296" s="27">
        <v>5536607922.2400007</v>
      </c>
    </row>
    <row r="3297" spans="1:5" x14ac:dyDescent="0.25">
      <c r="A3297" t="s">
        <v>60</v>
      </c>
      <c r="B3297" t="s">
        <v>66</v>
      </c>
      <c r="C3297">
        <v>2018</v>
      </c>
      <c r="D3297" t="s">
        <v>13</v>
      </c>
      <c r="E3297" s="27">
        <v>4600349803.3900003</v>
      </c>
    </row>
    <row r="3298" spans="1:5" x14ac:dyDescent="0.25">
      <c r="A3298" t="s">
        <v>60</v>
      </c>
      <c r="B3298" t="s">
        <v>66</v>
      </c>
      <c r="C3298">
        <v>2018</v>
      </c>
      <c r="D3298" t="s">
        <v>14</v>
      </c>
      <c r="E3298" s="27">
        <v>430777475.45999998</v>
      </c>
    </row>
    <row r="3299" spans="1:5" x14ac:dyDescent="0.25">
      <c r="A3299" t="s">
        <v>60</v>
      </c>
      <c r="B3299" t="s">
        <v>66</v>
      </c>
      <c r="C3299">
        <v>2018</v>
      </c>
      <c r="D3299" t="s">
        <v>15</v>
      </c>
      <c r="E3299" s="27">
        <v>505480643.38999999</v>
      </c>
    </row>
    <row r="3300" spans="1:5" x14ac:dyDescent="0.25">
      <c r="A3300" t="s">
        <v>60</v>
      </c>
      <c r="B3300" t="s">
        <v>66</v>
      </c>
      <c r="C3300">
        <v>2018</v>
      </c>
      <c r="D3300" t="s">
        <v>17</v>
      </c>
      <c r="E3300" s="27">
        <v>936258118.85000014</v>
      </c>
    </row>
    <row r="3301" spans="1:5" x14ac:dyDescent="0.25">
      <c r="A3301" t="s">
        <v>60</v>
      </c>
      <c r="B3301" t="s">
        <v>66</v>
      </c>
      <c r="C3301">
        <v>2018</v>
      </c>
      <c r="D3301" t="s">
        <v>18</v>
      </c>
      <c r="E3301" s="27">
        <v>200015193013.63007</v>
      </c>
    </row>
    <row r="3302" spans="1:5" x14ac:dyDescent="0.25">
      <c r="A3302" t="s">
        <v>60</v>
      </c>
      <c r="B3302" t="s">
        <v>66</v>
      </c>
      <c r="C3302">
        <v>2018</v>
      </c>
      <c r="D3302" t="s">
        <v>19</v>
      </c>
      <c r="E3302" s="27">
        <v>186787365948.39005</v>
      </c>
    </row>
    <row r="3303" spans="1:5" x14ac:dyDescent="0.25">
      <c r="A3303" t="s">
        <v>60</v>
      </c>
      <c r="B3303" t="s">
        <v>66</v>
      </c>
      <c r="C3303">
        <v>2018</v>
      </c>
      <c r="D3303" t="s">
        <v>20</v>
      </c>
      <c r="E3303" s="27">
        <v>88562461591.060013</v>
      </c>
    </row>
    <row r="3304" spans="1:5" x14ac:dyDescent="0.25">
      <c r="A3304" t="s">
        <v>60</v>
      </c>
      <c r="B3304" t="s">
        <v>66</v>
      </c>
      <c r="C3304">
        <v>2018</v>
      </c>
      <c r="D3304" t="s">
        <v>21</v>
      </c>
      <c r="E3304" s="27">
        <v>11329420193.939999</v>
      </c>
    </row>
    <row r="3305" spans="1:5" x14ac:dyDescent="0.25">
      <c r="A3305" t="s">
        <v>60</v>
      </c>
      <c r="B3305" t="s">
        <v>66</v>
      </c>
      <c r="C3305">
        <v>2018</v>
      </c>
      <c r="D3305" t="s">
        <v>22</v>
      </c>
      <c r="E3305" s="27">
        <v>86895484163.389999</v>
      </c>
    </row>
    <row r="3306" spans="1:5" x14ac:dyDescent="0.25">
      <c r="A3306" t="s">
        <v>60</v>
      </c>
      <c r="B3306" t="s">
        <v>66</v>
      </c>
      <c r="C3306">
        <v>2018</v>
      </c>
      <c r="D3306" t="s">
        <v>23</v>
      </c>
      <c r="E3306" s="27">
        <v>175457945754.45004</v>
      </c>
    </row>
    <row r="3307" spans="1:5" x14ac:dyDescent="0.25">
      <c r="A3307" t="s">
        <v>60</v>
      </c>
      <c r="B3307" t="s">
        <v>66</v>
      </c>
      <c r="C3307">
        <v>2018</v>
      </c>
      <c r="D3307" t="s">
        <v>24</v>
      </c>
      <c r="E3307" s="27">
        <v>18469054671.559998</v>
      </c>
    </row>
    <row r="3308" spans="1:5" x14ac:dyDescent="0.25">
      <c r="A3308" t="s">
        <v>60</v>
      </c>
      <c r="B3308" t="s">
        <v>66</v>
      </c>
      <c r="C3308">
        <v>2018</v>
      </c>
      <c r="D3308" t="s">
        <v>25</v>
      </c>
      <c r="E3308" s="27">
        <v>8981574338.4099998</v>
      </c>
    </row>
    <row r="3309" spans="1:5" x14ac:dyDescent="0.25">
      <c r="A3309" t="s">
        <v>60</v>
      </c>
      <c r="B3309" t="s">
        <v>66</v>
      </c>
      <c r="C3309">
        <v>2018</v>
      </c>
      <c r="D3309" t="s">
        <v>26</v>
      </c>
      <c r="E3309" s="27">
        <v>3127091630.6200004</v>
      </c>
    </row>
    <row r="3310" spans="1:5" x14ac:dyDescent="0.25">
      <c r="A3310" t="s">
        <v>60</v>
      </c>
      <c r="B3310" t="s">
        <v>66</v>
      </c>
      <c r="C3310">
        <v>2018</v>
      </c>
      <c r="D3310" t="s">
        <v>27</v>
      </c>
      <c r="E3310" s="27">
        <v>6360388702.5299997</v>
      </c>
    </row>
    <row r="3311" spans="1:5" x14ac:dyDescent="0.25">
      <c r="A3311" t="s">
        <v>60</v>
      </c>
      <c r="B3311" t="s">
        <v>66</v>
      </c>
      <c r="C3311">
        <v>2018</v>
      </c>
      <c r="D3311" t="s">
        <v>28</v>
      </c>
      <c r="E3311" s="27">
        <v>6315947911.3800001</v>
      </c>
    </row>
    <row r="3312" spans="1:5" x14ac:dyDescent="0.25">
      <c r="A3312" t="s">
        <v>60</v>
      </c>
      <c r="B3312" t="s">
        <v>66</v>
      </c>
      <c r="C3312">
        <v>2018</v>
      </c>
      <c r="D3312" t="s">
        <v>29</v>
      </c>
      <c r="E3312" s="27">
        <v>12108665969.029999</v>
      </c>
    </row>
    <row r="3313" spans="1:5" x14ac:dyDescent="0.25">
      <c r="A3313" t="s">
        <v>60</v>
      </c>
      <c r="B3313" t="s">
        <v>66</v>
      </c>
      <c r="C3313">
        <v>2018</v>
      </c>
      <c r="D3313" t="s">
        <v>30</v>
      </c>
      <c r="E3313" s="27">
        <v>187566611723.48004</v>
      </c>
    </row>
    <row r="3314" spans="1:5" x14ac:dyDescent="0.25">
      <c r="A3314" t="s">
        <v>60</v>
      </c>
      <c r="B3314" t="s">
        <v>66</v>
      </c>
      <c r="C3314">
        <v>2018</v>
      </c>
      <c r="D3314" t="s">
        <v>31</v>
      </c>
      <c r="E3314" s="27">
        <v>12448581290.150024</v>
      </c>
    </row>
    <row r="3315" spans="1:5" x14ac:dyDescent="0.25">
      <c r="A3315" t="s">
        <v>60</v>
      </c>
      <c r="B3315" t="s">
        <v>66</v>
      </c>
      <c r="C3315">
        <v>2018</v>
      </c>
      <c r="D3315" t="s">
        <v>32</v>
      </c>
      <c r="E3315" s="27">
        <v>253366152.13998413</v>
      </c>
    </row>
    <row r="3316" spans="1:5" x14ac:dyDescent="0.25">
      <c r="A3316" t="s">
        <v>60</v>
      </c>
      <c r="B3316" t="s">
        <v>66</v>
      </c>
      <c r="C3316">
        <v>2018</v>
      </c>
      <c r="D3316" t="s">
        <v>33</v>
      </c>
      <c r="E3316" s="27">
        <v>12195215138.01004</v>
      </c>
    </row>
    <row r="3317" spans="1:5" x14ac:dyDescent="0.25">
      <c r="A3317" t="s">
        <v>60</v>
      </c>
      <c r="B3317" t="s">
        <v>66</v>
      </c>
      <c r="C3317">
        <v>2018</v>
      </c>
      <c r="D3317" t="s">
        <v>34</v>
      </c>
      <c r="E3317" s="27">
        <v>-179156955.80999756</v>
      </c>
    </row>
    <row r="3318" spans="1:5" x14ac:dyDescent="0.25">
      <c r="A3318" t="s">
        <v>60</v>
      </c>
      <c r="B3318" t="s">
        <v>66</v>
      </c>
      <c r="C3318">
        <v>2018</v>
      </c>
      <c r="D3318" t="s">
        <v>35</v>
      </c>
      <c r="E3318" s="27">
        <v>904528625.33001709</v>
      </c>
    </row>
    <row r="3319" spans="1:5" x14ac:dyDescent="0.25">
      <c r="A3319" t="s">
        <v>61</v>
      </c>
      <c r="B3319" t="s">
        <v>66</v>
      </c>
      <c r="C3319">
        <v>2018</v>
      </c>
      <c r="D3319" t="s">
        <v>4</v>
      </c>
      <c r="E3319" s="27">
        <v>8247581350.3499985</v>
      </c>
    </row>
    <row r="3320" spans="1:5" x14ac:dyDescent="0.25">
      <c r="A3320" t="s">
        <v>61</v>
      </c>
      <c r="B3320" t="s">
        <v>66</v>
      </c>
      <c r="C3320">
        <v>2018</v>
      </c>
      <c r="D3320" t="s">
        <v>5</v>
      </c>
      <c r="E3320" s="27">
        <v>3353658277.6999998</v>
      </c>
    </row>
    <row r="3321" spans="1:5" x14ac:dyDescent="0.25">
      <c r="A3321" t="s">
        <v>61</v>
      </c>
      <c r="B3321" t="s">
        <v>66</v>
      </c>
      <c r="C3321">
        <v>2018</v>
      </c>
      <c r="D3321" t="s">
        <v>6</v>
      </c>
      <c r="E3321" s="27">
        <v>2421186201.6999998</v>
      </c>
    </row>
    <row r="3322" spans="1:5" x14ac:dyDescent="0.25">
      <c r="A3322" t="s">
        <v>61</v>
      </c>
      <c r="B3322" t="s">
        <v>66</v>
      </c>
      <c r="C3322">
        <v>2018</v>
      </c>
      <c r="D3322" t="s">
        <v>7</v>
      </c>
      <c r="E3322" s="27">
        <v>4288991106.6499996</v>
      </c>
    </row>
    <row r="3323" spans="1:5" x14ac:dyDescent="0.25">
      <c r="A3323" t="s">
        <v>61</v>
      </c>
      <c r="B3323" t="s">
        <v>66</v>
      </c>
      <c r="C3323">
        <v>2018</v>
      </c>
      <c r="D3323" t="s">
        <v>8</v>
      </c>
      <c r="E3323" s="27">
        <v>3062659677.8000002</v>
      </c>
    </row>
    <row r="3324" spans="1:5" x14ac:dyDescent="0.25">
      <c r="A3324" t="s">
        <v>61</v>
      </c>
      <c r="B3324" t="s">
        <v>66</v>
      </c>
      <c r="C3324">
        <v>2018</v>
      </c>
      <c r="D3324" t="s">
        <v>9</v>
      </c>
      <c r="E3324" s="27">
        <v>541396633.03999996</v>
      </c>
    </row>
    <row r="3325" spans="1:5" x14ac:dyDescent="0.25">
      <c r="A3325" t="s">
        <v>61</v>
      </c>
      <c r="B3325" t="s">
        <v>66</v>
      </c>
      <c r="C3325">
        <v>2018</v>
      </c>
      <c r="D3325" t="s">
        <v>10</v>
      </c>
      <c r="E3325" s="27">
        <v>63535332.960000001</v>
      </c>
    </row>
    <row r="3326" spans="1:5" x14ac:dyDescent="0.25">
      <c r="A3326" t="s">
        <v>61</v>
      </c>
      <c r="B3326" t="s">
        <v>66</v>
      </c>
      <c r="C3326">
        <v>2018</v>
      </c>
      <c r="D3326" t="s">
        <v>11</v>
      </c>
      <c r="E3326" s="27">
        <v>8184046017.3899984</v>
      </c>
    </row>
    <row r="3327" spans="1:5" x14ac:dyDescent="0.25">
      <c r="A3327" t="s">
        <v>61</v>
      </c>
      <c r="B3327" t="s">
        <v>66</v>
      </c>
      <c r="C3327">
        <v>2018</v>
      </c>
      <c r="D3327" t="s">
        <v>12</v>
      </c>
      <c r="E3327" s="27">
        <v>176850395.52000004</v>
      </c>
    </row>
    <row r="3328" spans="1:5" x14ac:dyDescent="0.25">
      <c r="A3328" t="s">
        <v>61</v>
      </c>
      <c r="B3328" t="s">
        <v>66</v>
      </c>
      <c r="C3328">
        <v>2018</v>
      </c>
      <c r="D3328" t="s">
        <v>13</v>
      </c>
      <c r="E3328" s="27">
        <v>146490803.79999998</v>
      </c>
    </row>
    <row r="3329" spans="1:5" x14ac:dyDescent="0.25">
      <c r="A3329" t="s">
        <v>61</v>
      </c>
      <c r="B3329" t="s">
        <v>66</v>
      </c>
      <c r="C3329">
        <v>2018</v>
      </c>
      <c r="D3329" t="s">
        <v>14</v>
      </c>
      <c r="E3329" s="27">
        <v>29786960.920000002</v>
      </c>
    </row>
    <row r="3330" spans="1:5" x14ac:dyDescent="0.25">
      <c r="A3330" t="s">
        <v>61</v>
      </c>
      <c r="B3330" t="s">
        <v>66</v>
      </c>
      <c r="C3330">
        <v>2018</v>
      </c>
      <c r="D3330" t="s">
        <v>15</v>
      </c>
      <c r="E3330" s="27">
        <v>572630.80000000005</v>
      </c>
    </row>
    <row r="3331" spans="1:5" x14ac:dyDescent="0.25">
      <c r="A3331" t="s">
        <v>61</v>
      </c>
      <c r="B3331" t="s">
        <v>66</v>
      </c>
      <c r="C3331">
        <v>2018</v>
      </c>
      <c r="D3331" t="s">
        <v>17</v>
      </c>
      <c r="E3331" s="27">
        <v>30359591.720000047</v>
      </c>
    </row>
    <row r="3332" spans="1:5" x14ac:dyDescent="0.25">
      <c r="A3332" t="s">
        <v>61</v>
      </c>
      <c r="B3332" t="s">
        <v>66</v>
      </c>
      <c r="C3332">
        <v>2018</v>
      </c>
      <c r="D3332" t="s">
        <v>18</v>
      </c>
      <c r="E3332" s="27">
        <v>8214405609.1099987</v>
      </c>
    </row>
    <row r="3333" spans="1:5" x14ac:dyDescent="0.25">
      <c r="A3333" t="s">
        <v>61</v>
      </c>
      <c r="B3333" t="s">
        <v>66</v>
      </c>
      <c r="C3333">
        <v>2018</v>
      </c>
      <c r="D3333" t="s">
        <v>19</v>
      </c>
      <c r="E3333" s="27">
        <v>8243645585.8699999</v>
      </c>
    </row>
    <row r="3334" spans="1:5" x14ac:dyDescent="0.25">
      <c r="A3334" t="s">
        <v>61</v>
      </c>
      <c r="B3334" t="s">
        <v>66</v>
      </c>
      <c r="C3334">
        <v>2018</v>
      </c>
      <c r="D3334" t="s">
        <v>20</v>
      </c>
      <c r="E3334" s="27">
        <v>5328558003.1700001</v>
      </c>
    </row>
    <row r="3335" spans="1:5" x14ac:dyDescent="0.25">
      <c r="A3335" t="s">
        <v>61</v>
      </c>
      <c r="B3335" t="s">
        <v>66</v>
      </c>
      <c r="C3335">
        <v>2018</v>
      </c>
      <c r="D3335" t="s">
        <v>21</v>
      </c>
      <c r="E3335" s="27">
        <v>160946518.67000002</v>
      </c>
    </row>
    <row r="3336" spans="1:5" x14ac:dyDescent="0.25">
      <c r="A3336" t="s">
        <v>61</v>
      </c>
      <c r="B3336" t="s">
        <v>66</v>
      </c>
      <c r="C3336">
        <v>2018</v>
      </c>
      <c r="D3336" t="s">
        <v>22</v>
      </c>
      <c r="E3336" s="27">
        <v>2754141064.0299997</v>
      </c>
    </row>
    <row r="3337" spans="1:5" x14ac:dyDescent="0.25">
      <c r="A3337" t="s">
        <v>61</v>
      </c>
      <c r="B3337" t="s">
        <v>66</v>
      </c>
      <c r="C3337">
        <v>2018</v>
      </c>
      <c r="D3337" t="s">
        <v>23</v>
      </c>
      <c r="E3337" s="27">
        <v>8082699067.1999998</v>
      </c>
    </row>
    <row r="3338" spans="1:5" x14ac:dyDescent="0.25">
      <c r="A3338" t="s">
        <v>61</v>
      </c>
      <c r="B3338" t="s">
        <v>66</v>
      </c>
      <c r="C3338">
        <v>2018</v>
      </c>
      <c r="D3338" t="s">
        <v>24</v>
      </c>
      <c r="E3338" s="27">
        <v>619196144.73999989</v>
      </c>
    </row>
    <row r="3339" spans="1:5" x14ac:dyDescent="0.25">
      <c r="A3339" t="s">
        <v>61</v>
      </c>
      <c r="B3339" t="s">
        <v>66</v>
      </c>
      <c r="C3339">
        <v>2018</v>
      </c>
      <c r="D3339" t="s">
        <v>25</v>
      </c>
      <c r="E3339" s="27">
        <v>314694024.69999999</v>
      </c>
    </row>
    <row r="3340" spans="1:5" x14ac:dyDescent="0.25">
      <c r="A3340" t="s">
        <v>61</v>
      </c>
      <c r="B3340" t="s">
        <v>66</v>
      </c>
      <c r="C3340">
        <v>2018</v>
      </c>
      <c r="D3340" t="s">
        <v>26</v>
      </c>
      <c r="E3340" s="27">
        <v>189442.89000000013</v>
      </c>
    </row>
    <row r="3341" spans="1:5" x14ac:dyDescent="0.25">
      <c r="A3341" t="s">
        <v>61</v>
      </c>
      <c r="B3341" t="s">
        <v>66</v>
      </c>
      <c r="C3341">
        <v>2018</v>
      </c>
      <c r="D3341" t="s">
        <v>27</v>
      </c>
      <c r="E3341" s="27">
        <v>304312677.14999998</v>
      </c>
    </row>
    <row r="3342" spans="1:5" x14ac:dyDescent="0.25">
      <c r="A3342" t="s">
        <v>61</v>
      </c>
      <c r="B3342" t="s">
        <v>66</v>
      </c>
      <c r="C3342">
        <v>2018</v>
      </c>
      <c r="D3342" t="s">
        <v>28</v>
      </c>
      <c r="E3342" s="27">
        <v>301808475.70999998</v>
      </c>
    </row>
    <row r="3343" spans="1:5" x14ac:dyDescent="0.25">
      <c r="A3343" t="s">
        <v>61</v>
      </c>
      <c r="B3343" t="s">
        <v>66</v>
      </c>
      <c r="C3343">
        <v>2018</v>
      </c>
      <c r="D3343" t="s">
        <v>29</v>
      </c>
      <c r="E3343" s="27">
        <v>314883467.58999985</v>
      </c>
    </row>
    <row r="3344" spans="1:5" x14ac:dyDescent="0.25">
      <c r="A3344" t="s">
        <v>61</v>
      </c>
      <c r="B3344" t="s">
        <v>66</v>
      </c>
      <c r="C3344">
        <v>2018</v>
      </c>
      <c r="D3344" t="s">
        <v>30</v>
      </c>
      <c r="E3344" s="27">
        <v>8397582534.79</v>
      </c>
    </row>
    <row r="3345" spans="1:5" x14ac:dyDescent="0.25">
      <c r="A3345" t="s">
        <v>61</v>
      </c>
      <c r="B3345" t="s">
        <v>66</v>
      </c>
      <c r="C3345">
        <v>2018</v>
      </c>
      <c r="D3345" t="s">
        <v>31</v>
      </c>
      <c r="E3345" s="27">
        <v>-183176925.68000126</v>
      </c>
    </row>
    <row r="3346" spans="1:5" x14ac:dyDescent="0.25">
      <c r="A3346" t="s">
        <v>61</v>
      </c>
      <c r="B3346" t="s">
        <v>66</v>
      </c>
      <c r="C3346">
        <v>2018</v>
      </c>
      <c r="D3346" t="s">
        <v>32</v>
      </c>
      <c r="E3346" s="27">
        <v>30641277.940000534</v>
      </c>
    </row>
    <row r="3347" spans="1:5" x14ac:dyDescent="0.25">
      <c r="A3347" t="s">
        <v>61</v>
      </c>
      <c r="B3347" t="s">
        <v>66</v>
      </c>
      <c r="C3347">
        <v>2018</v>
      </c>
      <c r="D3347" t="s">
        <v>33</v>
      </c>
      <c r="E3347" s="27">
        <v>-213818203.62000179</v>
      </c>
    </row>
    <row r="3348" spans="1:5" x14ac:dyDescent="0.25">
      <c r="A3348" t="s">
        <v>61</v>
      </c>
      <c r="B3348" t="s">
        <v>66</v>
      </c>
      <c r="C3348">
        <v>2018</v>
      </c>
      <c r="D3348" t="s">
        <v>34</v>
      </c>
      <c r="E3348" s="27">
        <v>1.0000228881835938E-2</v>
      </c>
    </row>
    <row r="3349" spans="1:5" x14ac:dyDescent="0.25">
      <c r="A3349" t="s">
        <v>61</v>
      </c>
      <c r="B3349" t="s">
        <v>66</v>
      </c>
      <c r="C3349">
        <v>2018</v>
      </c>
      <c r="D3349" t="s">
        <v>35</v>
      </c>
      <c r="E3349" s="27">
        <v>-469051262.69000244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8390-D2CD-46A3-9630-90B8E0AECC95}">
  <sheetPr codeName="Planilha3"/>
  <dimension ref="A1:L271"/>
  <sheetViews>
    <sheetView workbookViewId="0"/>
  </sheetViews>
  <sheetFormatPr defaultRowHeight="15" x14ac:dyDescent="0.25"/>
  <cols>
    <col min="2" max="2" width="23.140625" bestFit="1" customWidth="1"/>
    <col min="3" max="6" width="13.5703125" customWidth="1"/>
    <col min="8" max="8" width="20.140625" customWidth="1"/>
    <col min="9" max="12" width="13.5703125" customWidth="1"/>
  </cols>
  <sheetData>
    <row r="1" spans="1:12" x14ac:dyDescent="0.25">
      <c r="A1" t="s">
        <v>0</v>
      </c>
      <c r="B1" t="s">
        <v>79</v>
      </c>
      <c r="H1" t="s">
        <v>80</v>
      </c>
    </row>
    <row r="3" spans="1:12" ht="18.75" x14ac:dyDescent="0.3">
      <c r="A3" t="s">
        <v>1</v>
      </c>
      <c r="B3" s="28" t="s">
        <v>67</v>
      </c>
      <c r="C3" s="28">
        <v>2015</v>
      </c>
      <c r="D3" s="28">
        <v>2016</v>
      </c>
      <c r="E3" s="28">
        <v>2017</v>
      </c>
      <c r="F3" s="28">
        <v>2018</v>
      </c>
      <c r="H3" s="28" t="s">
        <v>67</v>
      </c>
      <c r="I3" s="28">
        <v>2015</v>
      </c>
      <c r="J3" s="28">
        <v>2016</v>
      </c>
      <c r="K3" s="28">
        <v>2017</v>
      </c>
      <c r="L3" s="28">
        <v>2018</v>
      </c>
    </row>
    <row r="4" spans="1:12" ht="18.75" x14ac:dyDescent="0.3">
      <c r="A4" t="s">
        <v>1</v>
      </c>
      <c r="B4" s="29" t="s">
        <v>68</v>
      </c>
      <c r="C4" s="30">
        <v>484000000</v>
      </c>
      <c r="D4" s="30">
        <v>484000000</v>
      </c>
      <c r="E4" s="30">
        <v>434000000</v>
      </c>
      <c r="F4" s="30">
        <v>453495309.63999999</v>
      </c>
      <c r="H4" s="29" t="s">
        <v>68</v>
      </c>
      <c r="I4" s="30">
        <v>57992186.670000002</v>
      </c>
      <c r="J4" s="30">
        <v>52183043.630000003</v>
      </c>
      <c r="K4" s="30">
        <v>31819059.670000002</v>
      </c>
      <c r="L4" s="30">
        <v>30832719.419999998</v>
      </c>
    </row>
    <row r="5" spans="1:12" ht="18.75" x14ac:dyDescent="0.3">
      <c r="A5" t="s">
        <v>1</v>
      </c>
      <c r="B5" s="29" t="s">
        <v>69</v>
      </c>
      <c r="C5" s="30">
        <v>1933000000</v>
      </c>
      <c r="D5" s="30">
        <v>1777000000</v>
      </c>
      <c r="E5" s="30">
        <v>1577000000</v>
      </c>
      <c r="F5" s="30">
        <v>1569147951.3700001</v>
      </c>
      <c r="H5" s="29" t="s">
        <v>69</v>
      </c>
      <c r="I5" s="30">
        <v>357834753.27999997</v>
      </c>
      <c r="J5" s="30">
        <v>355103264.78999996</v>
      </c>
      <c r="K5" s="30">
        <v>365835197.94999993</v>
      </c>
      <c r="L5" s="30">
        <v>276127928.18000001</v>
      </c>
    </row>
    <row r="6" spans="1:12" ht="18.75" x14ac:dyDescent="0.3">
      <c r="A6" t="s">
        <v>1</v>
      </c>
      <c r="B6" s="29" t="s">
        <v>70</v>
      </c>
      <c r="C6" s="30">
        <v>1611000000</v>
      </c>
      <c r="D6" s="30">
        <v>1392000000</v>
      </c>
      <c r="E6" s="30">
        <v>1497000000</v>
      </c>
      <c r="F6" s="30">
        <v>1819758490.1500001</v>
      </c>
      <c r="H6" s="29" t="s">
        <v>74</v>
      </c>
      <c r="I6" s="30">
        <v>31710500.630000003</v>
      </c>
      <c r="J6" s="30">
        <v>56329264.350000001</v>
      </c>
      <c r="K6" s="30">
        <v>83176155.360000014</v>
      </c>
      <c r="L6" s="30">
        <v>94550000.719999999</v>
      </c>
    </row>
    <row r="7" spans="1:12" ht="18.75" x14ac:dyDescent="0.3">
      <c r="A7" t="s">
        <v>1</v>
      </c>
      <c r="B7" s="29" t="s">
        <v>71</v>
      </c>
      <c r="C7" s="30">
        <v>6000000</v>
      </c>
      <c r="D7" s="30">
        <v>6000000</v>
      </c>
      <c r="E7" s="30">
        <v>162000000</v>
      </c>
      <c r="F7" s="30">
        <v>173600661.91999999</v>
      </c>
      <c r="H7" s="29" t="s">
        <v>71</v>
      </c>
      <c r="I7" s="30">
        <v>0</v>
      </c>
      <c r="J7" s="30">
        <v>1163572.28</v>
      </c>
      <c r="K7" s="30">
        <v>25878843.059999995</v>
      </c>
      <c r="L7" s="30">
        <v>0</v>
      </c>
    </row>
    <row r="8" spans="1:12" ht="18.75" x14ac:dyDescent="0.3">
      <c r="A8" t="s">
        <v>1</v>
      </c>
      <c r="B8" s="31" t="s">
        <v>72</v>
      </c>
      <c r="C8" s="32">
        <v>4034000000</v>
      </c>
      <c r="D8" s="32">
        <v>3659000000</v>
      </c>
      <c r="E8" s="32">
        <v>3670000000</v>
      </c>
      <c r="F8" s="32">
        <v>4016002413.0800004</v>
      </c>
      <c r="H8" s="31" t="s">
        <v>75</v>
      </c>
      <c r="I8" s="32">
        <v>447537440.57999998</v>
      </c>
      <c r="J8" s="32">
        <v>464779145.04999995</v>
      </c>
      <c r="K8" s="32">
        <v>506709256.03999996</v>
      </c>
      <c r="L8" s="32">
        <v>401510648.32000005</v>
      </c>
    </row>
    <row r="9" spans="1:12" ht="18.75" x14ac:dyDescent="0.3">
      <c r="A9" t="s">
        <v>1</v>
      </c>
      <c r="B9" s="33"/>
      <c r="C9" s="33"/>
      <c r="D9" s="33"/>
      <c r="E9" s="33"/>
      <c r="F9" s="33"/>
    </row>
    <row r="10" spans="1:12" ht="18.75" x14ac:dyDescent="0.3">
      <c r="A10" t="s">
        <v>1</v>
      </c>
      <c r="B10" s="28" t="s">
        <v>73</v>
      </c>
      <c r="C10" s="28">
        <v>2015</v>
      </c>
      <c r="D10" s="28">
        <v>2016</v>
      </c>
      <c r="E10" s="28">
        <v>2017</v>
      </c>
      <c r="F10" s="28">
        <v>2018</v>
      </c>
    </row>
    <row r="11" spans="1:12" ht="18.75" x14ac:dyDescent="0.3">
      <c r="A11" t="s">
        <v>1</v>
      </c>
      <c r="B11" s="33"/>
      <c r="C11" s="34">
        <v>0.96795944217028673</v>
      </c>
      <c r="D11" s="34">
        <v>0.72671694599425185</v>
      </c>
      <c r="E11" s="34">
        <v>0.71825189348919771</v>
      </c>
      <c r="F11" s="34">
        <v>0.7357427508014448</v>
      </c>
    </row>
    <row r="13" spans="1:12" ht="18.75" x14ac:dyDescent="0.3">
      <c r="A13" t="s">
        <v>36</v>
      </c>
      <c r="B13" s="28" t="s">
        <v>67</v>
      </c>
      <c r="C13" s="28">
        <v>2015</v>
      </c>
      <c r="D13" s="28">
        <v>2016</v>
      </c>
      <c r="E13" s="28">
        <v>2017</v>
      </c>
      <c r="F13" s="28">
        <v>2018</v>
      </c>
      <c r="H13" s="28" t="s">
        <v>67</v>
      </c>
      <c r="I13" s="28">
        <v>2015</v>
      </c>
      <c r="J13" s="28">
        <v>2016</v>
      </c>
      <c r="K13" s="28">
        <v>2017</v>
      </c>
      <c r="L13" s="28">
        <v>2018</v>
      </c>
    </row>
    <row r="14" spans="1:12" ht="18.75" x14ac:dyDescent="0.3">
      <c r="A14" t="s">
        <v>36</v>
      </c>
      <c r="B14" s="29" t="s">
        <v>68</v>
      </c>
      <c r="C14" s="30">
        <v>8349000000</v>
      </c>
      <c r="D14" s="30">
        <v>6869000000</v>
      </c>
      <c r="E14" s="30">
        <v>6871000000</v>
      </c>
      <c r="F14" s="30">
        <v>7202522968.96</v>
      </c>
      <c r="H14" s="29" t="s">
        <v>68</v>
      </c>
      <c r="I14" s="30">
        <v>686364415.62</v>
      </c>
      <c r="J14" s="30">
        <v>277820120.55999994</v>
      </c>
      <c r="K14" s="30">
        <v>312622039.57000005</v>
      </c>
      <c r="L14" s="30">
        <v>355391928.45999998</v>
      </c>
    </row>
    <row r="15" spans="1:12" ht="18.75" x14ac:dyDescent="0.3">
      <c r="A15" t="s">
        <v>36</v>
      </c>
      <c r="B15" s="29" t="s">
        <v>69</v>
      </c>
      <c r="C15" s="30">
        <v>720000000</v>
      </c>
      <c r="D15" s="30">
        <v>656000000</v>
      </c>
      <c r="E15" s="30">
        <v>653000000</v>
      </c>
      <c r="F15" s="30">
        <v>724592455.68999994</v>
      </c>
      <c r="H15" s="29" t="s">
        <v>69</v>
      </c>
      <c r="I15" s="30">
        <v>109141710.05</v>
      </c>
      <c r="J15" s="30">
        <v>116124874.27</v>
      </c>
      <c r="K15" s="30">
        <v>115766558.36999999</v>
      </c>
      <c r="L15" s="30">
        <v>180596678.47999999</v>
      </c>
    </row>
    <row r="16" spans="1:12" ht="18.75" x14ac:dyDescent="0.3">
      <c r="A16" t="s">
        <v>36</v>
      </c>
      <c r="B16" s="29" t="s">
        <v>70</v>
      </c>
      <c r="C16" s="30">
        <v>1721000000</v>
      </c>
      <c r="D16" s="30">
        <v>1421000000</v>
      </c>
      <c r="E16" s="30">
        <v>1421000000</v>
      </c>
      <c r="F16" s="30">
        <v>1641637513.5599999</v>
      </c>
      <c r="H16" s="29" t="s">
        <v>74</v>
      </c>
      <c r="I16" s="30">
        <v>29296368.18</v>
      </c>
      <c r="J16" s="30">
        <v>38787575.969999999</v>
      </c>
      <c r="K16" s="30">
        <v>41170519.239999995</v>
      </c>
      <c r="L16" s="30">
        <v>90918301.00999999</v>
      </c>
    </row>
    <row r="17" spans="1:12" ht="18.75" x14ac:dyDescent="0.3">
      <c r="A17" t="s">
        <v>36</v>
      </c>
      <c r="B17" s="29" t="s">
        <v>71</v>
      </c>
      <c r="C17" s="30">
        <v>0</v>
      </c>
      <c r="D17" s="30">
        <v>0</v>
      </c>
      <c r="E17" s="30">
        <v>278000000</v>
      </c>
      <c r="F17" s="30">
        <v>121856040.20653328</v>
      </c>
      <c r="H17" s="29" t="s">
        <v>71</v>
      </c>
      <c r="I17" s="30">
        <v>0</v>
      </c>
      <c r="J17" s="30">
        <v>0</v>
      </c>
      <c r="K17" s="30">
        <v>0</v>
      </c>
      <c r="L17" s="30">
        <v>0</v>
      </c>
    </row>
    <row r="18" spans="1:12" ht="18.75" x14ac:dyDescent="0.3">
      <c r="A18" t="s">
        <v>36</v>
      </c>
      <c r="B18" s="31" t="s">
        <v>72</v>
      </c>
      <c r="C18" s="32">
        <v>10790000000</v>
      </c>
      <c r="D18" s="32">
        <v>8946000000</v>
      </c>
      <c r="E18" s="32">
        <v>9223000000</v>
      </c>
      <c r="F18" s="32">
        <v>9690608978.4165325</v>
      </c>
      <c r="H18" s="31" t="s">
        <v>75</v>
      </c>
      <c r="I18" s="32">
        <v>824802493.8499999</v>
      </c>
      <c r="J18" s="32">
        <v>432732570.79999995</v>
      </c>
      <c r="K18" s="32">
        <v>469559117.18000007</v>
      </c>
      <c r="L18" s="32">
        <v>626906907.94999993</v>
      </c>
    </row>
    <row r="19" spans="1:12" ht="18.75" x14ac:dyDescent="0.3">
      <c r="A19" t="s">
        <v>36</v>
      </c>
      <c r="B19" s="33"/>
      <c r="C19" s="33"/>
      <c r="D19" s="33"/>
      <c r="E19" s="33"/>
      <c r="F19" s="33"/>
    </row>
    <row r="20" spans="1:12" ht="18.75" x14ac:dyDescent="0.3">
      <c r="A20" t="s">
        <v>36</v>
      </c>
      <c r="B20" s="28" t="s">
        <v>73</v>
      </c>
      <c r="C20" s="28">
        <v>2015</v>
      </c>
      <c r="D20" s="28">
        <v>2016</v>
      </c>
      <c r="E20" s="28">
        <v>2017</v>
      </c>
      <c r="F20" s="28">
        <v>2018</v>
      </c>
    </row>
    <row r="21" spans="1:12" ht="18.75" x14ac:dyDescent="0.3">
      <c r="A21" t="s">
        <v>36</v>
      </c>
      <c r="B21" s="33"/>
      <c r="C21" s="34">
        <v>1.6614228975950527</v>
      </c>
      <c r="D21" s="34">
        <v>1.0391088284375689</v>
      </c>
      <c r="E21" s="34">
        <v>1.0125346084206177</v>
      </c>
      <c r="F21" s="34">
        <v>0.98270084129352775</v>
      </c>
    </row>
    <row r="23" spans="1:12" ht="18.75" x14ac:dyDescent="0.3">
      <c r="A23" t="s">
        <v>37</v>
      </c>
      <c r="B23" s="28" t="s">
        <v>67</v>
      </c>
      <c r="C23" s="28">
        <v>2015</v>
      </c>
      <c r="D23" s="28">
        <v>2016</v>
      </c>
      <c r="E23" s="28">
        <v>2017</v>
      </c>
      <c r="F23" s="28">
        <v>2018</v>
      </c>
      <c r="H23" s="28" t="s">
        <v>67</v>
      </c>
      <c r="I23" s="28">
        <v>2015</v>
      </c>
      <c r="J23" s="28">
        <v>2016</v>
      </c>
      <c r="K23" s="28">
        <v>2017</v>
      </c>
      <c r="L23" s="28">
        <v>2018</v>
      </c>
    </row>
    <row r="24" spans="1:12" ht="18.75" x14ac:dyDescent="0.3">
      <c r="A24" t="s">
        <v>37</v>
      </c>
      <c r="B24" s="29" t="s">
        <v>68</v>
      </c>
      <c r="C24" s="30">
        <v>1134000000</v>
      </c>
      <c r="D24" s="30">
        <v>986000000</v>
      </c>
      <c r="E24" s="30">
        <v>911000000</v>
      </c>
      <c r="F24" s="30">
        <v>876457686.00999999</v>
      </c>
      <c r="H24" s="29" t="s">
        <v>68</v>
      </c>
      <c r="I24" s="30">
        <v>171019096.28999999</v>
      </c>
      <c r="J24" s="30">
        <v>163593461.72000003</v>
      </c>
      <c r="K24" s="30">
        <v>147522507.43000001</v>
      </c>
      <c r="L24" s="30">
        <v>144923941.56999999</v>
      </c>
    </row>
    <row r="25" spans="1:12" ht="18.75" x14ac:dyDescent="0.3">
      <c r="A25" t="s">
        <v>37</v>
      </c>
      <c r="B25" s="29" t="s">
        <v>69</v>
      </c>
      <c r="C25" s="30">
        <v>2169000000</v>
      </c>
      <c r="D25" s="30">
        <v>2292000000</v>
      </c>
      <c r="E25" s="30">
        <v>2190000000</v>
      </c>
      <c r="F25" s="30">
        <v>2379715084.8500004</v>
      </c>
      <c r="H25" s="29" t="s">
        <v>69</v>
      </c>
      <c r="I25" s="30">
        <v>438732337.71999997</v>
      </c>
      <c r="J25" s="30">
        <v>450785979.21999997</v>
      </c>
      <c r="K25" s="30">
        <v>464748731.64999998</v>
      </c>
      <c r="L25" s="30">
        <v>425460041.16999996</v>
      </c>
    </row>
    <row r="26" spans="1:12" ht="18.75" x14ac:dyDescent="0.3">
      <c r="A26" t="s">
        <v>37</v>
      </c>
      <c r="B26" s="29" t="s">
        <v>70</v>
      </c>
      <c r="C26" s="30">
        <v>3604000000</v>
      </c>
      <c r="D26" s="30">
        <v>3009000000</v>
      </c>
      <c r="E26" s="30">
        <v>3102000000</v>
      </c>
      <c r="F26" s="30">
        <v>3683398189.5900002</v>
      </c>
      <c r="H26" s="29" t="s">
        <v>74</v>
      </c>
      <c r="I26" s="30">
        <v>106186924.19</v>
      </c>
      <c r="J26" s="30">
        <v>132210434.11</v>
      </c>
      <c r="K26" s="30">
        <v>146239388.13999999</v>
      </c>
      <c r="L26" s="30">
        <v>231971728.70999998</v>
      </c>
    </row>
    <row r="27" spans="1:12" ht="18.75" x14ac:dyDescent="0.3">
      <c r="A27" t="s">
        <v>37</v>
      </c>
      <c r="B27" s="29" t="s">
        <v>71</v>
      </c>
      <c r="C27" s="30">
        <v>0</v>
      </c>
      <c r="D27" s="30">
        <v>0</v>
      </c>
      <c r="E27" s="30">
        <v>0</v>
      </c>
      <c r="F27" s="30">
        <v>0</v>
      </c>
      <c r="H27" s="29" t="s">
        <v>71</v>
      </c>
      <c r="I27" s="30">
        <v>0</v>
      </c>
      <c r="J27" s="30">
        <v>0</v>
      </c>
      <c r="K27" s="30">
        <v>0</v>
      </c>
      <c r="L27" s="30">
        <v>0</v>
      </c>
    </row>
    <row r="28" spans="1:12" ht="18.75" x14ac:dyDescent="0.3">
      <c r="A28" t="s">
        <v>37</v>
      </c>
      <c r="B28" s="31" t="s">
        <v>72</v>
      </c>
      <c r="C28" s="32">
        <v>6907000000</v>
      </c>
      <c r="D28" s="32">
        <v>6287000000</v>
      </c>
      <c r="E28" s="32">
        <v>6203000000</v>
      </c>
      <c r="F28" s="32">
        <v>6939570960.4500008</v>
      </c>
      <c r="H28" s="31" t="s">
        <v>75</v>
      </c>
      <c r="I28" s="32">
        <v>715938358.20000005</v>
      </c>
      <c r="J28" s="32">
        <v>746589875.05000007</v>
      </c>
      <c r="K28" s="32">
        <v>758510627.21999991</v>
      </c>
      <c r="L28" s="32">
        <v>802355711.45000005</v>
      </c>
    </row>
    <row r="29" spans="1:12" ht="18.75" x14ac:dyDescent="0.3">
      <c r="A29" t="s">
        <v>37</v>
      </c>
      <c r="B29" s="33"/>
      <c r="C29" s="33"/>
      <c r="D29" s="33"/>
      <c r="E29" s="33"/>
      <c r="F29" s="33"/>
    </row>
    <row r="30" spans="1:12" ht="18.75" x14ac:dyDescent="0.3">
      <c r="A30" t="s">
        <v>37</v>
      </c>
      <c r="B30" s="28" t="s">
        <v>73</v>
      </c>
      <c r="C30" s="28">
        <v>2015</v>
      </c>
      <c r="D30" s="28">
        <v>2016</v>
      </c>
      <c r="E30" s="28">
        <v>2017</v>
      </c>
      <c r="F30" s="28">
        <v>2018</v>
      </c>
    </row>
    <row r="31" spans="1:12" ht="18.75" x14ac:dyDescent="0.3">
      <c r="A31" t="s">
        <v>37</v>
      </c>
      <c r="B31" s="33"/>
      <c r="C31" s="34">
        <v>0.5364258287080067</v>
      </c>
      <c r="D31" s="34">
        <v>0.43187385735465716</v>
      </c>
      <c r="E31" s="34">
        <v>0.40209563445950791</v>
      </c>
      <c r="F31" s="34">
        <v>0.33707000524147218</v>
      </c>
    </row>
    <row r="33" spans="1:12" ht="18.75" x14ac:dyDescent="0.3">
      <c r="A33" t="s">
        <v>38</v>
      </c>
      <c r="B33" s="28" t="s">
        <v>67</v>
      </c>
      <c r="C33" s="28">
        <v>2015</v>
      </c>
      <c r="D33" s="28">
        <v>2016</v>
      </c>
      <c r="E33" s="28">
        <v>2017</v>
      </c>
      <c r="F33" s="28">
        <v>2018</v>
      </c>
      <c r="H33" s="28" t="s">
        <v>67</v>
      </c>
      <c r="I33" s="28">
        <v>2015</v>
      </c>
      <c r="J33" s="28">
        <v>2016</v>
      </c>
      <c r="K33" s="28">
        <v>2017</v>
      </c>
      <c r="L33" s="28">
        <v>2018</v>
      </c>
    </row>
    <row r="34" spans="1:12" ht="18.75" x14ac:dyDescent="0.3">
      <c r="A34" t="s">
        <v>38</v>
      </c>
      <c r="B34" s="29" t="s">
        <v>68</v>
      </c>
      <c r="C34" s="30">
        <v>917000000</v>
      </c>
      <c r="D34" s="30">
        <v>76000000</v>
      </c>
      <c r="E34" s="30">
        <v>77000000</v>
      </c>
      <c r="F34" s="30">
        <v>90055521.669999987</v>
      </c>
      <c r="H34" s="29" t="s">
        <v>68</v>
      </c>
      <c r="I34" s="30">
        <v>0</v>
      </c>
      <c r="J34" s="30">
        <v>2946848.99</v>
      </c>
      <c r="K34" s="30">
        <v>917663.08000000007</v>
      </c>
      <c r="L34" s="30">
        <v>7873943.9500000002</v>
      </c>
    </row>
    <row r="35" spans="1:12" ht="18.75" x14ac:dyDescent="0.3">
      <c r="A35" t="s">
        <v>38</v>
      </c>
      <c r="B35" s="29" t="s">
        <v>69</v>
      </c>
      <c r="C35" s="30">
        <v>910000000</v>
      </c>
      <c r="D35" s="30">
        <v>1751000000</v>
      </c>
      <c r="E35" s="30">
        <v>1669000000</v>
      </c>
      <c r="F35" s="30">
        <v>1557255623.4400001</v>
      </c>
      <c r="H35" s="29" t="s">
        <v>69</v>
      </c>
      <c r="I35" s="30">
        <v>0</v>
      </c>
      <c r="J35" s="30">
        <v>215562103.09</v>
      </c>
      <c r="K35" s="30">
        <v>208328276.69</v>
      </c>
      <c r="L35" s="30">
        <v>230942740.15000001</v>
      </c>
    </row>
    <row r="36" spans="1:12" ht="18.75" x14ac:dyDescent="0.3">
      <c r="A36" t="s">
        <v>38</v>
      </c>
      <c r="B36" s="29" t="s">
        <v>70</v>
      </c>
      <c r="C36" s="30">
        <v>3000000</v>
      </c>
      <c r="D36" s="30">
        <v>7000000</v>
      </c>
      <c r="E36" s="30">
        <v>2000000</v>
      </c>
      <c r="F36" s="30">
        <v>1199100.8</v>
      </c>
      <c r="H36" s="29" t="s">
        <v>74</v>
      </c>
      <c r="I36" s="30">
        <v>0</v>
      </c>
      <c r="J36" s="30">
        <v>2370355.5900000003</v>
      </c>
      <c r="K36" s="30">
        <v>1568907.4847653937</v>
      </c>
      <c r="L36" s="30">
        <v>1212635.75</v>
      </c>
    </row>
    <row r="37" spans="1:12" ht="18.75" x14ac:dyDescent="0.3">
      <c r="A37" t="s">
        <v>38</v>
      </c>
      <c r="B37" s="29" t="s">
        <v>71</v>
      </c>
      <c r="C37" s="30">
        <v>0</v>
      </c>
      <c r="D37" s="30">
        <v>18000000</v>
      </c>
      <c r="E37" s="30">
        <v>1015000000</v>
      </c>
      <c r="F37" s="30">
        <v>2092174010.49</v>
      </c>
      <c r="H37" s="29" t="s">
        <v>71</v>
      </c>
      <c r="I37" s="30">
        <v>0</v>
      </c>
      <c r="J37" s="30">
        <v>3713147.03</v>
      </c>
      <c r="K37" s="30">
        <v>7036366.8800000008</v>
      </c>
      <c r="L37" s="30">
        <v>1144230</v>
      </c>
    </row>
    <row r="38" spans="1:12" ht="18.75" x14ac:dyDescent="0.3">
      <c r="A38" t="s">
        <v>38</v>
      </c>
      <c r="B38" s="31" t="s">
        <v>72</v>
      </c>
      <c r="C38" s="32">
        <v>1830000000</v>
      </c>
      <c r="D38" s="32">
        <v>1852000000</v>
      </c>
      <c r="E38" s="32">
        <v>2763000000</v>
      </c>
      <c r="F38" s="32">
        <v>3740684256.4000001</v>
      </c>
      <c r="H38" s="31" t="s">
        <v>75</v>
      </c>
      <c r="I38" s="32">
        <v>0</v>
      </c>
      <c r="J38" s="32">
        <v>224592454.70000002</v>
      </c>
      <c r="K38" s="32">
        <v>217851214.13476539</v>
      </c>
      <c r="L38" s="32">
        <v>241173549.84999999</v>
      </c>
    </row>
    <row r="39" spans="1:12" ht="18.75" x14ac:dyDescent="0.3">
      <c r="A39" t="s">
        <v>38</v>
      </c>
      <c r="B39" s="33"/>
      <c r="C39" s="33"/>
      <c r="D39" s="33"/>
      <c r="E39" s="33"/>
      <c r="F39" s="33"/>
    </row>
    <row r="40" spans="1:12" ht="18.75" x14ac:dyDescent="0.3">
      <c r="A40" t="s">
        <v>38</v>
      </c>
      <c r="B40" s="28" t="s">
        <v>73</v>
      </c>
      <c r="C40" s="28">
        <v>2015</v>
      </c>
      <c r="D40" s="28">
        <v>2016</v>
      </c>
      <c r="E40" s="28">
        <v>2017</v>
      </c>
      <c r="F40" s="28">
        <v>2018</v>
      </c>
    </row>
    <row r="41" spans="1:12" ht="18.75" x14ac:dyDescent="0.3">
      <c r="A41" t="s">
        <v>38</v>
      </c>
      <c r="B41" s="33"/>
      <c r="C41" s="34">
        <v>0.28160826066871497</v>
      </c>
      <c r="D41" s="34">
        <v>0.15690482230740316</v>
      </c>
      <c r="E41" s="34">
        <v>0.1416396922991684</v>
      </c>
      <c r="F41" s="34">
        <v>3.4557333030415582E-2</v>
      </c>
    </row>
    <row r="43" spans="1:12" ht="18.75" x14ac:dyDescent="0.3">
      <c r="A43" t="s">
        <v>39</v>
      </c>
      <c r="B43" s="28" t="s">
        <v>67</v>
      </c>
      <c r="C43" s="28">
        <v>2015</v>
      </c>
      <c r="D43" s="28">
        <v>2016</v>
      </c>
      <c r="E43" s="28">
        <v>2017</v>
      </c>
      <c r="F43" s="28">
        <v>2018</v>
      </c>
      <c r="H43" s="28" t="s">
        <v>67</v>
      </c>
      <c r="I43" s="28">
        <v>2015</v>
      </c>
      <c r="J43" s="28">
        <v>2016</v>
      </c>
      <c r="K43" s="28">
        <v>2017</v>
      </c>
      <c r="L43" s="28">
        <v>2018</v>
      </c>
    </row>
    <row r="44" spans="1:12" ht="18.75" x14ac:dyDescent="0.3">
      <c r="A44" t="s">
        <v>39</v>
      </c>
      <c r="B44" s="29" t="s">
        <v>68</v>
      </c>
      <c r="C44" s="30">
        <v>5063000000</v>
      </c>
      <c r="D44" s="30">
        <v>5408000000</v>
      </c>
      <c r="E44" s="30">
        <v>5551000000</v>
      </c>
      <c r="F44" s="30">
        <v>5610121760.7699995</v>
      </c>
      <c r="H44" s="29" t="s">
        <v>68</v>
      </c>
      <c r="I44" s="30">
        <v>587648278.73000002</v>
      </c>
      <c r="J44" s="30">
        <v>323495629.63999999</v>
      </c>
      <c r="K44" s="30">
        <v>208508352.77000004</v>
      </c>
      <c r="L44" s="30">
        <v>232719465.69999999</v>
      </c>
    </row>
    <row r="45" spans="1:12" ht="18.75" x14ac:dyDescent="0.3">
      <c r="A45" t="s">
        <v>39</v>
      </c>
      <c r="B45" s="29" t="s">
        <v>69</v>
      </c>
      <c r="C45" s="30">
        <v>4141000000</v>
      </c>
      <c r="D45" s="30">
        <v>4312000000</v>
      </c>
      <c r="E45" s="30">
        <v>4914000000</v>
      </c>
      <c r="F45" s="30">
        <v>4970950365.6100006</v>
      </c>
      <c r="H45" s="29" t="s">
        <v>69</v>
      </c>
      <c r="I45" s="30">
        <v>542345668.15999997</v>
      </c>
      <c r="J45" s="30">
        <v>604510958.25999999</v>
      </c>
      <c r="K45" s="30">
        <v>645888836.07999992</v>
      </c>
      <c r="L45" s="30">
        <v>620150252.89999998</v>
      </c>
    </row>
    <row r="46" spans="1:12" ht="18.75" x14ac:dyDescent="0.3">
      <c r="A46" t="s">
        <v>39</v>
      </c>
      <c r="B46" s="29" t="s">
        <v>70</v>
      </c>
      <c r="C46" s="30">
        <v>9721000000</v>
      </c>
      <c r="D46" s="30">
        <v>7967000000</v>
      </c>
      <c r="E46" s="30">
        <v>8069000000</v>
      </c>
      <c r="F46" s="30">
        <v>9586675505.6200008</v>
      </c>
      <c r="H46" s="29" t="s">
        <v>74</v>
      </c>
      <c r="I46" s="30">
        <v>476443639.14999998</v>
      </c>
      <c r="J46" s="30">
        <v>494859190.18000001</v>
      </c>
      <c r="K46" s="30">
        <v>510368384.70999992</v>
      </c>
      <c r="L46" s="30">
        <v>689180242.58999991</v>
      </c>
    </row>
    <row r="47" spans="1:12" ht="18.75" x14ac:dyDescent="0.3">
      <c r="A47" t="s">
        <v>39</v>
      </c>
      <c r="B47" s="29" t="s">
        <v>71</v>
      </c>
      <c r="C47" s="30">
        <v>0</v>
      </c>
      <c r="D47" s="30">
        <v>333000000</v>
      </c>
      <c r="E47" s="30">
        <v>4143000000</v>
      </c>
      <c r="F47" s="30">
        <v>4789921425.9900007</v>
      </c>
      <c r="H47" s="29" t="s">
        <v>71</v>
      </c>
      <c r="I47" s="30">
        <v>0</v>
      </c>
      <c r="J47" s="30">
        <v>0</v>
      </c>
      <c r="K47" s="30">
        <v>0</v>
      </c>
      <c r="L47" s="30">
        <v>0</v>
      </c>
    </row>
    <row r="48" spans="1:12" ht="18.75" x14ac:dyDescent="0.3">
      <c r="A48" t="s">
        <v>39</v>
      </c>
      <c r="B48" s="31" t="s">
        <v>72</v>
      </c>
      <c r="C48" s="32">
        <v>18925000000</v>
      </c>
      <c r="D48" s="32">
        <v>18020000000</v>
      </c>
      <c r="E48" s="32">
        <v>22677000000</v>
      </c>
      <c r="F48" s="32">
        <v>24957669057.990002</v>
      </c>
      <c r="H48" s="31" t="s">
        <v>75</v>
      </c>
      <c r="I48" s="32">
        <v>1606437586.04</v>
      </c>
      <c r="J48" s="32">
        <v>1422865778.0799999</v>
      </c>
      <c r="K48" s="32">
        <v>1364765573.5599999</v>
      </c>
      <c r="L48" s="32">
        <v>1542049961.1899998</v>
      </c>
    </row>
    <row r="49" spans="1:12" ht="18.75" x14ac:dyDescent="0.3">
      <c r="A49" t="s">
        <v>39</v>
      </c>
      <c r="B49" s="33"/>
      <c r="C49" s="33"/>
      <c r="D49" s="33"/>
      <c r="E49" s="33"/>
      <c r="F49" s="33"/>
    </row>
    <row r="50" spans="1:12" ht="18.75" x14ac:dyDescent="0.3">
      <c r="A50" t="s">
        <v>39</v>
      </c>
      <c r="B50" s="28" t="s">
        <v>73</v>
      </c>
      <c r="C50" s="28">
        <v>2015</v>
      </c>
      <c r="D50" s="28">
        <v>2016</v>
      </c>
      <c r="E50" s="28">
        <v>2017</v>
      </c>
      <c r="F50" s="28">
        <v>2018</v>
      </c>
    </row>
    <row r="51" spans="1:12" ht="18.75" x14ac:dyDescent="0.3">
      <c r="A51" t="s">
        <v>39</v>
      </c>
      <c r="B51" s="33"/>
      <c r="C51" s="34">
        <v>0.57388240722893336</v>
      </c>
      <c r="D51" s="34">
        <v>0.5487141315453502</v>
      </c>
      <c r="E51" s="34">
        <v>0.55381897374599609</v>
      </c>
      <c r="F51" s="34">
        <v>0.61673285335661543</v>
      </c>
    </row>
    <row r="53" spans="1:12" ht="18.75" x14ac:dyDescent="0.3">
      <c r="A53" t="s">
        <v>40</v>
      </c>
      <c r="B53" s="28" t="s">
        <v>67</v>
      </c>
      <c r="C53" s="28">
        <v>2015</v>
      </c>
      <c r="D53" s="28">
        <v>2016</v>
      </c>
      <c r="E53" s="28">
        <v>2017</v>
      </c>
      <c r="F53" s="28">
        <v>2018</v>
      </c>
      <c r="H53" s="28" t="s">
        <v>67</v>
      </c>
      <c r="I53" s="28">
        <v>2015</v>
      </c>
      <c r="J53" s="28">
        <v>2016</v>
      </c>
      <c r="K53" s="28">
        <v>2017</v>
      </c>
      <c r="L53" s="28">
        <v>2018</v>
      </c>
    </row>
    <row r="54" spans="1:12" ht="18.75" x14ac:dyDescent="0.3">
      <c r="A54" t="s">
        <v>40</v>
      </c>
      <c r="B54" s="29" t="s">
        <v>68</v>
      </c>
      <c r="C54" s="30">
        <v>1713000000</v>
      </c>
      <c r="D54" s="30">
        <v>1566000000</v>
      </c>
      <c r="E54" s="30">
        <v>1409000000</v>
      </c>
      <c r="F54" s="30">
        <v>953443310.75999999</v>
      </c>
      <c r="H54" s="29" t="s">
        <v>68</v>
      </c>
      <c r="I54" s="30">
        <v>169085279.13</v>
      </c>
      <c r="J54" s="30">
        <v>222523045.78</v>
      </c>
      <c r="K54" s="30">
        <v>267001366.38</v>
      </c>
      <c r="L54" s="30">
        <v>169321940.28</v>
      </c>
    </row>
    <row r="55" spans="1:12" ht="18.75" x14ac:dyDescent="0.3">
      <c r="A55" t="s">
        <v>40</v>
      </c>
      <c r="B55" s="29" t="s">
        <v>69</v>
      </c>
      <c r="C55" s="30">
        <v>3929000000</v>
      </c>
      <c r="D55" s="30">
        <v>3760000000</v>
      </c>
      <c r="E55" s="30">
        <v>4554000000</v>
      </c>
      <c r="F55" s="30">
        <v>4711818800.1099997</v>
      </c>
      <c r="H55" s="29" t="s">
        <v>69</v>
      </c>
      <c r="I55" s="30">
        <v>566678283.12</v>
      </c>
      <c r="J55" s="30">
        <v>680972687.29999995</v>
      </c>
      <c r="K55" s="30">
        <v>747301383.77999997</v>
      </c>
      <c r="L55" s="30">
        <v>677382163.91999996</v>
      </c>
    </row>
    <row r="56" spans="1:12" ht="18.75" x14ac:dyDescent="0.3">
      <c r="A56" t="s">
        <v>40</v>
      </c>
      <c r="B56" s="29" t="s">
        <v>70</v>
      </c>
      <c r="C56" s="30">
        <v>5527000000</v>
      </c>
      <c r="D56" s="30">
        <v>5170000000</v>
      </c>
      <c r="E56" s="30">
        <v>5800000000</v>
      </c>
      <c r="F56" s="30">
        <v>7290722106.4200001</v>
      </c>
      <c r="H56" s="29" t="s">
        <v>74</v>
      </c>
      <c r="I56" s="30">
        <v>368103921.78999996</v>
      </c>
      <c r="J56" s="30">
        <v>418301560.01000005</v>
      </c>
      <c r="K56" s="30">
        <v>426584940.43000001</v>
      </c>
      <c r="L56" s="30">
        <v>516508478.88999999</v>
      </c>
    </row>
    <row r="57" spans="1:12" ht="18.75" x14ac:dyDescent="0.3">
      <c r="A57" t="s">
        <v>40</v>
      </c>
      <c r="B57" s="29" t="s">
        <v>71</v>
      </c>
      <c r="C57" s="30">
        <v>0</v>
      </c>
      <c r="D57" s="30">
        <v>0</v>
      </c>
      <c r="E57" s="30">
        <v>525000000</v>
      </c>
      <c r="F57" s="30">
        <v>909141795.80999994</v>
      </c>
      <c r="H57" s="29" t="s">
        <v>71</v>
      </c>
      <c r="I57" s="30">
        <v>0</v>
      </c>
      <c r="J57" s="30">
        <v>0</v>
      </c>
      <c r="K57" s="30">
        <v>0</v>
      </c>
      <c r="L57" s="30">
        <v>0</v>
      </c>
    </row>
    <row r="58" spans="1:12" ht="18.75" x14ac:dyDescent="0.3">
      <c r="A58" t="s">
        <v>40</v>
      </c>
      <c r="B58" s="31" t="s">
        <v>72</v>
      </c>
      <c r="C58" s="32">
        <v>11169000000</v>
      </c>
      <c r="D58" s="32">
        <v>10496000000</v>
      </c>
      <c r="E58" s="32">
        <v>12288000000</v>
      </c>
      <c r="F58" s="32">
        <v>13865126013.1</v>
      </c>
      <c r="H58" s="31" t="s">
        <v>75</v>
      </c>
      <c r="I58" s="32">
        <v>1103867484.04</v>
      </c>
      <c r="J58" s="32">
        <v>1321797293.0899999</v>
      </c>
      <c r="K58" s="32">
        <v>1440887690.5899999</v>
      </c>
      <c r="L58" s="32">
        <v>1363212583.0899999</v>
      </c>
    </row>
    <row r="59" spans="1:12" ht="18.75" x14ac:dyDescent="0.3">
      <c r="A59" t="s">
        <v>40</v>
      </c>
      <c r="B59" s="33"/>
      <c r="C59" s="33"/>
      <c r="D59" s="33"/>
      <c r="E59" s="33"/>
      <c r="F59" s="33"/>
    </row>
    <row r="60" spans="1:12" ht="18.75" x14ac:dyDescent="0.3">
      <c r="A60" t="s">
        <v>40</v>
      </c>
      <c r="B60" s="28" t="s">
        <v>73</v>
      </c>
      <c r="C60" s="28">
        <v>2015</v>
      </c>
      <c r="D60" s="28">
        <v>2016</v>
      </c>
      <c r="E60" s="28">
        <v>2017</v>
      </c>
      <c r="F60" s="28">
        <v>2018</v>
      </c>
    </row>
    <row r="61" spans="1:12" ht="18.75" x14ac:dyDescent="0.3">
      <c r="A61" t="s">
        <v>40</v>
      </c>
      <c r="B61" s="33"/>
      <c r="C61" s="34">
        <v>0.63135965899481072</v>
      </c>
      <c r="D61" s="34">
        <v>0.44948730688944372</v>
      </c>
      <c r="E61" s="34">
        <v>0.48469821659355755</v>
      </c>
      <c r="F61" s="34">
        <v>0.57136936617558676</v>
      </c>
    </row>
    <row r="63" spans="1:12" ht="18.75" x14ac:dyDescent="0.3">
      <c r="A63" t="s">
        <v>41</v>
      </c>
      <c r="B63" s="28" t="s">
        <v>67</v>
      </c>
      <c r="C63" s="28">
        <v>2015</v>
      </c>
      <c r="D63" s="28">
        <v>2016</v>
      </c>
      <c r="E63" s="28">
        <v>2017</v>
      </c>
      <c r="F63" s="28">
        <v>2018</v>
      </c>
      <c r="H63" s="28" t="s">
        <v>67</v>
      </c>
      <c r="I63" s="28">
        <v>2015</v>
      </c>
      <c r="J63" s="28">
        <v>2016</v>
      </c>
      <c r="K63" s="28">
        <v>2017</v>
      </c>
      <c r="L63" s="28">
        <v>2018</v>
      </c>
    </row>
    <row r="64" spans="1:12" ht="18.75" x14ac:dyDescent="0.3">
      <c r="A64" t="s">
        <v>41</v>
      </c>
      <c r="B64" s="29" t="s">
        <v>68</v>
      </c>
      <c r="C64" s="30">
        <v>1360000000</v>
      </c>
      <c r="D64" s="30">
        <v>1135000000</v>
      </c>
      <c r="E64" s="30">
        <v>1153000000</v>
      </c>
      <c r="F64" s="30">
        <v>1190172123.3299999</v>
      </c>
      <c r="H64" s="29" t="s">
        <v>68</v>
      </c>
      <c r="I64" s="30">
        <v>154484968.92999998</v>
      </c>
      <c r="J64" s="30">
        <v>81082489.579999998</v>
      </c>
      <c r="K64" s="30">
        <v>45626340.980000004</v>
      </c>
      <c r="L64" s="30">
        <v>61965046.700000003</v>
      </c>
    </row>
    <row r="65" spans="1:12" ht="18.75" x14ac:dyDescent="0.3">
      <c r="A65" t="s">
        <v>41</v>
      </c>
      <c r="B65" s="29" t="s">
        <v>69</v>
      </c>
      <c r="C65" s="30">
        <v>1845000000</v>
      </c>
      <c r="D65" s="30">
        <v>1736000000</v>
      </c>
      <c r="E65" s="30">
        <v>2145000000</v>
      </c>
      <c r="F65" s="30">
        <v>2716719772.52</v>
      </c>
      <c r="H65" s="29" t="s">
        <v>69</v>
      </c>
      <c r="I65" s="30">
        <v>222980801.26999998</v>
      </c>
      <c r="J65" s="30">
        <v>242978447.38</v>
      </c>
      <c r="K65" s="30">
        <v>314403658.16999996</v>
      </c>
      <c r="L65" s="30">
        <v>379472327.13999999</v>
      </c>
    </row>
    <row r="66" spans="1:12" ht="18.75" x14ac:dyDescent="0.3">
      <c r="A66" t="s">
        <v>41</v>
      </c>
      <c r="B66" s="29" t="s">
        <v>70</v>
      </c>
      <c r="C66" s="30">
        <v>1026000000</v>
      </c>
      <c r="D66" s="30">
        <v>807000000</v>
      </c>
      <c r="E66" s="30">
        <v>774000000</v>
      </c>
      <c r="F66" s="30">
        <v>904721233.66999996</v>
      </c>
      <c r="H66" s="29" t="s">
        <v>74</v>
      </c>
      <c r="I66" s="30">
        <v>91415312.349999994</v>
      </c>
      <c r="J66" s="30">
        <v>97330757.599999994</v>
      </c>
      <c r="K66" s="30">
        <v>92412858.5</v>
      </c>
      <c r="L66" s="30">
        <v>109384897.35000001</v>
      </c>
    </row>
    <row r="67" spans="1:12" ht="18.75" x14ac:dyDescent="0.3">
      <c r="A67" t="s">
        <v>41</v>
      </c>
      <c r="B67" s="29" t="s">
        <v>71</v>
      </c>
      <c r="C67" s="30">
        <v>0</v>
      </c>
      <c r="D67" s="30">
        <v>0</v>
      </c>
      <c r="E67" s="30">
        <v>3772000000</v>
      </c>
      <c r="F67" s="30">
        <v>3978405690.77</v>
      </c>
      <c r="H67" s="29" t="s">
        <v>71</v>
      </c>
      <c r="I67" s="30">
        <v>0</v>
      </c>
      <c r="J67" s="30">
        <v>0</v>
      </c>
      <c r="K67" s="30">
        <v>0</v>
      </c>
      <c r="L67" s="30">
        <v>0</v>
      </c>
    </row>
    <row r="68" spans="1:12" ht="18.75" x14ac:dyDescent="0.3">
      <c r="A68" t="s">
        <v>41</v>
      </c>
      <c r="B68" s="31" t="s">
        <v>72</v>
      </c>
      <c r="C68" s="32">
        <v>4231000000</v>
      </c>
      <c r="D68" s="32">
        <v>3678000000</v>
      </c>
      <c r="E68" s="32">
        <v>7844000000</v>
      </c>
      <c r="F68" s="32">
        <v>8790018820.289999</v>
      </c>
      <c r="H68" s="31" t="s">
        <v>75</v>
      </c>
      <c r="I68" s="32">
        <v>468881082.54999995</v>
      </c>
      <c r="J68" s="32">
        <v>421391694.55999994</v>
      </c>
      <c r="K68" s="32">
        <v>452442857.64999998</v>
      </c>
      <c r="L68" s="32">
        <v>550822271.18999994</v>
      </c>
    </row>
    <row r="69" spans="1:12" ht="18.75" x14ac:dyDescent="0.3">
      <c r="A69" t="s">
        <v>41</v>
      </c>
      <c r="B69" s="33"/>
      <c r="C69" s="33"/>
      <c r="D69" s="33"/>
      <c r="E69" s="33"/>
      <c r="F69" s="33"/>
    </row>
    <row r="70" spans="1:12" ht="18.75" x14ac:dyDescent="0.3">
      <c r="A70" t="s">
        <v>41</v>
      </c>
      <c r="B70" s="28" t="s">
        <v>73</v>
      </c>
      <c r="C70" s="28">
        <v>2015</v>
      </c>
      <c r="D70" s="28">
        <v>2016</v>
      </c>
      <c r="E70" s="28">
        <v>2017</v>
      </c>
      <c r="F70" s="28">
        <v>2018</v>
      </c>
    </row>
    <row r="71" spans="1:12" ht="18.75" x14ac:dyDescent="0.3">
      <c r="A71" t="s">
        <v>41</v>
      </c>
      <c r="B71" s="33"/>
      <c r="C71" s="34">
        <v>0.26861919939318313</v>
      </c>
      <c r="D71" s="34">
        <v>0.31450647123850056</v>
      </c>
      <c r="E71" s="34">
        <v>0.35929030763449393</v>
      </c>
      <c r="F71" s="34">
        <v>0.38495052818992725</v>
      </c>
    </row>
    <row r="73" spans="1:12" ht="18.75" x14ac:dyDescent="0.3">
      <c r="A73" t="s">
        <v>42</v>
      </c>
      <c r="B73" s="28" t="s">
        <v>67</v>
      </c>
      <c r="C73" s="28">
        <v>2015</v>
      </c>
      <c r="D73" s="28">
        <v>2016</v>
      </c>
      <c r="E73" s="28">
        <v>2017</v>
      </c>
      <c r="F73" s="28">
        <v>2018</v>
      </c>
      <c r="H73" s="28" t="s">
        <v>67</v>
      </c>
      <c r="I73" s="28">
        <v>2015</v>
      </c>
      <c r="J73" s="28">
        <v>2016</v>
      </c>
      <c r="K73" s="28">
        <v>2017</v>
      </c>
      <c r="L73" s="28">
        <v>2018</v>
      </c>
    </row>
    <row r="74" spans="1:12" ht="18.75" x14ac:dyDescent="0.3">
      <c r="A74" t="s">
        <v>42</v>
      </c>
      <c r="B74" s="29" t="s">
        <v>68</v>
      </c>
      <c r="C74" s="30">
        <v>2442000000</v>
      </c>
      <c r="D74" s="30">
        <v>2516000000</v>
      </c>
      <c r="E74" s="30">
        <v>2629000000</v>
      </c>
      <c r="F74" s="30">
        <v>1831366950.2915547</v>
      </c>
      <c r="H74" s="29" t="s">
        <v>68</v>
      </c>
      <c r="I74" s="30">
        <v>192814214.11000001</v>
      </c>
      <c r="J74" s="30">
        <v>162604376.54999998</v>
      </c>
      <c r="K74" s="30">
        <v>81929356.990253419</v>
      </c>
      <c r="L74" s="30">
        <v>129110929.74112988</v>
      </c>
    </row>
    <row r="75" spans="1:12" ht="18.75" x14ac:dyDescent="0.3">
      <c r="A75" t="s">
        <v>42</v>
      </c>
      <c r="B75" s="29" t="s">
        <v>69</v>
      </c>
      <c r="C75" s="30">
        <v>2817000000</v>
      </c>
      <c r="D75" s="30">
        <v>2979000000</v>
      </c>
      <c r="E75" s="30">
        <v>2922000000</v>
      </c>
      <c r="F75" s="30">
        <v>3747673620.1311235</v>
      </c>
      <c r="H75" s="29" t="s">
        <v>69</v>
      </c>
      <c r="I75" s="30">
        <v>260514577.00999999</v>
      </c>
      <c r="J75" s="30">
        <v>290570574.65999997</v>
      </c>
      <c r="K75" s="30">
        <v>292005352.75152117</v>
      </c>
      <c r="L75" s="30">
        <v>286268612.69198835</v>
      </c>
    </row>
    <row r="76" spans="1:12" ht="18.75" x14ac:dyDescent="0.3">
      <c r="A76" t="s">
        <v>42</v>
      </c>
      <c r="B76" s="29" t="s">
        <v>70</v>
      </c>
      <c r="C76" s="30">
        <v>1050000000</v>
      </c>
      <c r="D76" s="30">
        <v>921000000</v>
      </c>
      <c r="E76" s="30">
        <v>961000000</v>
      </c>
      <c r="F76" s="30">
        <v>1107155797.4902382</v>
      </c>
      <c r="H76" s="29" t="s">
        <v>74</v>
      </c>
      <c r="I76" s="30">
        <v>47861070.960000001</v>
      </c>
      <c r="J76" s="30">
        <v>64087300.43</v>
      </c>
      <c r="K76" s="30">
        <v>85797323.536611497</v>
      </c>
      <c r="L76" s="30">
        <v>107470903.21914448</v>
      </c>
    </row>
    <row r="77" spans="1:12" ht="18.75" x14ac:dyDescent="0.3">
      <c r="A77" t="s">
        <v>42</v>
      </c>
      <c r="B77" s="29" t="s">
        <v>71</v>
      </c>
      <c r="C77" s="30">
        <v>486000000</v>
      </c>
      <c r="D77" s="30">
        <v>390000000</v>
      </c>
      <c r="E77" s="30">
        <v>101000000</v>
      </c>
      <c r="F77" s="30">
        <v>111486357.34000015</v>
      </c>
      <c r="H77" s="29" t="s">
        <v>71</v>
      </c>
      <c r="I77" s="30">
        <v>77534119.849999994</v>
      </c>
      <c r="J77" s="30">
        <v>84217596.659999996</v>
      </c>
      <c r="K77" s="30">
        <v>62531232.02018401</v>
      </c>
      <c r="L77" s="30">
        <v>55234767.214361481</v>
      </c>
    </row>
    <row r="78" spans="1:12" ht="18.75" x14ac:dyDescent="0.3">
      <c r="A78" t="s">
        <v>42</v>
      </c>
      <c r="B78" s="31" t="s">
        <v>72</v>
      </c>
      <c r="C78" s="32">
        <v>6795000000</v>
      </c>
      <c r="D78" s="32">
        <v>6806000000</v>
      </c>
      <c r="E78" s="32">
        <v>6613000000</v>
      </c>
      <c r="F78" s="32">
        <v>6797682725.2529163</v>
      </c>
      <c r="H78" s="31" t="s">
        <v>75</v>
      </c>
      <c r="I78" s="32">
        <v>578723981.92999995</v>
      </c>
      <c r="J78" s="32">
        <v>601479848.29999995</v>
      </c>
      <c r="K78" s="32">
        <v>522263265.29857004</v>
      </c>
      <c r="L78" s="32">
        <v>578085212.86662412</v>
      </c>
    </row>
    <row r="79" spans="1:12" ht="18.75" x14ac:dyDescent="0.3">
      <c r="A79" t="s">
        <v>42</v>
      </c>
      <c r="B79" s="33"/>
      <c r="C79" s="33"/>
      <c r="D79" s="33"/>
      <c r="E79" s="33"/>
      <c r="F79" s="33"/>
    </row>
    <row r="80" spans="1:12" ht="18.75" x14ac:dyDescent="0.3">
      <c r="A80" t="s">
        <v>42</v>
      </c>
      <c r="B80" s="28" t="s">
        <v>73</v>
      </c>
      <c r="C80" s="28">
        <v>2015</v>
      </c>
      <c r="D80" s="28">
        <v>2016</v>
      </c>
      <c r="E80" s="28">
        <v>2017</v>
      </c>
      <c r="F80" s="28">
        <v>2018</v>
      </c>
    </row>
    <row r="81" spans="1:12" ht="18.75" x14ac:dyDescent="0.3">
      <c r="A81" t="s">
        <v>42</v>
      </c>
      <c r="B81" s="33"/>
      <c r="C81" s="34">
        <v>0.31365496402354359</v>
      </c>
      <c r="D81" s="34">
        <v>0.26409591320907316</v>
      </c>
      <c r="E81" s="34">
        <v>0.17313414854838413</v>
      </c>
      <c r="F81" s="34">
        <v>0.18953206082711693</v>
      </c>
    </row>
    <row r="83" spans="1:12" ht="18.75" x14ac:dyDescent="0.3">
      <c r="A83" t="s">
        <v>43</v>
      </c>
      <c r="B83" s="28" t="s">
        <v>67</v>
      </c>
      <c r="C83" s="28">
        <v>2015</v>
      </c>
      <c r="D83" s="28">
        <v>2016</v>
      </c>
      <c r="E83" s="28">
        <v>2017</v>
      </c>
      <c r="F83" s="28">
        <v>2018</v>
      </c>
      <c r="H83" s="28" t="s">
        <v>67</v>
      </c>
      <c r="I83" s="28">
        <v>2015</v>
      </c>
      <c r="J83" s="28">
        <v>2016</v>
      </c>
      <c r="K83" s="28">
        <v>2017</v>
      </c>
      <c r="L83" s="28">
        <v>2018</v>
      </c>
    </row>
    <row r="84" spans="1:12" ht="18.75" x14ac:dyDescent="0.3">
      <c r="A84" t="s">
        <v>43</v>
      </c>
      <c r="B84" s="29" t="s">
        <v>68</v>
      </c>
      <c r="C84" s="30">
        <v>10283000000</v>
      </c>
      <c r="D84" s="30">
        <v>9618000000</v>
      </c>
      <c r="E84" s="30">
        <v>9160000000</v>
      </c>
      <c r="F84" s="30">
        <v>9211047839.25</v>
      </c>
      <c r="H84" s="29" t="s">
        <v>68</v>
      </c>
      <c r="I84" s="30">
        <v>2037576043.4700003</v>
      </c>
      <c r="J84" s="30">
        <v>1271628277.53</v>
      </c>
      <c r="K84" s="30">
        <v>1054765474.4229627</v>
      </c>
      <c r="L84" s="30">
        <v>714680055.23999989</v>
      </c>
    </row>
    <row r="85" spans="1:12" ht="18.75" x14ac:dyDescent="0.3">
      <c r="A85" t="s">
        <v>43</v>
      </c>
      <c r="B85" s="29" t="s">
        <v>69</v>
      </c>
      <c r="C85" s="30">
        <v>7560000000</v>
      </c>
      <c r="D85" s="30">
        <v>9263000000</v>
      </c>
      <c r="E85" s="30">
        <v>6137000000</v>
      </c>
      <c r="F85" s="30">
        <v>9713879867.3530865</v>
      </c>
      <c r="H85" s="29" t="s">
        <v>69</v>
      </c>
      <c r="I85" s="30">
        <v>620602640.57999992</v>
      </c>
      <c r="J85" s="30">
        <v>672643925.65999997</v>
      </c>
      <c r="K85" s="30">
        <v>552281687.80999994</v>
      </c>
      <c r="L85" s="30">
        <v>1102426707.8708873</v>
      </c>
    </row>
    <row r="86" spans="1:12" ht="18.75" x14ac:dyDescent="0.3">
      <c r="A86" t="s">
        <v>43</v>
      </c>
      <c r="B86" s="29" t="s">
        <v>70</v>
      </c>
      <c r="C86" s="30">
        <v>37000000</v>
      </c>
      <c r="D86" s="30">
        <v>19000000</v>
      </c>
      <c r="E86" s="30">
        <v>23000000</v>
      </c>
      <c r="F86" s="30">
        <v>39651610.609999999</v>
      </c>
      <c r="H86" s="29" t="s">
        <v>74</v>
      </c>
      <c r="I86" s="30">
        <v>20896035.960000001</v>
      </c>
      <c r="J86" s="30">
        <v>23712215.16</v>
      </c>
      <c r="K86" s="30">
        <v>1230133.25</v>
      </c>
      <c r="L86" s="30">
        <v>2854244.4000000004</v>
      </c>
    </row>
    <row r="87" spans="1:12" ht="18.75" x14ac:dyDescent="0.3">
      <c r="A87" t="s">
        <v>43</v>
      </c>
      <c r="B87" s="29" t="s">
        <v>71</v>
      </c>
      <c r="C87" s="30">
        <v>0</v>
      </c>
      <c r="D87" s="30">
        <v>0</v>
      </c>
      <c r="E87" s="30">
        <v>3586000000</v>
      </c>
      <c r="F87" s="30">
        <v>712638511.43999994</v>
      </c>
      <c r="H87" s="29" t="s">
        <v>71</v>
      </c>
      <c r="I87" s="30">
        <v>0</v>
      </c>
      <c r="J87" s="30">
        <v>0</v>
      </c>
      <c r="K87" s="30">
        <v>231090544.32000002</v>
      </c>
      <c r="L87" s="30">
        <v>0</v>
      </c>
    </row>
    <row r="88" spans="1:12" ht="18.75" x14ac:dyDescent="0.3">
      <c r="A88" t="s">
        <v>43</v>
      </c>
      <c r="B88" s="31" t="s">
        <v>72</v>
      </c>
      <c r="C88" s="32">
        <v>17880000000</v>
      </c>
      <c r="D88" s="32">
        <v>18900000000</v>
      </c>
      <c r="E88" s="32">
        <v>18906000000</v>
      </c>
      <c r="F88" s="32">
        <v>19677217828.653088</v>
      </c>
      <c r="H88" s="31" t="s">
        <v>75</v>
      </c>
      <c r="I88" s="32">
        <v>2679074720.0100002</v>
      </c>
      <c r="J88" s="32">
        <v>1967984418.3500001</v>
      </c>
      <c r="K88" s="32">
        <v>1839367839.8029625</v>
      </c>
      <c r="L88" s="32">
        <v>1819961007.5108871</v>
      </c>
    </row>
    <row r="89" spans="1:12" ht="18.75" x14ac:dyDescent="0.3">
      <c r="A89" t="s">
        <v>43</v>
      </c>
      <c r="B89" s="33"/>
      <c r="C89" s="33"/>
      <c r="D89" s="33"/>
      <c r="E89" s="33"/>
      <c r="F89" s="33"/>
    </row>
    <row r="90" spans="1:12" ht="18.75" x14ac:dyDescent="0.3">
      <c r="A90" t="s">
        <v>43</v>
      </c>
      <c r="B90" s="28" t="s">
        <v>73</v>
      </c>
      <c r="C90" s="28">
        <v>2015</v>
      </c>
      <c r="D90" s="28">
        <v>2016</v>
      </c>
      <c r="E90" s="28">
        <v>2017</v>
      </c>
      <c r="F90" s="28">
        <v>2018</v>
      </c>
    </row>
    <row r="91" spans="1:12" ht="18.75" x14ac:dyDescent="0.3">
      <c r="A91" t="s">
        <v>43</v>
      </c>
      <c r="B91" s="33"/>
      <c r="C91" s="34">
        <v>0.97592447218373413</v>
      </c>
      <c r="D91" s="34">
        <v>0.95172207161906996</v>
      </c>
      <c r="E91" s="34">
        <v>0.92035858710687335</v>
      </c>
      <c r="F91" s="34">
        <v>0.94887866176290903</v>
      </c>
    </row>
    <row r="93" spans="1:12" ht="18.75" x14ac:dyDescent="0.3">
      <c r="A93" t="s">
        <v>44</v>
      </c>
      <c r="B93" s="28" t="s">
        <v>67</v>
      </c>
      <c r="C93" s="28">
        <v>2015</v>
      </c>
      <c r="D93" s="28">
        <v>2016</v>
      </c>
      <c r="E93" s="28">
        <v>2017</v>
      </c>
      <c r="F93" s="28">
        <v>2018</v>
      </c>
      <c r="H93" s="28" t="s">
        <v>67</v>
      </c>
      <c r="I93" s="28">
        <v>2015</v>
      </c>
      <c r="J93" s="28">
        <v>2016</v>
      </c>
      <c r="K93" s="28">
        <v>2017</v>
      </c>
      <c r="L93" s="28">
        <v>2018</v>
      </c>
    </row>
    <row r="94" spans="1:12" ht="18.75" x14ac:dyDescent="0.3">
      <c r="A94" t="s">
        <v>44</v>
      </c>
      <c r="B94" s="29" t="s">
        <v>68</v>
      </c>
      <c r="C94" s="30">
        <v>1679000000</v>
      </c>
      <c r="D94" s="30">
        <v>1473000000</v>
      </c>
      <c r="E94" s="30">
        <v>1426000000</v>
      </c>
      <c r="F94" s="30">
        <v>1424917413.29</v>
      </c>
      <c r="H94" s="29" t="s">
        <v>68</v>
      </c>
      <c r="I94" s="30">
        <v>225452091.72</v>
      </c>
      <c r="J94" s="30">
        <v>203453540.58999997</v>
      </c>
      <c r="K94" s="30">
        <v>165691180.13999999</v>
      </c>
      <c r="L94" s="30">
        <v>164226530.86999997</v>
      </c>
    </row>
    <row r="95" spans="1:12" ht="18.75" x14ac:dyDescent="0.3">
      <c r="A95" t="s">
        <v>44</v>
      </c>
      <c r="B95" s="29" t="s">
        <v>69</v>
      </c>
      <c r="C95" s="30">
        <v>2207000000</v>
      </c>
      <c r="D95" s="30">
        <v>2573000000</v>
      </c>
      <c r="E95" s="30">
        <v>2777000000</v>
      </c>
      <c r="F95" s="30">
        <v>3216353979.9099998</v>
      </c>
      <c r="H95" s="29" t="s">
        <v>69</v>
      </c>
      <c r="I95" s="30">
        <v>277863786.23000002</v>
      </c>
      <c r="J95" s="30">
        <v>380308945.79000002</v>
      </c>
      <c r="K95" s="30">
        <v>472162372.73000002</v>
      </c>
      <c r="L95" s="30">
        <v>437918705.10000002</v>
      </c>
    </row>
    <row r="96" spans="1:12" ht="18.75" x14ac:dyDescent="0.3">
      <c r="A96" t="s">
        <v>44</v>
      </c>
      <c r="B96" s="29" t="s">
        <v>70</v>
      </c>
      <c r="C96" s="30">
        <v>2474000000</v>
      </c>
      <c r="D96" s="30">
        <v>1903000000</v>
      </c>
      <c r="E96" s="30">
        <v>1733000000</v>
      </c>
      <c r="F96" s="30">
        <v>1771835826.3499999</v>
      </c>
      <c r="H96" s="29" t="s">
        <v>74</v>
      </c>
      <c r="I96" s="30">
        <v>261072450.18000001</v>
      </c>
      <c r="J96" s="30">
        <v>356643886.37</v>
      </c>
      <c r="K96" s="30">
        <v>303707154.80000001</v>
      </c>
      <c r="L96" s="30">
        <v>349079097.36000001</v>
      </c>
    </row>
    <row r="97" spans="1:12" ht="18.75" x14ac:dyDescent="0.3">
      <c r="A97" t="s">
        <v>44</v>
      </c>
      <c r="B97" s="29" t="s">
        <v>71</v>
      </c>
      <c r="C97" s="30">
        <v>0</v>
      </c>
      <c r="D97" s="30">
        <v>0</v>
      </c>
      <c r="E97" s="30">
        <v>1261000000</v>
      </c>
      <c r="F97" s="30">
        <v>1292660818.0599999</v>
      </c>
      <c r="H97" s="29" t="s">
        <v>71</v>
      </c>
      <c r="I97" s="30">
        <v>0</v>
      </c>
      <c r="J97" s="30">
        <v>0</v>
      </c>
      <c r="K97" s="30">
        <v>0</v>
      </c>
      <c r="L97" s="30">
        <v>0</v>
      </c>
    </row>
    <row r="98" spans="1:12" ht="18.75" x14ac:dyDescent="0.3">
      <c r="A98" t="s">
        <v>44</v>
      </c>
      <c r="B98" s="31" t="s">
        <v>72</v>
      </c>
      <c r="C98" s="32">
        <v>6360000000</v>
      </c>
      <c r="D98" s="32">
        <v>5949000000</v>
      </c>
      <c r="E98" s="32">
        <v>7197000000</v>
      </c>
      <c r="F98" s="32">
        <v>7705768037.6099987</v>
      </c>
      <c r="H98" s="31" t="s">
        <v>75</v>
      </c>
      <c r="I98" s="32">
        <v>764388328.13000011</v>
      </c>
      <c r="J98" s="32">
        <v>940406372.75</v>
      </c>
      <c r="K98" s="32">
        <v>941560707.67000008</v>
      </c>
      <c r="L98" s="32">
        <v>951224333.33000004</v>
      </c>
    </row>
    <row r="99" spans="1:12" ht="18.75" x14ac:dyDescent="0.3">
      <c r="A99" t="s">
        <v>44</v>
      </c>
      <c r="B99" s="33"/>
      <c r="C99" s="33"/>
      <c r="D99" s="33"/>
      <c r="E99" s="33"/>
      <c r="F99" s="33"/>
    </row>
    <row r="100" spans="1:12" ht="18.75" x14ac:dyDescent="0.3">
      <c r="A100" t="s">
        <v>44</v>
      </c>
      <c r="B100" s="28" t="s">
        <v>73</v>
      </c>
      <c r="C100" s="28">
        <v>2015</v>
      </c>
      <c r="D100" s="28">
        <v>2016</v>
      </c>
      <c r="E100" s="28">
        <v>2017</v>
      </c>
      <c r="F100" s="28">
        <v>2018</v>
      </c>
    </row>
    <row r="101" spans="1:12" ht="18.75" x14ac:dyDescent="0.3">
      <c r="A101" t="s">
        <v>44</v>
      </c>
      <c r="B101" s="33"/>
      <c r="C101" s="34">
        <v>0.58839441525077774</v>
      </c>
      <c r="D101" s="34">
        <v>0.42825648457644089</v>
      </c>
      <c r="E101" s="34">
        <v>0.42734234116786768</v>
      </c>
      <c r="F101" s="34">
        <v>0.52375947121493405</v>
      </c>
    </row>
    <row r="103" spans="1:12" ht="18.75" x14ac:dyDescent="0.3">
      <c r="A103" t="s">
        <v>45</v>
      </c>
      <c r="B103" s="28" t="s">
        <v>67</v>
      </c>
      <c r="C103" s="28">
        <v>2015</v>
      </c>
      <c r="D103" s="28">
        <v>2016</v>
      </c>
      <c r="E103" s="28">
        <v>2017</v>
      </c>
      <c r="F103" s="28">
        <v>2018</v>
      </c>
      <c r="H103" s="28" t="s">
        <v>67</v>
      </c>
      <c r="I103" s="28">
        <v>2015</v>
      </c>
      <c r="J103" s="28">
        <v>2016</v>
      </c>
      <c r="K103" s="28">
        <v>2017</v>
      </c>
      <c r="L103" s="28">
        <v>2018</v>
      </c>
    </row>
    <row r="104" spans="1:12" ht="18.75" x14ac:dyDescent="0.3">
      <c r="A104" t="s">
        <v>45</v>
      </c>
      <c r="B104" s="29" t="s">
        <v>68</v>
      </c>
      <c r="C104" s="30">
        <v>79875000000</v>
      </c>
      <c r="D104" s="30">
        <v>89126000000</v>
      </c>
      <c r="E104" s="30">
        <v>84714000000</v>
      </c>
      <c r="F104" s="30">
        <v>90579559910.399994</v>
      </c>
      <c r="H104" s="29" t="s">
        <v>68</v>
      </c>
      <c r="I104" s="30">
        <v>5241423062.6199999</v>
      </c>
      <c r="J104" s="30">
        <v>1475878267.96</v>
      </c>
      <c r="K104" s="30">
        <v>2588761433.166338</v>
      </c>
      <c r="L104" s="30">
        <v>4766345387.4055176</v>
      </c>
    </row>
    <row r="105" spans="1:12" ht="18.75" x14ac:dyDescent="0.3">
      <c r="A105" t="s">
        <v>45</v>
      </c>
      <c r="B105" s="29" t="s">
        <v>69</v>
      </c>
      <c r="C105" s="30">
        <v>9408000000</v>
      </c>
      <c r="D105" s="30">
        <v>9111000000</v>
      </c>
      <c r="E105" s="30">
        <v>8925000000</v>
      </c>
      <c r="F105" s="30">
        <v>9570547498.5599995</v>
      </c>
      <c r="H105" s="29" t="s">
        <v>69</v>
      </c>
      <c r="I105" s="30">
        <v>715213452.91999996</v>
      </c>
      <c r="J105" s="30">
        <v>703223305.84000003</v>
      </c>
      <c r="K105" s="30">
        <v>979100571.92057621</v>
      </c>
      <c r="L105" s="30">
        <v>1337997455.8391714</v>
      </c>
    </row>
    <row r="106" spans="1:12" ht="18.75" x14ac:dyDescent="0.3">
      <c r="A106" t="s">
        <v>45</v>
      </c>
      <c r="B106" s="29" t="s">
        <v>70</v>
      </c>
      <c r="C106" s="30">
        <v>14812000000</v>
      </c>
      <c r="D106" s="30">
        <v>12047000000</v>
      </c>
      <c r="E106" s="30">
        <v>12044000000</v>
      </c>
      <c r="F106" s="30">
        <v>13536084116.25</v>
      </c>
      <c r="H106" s="29" t="s">
        <v>74</v>
      </c>
      <c r="I106" s="30">
        <v>793473987.63</v>
      </c>
      <c r="J106" s="30">
        <v>650992448.08999991</v>
      </c>
      <c r="K106" s="30">
        <v>726434708.60000002</v>
      </c>
      <c r="L106" s="30">
        <v>1149280565.0416751</v>
      </c>
    </row>
    <row r="107" spans="1:12" ht="18.75" x14ac:dyDescent="0.3">
      <c r="A107" t="s">
        <v>45</v>
      </c>
      <c r="B107" s="29" t="s">
        <v>71</v>
      </c>
      <c r="C107" s="30">
        <v>72000000</v>
      </c>
      <c r="D107" s="30">
        <v>73000000</v>
      </c>
      <c r="E107" s="30">
        <v>2758000000</v>
      </c>
      <c r="F107" s="30">
        <v>3726938013.96</v>
      </c>
      <c r="H107" s="29" t="s">
        <v>71</v>
      </c>
      <c r="I107" s="30">
        <v>10127526.119999999</v>
      </c>
      <c r="J107" s="30">
        <v>0</v>
      </c>
      <c r="K107" s="30">
        <v>0</v>
      </c>
      <c r="L107" s="30">
        <v>0</v>
      </c>
    </row>
    <row r="108" spans="1:12" ht="18.75" x14ac:dyDescent="0.3">
      <c r="A108" t="s">
        <v>45</v>
      </c>
      <c r="B108" s="31" t="s">
        <v>72</v>
      </c>
      <c r="C108" s="32">
        <v>104167000000</v>
      </c>
      <c r="D108" s="32">
        <v>110357000000</v>
      </c>
      <c r="E108" s="32">
        <v>108441000000</v>
      </c>
      <c r="F108" s="32">
        <v>117413129539.17</v>
      </c>
      <c r="H108" s="31" t="s">
        <v>75</v>
      </c>
      <c r="I108" s="32">
        <v>6760238029.29</v>
      </c>
      <c r="J108" s="32">
        <v>2830094021.8900003</v>
      </c>
      <c r="K108" s="32">
        <v>4294296713.686914</v>
      </c>
      <c r="L108" s="32">
        <v>7253623408.2863636</v>
      </c>
    </row>
    <row r="109" spans="1:12" ht="18.75" x14ac:dyDescent="0.3">
      <c r="A109" t="s">
        <v>45</v>
      </c>
      <c r="B109" s="33"/>
      <c r="C109" s="33"/>
      <c r="D109" s="33"/>
      <c r="E109" s="33"/>
      <c r="F109" s="33"/>
    </row>
    <row r="110" spans="1:12" ht="18.75" x14ac:dyDescent="0.3">
      <c r="A110" t="s">
        <v>45</v>
      </c>
      <c r="B110" s="28" t="s">
        <v>73</v>
      </c>
      <c r="C110" s="28">
        <v>2015</v>
      </c>
      <c r="D110" s="28">
        <v>2016</v>
      </c>
      <c r="E110" s="28">
        <v>2017</v>
      </c>
      <c r="F110" s="28">
        <v>2018</v>
      </c>
    </row>
    <row r="111" spans="1:12" ht="18.75" x14ac:dyDescent="0.3">
      <c r="A111" t="s">
        <v>45</v>
      </c>
      <c r="B111" s="33"/>
      <c r="C111" s="34">
        <v>2.2156403901885149</v>
      </c>
      <c r="D111" s="34">
        <v>2.0440323295091649</v>
      </c>
      <c r="E111" s="34">
        <v>1.9831890448157732</v>
      </c>
      <c r="F111" s="34">
        <v>2.1692581994477034</v>
      </c>
    </row>
    <row r="113" spans="1:12" ht="18.75" x14ac:dyDescent="0.3">
      <c r="A113" t="s">
        <v>46</v>
      </c>
      <c r="B113" s="28" t="s">
        <v>67</v>
      </c>
      <c r="C113" s="28">
        <v>2015</v>
      </c>
      <c r="D113" s="28">
        <v>2016</v>
      </c>
      <c r="E113" s="28">
        <v>2017</v>
      </c>
      <c r="F113" s="28">
        <v>2018</v>
      </c>
      <c r="H113" s="28" t="s">
        <v>67</v>
      </c>
      <c r="I113" s="28">
        <v>2015</v>
      </c>
      <c r="J113" s="28">
        <v>2016</v>
      </c>
      <c r="K113" s="28">
        <v>2017</v>
      </c>
      <c r="L113" s="28">
        <v>2018</v>
      </c>
    </row>
    <row r="114" spans="1:12" ht="18.75" x14ac:dyDescent="0.3">
      <c r="A114" t="s">
        <v>46</v>
      </c>
      <c r="B114" s="29" t="s">
        <v>68</v>
      </c>
      <c r="C114" s="30">
        <v>6089000000</v>
      </c>
      <c r="D114" s="30">
        <v>6560000000</v>
      </c>
      <c r="E114" s="30">
        <v>6279000000</v>
      </c>
      <c r="F114" s="30">
        <v>6374905319.5699997</v>
      </c>
      <c r="H114" s="29" t="s">
        <v>68</v>
      </c>
      <c r="I114" s="30">
        <v>1070603324.42</v>
      </c>
      <c r="J114" s="30">
        <v>318987418.86999995</v>
      </c>
      <c r="K114" s="30">
        <v>304731543.77999997</v>
      </c>
      <c r="L114" s="30">
        <v>408203754.13</v>
      </c>
    </row>
    <row r="115" spans="1:12" ht="18.75" x14ac:dyDescent="0.3">
      <c r="A115" t="s">
        <v>46</v>
      </c>
      <c r="B115" s="29" t="s">
        <v>69</v>
      </c>
      <c r="C115" s="30">
        <v>1089000000</v>
      </c>
      <c r="D115" s="30">
        <v>975000000</v>
      </c>
      <c r="E115" s="30">
        <v>861000000</v>
      </c>
      <c r="F115" s="30">
        <v>786947472.86000001</v>
      </c>
      <c r="H115" s="29" t="s">
        <v>69</v>
      </c>
      <c r="I115" s="30">
        <v>118962092.69</v>
      </c>
      <c r="J115" s="30">
        <v>201043665.57999998</v>
      </c>
      <c r="K115" s="30">
        <v>191462195.27000001</v>
      </c>
      <c r="L115" s="30">
        <v>153007511.27000001</v>
      </c>
    </row>
    <row r="116" spans="1:12" ht="18.75" x14ac:dyDescent="0.3">
      <c r="A116" t="s">
        <v>46</v>
      </c>
      <c r="B116" s="29" t="s">
        <v>70</v>
      </c>
      <c r="C116" s="30">
        <v>1280000000</v>
      </c>
      <c r="D116" s="30">
        <v>1072000000</v>
      </c>
      <c r="E116" s="30">
        <v>1076000000</v>
      </c>
      <c r="F116" s="30">
        <v>1249690454.1099999</v>
      </c>
      <c r="H116" s="29" t="s">
        <v>74</v>
      </c>
      <c r="I116" s="30">
        <v>27180004.170000002</v>
      </c>
      <c r="J116" s="30">
        <v>31271241.52</v>
      </c>
      <c r="K116" s="30">
        <v>32611346.039999999</v>
      </c>
      <c r="L116" s="30">
        <v>41299824.519999996</v>
      </c>
    </row>
    <row r="117" spans="1:12" ht="18.75" x14ac:dyDescent="0.3">
      <c r="A117" t="s">
        <v>46</v>
      </c>
      <c r="B117" s="29" t="s">
        <v>71</v>
      </c>
      <c r="C117" s="30">
        <v>0</v>
      </c>
      <c r="D117" s="30">
        <v>0</v>
      </c>
      <c r="E117" s="30">
        <v>603000000</v>
      </c>
      <c r="F117" s="30">
        <v>739721058.08000004</v>
      </c>
      <c r="H117" s="29" t="s">
        <v>71</v>
      </c>
      <c r="I117" s="30">
        <v>0</v>
      </c>
      <c r="J117" s="30">
        <v>0</v>
      </c>
      <c r="K117" s="30">
        <v>0</v>
      </c>
      <c r="L117" s="30">
        <v>0</v>
      </c>
    </row>
    <row r="118" spans="1:12" ht="18.75" x14ac:dyDescent="0.3">
      <c r="A118" t="s">
        <v>46</v>
      </c>
      <c r="B118" s="31" t="s">
        <v>72</v>
      </c>
      <c r="C118" s="32">
        <v>8458000000</v>
      </c>
      <c r="D118" s="32">
        <v>8607000000</v>
      </c>
      <c r="E118" s="32">
        <v>8819000000</v>
      </c>
      <c r="F118" s="32">
        <v>9151264304.6199989</v>
      </c>
      <c r="H118" s="31" t="s">
        <v>75</v>
      </c>
      <c r="I118" s="32">
        <v>1216745421.28</v>
      </c>
      <c r="J118" s="32">
        <v>551302325.96999991</v>
      </c>
      <c r="K118" s="32">
        <v>528805085.08999997</v>
      </c>
      <c r="L118" s="32">
        <v>602511089.91999996</v>
      </c>
    </row>
    <row r="119" spans="1:12" ht="18.75" x14ac:dyDescent="0.3">
      <c r="A119" t="s">
        <v>46</v>
      </c>
      <c r="B119" s="33"/>
      <c r="C119" s="33"/>
      <c r="D119" s="33"/>
      <c r="E119" s="33"/>
      <c r="F119" s="33"/>
    </row>
    <row r="120" spans="1:12" ht="18.75" x14ac:dyDescent="0.3">
      <c r="A120" t="s">
        <v>46</v>
      </c>
      <c r="B120" s="28" t="s">
        <v>73</v>
      </c>
      <c r="C120" s="28">
        <v>2015</v>
      </c>
      <c r="D120" s="28">
        <v>2016</v>
      </c>
      <c r="E120" s="28">
        <v>2017</v>
      </c>
      <c r="F120" s="28">
        <v>2018</v>
      </c>
    </row>
    <row r="121" spans="1:12" ht="18.75" x14ac:dyDescent="0.3">
      <c r="A121" t="s">
        <v>46</v>
      </c>
      <c r="B121" s="33"/>
      <c r="C121" s="34">
        <v>0.88500571698240815</v>
      </c>
      <c r="D121" s="34">
        <v>0.83340234842347027</v>
      </c>
      <c r="E121" s="34">
        <v>0.76120082003484479</v>
      </c>
      <c r="F121" s="34">
        <v>0.72490086119959518</v>
      </c>
    </row>
    <row r="123" spans="1:12" ht="18.75" x14ac:dyDescent="0.3">
      <c r="A123" t="s">
        <v>47</v>
      </c>
      <c r="B123" s="28" t="s">
        <v>67</v>
      </c>
      <c r="C123" s="28">
        <v>2015</v>
      </c>
      <c r="D123" s="28">
        <v>2016</v>
      </c>
      <c r="E123" s="28">
        <v>2017</v>
      </c>
      <c r="F123" s="28">
        <v>2018</v>
      </c>
      <c r="H123" s="28" t="s">
        <v>67</v>
      </c>
      <c r="I123" s="28">
        <v>2015</v>
      </c>
      <c r="J123" s="28">
        <v>2016</v>
      </c>
      <c r="K123" s="28">
        <v>2017</v>
      </c>
      <c r="L123" s="28">
        <v>2018</v>
      </c>
    </row>
    <row r="124" spans="1:12" ht="18.75" x14ac:dyDescent="0.3">
      <c r="A124" t="s">
        <v>47</v>
      </c>
      <c r="B124" s="29" t="s">
        <v>68</v>
      </c>
      <c r="C124" s="30">
        <v>2691000000</v>
      </c>
      <c r="D124" s="30">
        <v>2735000000</v>
      </c>
      <c r="E124" s="30">
        <v>2695000000</v>
      </c>
      <c r="F124" s="30">
        <v>2817143561.8659286</v>
      </c>
      <c r="H124" s="29" t="s">
        <v>68</v>
      </c>
      <c r="I124" s="30">
        <v>307236699.70000005</v>
      </c>
      <c r="J124" s="30">
        <v>135139897.30000001</v>
      </c>
      <c r="K124" s="30">
        <v>142733130.369618</v>
      </c>
      <c r="L124" s="30">
        <v>161442203.69106045</v>
      </c>
    </row>
    <row r="125" spans="1:12" ht="18.75" x14ac:dyDescent="0.3">
      <c r="A125" t="s">
        <v>47</v>
      </c>
      <c r="B125" s="29" t="s">
        <v>69</v>
      </c>
      <c r="C125" s="30">
        <v>2724000000</v>
      </c>
      <c r="D125" s="30">
        <v>2745000000</v>
      </c>
      <c r="E125" s="30">
        <v>2510000000</v>
      </c>
      <c r="F125" s="30">
        <v>2801061538.8799996</v>
      </c>
      <c r="H125" s="29" t="s">
        <v>69</v>
      </c>
      <c r="I125" s="30">
        <v>532816335.66000003</v>
      </c>
      <c r="J125" s="30">
        <v>614488444.62</v>
      </c>
      <c r="K125" s="30">
        <v>658804437.89672756</v>
      </c>
      <c r="L125" s="30">
        <v>468013957.82921571</v>
      </c>
    </row>
    <row r="126" spans="1:12" ht="18.75" x14ac:dyDescent="0.3">
      <c r="A126" t="s">
        <v>47</v>
      </c>
      <c r="B126" s="29" t="s">
        <v>70</v>
      </c>
      <c r="C126" s="30">
        <v>1680000000</v>
      </c>
      <c r="D126" s="30">
        <v>1267000000</v>
      </c>
      <c r="E126" s="30">
        <v>1127000000</v>
      </c>
      <c r="F126" s="30">
        <v>1131142461.1299999</v>
      </c>
      <c r="H126" s="29" t="s">
        <v>74</v>
      </c>
      <c r="I126" s="30">
        <v>229540606.66</v>
      </c>
      <c r="J126" s="30">
        <v>233857449.30000001</v>
      </c>
      <c r="K126" s="30">
        <v>224653599.39999998</v>
      </c>
      <c r="L126" s="30">
        <v>287406967.80340922</v>
      </c>
    </row>
    <row r="127" spans="1:12" ht="18.75" x14ac:dyDescent="0.3">
      <c r="A127" t="s">
        <v>47</v>
      </c>
      <c r="B127" s="29" t="s">
        <v>71</v>
      </c>
      <c r="C127" s="30">
        <v>0</v>
      </c>
      <c r="D127" s="30">
        <v>0</v>
      </c>
      <c r="E127" s="30">
        <v>221000000</v>
      </c>
      <c r="F127" s="30">
        <v>234941155.87</v>
      </c>
      <c r="H127" s="29" t="s">
        <v>71</v>
      </c>
      <c r="I127" s="30">
        <v>0</v>
      </c>
      <c r="J127" s="30">
        <v>0</v>
      </c>
      <c r="K127" s="30">
        <v>6849246.159</v>
      </c>
      <c r="L127" s="30">
        <v>0</v>
      </c>
    </row>
    <row r="128" spans="1:12" ht="18.75" x14ac:dyDescent="0.3">
      <c r="A128" t="s">
        <v>47</v>
      </c>
      <c r="B128" s="31" t="s">
        <v>72</v>
      </c>
      <c r="C128" s="32">
        <v>7095000000</v>
      </c>
      <c r="D128" s="32">
        <v>6747000000</v>
      </c>
      <c r="E128" s="32">
        <v>6553000000</v>
      </c>
      <c r="F128" s="32">
        <v>6984288717.7459278</v>
      </c>
      <c r="H128" s="31" t="s">
        <v>75</v>
      </c>
      <c r="I128" s="32">
        <v>1069593642.0200001</v>
      </c>
      <c r="J128" s="32">
        <v>983485791.22000003</v>
      </c>
      <c r="K128" s="32">
        <v>1033040413.8253455</v>
      </c>
      <c r="L128" s="32">
        <v>916863129.32368541</v>
      </c>
    </row>
    <row r="129" spans="1:12" ht="18.75" x14ac:dyDescent="0.3">
      <c r="A129" t="s">
        <v>47</v>
      </c>
      <c r="B129" s="33"/>
      <c r="C129" s="33"/>
      <c r="D129" s="33"/>
      <c r="E129" s="33"/>
      <c r="F129" s="33"/>
    </row>
    <row r="130" spans="1:12" ht="18.75" x14ac:dyDescent="0.3">
      <c r="A130" t="s">
        <v>47</v>
      </c>
      <c r="B130" s="28" t="s">
        <v>73</v>
      </c>
      <c r="C130" s="28">
        <v>2015</v>
      </c>
      <c r="D130" s="28">
        <v>2016</v>
      </c>
      <c r="E130" s="28">
        <v>2017</v>
      </c>
      <c r="F130" s="28">
        <v>2018</v>
      </c>
    </row>
    <row r="131" spans="1:12" ht="18.75" x14ac:dyDescent="0.3">
      <c r="A131" t="s">
        <v>47</v>
      </c>
      <c r="B131" s="33"/>
      <c r="C131" s="34">
        <v>0.53710876887102621</v>
      </c>
      <c r="D131" s="34">
        <v>0.4356005778757287</v>
      </c>
      <c r="E131" s="34">
        <v>0.42319993624580338</v>
      </c>
      <c r="F131" s="34">
        <v>0.42991422207425378</v>
      </c>
    </row>
    <row r="133" spans="1:12" ht="18.75" x14ac:dyDescent="0.3">
      <c r="A133" t="s">
        <v>48</v>
      </c>
      <c r="B133" s="28" t="s">
        <v>67</v>
      </c>
      <c r="C133" s="28">
        <v>2015</v>
      </c>
      <c r="D133" s="28">
        <v>2016</v>
      </c>
      <c r="E133" s="28">
        <v>2017</v>
      </c>
      <c r="F133" s="28">
        <v>2018</v>
      </c>
      <c r="H133" s="28" t="s">
        <v>67</v>
      </c>
      <c r="I133" s="28">
        <v>2015</v>
      </c>
      <c r="J133" s="28">
        <v>2016</v>
      </c>
      <c r="K133" s="28">
        <v>2017</v>
      </c>
      <c r="L133" s="28">
        <v>2018</v>
      </c>
    </row>
    <row r="134" spans="1:12" ht="18.75" x14ac:dyDescent="0.3">
      <c r="A134" t="s">
        <v>48</v>
      </c>
      <c r="B134" s="29" t="s">
        <v>68</v>
      </c>
      <c r="C134" s="30">
        <v>1411000000</v>
      </c>
      <c r="D134" s="30">
        <v>1466000000</v>
      </c>
      <c r="E134" s="30">
        <v>1343000000</v>
      </c>
      <c r="F134" s="30">
        <v>1396581254.95</v>
      </c>
      <c r="H134" s="29" t="s">
        <v>68</v>
      </c>
      <c r="I134" s="30">
        <v>148040289.36000001</v>
      </c>
      <c r="J134" s="30">
        <v>158969658.65000001</v>
      </c>
      <c r="K134" s="30">
        <v>78236078.890000015</v>
      </c>
      <c r="L134" s="30">
        <v>73240057.330000013</v>
      </c>
    </row>
    <row r="135" spans="1:12" ht="18.75" x14ac:dyDescent="0.3">
      <c r="A135" t="s">
        <v>48</v>
      </c>
      <c r="B135" s="29" t="s">
        <v>69</v>
      </c>
      <c r="C135" s="30">
        <v>1635000000</v>
      </c>
      <c r="D135" s="30">
        <v>1519000000</v>
      </c>
      <c r="E135" s="30">
        <v>1625000000</v>
      </c>
      <c r="F135" s="30">
        <v>1862493051.1300001</v>
      </c>
      <c r="H135" s="29" t="s">
        <v>69</v>
      </c>
      <c r="I135" s="30">
        <v>374491017.13999999</v>
      </c>
      <c r="J135" s="30">
        <v>270749674.81</v>
      </c>
      <c r="K135" s="30">
        <v>340118644.99000001</v>
      </c>
      <c r="L135" s="30">
        <v>351119755.79999995</v>
      </c>
    </row>
    <row r="136" spans="1:12" ht="18.75" x14ac:dyDescent="0.3">
      <c r="A136" t="s">
        <v>48</v>
      </c>
      <c r="B136" s="29" t="s">
        <v>70</v>
      </c>
      <c r="C136" s="30">
        <v>808000000</v>
      </c>
      <c r="D136" s="30">
        <v>637000000</v>
      </c>
      <c r="E136" s="30">
        <v>578000000</v>
      </c>
      <c r="F136" s="30">
        <v>928021361.63999999</v>
      </c>
      <c r="H136" s="29" t="s">
        <v>74</v>
      </c>
      <c r="I136" s="30">
        <v>110103177.94</v>
      </c>
      <c r="J136" s="30">
        <v>129257712.09</v>
      </c>
      <c r="K136" s="30">
        <v>112202082.39</v>
      </c>
      <c r="L136" s="30">
        <v>95115811.120000005</v>
      </c>
    </row>
    <row r="137" spans="1:12" ht="18.75" x14ac:dyDescent="0.3">
      <c r="A137" t="s">
        <v>48</v>
      </c>
      <c r="B137" s="29" t="s">
        <v>71</v>
      </c>
      <c r="C137" s="30">
        <v>1000000</v>
      </c>
      <c r="D137" s="30">
        <v>1000000</v>
      </c>
      <c r="E137" s="30">
        <v>0</v>
      </c>
      <c r="F137" s="30">
        <v>155676201.98999998</v>
      </c>
      <c r="H137" s="29" t="s">
        <v>71</v>
      </c>
      <c r="I137" s="30">
        <v>308704.11</v>
      </c>
      <c r="J137" s="30">
        <v>827477.26</v>
      </c>
      <c r="K137" s="30">
        <v>111784.20999999999</v>
      </c>
      <c r="L137" s="30">
        <v>704888.35</v>
      </c>
    </row>
    <row r="138" spans="1:12" ht="18.75" x14ac:dyDescent="0.3">
      <c r="A138" t="s">
        <v>48</v>
      </c>
      <c r="B138" s="31" t="s">
        <v>72</v>
      </c>
      <c r="C138" s="32">
        <v>3855000000</v>
      </c>
      <c r="D138" s="32">
        <v>3623000000</v>
      </c>
      <c r="E138" s="32">
        <v>3546000000</v>
      </c>
      <c r="F138" s="32">
        <v>4342771869.71</v>
      </c>
      <c r="H138" s="31" t="s">
        <v>75</v>
      </c>
      <c r="I138" s="32">
        <v>632943188.55000007</v>
      </c>
      <c r="J138" s="32">
        <v>559804522.81000006</v>
      </c>
      <c r="K138" s="32">
        <v>530668590.47999996</v>
      </c>
      <c r="L138" s="32">
        <v>520180512.60000002</v>
      </c>
    </row>
    <row r="139" spans="1:12" ht="18.75" x14ac:dyDescent="0.3">
      <c r="A139" t="s">
        <v>48</v>
      </c>
      <c r="B139" s="33"/>
      <c r="C139" s="33"/>
      <c r="D139" s="33"/>
      <c r="E139" s="33"/>
      <c r="F139" s="33"/>
    </row>
    <row r="140" spans="1:12" ht="18.75" x14ac:dyDescent="0.3">
      <c r="A140" t="s">
        <v>48</v>
      </c>
      <c r="B140" s="28" t="s">
        <v>73</v>
      </c>
      <c r="C140" s="28">
        <v>2015</v>
      </c>
      <c r="D140" s="28">
        <v>2016</v>
      </c>
      <c r="E140" s="28">
        <v>2017</v>
      </c>
      <c r="F140" s="28">
        <v>2018</v>
      </c>
    </row>
    <row r="141" spans="1:12" ht="18.75" x14ac:dyDescent="0.3">
      <c r="A141" t="s">
        <v>48</v>
      </c>
      <c r="B141" s="33"/>
      <c r="C141" s="34">
        <v>0.12782758664494129</v>
      </c>
      <c r="D141" s="34">
        <v>9.7282110609769809E-2</v>
      </c>
      <c r="E141" s="34">
        <v>6.7647211178785721E-2</v>
      </c>
      <c r="F141" s="34">
        <v>0.14550567182776511</v>
      </c>
    </row>
    <row r="143" spans="1:12" ht="18.75" x14ac:dyDescent="0.3">
      <c r="A143" t="s">
        <v>49</v>
      </c>
      <c r="B143" s="28" t="s">
        <v>67</v>
      </c>
      <c r="C143" s="28">
        <v>2015</v>
      </c>
      <c r="D143" s="28">
        <v>2016</v>
      </c>
      <c r="E143" s="28">
        <v>2017</v>
      </c>
      <c r="F143" s="28">
        <v>2018</v>
      </c>
      <c r="H143" s="28" t="s">
        <v>67</v>
      </c>
      <c r="I143" s="28">
        <v>2015</v>
      </c>
      <c r="J143" s="28">
        <v>2016</v>
      </c>
      <c r="K143" s="28">
        <v>2017</v>
      </c>
      <c r="L143" s="28">
        <v>2018</v>
      </c>
    </row>
    <row r="144" spans="1:12" ht="18.75" x14ac:dyDescent="0.3">
      <c r="A144" t="s">
        <v>49</v>
      </c>
      <c r="B144" s="29" t="s">
        <v>68</v>
      </c>
      <c r="C144" s="30">
        <v>1165000000</v>
      </c>
      <c r="D144" s="30">
        <v>1026000000</v>
      </c>
      <c r="E144" s="30">
        <v>1036000000</v>
      </c>
      <c r="F144" s="30">
        <v>1056511871.9</v>
      </c>
      <c r="H144" s="29" t="s">
        <v>68</v>
      </c>
      <c r="I144" s="30">
        <v>155734864.18000001</v>
      </c>
      <c r="J144" s="30">
        <v>147759773</v>
      </c>
      <c r="K144" s="30">
        <v>69911998.920000017</v>
      </c>
      <c r="L144" s="30">
        <v>94162320.310000017</v>
      </c>
    </row>
    <row r="145" spans="1:12" ht="18.75" x14ac:dyDescent="0.3">
      <c r="A145" t="s">
        <v>49</v>
      </c>
      <c r="B145" s="29" t="s">
        <v>69</v>
      </c>
      <c r="C145" s="30">
        <v>1532000000</v>
      </c>
      <c r="D145" s="30">
        <v>1448000000</v>
      </c>
      <c r="E145" s="30">
        <v>1273000000</v>
      </c>
      <c r="F145" s="30">
        <v>1196374230.0899999</v>
      </c>
      <c r="H145" s="29" t="s">
        <v>69</v>
      </c>
      <c r="I145" s="30">
        <v>270877647.60999995</v>
      </c>
      <c r="J145" s="30">
        <v>333345655.7700001</v>
      </c>
      <c r="K145" s="30">
        <v>337553766.14000005</v>
      </c>
      <c r="L145" s="30">
        <v>205260115.22999999</v>
      </c>
    </row>
    <row r="146" spans="1:12" ht="18.75" x14ac:dyDescent="0.3">
      <c r="A146" t="s">
        <v>49</v>
      </c>
      <c r="B146" s="29" t="s">
        <v>70</v>
      </c>
      <c r="C146" s="30">
        <v>385000000</v>
      </c>
      <c r="D146" s="30">
        <v>323000000</v>
      </c>
      <c r="E146" s="30">
        <v>307000000</v>
      </c>
      <c r="F146" s="30">
        <v>342072447.19</v>
      </c>
      <c r="H146" s="29" t="s">
        <v>74</v>
      </c>
      <c r="I146" s="30">
        <v>36740651.439999998</v>
      </c>
      <c r="J146" s="30">
        <v>42034391</v>
      </c>
      <c r="K146" s="30">
        <v>42367966.939999998</v>
      </c>
      <c r="L146" s="30">
        <v>51949240.909999996</v>
      </c>
    </row>
    <row r="147" spans="1:12" ht="18.75" x14ac:dyDescent="0.3">
      <c r="A147" t="s">
        <v>49</v>
      </c>
      <c r="B147" s="29" t="s">
        <v>71</v>
      </c>
      <c r="C147" s="30">
        <v>0</v>
      </c>
      <c r="D147" s="30">
        <v>0</v>
      </c>
      <c r="E147" s="30">
        <v>0</v>
      </c>
      <c r="F147" s="30">
        <v>2006679452.3599999</v>
      </c>
      <c r="H147" s="29" t="s">
        <v>71</v>
      </c>
      <c r="I147" s="30">
        <v>0</v>
      </c>
      <c r="J147" s="30">
        <v>0</v>
      </c>
      <c r="K147" s="30">
        <v>0</v>
      </c>
      <c r="L147" s="30">
        <v>0</v>
      </c>
    </row>
    <row r="148" spans="1:12" ht="18.75" x14ac:dyDescent="0.3">
      <c r="A148" t="s">
        <v>49</v>
      </c>
      <c r="B148" s="31" t="s">
        <v>72</v>
      </c>
      <c r="C148" s="32">
        <v>3082000000</v>
      </c>
      <c r="D148" s="32">
        <v>2797000000</v>
      </c>
      <c r="E148" s="32">
        <v>2616000000</v>
      </c>
      <c r="F148" s="32">
        <v>4601638001.54</v>
      </c>
      <c r="H148" s="31" t="s">
        <v>75</v>
      </c>
      <c r="I148" s="32">
        <v>463353163.22999996</v>
      </c>
      <c r="J148" s="32">
        <v>523139819.7700001</v>
      </c>
      <c r="K148" s="32">
        <v>449833732.00000006</v>
      </c>
      <c r="L148" s="32">
        <v>351371676.45000005</v>
      </c>
    </row>
    <row r="149" spans="1:12" ht="18.75" x14ac:dyDescent="0.3">
      <c r="A149" t="s">
        <v>49</v>
      </c>
      <c r="B149" s="33"/>
      <c r="C149" s="33"/>
      <c r="D149" s="33"/>
      <c r="E149" s="33"/>
      <c r="F149" s="33"/>
    </row>
    <row r="150" spans="1:12" ht="18.75" x14ac:dyDescent="0.3">
      <c r="A150" t="s">
        <v>49</v>
      </c>
      <c r="B150" s="28" t="s">
        <v>73</v>
      </c>
      <c r="C150" s="28">
        <v>2015</v>
      </c>
      <c r="D150" s="28">
        <v>2016</v>
      </c>
      <c r="E150" s="28">
        <v>2017</v>
      </c>
      <c r="F150" s="28">
        <v>2018</v>
      </c>
    </row>
    <row r="151" spans="1:12" ht="18.75" x14ac:dyDescent="0.3">
      <c r="A151" t="s">
        <v>49</v>
      </c>
      <c r="B151" s="33"/>
      <c r="C151" s="34">
        <v>0.48856615597108172</v>
      </c>
      <c r="D151" s="34">
        <v>0.36752832499652516</v>
      </c>
      <c r="E151" s="34">
        <v>0.30099071782404724</v>
      </c>
      <c r="F151" s="34">
        <v>0.32481800785797244</v>
      </c>
    </row>
    <row r="153" spans="1:12" ht="18.75" x14ac:dyDescent="0.3">
      <c r="A153" t="s">
        <v>50</v>
      </c>
      <c r="B153" s="28" t="s">
        <v>67</v>
      </c>
      <c r="C153" s="28">
        <v>2015</v>
      </c>
      <c r="D153" s="28">
        <v>2016</v>
      </c>
      <c r="E153" s="28">
        <v>2017</v>
      </c>
      <c r="F153" s="28">
        <v>2018</v>
      </c>
      <c r="H153" s="28" t="s">
        <v>67</v>
      </c>
      <c r="I153" s="28">
        <v>2015</v>
      </c>
      <c r="J153" s="28">
        <v>2016</v>
      </c>
      <c r="K153" s="28">
        <v>2017</v>
      </c>
      <c r="L153" s="28">
        <v>2018</v>
      </c>
    </row>
    <row r="154" spans="1:12" ht="18.75" x14ac:dyDescent="0.3">
      <c r="A154" t="s">
        <v>50</v>
      </c>
      <c r="B154" s="29" t="s">
        <v>68</v>
      </c>
      <c r="C154" s="30">
        <v>3370000000</v>
      </c>
      <c r="D154" s="30">
        <v>3578000000</v>
      </c>
      <c r="E154" s="30">
        <v>3498000000</v>
      </c>
      <c r="F154" s="30">
        <v>3561450414.2099996</v>
      </c>
      <c r="H154" s="29" t="s">
        <v>68</v>
      </c>
      <c r="I154" s="30">
        <v>426683755.11000001</v>
      </c>
      <c r="J154" s="30">
        <v>191322308.69999999</v>
      </c>
      <c r="K154" s="30">
        <v>166748173.22999999</v>
      </c>
      <c r="L154" s="30">
        <v>235103255.56999999</v>
      </c>
    </row>
    <row r="155" spans="1:12" ht="18.75" x14ac:dyDescent="0.3">
      <c r="A155" t="s">
        <v>50</v>
      </c>
      <c r="B155" s="29" t="s">
        <v>69</v>
      </c>
      <c r="C155" s="30">
        <v>4960000000</v>
      </c>
      <c r="D155" s="30">
        <v>4574000000</v>
      </c>
      <c r="E155" s="30">
        <v>4204000000</v>
      </c>
      <c r="F155" s="30">
        <v>4104347532.9700003</v>
      </c>
      <c r="H155" s="29" t="s">
        <v>69</v>
      </c>
      <c r="I155" s="30">
        <v>821673859.52999997</v>
      </c>
      <c r="J155" s="30">
        <v>895657771.68000019</v>
      </c>
      <c r="K155" s="30">
        <v>878827815.36000001</v>
      </c>
      <c r="L155" s="30">
        <v>740382036.16000009</v>
      </c>
    </row>
    <row r="156" spans="1:12" ht="18.75" x14ac:dyDescent="0.3">
      <c r="A156" t="s">
        <v>50</v>
      </c>
      <c r="B156" s="29" t="s">
        <v>70</v>
      </c>
      <c r="C156" s="30">
        <v>7391000000</v>
      </c>
      <c r="D156" s="30">
        <v>6247000000</v>
      </c>
      <c r="E156" s="30">
        <v>6411000000</v>
      </c>
      <c r="F156" s="30">
        <v>7518359999.21</v>
      </c>
      <c r="H156" s="29" t="s">
        <v>74</v>
      </c>
      <c r="I156" s="30">
        <v>183799014.84999999</v>
      </c>
      <c r="J156" s="30">
        <v>239753282.80000001</v>
      </c>
      <c r="K156" s="30">
        <v>320390812.978405</v>
      </c>
      <c r="L156" s="30">
        <v>521827960.65999997</v>
      </c>
    </row>
    <row r="157" spans="1:12" ht="18.75" x14ac:dyDescent="0.3">
      <c r="A157" t="s">
        <v>50</v>
      </c>
      <c r="B157" s="29" t="s">
        <v>71</v>
      </c>
      <c r="C157" s="30">
        <v>0</v>
      </c>
      <c r="D157" s="30">
        <v>0</v>
      </c>
      <c r="E157" s="30">
        <v>4100000000</v>
      </c>
      <c r="F157" s="30">
        <v>524823896.99000001</v>
      </c>
      <c r="H157" s="29" t="s">
        <v>71</v>
      </c>
      <c r="I157" s="30">
        <v>0</v>
      </c>
      <c r="J157" s="30">
        <v>0</v>
      </c>
      <c r="K157" s="30">
        <v>0</v>
      </c>
      <c r="L157" s="30">
        <v>0</v>
      </c>
    </row>
    <row r="158" spans="1:12" ht="18.75" x14ac:dyDescent="0.3">
      <c r="A158" t="s">
        <v>50</v>
      </c>
      <c r="B158" s="31" t="s">
        <v>72</v>
      </c>
      <c r="C158" s="32">
        <v>15721000000</v>
      </c>
      <c r="D158" s="32">
        <v>14399000000</v>
      </c>
      <c r="E158" s="32">
        <v>18213000000</v>
      </c>
      <c r="F158" s="32">
        <v>15708981843.379999</v>
      </c>
      <c r="H158" s="31" t="s">
        <v>75</v>
      </c>
      <c r="I158" s="32">
        <v>1432156629.4899998</v>
      </c>
      <c r="J158" s="32">
        <v>1326733363.1800001</v>
      </c>
      <c r="K158" s="32">
        <v>1365966801.5684052</v>
      </c>
      <c r="L158" s="32">
        <v>1497313252.3899999</v>
      </c>
    </row>
    <row r="159" spans="1:12" ht="18.75" x14ac:dyDescent="0.3">
      <c r="A159" t="s">
        <v>50</v>
      </c>
      <c r="B159" s="33"/>
      <c r="C159" s="33"/>
      <c r="D159" s="33"/>
      <c r="E159" s="33"/>
      <c r="F159" s="33"/>
    </row>
    <row r="160" spans="1:12" ht="18.75" x14ac:dyDescent="0.3">
      <c r="A160" t="s">
        <v>50</v>
      </c>
      <c r="B160" s="28" t="s">
        <v>73</v>
      </c>
      <c r="C160" s="28">
        <v>2015</v>
      </c>
      <c r="D160" s="28">
        <v>2016</v>
      </c>
      <c r="E160" s="28">
        <v>2017</v>
      </c>
      <c r="F160" s="28">
        <v>2018</v>
      </c>
    </row>
    <row r="161" spans="1:12" ht="18.75" x14ac:dyDescent="0.3">
      <c r="A161" t="s">
        <v>50</v>
      </c>
      <c r="B161" s="33"/>
      <c r="C161" s="34">
        <v>0.62747752049573979</v>
      </c>
      <c r="D161" s="34">
        <v>0.61126966918923409</v>
      </c>
      <c r="E161" s="34">
        <v>0.60823709066565423</v>
      </c>
      <c r="F161" s="34">
        <v>0.61062472661764344</v>
      </c>
    </row>
    <row r="163" spans="1:12" ht="18.75" x14ac:dyDescent="0.3">
      <c r="A163" t="s">
        <v>51</v>
      </c>
      <c r="B163" s="28" t="s">
        <v>67</v>
      </c>
      <c r="C163" s="28">
        <v>2015</v>
      </c>
      <c r="D163" s="28">
        <v>2016</v>
      </c>
      <c r="E163" s="28">
        <v>2017</v>
      </c>
      <c r="F163" s="28">
        <v>2018</v>
      </c>
      <c r="H163" s="28" t="s">
        <v>67</v>
      </c>
      <c r="I163" s="28">
        <v>2015</v>
      </c>
      <c r="J163" s="28">
        <v>2016</v>
      </c>
      <c r="K163" s="28">
        <v>2017</v>
      </c>
      <c r="L163" s="28">
        <v>2018</v>
      </c>
    </row>
    <row r="164" spans="1:12" ht="18.75" x14ac:dyDescent="0.3">
      <c r="A164" t="s">
        <v>51</v>
      </c>
      <c r="B164" s="29" t="s">
        <v>68</v>
      </c>
      <c r="C164" s="30">
        <v>443000000</v>
      </c>
      <c r="D164" s="30">
        <v>377000000</v>
      </c>
      <c r="E164" s="30">
        <v>404000000</v>
      </c>
      <c r="F164" s="30">
        <v>420477550.36000007</v>
      </c>
      <c r="H164" s="29" t="s">
        <v>68</v>
      </c>
      <c r="I164" s="30">
        <v>80315391.439999998</v>
      </c>
      <c r="J164" s="30">
        <v>54540919.43999999</v>
      </c>
      <c r="K164" s="30">
        <v>43354126.170000002</v>
      </c>
      <c r="L164" s="30">
        <v>21890508.580000021</v>
      </c>
    </row>
    <row r="165" spans="1:12" ht="18.75" x14ac:dyDescent="0.3">
      <c r="A165" t="s">
        <v>51</v>
      </c>
      <c r="B165" s="29" t="s">
        <v>69</v>
      </c>
      <c r="C165" s="30">
        <v>2038000000</v>
      </c>
      <c r="D165" s="30">
        <v>1656000000</v>
      </c>
      <c r="E165" s="30">
        <v>1874000000</v>
      </c>
      <c r="F165" s="30">
        <v>2251780896.6299996</v>
      </c>
      <c r="H165" s="29" t="s">
        <v>69</v>
      </c>
      <c r="I165" s="30">
        <v>285500024.31999999</v>
      </c>
      <c r="J165" s="30">
        <v>293638620.39999998</v>
      </c>
      <c r="K165" s="30">
        <v>317358862.80999994</v>
      </c>
      <c r="L165" s="30">
        <v>307248660.28999996</v>
      </c>
    </row>
    <row r="166" spans="1:12" ht="18.75" x14ac:dyDescent="0.3">
      <c r="A166" t="s">
        <v>51</v>
      </c>
      <c r="B166" s="29" t="s">
        <v>70</v>
      </c>
      <c r="C166" s="30">
        <v>1491000000</v>
      </c>
      <c r="D166" s="30">
        <v>1966000000</v>
      </c>
      <c r="E166" s="30">
        <v>2036000000</v>
      </c>
      <c r="F166" s="30">
        <v>2576047259.0999999</v>
      </c>
      <c r="H166" s="29" t="s">
        <v>74</v>
      </c>
      <c r="I166" s="30">
        <v>26679576.84</v>
      </c>
      <c r="J166" s="30">
        <v>44790874.519999996</v>
      </c>
      <c r="K166" s="30">
        <v>91386630.38000001</v>
      </c>
      <c r="L166" s="30">
        <v>82381507.689999998</v>
      </c>
    </row>
    <row r="167" spans="1:12" ht="18.75" x14ac:dyDescent="0.3">
      <c r="A167" t="s">
        <v>51</v>
      </c>
      <c r="B167" s="29" t="s">
        <v>71</v>
      </c>
      <c r="C167" s="30">
        <v>0</v>
      </c>
      <c r="D167" s="30">
        <v>0</v>
      </c>
      <c r="E167" s="30">
        <v>465000000</v>
      </c>
      <c r="F167" s="30">
        <v>578762059.80999994</v>
      </c>
      <c r="H167" s="29" t="s">
        <v>71</v>
      </c>
      <c r="I167" s="30">
        <v>72030.87</v>
      </c>
      <c r="J167" s="30">
        <v>25615.08</v>
      </c>
      <c r="K167" s="30">
        <v>5891404.370000001</v>
      </c>
      <c r="L167" s="30">
        <v>0</v>
      </c>
    </row>
    <row r="168" spans="1:12" ht="18.75" x14ac:dyDescent="0.3">
      <c r="A168" t="s">
        <v>51</v>
      </c>
      <c r="B168" s="31" t="s">
        <v>72</v>
      </c>
      <c r="C168" s="32">
        <v>3972000000</v>
      </c>
      <c r="D168" s="32">
        <v>3999000000</v>
      </c>
      <c r="E168" s="32">
        <v>4779000000</v>
      </c>
      <c r="F168" s="32">
        <v>5827067765.8999996</v>
      </c>
      <c r="H168" s="31" t="s">
        <v>75</v>
      </c>
      <c r="I168" s="32">
        <v>392567023.46999997</v>
      </c>
      <c r="J168" s="32">
        <v>392996029.43999994</v>
      </c>
      <c r="K168" s="32">
        <v>457991023.72999996</v>
      </c>
      <c r="L168" s="32">
        <v>411520676.56</v>
      </c>
    </row>
    <row r="169" spans="1:12" ht="18.75" x14ac:dyDescent="0.3">
      <c r="A169" t="s">
        <v>51</v>
      </c>
      <c r="B169" s="33"/>
      <c r="C169" s="33"/>
      <c r="D169" s="33"/>
      <c r="E169" s="33"/>
      <c r="F169" s="33"/>
    </row>
    <row r="170" spans="1:12" ht="18.75" x14ac:dyDescent="0.3">
      <c r="A170" t="s">
        <v>51</v>
      </c>
      <c r="B170" s="28" t="s">
        <v>73</v>
      </c>
      <c r="C170" s="28">
        <v>2015</v>
      </c>
      <c r="D170" s="28">
        <v>2016</v>
      </c>
      <c r="E170" s="28">
        <v>2017</v>
      </c>
      <c r="F170" s="28">
        <v>2018</v>
      </c>
    </row>
    <row r="171" spans="1:12" ht="18.75" x14ac:dyDescent="0.3">
      <c r="A171" t="s">
        <v>51</v>
      </c>
      <c r="B171" s="33"/>
      <c r="C171" s="34">
        <v>0.57034793016937835</v>
      </c>
      <c r="D171" s="34">
        <v>0.45191812181842522</v>
      </c>
      <c r="E171" s="34">
        <v>0.41089325737100829</v>
      </c>
      <c r="F171" s="34">
        <v>0.5032456530780729</v>
      </c>
    </row>
    <row r="173" spans="1:12" ht="18.75" x14ac:dyDescent="0.3">
      <c r="A173" t="s">
        <v>52</v>
      </c>
      <c r="B173" s="28" t="s">
        <v>67</v>
      </c>
      <c r="C173" s="28">
        <v>2015</v>
      </c>
      <c r="D173" s="28">
        <v>2016</v>
      </c>
      <c r="E173" s="28">
        <v>2017</v>
      </c>
      <c r="F173" s="28">
        <v>2018</v>
      </c>
      <c r="H173" s="28" t="s">
        <v>67</v>
      </c>
      <c r="I173" s="28">
        <v>2015</v>
      </c>
      <c r="J173" s="28">
        <v>2016</v>
      </c>
      <c r="K173" s="28">
        <v>2017</v>
      </c>
      <c r="L173" s="28">
        <v>2018</v>
      </c>
    </row>
    <row r="174" spans="1:12" ht="18.75" x14ac:dyDescent="0.3">
      <c r="A174" t="s">
        <v>52</v>
      </c>
      <c r="B174" s="29" t="s">
        <v>68</v>
      </c>
      <c r="C174" s="30">
        <v>11780000000</v>
      </c>
      <c r="D174" s="30">
        <v>11798000000</v>
      </c>
      <c r="E174" s="30">
        <v>12114000000</v>
      </c>
      <c r="F174" s="30">
        <v>12822313111.359999</v>
      </c>
      <c r="H174" s="29" t="s">
        <v>68</v>
      </c>
      <c r="I174" s="30">
        <v>1124364729.8</v>
      </c>
      <c r="J174" s="30">
        <v>456944715.19</v>
      </c>
      <c r="K174" s="30">
        <v>314088794.77000004</v>
      </c>
      <c r="L174" s="30">
        <v>598571123.70000005</v>
      </c>
    </row>
    <row r="175" spans="1:12" ht="18.75" x14ac:dyDescent="0.3">
      <c r="A175" t="s">
        <v>52</v>
      </c>
      <c r="B175" s="29" t="s">
        <v>69</v>
      </c>
      <c r="C175" s="30">
        <v>1378000000</v>
      </c>
      <c r="D175" s="30">
        <v>1306000000</v>
      </c>
      <c r="E175" s="30">
        <v>1222000000</v>
      </c>
      <c r="F175" s="30">
        <v>1246799875.52</v>
      </c>
      <c r="H175" s="29" t="s">
        <v>69</v>
      </c>
      <c r="I175" s="30">
        <v>137886854.17000002</v>
      </c>
      <c r="J175" s="30">
        <v>207592416.77999997</v>
      </c>
      <c r="K175" s="30">
        <v>195491612.63</v>
      </c>
      <c r="L175" s="30">
        <v>120339137.28999999</v>
      </c>
    </row>
    <row r="176" spans="1:12" ht="18.75" x14ac:dyDescent="0.3">
      <c r="A176" t="s">
        <v>52</v>
      </c>
      <c r="B176" s="29" t="s">
        <v>70</v>
      </c>
      <c r="C176" s="30">
        <v>1331000000</v>
      </c>
      <c r="D176" s="30">
        <v>1303000000</v>
      </c>
      <c r="E176" s="30">
        <v>1474000000</v>
      </c>
      <c r="F176" s="30">
        <v>1831158246.5699999</v>
      </c>
      <c r="H176" s="29" t="s">
        <v>74</v>
      </c>
      <c r="I176" s="30">
        <v>174010870.13</v>
      </c>
      <c r="J176" s="30">
        <v>156003868.65000001</v>
      </c>
      <c r="K176" s="30">
        <v>116353268.82000001</v>
      </c>
      <c r="L176" s="30">
        <v>144942290.59999999</v>
      </c>
    </row>
    <row r="177" spans="1:12" ht="18.75" x14ac:dyDescent="0.3">
      <c r="A177" t="s">
        <v>52</v>
      </c>
      <c r="B177" s="29" t="s">
        <v>71</v>
      </c>
      <c r="C177" s="30">
        <v>3814000000</v>
      </c>
      <c r="D177" s="30">
        <v>4295000000</v>
      </c>
      <c r="E177" s="30">
        <v>4706000000</v>
      </c>
      <c r="F177" s="30">
        <v>8400171406.9599981</v>
      </c>
      <c r="H177" s="29" t="s">
        <v>71</v>
      </c>
      <c r="I177" s="30">
        <v>178588421.63999999</v>
      </c>
      <c r="J177" s="30">
        <v>49424836.32</v>
      </c>
      <c r="K177" s="30">
        <v>289790294.03999996</v>
      </c>
      <c r="L177" s="30">
        <v>433121486.47000003</v>
      </c>
    </row>
    <row r="178" spans="1:12" ht="18.75" x14ac:dyDescent="0.3">
      <c r="A178" t="s">
        <v>52</v>
      </c>
      <c r="B178" s="31" t="s">
        <v>72</v>
      </c>
      <c r="C178" s="32">
        <v>18303000000</v>
      </c>
      <c r="D178" s="32">
        <v>18702000000</v>
      </c>
      <c r="E178" s="32">
        <v>19516000000</v>
      </c>
      <c r="F178" s="32">
        <v>24300442640.409996</v>
      </c>
      <c r="H178" s="31" t="s">
        <v>75</v>
      </c>
      <c r="I178" s="32">
        <v>1614850875.7399998</v>
      </c>
      <c r="J178" s="32">
        <v>869965836.94000006</v>
      </c>
      <c r="K178" s="32">
        <v>915723970.25999999</v>
      </c>
      <c r="L178" s="32">
        <v>1296974038.0599999</v>
      </c>
    </row>
    <row r="179" spans="1:12" ht="18.75" x14ac:dyDescent="0.3">
      <c r="A179" t="s">
        <v>52</v>
      </c>
      <c r="B179" s="33"/>
      <c r="C179" s="33"/>
      <c r="D179" s="33"/>
      <c r="E179" s="33"/>
      <c r="F179" s="33"/>
    </row>
    <row r="180" spans="1:12" ht="18.75" x14ac:dyDescent="0.3">
      <c r="A180" t="s">
        <v>52</v>
      </c>
      <c r="B180" s="28" t="s">
        <v>73</v>
      </c>
      <c r="C180" s="28">
        <v>2015</v>
      </c>
      <c r="D180" s="28">
        <v>2016</v>
      </c>
      <c r="E180" s="28">
        <v>2017</v>
      </c>
      <c r="F180" s="28">
        <v>2018</v>
      </c>
    </row>
    <row r="181" spans="1:12" ht="18.75" x14ac:dyDescent="0.3">
      <c r="A181" t="s">
        <v>52</v>
      </c>
      <c r="B181" s="33"/>
      <c r="C181" s="34">
        <v>0.51623781148130121</v>
      </c>
      <c r="D181" s="34">
        <v>0.40292134266661267</v>
      </c>
      <c r="E181" s="34">
        <v>0.30509802597004232</v>
      </c>
      <c r="F181" s="34">
        <v>0.39792913748040371</v>
      </c>
    </row>
    <row r="183" spans="1:12" ht="18.75" x14ac:dyDescent="0.3">
      <c r="A183" t="s">
        <v>53</v>
      </c>
      <c r="B183" s="28" t="s">
        <v>67</v>
      </c>
      <c r="C183" s="28">
        <v>2015</v>
      </c>
      <c r="D183" s="28">
        <v>2016</v>
      </c>
      <c r="E183" s="28">
        <v>2017</v>
      </c>
      <c r="F183" s="28">
        <v>2018</v>
      </c>
      <c r="H183" s="28" t="s">
        <v>67</v>
      </c>
      <c r="I183" s="28">
        <v>2015</v>
      </c>
      <c r="J183" s="28">
        <v>2016</v>
      </c>
      <c r="K183" s="28">
        <v>2017</v>
      </c>
      <c r="L183" s="28">
        <v>2018</v>
      </c>
    </row>
    <row r="184" spans="1:12" ht="18.75" x14ac:dyDescent="0.3">
      <c r="A184" t="s">
        <v>53</v>
      </c>
      <c r="B184" s="29" t="s">
        <v>68</v>
      </c>
      <c r="C184" s="30">
        <v>70664000000</v>
      </c>
      <c r="D184" s="30">
        <v>78673000000</v>
      </c>
      <c r="E184" s="30">
        <v>99818000000</v>
      </c>
      <c r="F184" s="30">
        <v>113931744650.76997</v>
      </c>
      <c r="H184" s="29" t="s">
        <v>68</v>
      </c>
      <c r="I184" s="30">
        <v>5260229794.0499992</v>
      </c>
      <c r="J184" s="30">
        <v>2407798722.0499997</v>
      </c>
      <c r="K184" s="30">
        <v>1004859171.512416</v>
      </c>
      <c r="L184" s="30">
        <v>25809889.109999925</v>
      </c>
    </row>
    <row r="185" spans="1:12" ht="18.75" x14ac:dyDescent="0.3">
      <c r="A185" t="s">
        <v>53</v>
      </c>
      <c r="B185" s="29" t="s">
        <v>69</v>
      </c>
      <c r="C185" s="30">
        <v>21035000000</v>
      </c>
      <c r="D185" s="30">
        <v>19762000000</v>
      </c>
      <c r="E185" s="30">
        <v>19337000000</v>
      </c>
      <c r="F185" s="30">
        <v>19721238405.41</v>
      </c>
      <c r="H185" s="29" t="s">
        <v>69</v>
      </c>
      <c r="I185" s="30">
        <v>1350737408.6400001</v>
      </c>
      <c r="J185" s="30">
        <v>1340069539.1800001</v>
      </c>
      <c r="K185" s="30">
        <v>495038818.15999997</v>
      </c>
      <c r="L185" s="30">
        <v>169223344.00999999</v>
      </c>
    </row>
    <row r="186" spans="1:12" ht="18.75" x14ac:dyDescent="0.3">
      <c r="A186" t="s">
        <v>53</v>
      </c>
      <c r="B186" s="29" t="s">
        <v>70</v>
      </c>
      <c r="C186" s="30">
        <v>14382000000</v>
      </c>
      <c r="D186" s="30">
        <v>12100000000</v>
      </c>
      <c r="E186" s="30">
        <v>11811000000</v>
      </c>
      <c r="F186" s="30">
        <v>13211030062.009998</v>
      </c>
      <c r="H186" s="29" t="s">
        <v>74</v>
      </c>
      <c r="I186" s="30">
        <v>462304535.13999999</v>
      </c>
      <c r="J186" s="30">
        <v>737690538.77999997</v>
      </c>
      <c r="K186" s="30">
        <v>224355651.5</v>
      </c>
      <c r="L186" s="30">
        <v>0</v>
      </c>
    </row>
    <row r="187" spans="1:12" ht="18.75" x14ac:dyDescent="0.3">
      <c r="A187" t="s">
        <v>53</v>
      </c>
      <c r="B187" s="29" t="s">
        <v>71</v>
      </c>
      <c r="C187" s="30">
        <v>1205000000</v>
      </c>
      <c r="D187" s="30">
        <v>1605000000</v>
      </c>
      <c r="E187" s="30">
        <v>3863000000</v>
      </c>
      <c r="F187" s="30">
        <v>9574673075.1278801</v>
      </c>
      <c r="H187" s="29" t="s">
        <v>71</v>
      </c>
      <c r="I187" s="30">
        <v>213216972.37999997</v>
      </c>
      <c r="J187" s="30">
        <v>227062676.25</v>
      </c>
      <c r="K187" s="30">
        <v>77223657.150000006</v>
      </c>
      <c r="L187" s="30">
        <v>105899715.03</v>
      </c>
    </row>
    <row r="188" spans="1:12" ht="18.75" x14ac:dyDescent="0.3">
      <c r="A188" t="s">
        <v>53</v>
      </c>
      <c r="B188" s="31" t="s">
        <v>72</v>
      </c>
      <c r="C188" s="32">
        <v>107286000000</v>
      </c>
      <c r="D188" s="32">
        <v>112140000000</v>
      </c>
      <c r="E188" s="32">
        <v>134829000000</v>
      </c>
      <c r="F188" s="32">
        <v>156438686193.31784</v>
      </c>
      <c r="H188" s="31" t="s">
        <v>75</v>
      </c>
      <c r="I188" s="32">
        <v>7286488710.21</v>
      </c>
      <c r="J188" s="32">
        <v>4712621476.2599993</v>
      </c>
      <c r="K188" s="32">
        <v>1801477298.3224161</v>
      </c>
      <c r="L188" s="32">
        <v>300932948.14999992</v>
      </c>
    </row>
    <row r="189" spans="1:12" ht="18.75" x14ac:dyDescent="0.3">
      <c r="A189" t="s">
        <v>53</v>
      </c>
      <c r="B189" s="33"/>
      <c r="C189" s="33"/>
      <c r="D189" s="33"/>
      <c r="E189" s="33"/>
      <c r="F189" s="33"/>
    </row>
    <row r="190" spans="1:12" ht="18.75" x14ac:dyDescent="0.3">
      <c r="A190" t="s">
        <v>53</v>
      </c>
      <c r="B190" s="28" t="s">
        <v>73</v>
      </c>
      <c r="C190" s="28">
        <v>2015</v>
      </c>
      <c r="D190" s="28">
        <v>2016</v>
      </c>
      <c r="E190" s="28">
        <v>2017</v>
      </c>
      <c r="F190" s="28">
        <v>2018</v>
      </c>
    </row>
    <row r="191" spans="1:12" ht="18.75" x14ac:dyDescent="0.3">
      <c r="A191" t="s">
        <v>53</v>
      </c>
      <c r="B191" s="33"/>
      <c r="C191" s="34">
        <v>2.0570966304340428</v>
      </c>
      <c r="D191" s="34">
        <v>2.5082547673929474</v>
      </c>
      <c r="E191" s="34">
        <v>3.1283998443605108</v>
      </c>
      <c r="F191" s="34">
        <v>2.8838100347045037</v>
      </c>
    </row>
    <row r="193" spans="1:12" ht="18.75" x14ac:dyDescent="0.3">
      <c r="A193" t="s">
        <v>54</v>
      </c>
      <c r="B193" s="28" t="s">
        <v>67</v>
      </c>
      <c r="C193" s="28">
        <v>2015</v>
      </c>
      <c r="D193" s="28">
        <v>2016</v>
      </c>
      <c r="E193" s="28">
        <v>2017</v>
      </c>
      <c r="F193" s="28">
        <v>2018</v>
      </c>
      <c r="H193" s="28" t="s">
        <v>67</v>
      </c>
      <c r="I193" s="28">
        <v>2015</v>
      </c>
      <c r="J193" s="28">
        <v>2016</v>
      </c>
      <c r="K193" s="28">
        <v>2017</v>
      </c>
      <c r="L193" s="28">
        <v>2018</v>
      </c>
    </row>
    <row r="194" spans="1:12" ht="18.75" x14ac:dyDescent="0.3">
      <c r="A194" t="s">
        <v>54</v>
      </c>
      <c r="B194" s="29" t="s">
        <v>68</v>
      </c>
      <c r="C194" s="30">
        <v>361000000</v>
      </c>
      <c r="D194" s="30">
        <v>448000000</v>
      </c>
      <c r="E194" s="30">
        <v>448000000</v>
      </c>
      <c r="F194" s="30">
        <v>440113901.40999997</v>
      </c>
      <c r="H194" s="29" t="s">
        <v>68</v>
      </c>
      <c r="I194" s="30">
        <v>74093483.139999986</v>
      </c>
      <c r="J194" s="30">
        <v>73525080.359999985</v>
      </c>
      <c r="K194" s="30">
        <v>75857066.060000002</v>
      </c>
      <c r="L194" s="30">
        <v>61830555.399999999</v>
      </c>
    </row>
    <row r="195" spans="1:12" ht="18.75" x14ac:dyDescent="0.3">
      <c r="A195" t="s">
        <v>54</v>
      </c>
      <c r="B195" s="29" t="s">
        <v>69</v>
      </c>
      <c r="C195" s="30">
        <v>881000000</v>
      </c>
      <c r="D195" s="30">
        <v>932000000</v>
      </c>
      <c r="E195" s="30">
        <v>860000000</v>
      </c>
      <c r="F195" s="30">
        <v>845984295.51999998</v>
      </c>
      <c r="H195" s="29" t="s">
        <v>69</v>
      </c>
      <c r="I195" s="30">
        <v>148083370.23999998</v>
      </c>
      <c r="J195" s="30">
        <v>150872061.38000003</v>
      </c>
      <c r="K195" s="30">
        <v>153695537.65400001</v>
      </c>
      <c r="L195" s="30">
        <v>175203417.61000001</v>
      </c>
    </row>
    <row r="196" spans="1:12" ht="18.75" x14ac:dyDescent="0.3">
      <c r="A196" t="s">
        <v>54</v>
      </c>
      <c r="B196" s="29" t="s">
        <v>70</v>
      </c>
      <c r="C196" s="30">
        <v>276000000</v>
      </c>
      <c r="D196" s="30">
        <v>311000000</v>
      </c>
      <c r="E196" s="30">
        <v>397000000</v>
      </c>
      <c r="F196" s="30">
        <v>800374104.99000001</v>
      </c>
      <c r="H196" s="29" t="s">
        <v>74</v>
      </c>
      <c r="I196" s="30">
        <v>23073590.879999999</v>
      </c>
      <c r="J196" s="30">
        <v>25530008.469999999</v>
      </c>
      <c r="K196" s="30">
        <v>25108693.770000003</v>
      </c>
      <c r="L196" s="30">
        <v>46637607.780000001</v>
      </c>
    </row>
    <row r="197" spans="1:12" ht="18.75" x14ac:dyDescent="0.3">
      <c r="A197" t="s">
        <v>54</v>
      </c>
      <c r="B197" s="29" t="s">
        <v>71</v>
      </c>
      <c r="C197" s="30">
        <v>68000000</v>
      </c>
      <c r="D197" s="30">
        <v>0</v>
      </c>
      <c r="E197" s="30">
        <v>370000000</v>
      </c>
      <c r="F197" s="30">
        <v>746508632.36000001</v>
      </c>
      <c r="H197" s="29" t="s">
        <v>71</v>
      </c>
      <c r="I197" s="30">
        <v>4030056.83</v>
      </c>
      <c r="J197" s="30">
        <v>0</v>
      </c>
      <c r="K197" s="30">
        <v>0</v>
      </c>
      <c r="L197" s="30">
        <v>0</v>
      </c>
    </row>
    <row r="198" spans="1:12" ht="18.75" x14ac:dyDescent="0.3">
      <c r="A198" t="s">
        <v>54</v>
      </c>
      <c r="B198" s="31" t="s">
        <v>72</v>
      </c>
      <c r="C198" s="32">
        <v>1586000000</v>
      </c>
      <c r="D198" s="32">
        <v>1691000000</v>
      </c>
      <c r="E198" s="32">
        <v>2075000000</v>
      </c>
      <c r="F198" s="32">
        <v>2832980934.2799997</v>
      </c>
      <c r="H198" s="31" t="s">
        <v>75</v>
      </c>
      <c r="I198" s="32">
        <v>249280501.08999997</v>
      </c>
      <c r="J198" s="32">
        <v>249927150.21000001</v>
      </c>
      <c r="K198" s="32">
        <v>254661297.48400003</v>
      </c>
      <c r="L198" s="32">
        <v>283671580.79000002</v>
      </c>
    </row>
    <row r="199" spans="1:12" ht="18.75" x14ac:dyDescent="0.3">
      <c r="A199" t="s">
        <v>54</v>
      </c>
      <c r="B199" s="33"/>
      <c r="C199" s="33"/>
      <c r="D199" s="33"/>
      <c r="E199" s="33"/>
      <c r="F199" s="33"/>
    </row>
    <row r="200" spans="1:12" ht="18.75" x14ac:dyDescent="0.3">
      <c r="A200" t="s">
        <v>54</v>
      </c>
      <c r="B200" s="28" t="s">
        <v>73</v>
      </c>
      <c r="C200" s="28">
        <v>2015</v>
      </c>
      <c r="D200" s="28">
        <v>2016</v>
      </c>
      <c r="E200" s="28">
        <v>2017</v>
      </c>
      <c r="F200" s="28">
        <v>2018</v>
      </c>
    </row>
    <row r="201" spans="1:12" ht="18.75" x14ac:dyDescent="0.3">
      <c r="A201" t="s">
        <v>54</v>
      </c>
      <c r="B201" s="33"/>
      <c r="C201" s="34">
        <v>9.0087406022867522E-2</v>
      </c>
      <c r="D201" s="34">
        <v>0.12406407719569168</v>
      </c>
      <c r="E201" s="34">
        <v>0.1330001987617947</v>
      </c>
      <c r="F201" s="34">
        <v>0.27560983258365085</v>
      </c>
    </row>
    <row r="203" spans="1:12" ht="18.75" x14ac:dyDescent="0.3">
      <c r="A203" t="s">
        <v>55</v>
      </c>
      <c r="B203" s="28" t="s">
        <v>67</v>
      </c>
      <c r="C203" s="28">
        <v>2015</v>
      </c>
      <c r="D203" s="28">
        <v>2016</v>
      </c>
      <c r="E203" s="28">
        <v>2017</v>
      </c>
      <c r="F203" s="28">
        <v>2018</v>
      </c>
      <c r="H203" s="28" t="s">
        <v>67</v>
      </c>
      <c r="I203" s="28">
        <v>2015</v>
      </c>
      <c r="J203" s="28">
        <v>2016</v>
      </c>
      <c r="K203" s="28">
        <v>2017</v>
      </c>
      <c r="L203" s="28">
        <v>2018</v>
      </c>
    </row>
    <row r="204" spans="1:12" ht="18.75" x14ac:dyDescent="0.3">
      <c r="A204" t="s">
        <v>55</v>
      </c>
      <c r="B204" s="29" t="s">
        <v>68</v>
      </c>
      <c r="C204" s="30">
        <v>2153000000</v>
      </c>
      <c r="D204" s="30">
        <v>2431000000</v>
      </c>
      <c r="E204" s="30">
        <v>2459000000</v>
      </c>
      <c r="F204" s="30">
        <v>2585827574.0899997</v>
      </c>
      <c r="H204" s="29" t="s">
        <v>68</v>
      </c>
      <c r="I204" s="30">
        <v>6995576.7500000009</v>
      </c>
      <c r="J204" s="30">
        <v>8204319.21</v>
      </c>
      <c r="K204" s="30">
        <v>18701489.849999998</v>
      </c>
      <c r="L204" s="30">
        <v>89464190.250000015</v>
      </c>
    </row>
    <row r="205" spans="1:12" ht="18.75" x14ac:dyDescent="0.3">
      <c r="A205" t="s">
        <v>55</v>
      </c>
      <c r="B205" s="29" t="s">
        <v>69</v>
      </c>
      <c r="C205" s="30">
        <v>471000000</v>
      </c>
      <c r="D205" s="30">
        <v>524000000</v>
      </c>
      <c r="E205" s="30">
        <v>494000000</v>
      </c>
      <c r="F205" s="30">
        <v>450202729.59999996</v>
      </c>
      <c r="H205" s="29" t="s">
        <v>69</v>
      </c>
      <c r="I205" s="30">
        <v>92066103.730000004</v>
      </c>
      <c r="J205" s="30">
        <v>97377979.579999998</v>
      </c>
      <c r="K205" s="30">
        <v>102844075.38</v>
      </c>
      <c r="L205" s="30">
        <v>104405129.41</v>
      </c>
    </row>
    <row r="206" spans="1:12" ht="18.75" x14ac:dyDescent="0.3">
      <c r="A206" t="s">
        <v>55</v>
      </c>
      <c r="B206" s="29" t="s">
        <v>70</v>
      </c>
      <c r="C206" s="30">
        <v>0</v>
      </c>
      <c r="D206" s="30">
        <v>0</v>
      </c>
      <c r="E206" s="30">
        <v>20000000</v>
      </c>
      <c r="F206" s="30">
        <v>21896226.065021995</v>
      </c>
      <c r="H206" s="29" t="s">
        <v>74</v>
      </c>
      <c r="I206" s="30">
        <v>0</v>
      </c>
      <c r="J206" s="30">
        <v>0</v>
      </c>
      <c r="K206" s="30">
        <v>1628666.49</v>
      </c>
      <c r="L206" s="30">
        <v>2162764.11</v>
      </c>
    </row>
    <row r="207" spans="1:12" ht="18.75" x14ac:dyDescent="0.3">
      <c r="A207" t="s">
        <v>55</v>
      </c>
      <c r="B207" s="29" t="s">
        <v>71</v>
      </c>
      <c r="C207" s="30">
        <v>9000000</v>
      </c>
      <c r="D207" s="30">
        <v>16000000</v>
      </c>
      <c r="E207" s="30">
        <v>1538000000</v>
      </c>
      <c r="F207" s="30">
        <v>1483556569.5025282</v>
      </c>
      <c r="H207" s="29" t="s">
        <v>71</v>
      </c>
      <c r="I207" s="30">
        <v>3086038.37</v>
      </c>
      <c r="J207" s="30">
        <v>283944.15999999997</v>
      </c>
      <c r="K207" s="30">
        <v>57606181.099999994</v>
      </c>
      <c r="L207" s="30">
        <v>0</v>
      </c>
    </row>
    <row r="208" spans="1:12" ht="18.75" x14ac:dyDescent="0.3">
      <c r="A208" t="s">
        <v>55</v>
      </c>
      <c r="B208" s="31" t="s">
        <v>72</v>
      </c>
      <c r="C208" s="32">
        <v>2633000000</v>
      </c>
      <c r="D208" s="32">
        <v>2971000000</v>
      </c>
      <c r="E208" s="32">
        <v>4511000000</v>
      </c>
      <c r="F208" s="32">
        <v>4541483099.2575493</v>
      </c>
      <c r="H208" s="31" t="s">
        <v>75</v>
      </c>
      <c r="I208" s="32">
        <v>102147718.85000001</v>
      </c>
      <c r="J208" s="32">
        <v>105866242.94999999</v>
      </c>
      <c r="K208" s="32">
        <v>180780412.81999999</v>
      </c>
      <c r="L208" s="32">
        <v>196032083.77000004</v>
      </c>
    </row>
    <row r="209" spans="1:12" ht="18.75" x14ac:dyDescent="0.3">
      <c r="A209" t="s">
        <v>55</v>
      </c>
      <c r="B209" s="33"/>
      <c r="C209" s="33"/>
      <c r="D209" s="33"/>
      <c r="E209" s="33"/>
      <c r="F209" s="33"/>
    </row>
    <row r="210" spans="1:12" ht="18.75" x14ac:dyDescent="0.3">
      <c r="A210" t="s">
        <v>55</v>
      </c>
      <c r="B210" s="28" t="s">
        <v>73</v>
      </c>
      <c r="C210" s="28">
        <v>2015</v>
      </c>
      <c r="D210" s="28">
        <v>2016</v>
      </c>
      <c r="E210" s="28">
        <v>2017</v>
      </c>
      <c r="F210" s="28">
        <v>2018</v>
      </c>
    </row>
    <row r="211" spans="1:12" ht="18.75" x14ac:dyDescent="0.3">
      <c r="A211" t="s">
        <v>55</v>
      </c>
      <c r="B211" s="33"/>
      <c r="C211" s="34">
        <v>0.56102639985008451</v>
      </c>
      <c r="D211" s="34">
        <v>0.50057997390369535</v>
      </c>
      <c r="E211" s="34">
        <v>0.4847491882408031</v>
      </c>
      <c r="F211" s="34">
        <v>0.46973927615099914</v>
      </c>
    </row>
    <row r="213" spans="1:12" ht="18.75" x14ac:dyDescent="0.3">
      <c r="A213" t="s">
        <v>56</v>
      </c>
      <c r="B213" s="28" t="s">
        <v>67</v>
      </c>
      <c r="C213" s="28">
        <v>2015</v>
      </c>
      <c r="D213" s="28">
        <v>2016</v>
      </c>
      <c r="E213" s="28">
        <v>2017</v>
      </c>
      <c r="F213" s="28">
        <v>2018</v>
      </c>
      <c r="H213" s="28" t="s">
        <v>67</v>
      </c>
      <c r="I213" s="28">
        <v>2015</v>
      </c>
      <c r="J213" s="28">
        <v>2016</v>
      </c>
      <c r="K213" s="28">
        <v>2017</v>
      </c>
      <c r="L213" s="28">
        <v>2018</v>
      </c>
    </row>
    <row r="214" spans="1:12" ht="18.75" x14ac:dyDescent="0.3">
      <c r="A214" t="s">
        <v>56</v>
      </c>
      <c r="B214" s="29" t="s">
        <v>68</v>
      </c>
      <c r="C214" s="30">
        <v>492000000</v>
      </c>
      <c r="D214" s="30">
        <v>327000000</v>
      </c>
      <c r="E214" s="30">
        <v>427000000</v>
      </c>
      <c r="F214" s="30">
        <v>435517077.70999992</v>
      </c>
      <c r="H214" s="29" t="s">
        <v>68</v>
      </c>
      <c r="I214" s="30">
        <v>30794073.809999995</v>
      </c>
      <c r="J214" s="30">
        <v>38590034.609999999</v>
      </c>
      <c r="K214" s="30">
        <v>46175071.629999995</v>
      </c>
      <c r="L214" s="30">
        <v>25911478.359999985</v>
      </c>
    </row>
    <row r="215" spans="1:12" ht="18.75" x14ac:dyDescent="0.3">
      <c r="A215" t="s">
        <v>56</v>
      </c>
      <c r="B215" s="29" t="s">
        <v>69</v>
      </c>
      <c r="C215" s="30">
        <v>1273000000</v>
      </c>
      <c r="D215" s="30">
        <v>1217000000</v>
      </c>
      <c r="E215" s="30">
        <v>1146000000</v>
      </c>
      <c r="F215" s="30">
        <v>1023273051.4300001</v>
      </c>
      <c r="H215" s="29" t="s">
        <v>69</v>
      </c>
      <c r="I215" s="30">
        <v>136619770.45000002</v>
      </c>
      <c r="J215" s="30">
        <v>191294417.13</v>
      </c>
      <c r="K215" s="30">
        <v>171487350.99000001</v>
      </c>
      <c r="L215" s="30">
        <v>170988227.01999998</v>
      </c>
    </row>
    <row r="216" spans="1:12" ht="18.75" x14ac:dyDescent="0.3">
      <c r="A216" t="s">
        <v>56</v>
      </c>
      <c r="B216" s="29" t="s">
        <v>70</v>
      </c>
      <c r="C216" s="30">
        <v>0</v>
      </c>
      <c r="D216" s="30">
        <v>0</v>
      </c>
      <c r="E216" s="30">
        <v>0</v>
      </c>
      <c r="F216" s="30">
        <v>0</v>
      </c>
      <c r="H216" s="29" t="s">
        <v>74</v>
      </c>
      <c r="I216" s="30">
        <v>0</v>
      </c>
      <c r="J216" s="30">
        <v>0</v>
      </c>
      <c r="K216" s="30">
        <v>0</v>
      </c>
      <c r="L216" s="30">
        <v>0</v>
      </c>
    </row>
    <row r="217" spans="1:12" ht="18.75" x14ac:dyDescent="0.3">
      <c r="A217" t="s">
        <v>56</v>
      </c>
      <c r="B217" s="29" t="s">
        <v>71</v>
      </c>
      <c r="C217" s="30">
        <v>0</v>
      </c>
      <c r="D217" s="30">
        <v>193000000</v>
      </c>
      <c r="E217" s="30">
        <v>193000000</v>
      </c>
      <c r="F217" s="30">
        <v>524694048.62</v>
      </c>
      <c r="H217" s="29" t="s">
        <v>71</v>
      </c>
      <c r="I217" s="30">
        <v>0</v>
      </c>
      <c r="J217" s="30">
        <v>0</v>
      </c>
      <c r="K217" s="30">
        <v>19831.48</v>
      </c>
      <c r="L217" s="30">
        <v>0</v>
      </c>
    </row>
    <row r="218" spans="1:12" ht="18.75" x14ac:dyDescent="0.3">
      <c r="A218" t="s">
        <v>56</v>
      </c>
      <c r="B218" s="31" t="s">
        <v>72</v>
      </c>
      <c r="C218" s="32">
        <v>1765000000</v>
      </c>
      <c r="D218" s="32">
        <v>1737000000</v>
      </c>
      <c r="E218" s="32">
        <v>1766000000</v>
      </c>
      <c r="F218" s="32">
        <v>1983484177.7599998</v>
      </c>
      <c r="H218" s="31" t="s">
        <v>75</v>
      </c>
      <c r="I218" s="32">
        <v>167413844.26000002</v>
      </c>
      <c r="J218" s="32">
        <v>229884451.74000001</v>
      </c>
      <c r="K218" s="32">
        <v>217682254.09999999</v>
      </c>
      <c r="L218" s="32">
        <v>196899705.37999997</v>
      </c>
    </row>
    <row r="219" spans="1:12" ht="18.75" x14ac:dyDescent="0.3">
      <c r="A219" t="s">
        <v>56</v>
      </c>
      <c r="B219" s="33"/>
      <c r="C219" s="33"/>
      <c r="D219" s="33"/>
      <c r="E219" s="33"/>
      <c r="F219" s="33"/>
    </row>
    <row r="220" spans="1:12" ht="18.75" x14ac:dyDescent="0.3">
      <c r="A220" t="s">
        <v>56</v>
      </c>
      <c r="B220" s="28" t="s">
        <v>73</v>
      </c>
      <c r="C220" s="28">
        <v>2015</v>
      </c>
      <c r="D220" s="28">
        <v>2016</v>
      </c>
      <c r="E220" s="28">
        <v>2017</v>
      </c>
      <c r="F220" s="28">
        <v>2018</v>
      </c>
    </row>
    <row r="221" spans="1:12" ht="18.75" x14ac:dyDescent="0.3">
      <c r="A221" t="s">
        <v>56</v>
      </c>
      <c r="B221" s="33"/>
      <c r="C221" s="34">
        <v>0.11770782899383093</v>
      </c>
      <c r="D221" s="34">
        <v>0.37308333918796543</v>
      </c>
      <c r="E221" s="34">
        <v>0.65643335830058103</v>
      </c>
      <c r="F221" s="34">
        <v>0.32910803320116933</v>
      </c>
    </row>
    <row r="223" spans="1:12" ht="18.75" x14ac:dyDescent="0.3">
      <c r="A223" t="s">
        <v>57</v>
      </c>
      <c r="B223" s="28" t="s">
        <v>67</v>
      </c>
      <c r="C223" s="28">
        <v>2015</v>
      </c>
      <c r="D223" s="28">
        <v>2016</v>
      </c>
      <c r="E223" s="28">
        <v>2017</v>
      </c>
      <c r="F223" s="28">
        <v>2018</v>
      </c>
      <c r="H223" s="28" t="s">
        <v>67</v>
      </c>
      <c r="I223" s="28">
        <v>2015</v>
      </c>
      <c r="J223" s="28">
        <v>2016</v>
      </c>
      <c r="K223" s="28">
        <v>2017</v>
      </c>
      <c r="L223" s="28">
        <v>2018</v>
      </c>
    </row>
    <row r="224" spans="1:12" ht="18.75" x14ac:dyDescent="0.3">
      <c r="A224" t="s">
        <v>57</v>
      </c>
      <c r="B224" s="29" t="s">
        <v>68</v>
      </c>
      <c r="C224" s="30">
        <v>52329000000</v>
      </c>
      <c r="D224" s="30">
        <v>57700000000</v>
      </c>
      <c r="E224" s="30">
        <v>57878000000</v>
      </c>
      <c r="F224" s="30">
        <v>63766533759.463615</v>
      </c>
      <c r="H224" s="29" t="s">
        <v>68</v>
      </c>
      <c r="I224" s="30">
        <v>3233314093.6600003</v>
      </c>
      <c r="J224" s="30">
        <v>1151003217.7099998</v>
      </c>
      <c r="K224" s="30">
        <v>1636868302.3899999</v>
      </c>
      <c r="L224" s="30">
        <v>38503149.590000004</v>
      </c>
    </row>
    <row r="225" spans="1:12" ht="18.75" x14ac:dyDescent="0.3">
      <c r="A225" t="s">
        <v>57</v>
      </c>
      <c r="B225" s="29" t="s">
        <v>69</v>
      </c>
      <c r="C225" s="30">
        <v>1679000000</v>
      </c>
      <c r="D225" s="30">
        <v>1636000000</v>
      </c>
      <c r="E225" s="30">
        <v>1529000000</v>
      </c>
      <c r="F225" s="30">
        <v>1468108448.49</v>
      </c>
      <c r="H225" s="29" t="s">
        <v>69</v>
      </c>
      <c r="I225" s="30">
        <v>269848958.33999997</v>
      </c>
      <c r="J225" s="30">
        <v>285198252.93000001</v>
      </c>
      <c r="K225" s="30">
        <v>333906290.90000004</v>
      </c>
      <c r="L225" s="30">
        <v>203395198.79000002</v>
      </c>
    </row>
    <row r="226" spans="1:12" ht="18.75" x14ac:dyDescent="0.3">
      <c r="A226" t="s">
        <v>57</v>
      </c>
      <c r="B226" s="29" t="s">
        <v>70</v>
      </c>
      <c r="C226" s="30">
        <v>8043000000</v>
      </c>
      <c r="D226" s="30">
        <v>6791000000</v>
      </c>
      <c r="E226" s="30">
        <v>7229000000</v>
      </c>
      <c r="F226" s="30">
        <v>8468582270.5800009</v>
      </c>
      <c r="H226" s="29" t="s">
        <v>74</v>
      </c>
      <c r="I226" s="30">
        <v>203074806.91</v>
      </c>
      <c r="J226" s="30">
        <v>264790490.40000001</v>
      </c>
      <c r="K226" s="30">
        <v>278843638.16999996</v>
      </c>
      <c r="L226" s="30">
        <v>462281858.39999998</v>
      </c>
    </row>
    <row r="227" spans="1:12" ht="18.75" x14ac:dyDescent="0.3">
      <c r="A227" t="s">
        <v>57</v>
      </c>
      <c r="B227" s="29" t="s">
        <v>71</v>
      </c>
      <c r="C227" s="30">
        <v>0</v>
      </c>
      <c r="D227" s="30">
        <v>0</v>
      </c>
      <c r="E227" s="30">
        <v>0</v>
      </c>
      <c r="F227" s="30">
        <v>10494327681.622801</v>
      </c>
      <c r="H227" s="29" t="s">
        <v>71</v>
      </c>
      <c r="I227" s="30">
        <v>0</v>
      </c>
      <c r="J227" s="30">
        <v>0</v>
      </c>
      <c r="K227" s="30">
        <v>0</v>
      </c>
      <c r="L227" s="30">
        <v>0</v>
      </c>
    </row>
    <row r="228" spans="1:12" ht="18.75" x14ac:dyDescent="0.3">
      <c r="A228" t="s">
        <v>57</v>
      </c>
      <c r="B228" s="31" t="s">
        <v>72</v>
      </c>
      <c r="C228" s="32">
        <v>62051000000</v>
      </c>
      <c r="D228" s="32">
        <v>66127000000</v>
      </c>
      <c r="E228" s="32">
        <v>66636000000</v>
      </c>
      <c r="F228" s="32">
        <v>84197552160.156418</v>
      </c>
      <c r="H228" s="31" t="s">
        <v>75</v>
      </c>
      <c r="I228" s="32">
        <v>3706237858.9100003</v>
      </c>
      <c r="J228" s="32">
        <v>1700991961.04</v>
      </c>
      <c r="K228" s="32">
        <v>2249618231.46</v>
      </c>
      <c r="L228" s="32">
        <v>704180206.77999997</v>
      </c>
    </row>
    <row r="229" spans="1:12" ht="18.75" x14ac:dyDescent="0.3">
      <c r="A229" t="s">
        <v>57</v>
      </c>
      <c r="B229" s="33"/>
      <c r="C229" s="33"/>
      <c r="D229" s="33"/>
      <c r="E229" s="33"/>
      <c r="F229" s="33"/>
    </row>
    <row r="230" spans="1:12" ht="18.75" x14ac:dyDescent="0.3">
      <c r="A230" t="s">
        <v>57</v>
      </c>
      <c r="B230" s="28" t="s">
        <v>73</v>
      </c>
      <c r="C230" s="28">
        <v>2015</v>
      </c>
      <c r="D230" s="28">
        <v>2016</v>
      </c>
      <c r="E230" s="28">
        <v>2017</v>
      </c>
      <c r="F230" s="28">
        <v>2018</v>
      </c>
    </row>
    <row r="231" spans="1:12" ht="18.75" x14ac:dyDescent="0.3">
      <c r="A231" t="s">
        <v>57</v>
      </c>
      <c r="B231" s="33"/>
      <c r="C231" s="34">
        <v>2.6129820774356385</v>
      </c>
      <c r="D231" s="34">
        <v>2.3985859778707961</v>
      </c>
      <c r="E231" s="34">
        <v>2.1241691021817148</v>
      </c>
      <c r="F231" s="34">
        <v>2.1629785028844051</v>
      </c>
    </row>
    <row r="233" spans="1:12" ht="18.75" x14ac:dyDescent="0.3">
      <c r="A233" t="s">
        <v>58</v>
      </c>
      <c r="B233" s="28" t="s">
        <v>67</v>
      </c>
      <c r="C233" s="28">
        <v>2015</v>
      </c>
      <c r="D233" s="28">
        <v>2016</v>
      </c>
      <c r="E233" s="28">
        <v>2017</v>
      </c>
      <c r="F233" s="28">
        <v>2018</v>
      </c>
      <c r="H233" s="28" t="s">
        <v>67</v>
      </c>
      <c r="I233" s="28">
        <v>2015</v>
      </c>
      <c r="J233" s="28">
        <v>2016</v>
      </c>
      <c r="K233" s="28">
        <v>2017</v>
      </c>
      <c r="L233" s="28">
        <v>2018</v>
      </c>
    </row>
    <row r="234" spans="1:12" ht="18.75" x14ac:dyDescent="0.3">
      <c r="A234" t="s">
        <v>58</v>
      </c>
      <c r="B234" s="29" t="s">
        <v>68</v>
      </c>
      <c r="C234" s="30">
        <v>9729000000</v>
      </c>
      <c r="D234" s="30">
        <v>10574000000</v>
      </c>
      <c r="E234" s="30">
        <v>11010000000</v>
      </c>
      <c r="F234" s="30">
        <v>10418928552.990002</v>
      </c>
      <c r="H234" s="29" t="s">
        <v>68</v>
      </c>
      <c r="I234" s="30">
        <v>1033893721.5799999</v>
      </c>
      <c r="J234" s="30">
        <v>356948982.01999998</v>
      </c>
      <c r="K234" s="30">
        <v>321313419.63000005</v>
      </c>
      <c r="L234" s="30">
        <v>581706081.75</v>
      </c>
    </row>
    <row r="235" spans="1:12" ht="18.75" x14ac:dyDescent="0.3">
      <c r="A235" t="s">
        <v>58</v>
      </c>
      <c r="B235" s="29" t="s">
        <v>69</v>
      </c>
      <c r="C235" s="30">
        <v>5141000000</v>
      </c>
      <c r="D235" s="30">
        <v>5940000000</v>
      </c>
      <c r="E235" s="30">
        <v>6745000000</v>
      </c>
      <c r="F235" s="30">
        <v>6907844719.8799992</v>
      </c>
      <c r="H235" s="29" t="s">
        <v>69</v>
      </c>
      <c r="I235" s="30">
        <v>352875816.5</v>
      </c>
      <c r="J235" s="30">
        <v>513033442.64999998</v>
      </c>
      <c r="K235" s="30">
        <v>539387402.99000001</v>
      </c>
      <c r="L235" s="30">
        <v>614072852.47000003</v>
      </c>
    </row>
    <row r="236" spans="1:12" ht="18.75" x14ac:dyDescent="0.3">
      <c r="A236" t="s">
        <v>58</v>
      </c>
      <c r="B236" s="29" t="s">
        <v>70</v>
      </c>
      <c r="C236" s="30">
        <v>3941000000</v>
      </c>
      <c r="D236" s="30">
        <v>3190000000</v>
      </c>
      <c r="E236" s="30">
        <v>3165000000</v>
      </c>
      <c r="F236" s="30">
        <v>3437553199.5800004</v>
      </c>
      <c r="H236" s="29" t="s">
        <v>74</v>
      </c>
      <c r="I236" s="30">
        <v>439617185.85000002</v>
      </c>
      <c r="J236" s="30">
        <v>444297614.98000002</v>
      </c>
      <c r="K236" s="30">
        <v>443028114.55000001</v>
      </c>
      <c r="L236" s="30">
        <v>578619042.98000002</v>
      </c>
    </row>
    <row r="237" spans="1:12" ht="18.75" x14ac:dyDescent="0.3">
      <c r="A237" t="s">
        <v>58</v>
      </c>
      <c r="B237" s="29" t="s">
        <v>71</v>
      </c>
      <c r="C237" s="30">
        <v>28000000</v>
      </c>
      <c r="D237" s="30">
        <v>338000000</v>
      </c>
      <c r="E237" s="30">
        <v>0</v>
      </c>
      <c r="F237" s="30">
        <v>3209041393.3400002</v>
      </c>
      <c r="H237" s="29" t="s">
        <v>71</v>
      </c>
      <c r="I237" s="30">
        <v>21797336.809999999</v>
      </c>
      <c r="J237" s="30">
        <v>20662244.649999999</v>
      </c>
      <c r="K237" s="30">
        <v>0</v>
      </c>
      <c r="L237" s="30">
        <v>14563298.930000002</v>
      </c>
    </row>
    <row r="238" spans="1:12" ht="18.75" x14ac:dyDescent="0.3">
      <c r="A238" t="s">
        <v>58</v>
      </c>
      <c r="B238" s="31" t="s">
        <v>72</v>
      </c>
      <c r="C238" s="32">
        <v>18839000000</v>
      </c>
      <c r="D238" s="32">
        <v>20042000000</v>
      </c>
      <c r="E238" s="32">
        <v>20920000000</v>
      </c>
      <c r="F238" s="32">
        <v>23973367865.790005</v>
      </c>
      <c r="H238" s="31" t="s">
        <v>75</v>
      </c>
      <c r="I238" s="32">
        <v>1848184060.7399998</v>
      </c>
      <c r="J238" s="32">
        <v>1334942284.3000002</v>
      </c>
      <c r="K238" s="32">
        <v>1303728937.1700001</v>
      </c>
      <c r="L238" s="32">
        <v>1788961276.1300001</v>
      </c>
    </row>
    <row r="239" spans="1:12" ht="18.75" x14ac:dyDescent="0.3">
      <c r="A239" t="s">
        <v>58</v>
      </c>
      <c r="B239" s="33"/>
      <c r="C239" s="33"/>
      <c r="D239" s="33"/>
      <c r="E239" s="33"/>
      <c r="F239" s="33"/>
    </row>
    <row r="240" spans="1:12" ht="18.75" x14ac:dyDescent="0.3">
      <c r="A240" t="s">
        <v>58</v>
      </c>
      <c r="B240" s="28" t="s">
        <v>73</v>
      </c>
      <c r="C240" s="28">
        <v>2015</v>
      </c>
      <c r="D240" s="28">
        <v>2016</v>
      </c>
      <c r="E240" s="28">
        <v>2017</v>
      </c>
      <c r="F240" s="28">
        <v>2018</v>
      </c>
    </row>
    <row r="241" spans="1:12" ht="18.75" x14ac:dyDescent="0.3">
      <c r="A241" t="s">
        <v>58</v>
      </c>
      <c r="B241" s="33"/>
      <c r="C241" s="34">
        <v>0.52920595677423099</v>
      </c>
      <c r="D241" s="34">
        <v>0.50124998690657585</v>
      </c>
      <c r="E241" s="34">
        <v>0.51081033413937438</v>
      </c>
      <c r="F241" s="34">
        <v>0.93136996811891637</v>
      </c>
    </row>
    <row r="243" spans="1:12" ht="18.75" x14ac:dyDescent="0.3">
      <c r="A243" t="s">
        <v>59</v>
      </c>
      <c r="B243" s="28" t="s">
        <v>67</v>
      </c>
      <c r="C243" s="28">
        <v>2015</v>
      </c>
      <c r="D243" s="28">
        <v>2016</v>
      </c>
      <c r="E243" s="28">
        <v>2017</v>
      </c>
      <c r="F243" s="28">
        <v>2018</v>
      </c>
      <c r="H243" s="28" t="s">
        <v>67</v>
      </c>
      <c r="I243" s="28">
        <v>2015</v>
      </c>
      <c r="J243" s="28">
        <v>2016</v>
      </c>
      <c r="K243" s="28">
        <v>2017</v>
      </c>
      <c r="L243" s="28">
        <v>2018</v>
      </c>
    </row>
    <row r="244" spans="1:12" ht="18.75" x14ac:dyDescent="0.3">
      <c r="A244" t="s">
        <v>59</v>
      </c>
      <c r="B244" s="29" t="s">
        <v>68</v>
      </c>
      <c r="C244" s="30">
        <v>1108000000</v>
      </c>
      <c r="D244" s="30">
        <v>1135000000</v>
      </c>
      <c r="E244" s="30">
        <v>1148000000</v>
      </c>
      <c r="F244" s="30">
        <v>1165353338.79</v>
      </c>
      <c r="H244" s="29" t="s">
        <v>68</v>
      </c>
      <c r="I244" s="30">
        <v>146929421.58000001</v>
      </c>
      <c r="J244" s="30">
        <v>69316626.839999989</v>
      </c>
      <c r="K244" s="30">
        <v>64530356.93</v>
      </c>
      <c r="L244" s="30">
        <v>103098007.96000001</v>
      </c>
    </row>
    <row r="245" spans="1:12" ht="18.75" x14ac:dyDescent="0.3">
      <c r="A245" t="s">
        <v>59</v>
      </c>
      <c r="B245" s="29" t="s">
        <v>69</v>
      </c>
      <c r="C245" s="30">
        <v>1302000000</v>
      </c>
      <c r="D245" s="30">
        <v>1185000000</v>
      </c>
      <c r="E245" s="30">
        <v>1075000000</v>
      </c>
      <c r="F245" s="30">
        <v>1058189422.895768</v>
      </c>
      <c r="H245" s="29" t="s">
        <v>69</v>
      </c>
      <c r="I245" s="30">
        <v>236866334.17999998</v>
      </c>
      <c r="J245" s="30">
        <v>270792814.76999998</v>
      </c>
      <c r="K245" s="30">
        <v>323709118.76899999</v>
      </c>
      <c r="L245" s="30">
        <v>257245412.35999995</v>
      </c>
    </row>
    <row r="246" spans="1:12" ht="18.75" x14ac:dyDescent="0.3">
      <c r="A246" t="s">
        <v>59</v>
      </c>
      <c r="B246" s="29" t="s">
        <v>70</v>
      </c>
      <c r="C246" s="30">
        <v>712000000</v>
      </c>
      <c r="D246" s="30">
        <v>650000000</v>
      </c>
      <c r="E246" s="30">
        <v>709000000</v>
      </c>
      <c r="F246" s="30">
        <v>885942265.14999998</v>
      </c>
      <c r="H246" s="29" t="s">
        <v>74</v>
      </c>
      <c r="I246" s="30">
        <v>32935669.489999998</v>
      </c>
      <c r="J246" s="30">
        <v>39767324.479999997</v>
      </c>
      <c r="K246" s="30">
        <v>41275618.159999996</v>
      </c>
      <c r="L246" s="30">
        <v>58775129.219999999</v>
      </c>
    </row>
    <row r="247" spans="1:12" ht="18.75" x14ac:dyDescent="0.3">
      <c r="A247" t="s">
        <v>59</v>
      </c>
      <c r="B247" s="29" t="s">
        <v>71</v>
      </c>
      <c r="C247" s="30">
        <v>18000000</v>
      </c>
      <c r="D247" s="30">
        <v>14000000</v>
      </c>
      <c r="E247" s="30">
        <v>0</v>
      </c>
      <c r="F247" s="30">
        <v>1398579619.0100002</v>
      </c>
      <c r="H247" s="29" t="s">
        <v>71</v>
      </c>
      <c r="I247" s="30">
        <v>0</v>
      </c>
      <c r="J247" s="30">
        <v>0</v>
      </c>
      <c r="K247" s="30">
        <v>0</v>
      </c>
      <c r="L247" s="30">
        <v>639666.6</v>
      </c>
    </row>
    <row r="248" spans="1:12" ht="18.75" x14ac:dyDescent="0.3">
      <c r="A248" t="s">
        <v>59</v>
      </c>
      <c r="B248" s="31" t="s">
        <v>72</v>
      </c>
      <c r="C248" s="32">
        <v>3140000000</v>
      </c>
      <c r="D248" s="32">
        <v>2984000000</v>
      </c>
      <c r="E248" s="32">
        <v>2932000000</v>
      </c>
      <c r="F248" s="32">
        <v>4508064645.845768</v>
      </c>
      <c r="H248" s="31" t="s">
        <v>75</v>
      </c>
      <c r="I248" s="32">
        <v>416731425.25</v>
      </c>
      <c r="J248" s="32">
        <v>379876766.08999997</v>
      </c>
      <c r="K248" s="32">
        <v>429515093.85899997</v>
      </c>
      <c r="L248" s="32">
        <v>419758216.13999999</v>
      </c>
    </row>
    <row r="249" spans="1:12" ht="18.75" x14ac:dyDescent="0.3">
      <c r="A249" t="s">
        <v>59</v>
      </c>
      <c r="B249" s="33"/>
      <c r="C249" s="33"/>
      <c r="D249" s="33"/>
      <c r="E249" s="33"/>
      <c r="F249" s="33"/>
    </row>
    <row r="250" spans="1:12" ht="18.75" x14ac:dyDescent="0.3">
      <c r="A250" t="s">
        <v>59</v>
      </c>
      <c r="B250" s="28" t="s">
        <v>73</v>
      </c>
      <c r="C250" s="28">
        <v>2015</v>
      </c>
      <c r="D250" s="28">
        <v>2016</v>
      </c>
      <c r="E250" s="28">
        <v>2017</v>
      </c>
      <c r="F250" s="28">
        <v>2018</v>
      </c>
    </row>
    <row r="251" spans="1:12" ht="18.75" x14ac:dyDescent="0.3">
      <c r="A251" t="s">
        <v>59</v>
      </c>
      <c r="B251" s="33"/>
      <c r="C251" s="34">
        <v>0.7151619415033913</v>
      </c>
      <c r="D251" s="34">
        <v>0.60899398136767935</v>
      </c>
      <c r="E251" s="34">
        <v>0.58429017824502338</v>
      </c>
      <c r="F251" s="34">
        <v>0.46626008037702521</v>
      </c>
    </row>
    <row r="253" spans="1:12" ht="18.75" x14ac:dyDescent="0.3">
      <c r="A253" t="s">
        <v>60</v>
      </c>
      <c r="B253" s="28" t="s">
        <v>67</v>
      </c>
      <c r="C253" s="28">
        <v>2015</v>
      </c>
      <c r="D253" s="28">
        <v>2016</v>
      </c>
      <c r="E253" s="28">
        <v>2017</v>
      </c>
      <c r="F253" s="28">
        <v>2018</v>
      </c>
      <c r="H253" s="28" t="s">
        <v>67</v>
      </c>
      <c r="I253" s="28">
        <v>2015</v>
      </c>
      <c r="J253" s="28">
        <v>2016</v>
      </c>
      <c r="K253" s="28">
        <v>2017</v>
      </c>
      <c r="L253" s="28">
        <v>2018</v>
      </c>
    </row>
    <row r="254" spans="1:12" ht="18.75" x14ac:dyDescent="0.3">
      <c r="A254" t="s">
        <v>60</v>
      </c>
      <c r="B254" s="29" t="s">
        <v>68</v>
      </c>
      <c r="C254" s="30">
        <v>221343000000</v>
      </c>
      <c r="D254" s="30">
        <v>225166000000</v>
      </c>
      <c r="E254" s="30">
        <v>235321000000</v>
      </c>
      <c r="F254" s="30">
        <v>247177188092.64001</v>
      </c>
      <c r="H254" s="29" t="s">
        <v>68</v>
      </c>
      <c r="I254" s="30">
        <v>14830533459.66</v>
      </c>
      <c r="J254" s="30">
        <v>7792923610.7600002</v>
      </c>
      <c r="K254" s="30">
        <v>8530018546.3499994</v>
      </c>
      <c r="L254" s="30">
        <v>13492437502.889999</v>
      </c>
    </row>
    <row r="255" spans="1:12" ht="18.75" x14ac:dyDescent="0.3">
      <c r="A255" t="s">
        <v>60</v>
      </c>
      <c r="B255" s="29" t="s">
        <v>69</v>
      </c>
      <c r="C255" s="30">
        <v>14475000000</v>
      </c>
      <c r="D255" s="30">
        <v>15249000000</v>
      </c>
      <c r="E255" s="30">
        <v>16331000000</v>
      </c>
      <c r="F255" s="30">
        <v>17290423270.25</v>
      </c>
      <c r="H255" s="29" t="s">
        <v>69</v>
      </c>
      <c r="I255" s="30">
        <v>1186547907.54</v>
      </c>
      <c r="J255" s="30">
        <v>1475284054.26</v>
      </c>
      <c r="K255" s="30">
        <v>1654965089.4900002</v>
      </c>
      <c r="L255" s="30">
        <v>1899423704.46</v>
      </c>
    </row>
    <row r="256" spans="1:12" ht="18.75" x14ac:dyDescent="0.3">
      <c r="A256" t="s">
        <v>60</v>
      </c>
      <c r="B256" s="29" t="s">
        <v>70</v>
      </c>
      <c r="C256" s="30">
        <v>18143000000</v>
      </c>
      <c r="D256" s="30">
        <v>16940000000</v>
      </c>
      <c r="E256" s="30">
        <v>19699000000</v>
      </c>
      <c r="F256" s="30">
        <v>23824175966.389999</v>
      </c>
      <c r="H256" s="29" t="s">
        <v>74</v>
      </c>
      <c r="I256" s="30">
        <v>1157213655.9999998</v>
      </c>
      <c r="J256" s="30">
        <v>1388829283.47</v>
      </c>
      <c r="K256" s="30">
        <v>1462541533.3999999</v>
      </c>
      <c r="L256" s="30">
        <v>2074349942.1552401</v>
      </c>
    </row>
    <row r="257" spans="1:12" ht="18.75" x14ac:dyDescent="0.3">
      <c r="A257" t="s">
        <v>60</v>
      </c>
      <c r="B257" s="29" t="s">
        <v>71</v>
      </c>
      <c r="C257" s="30">
        <v>0</v>
      </c>
      <c r="D257" s="30">
        <v>0</v>
      </c>
      <c r="E257" s="30">
        <v>23431000000</v>
      </c>
      <c r="F257" s="30">
        <v>23502424736.709999</v>
      </c>
      <c r="H257" s="29" t="s">
        <v>71</v>
      </c>
      <c r="I257" s="30">
        <v>0</v>
      </c>
      <c r="J257" s="30">
        <v>0</v>
      </c>
      <c r="K257" s="30">
        <v>0</v>
      </c>
      <c r="L257" s="30">
        <v>0</v>
      </c>
    </row>
    <row r="258" spans="1:12" ht="18.75" x14ac:dyDescent="0.3">
      <c r="A258" t="s">
        <v>60</v>
      </c>
      <c r="B258" s="31" t="s">
        <v>72</v>
      </c>
      <c r="C258" s="32">
        <v>253961000000</v>
      </c>
      <c r="D258" s="32">
        <v>257355000000</v>
      </c>
      <c r="E258" s="32">
        <v>294782000000</v>
      </c>
      <c r="F258" s="32">
        <v>311794212065.99005</v>
      </c>
      <c r="H258" s="31" t="s">
        <v>75</v>
      </c>
      <c r="I258" s="32">
        <v>17174295023.200001</v>
      </c>
      <c r="J258" s="32">
        <v>10657036948.49</v>
      </c>
      <c r="K258" s="32">
        <v>11647525169.24</v>
      </c>
      <c r="L258" s="32">
        <v>17466211149.505238</v>
      </c>
    </row>
    <row r="259" spans="1:12" ht="18.75" x14ac:dyDescent="0.3">
      <c r="A259" t="s">
        <v>60</v>
      </c>
      <c r="B259" s="33"/>
      <c r="C259" s="33"/>
      <c r="D259" s="33"/>
      <c r="E259" s="33"/>
      <c r="F259" s="33"/>
    </row>
    <row r="260" spans="1:12" ht="18.75" x14ac:dyDescent="0.3">
      <c r="A260" t="s">
        <v>60</v>
      </c>
      <c r="B260" s="28" t="s">
        <v>73</v>
      </c>
      <c r="C260" s="28">
        <v>2015</v>
      </c>
      <c r="D260" s="28">
        <v>2016</v>
      </c>
      <c r="E260" s="28">
        <v>2017</v>
      </c>
      <c r="F260" s="28">
        <v>2018</v>
      </c>
    </row>
    <row r="261" spans="1:12" ht="18.75" x14ac:dyDescent="0.3">
      <c r="A261" t="s">
        <v>60</v>
      </c>
      <c r="B261" s="33"/>
      <c r="C261" s="34">
        <v>1.7438448574954106</v>
      </c>
      <c r="D261" s="34">
        <v>1.8105723203039359</v>
      </c>
      <c r="E261" s="34">
        <v>1.7549913740921246</v>
      </c>
      <c r="F261" s="34">
        <v>1.8338765436694786</v>
      </c>
    </row>
    <row r="263" spans="1:12" ht="18.75" x14ac:dyDescent="0.3">
      <c r="A263" t="s">
        <v>61</v>
      </c>
      <c r="B263" s="28" t="s">
        <v>67</v>
      </c>
      <c r="C263" s="28">
        <v>2015</v>
      </c>
      <c r="D263" s="28">
        <v>2016</v>
      </c>
      <c r="E263" s="28">
        <v>2017</v>
      </c>
      <c r="F263" s="28">
        <v>2018</v>
      </c>
      <c r="H263" s="28" t="s">
        <v>67</v>
      </c>
      <c r="I263" s="28">
        <v>2015</v>
      </c>
      <c r="J263" s="28">
        <v>2016</v>
      </c>
      <c r="K263" s="28">
        <v>2017</v>
      </c>
      <c r="L263" s="28">
        <v>2018</v>
      </c>
    </row>
    <row r="264" spans="1:12" ht="18.75" x14ac:dyDescent="0.3">
      <c r="A264" t="s">
        <v>61</v>
      </c>
      <c r="B264" s="29" t="s">
        <v>68</v>
      </c>
      <c r="C264" s="30">
        <v>63000000</v>
      </c>
      <c r="D264" s="30">
        <v>57000000</v>
      </c>
      <c r="E264" s="30">
        <v>635000000</v>
      </c>
      <c r="F264" s="30">
        <v>45224324.359999999</v>
      </c>
      <c r="H264" s="29" t="s">
        <v>68</v>
      </c>
      <c r="I264" s="30">
        <v>15502080.500000002</v>
      </c>
      <c r="J264" s="30">
        <v>10681753.080000002</v>
      </c>
      <c r="K264" s="30">
        <v>1063690.05</v>
      </c>
      <c r="L264" s="30">
        <v>0</v>
      </c>
    </row>
    <row r="265" spans="1:12" ht="18.75" x14ac:dyDescent="0.3">
      <c r="A265" t="s">
        <v>61</v>
      </c>
      <c r="B265" s="29" t="s">
        <v>69</v>
      </c>
      <c r="C265" s="30">
        <v>1713000000</v>
      </c>
      <c r="D265" s="30">
        <v>1544000000</v>
      </c>
      <c r="E265" s="30">
        <v>1477000000</v>
      </c>
      <c r="F265" s="30">
        <v>1448721087.1100001</v>
      </c>
      <c r="H265" s="29" t="s">
        <v>69</v>
      </c>
      <c r="I265" s="30">
        <v>197287397.06</v>
      </c>
      <c r="J265" s="30">
        <v>238154100.36000001</v>
      </c>
      <c r="K265" s="30">
        <v>241295934.32999998</v>
      </c>
      <c r="L265" s="30">
        <v>257647909.98000002</v>
      </c>
    </row>
    <row r="266" spans="1:12" ht="18.75" x14ac:dyDescent="0.3">
      <c r="A266" t="s">
        <v>61</v>
      </c>
      <c r="B266" s="29" t="s">
        <v>70</v>
      </c>
      <c r="C266" s="30">
        <v>1125000000</v>
      </c>
      <c r="D266" s="30">
        <v>946000000</v>
      </c>
      <c r="E266" s="30">
        <v>1005000000</v>
      </c>
      <c r="F266" s="30">
        <v>1135783141.71</v>
      </c>
      <c r="H266" s="29" t="s">
        <v>74</v>
      </c>
      <c r="I266" s="30">
        <v>244235248.80000001</v>
      </c>
      <c r="J266" s="30">
        <v>185777524.65000001</v>
      </c>
      <c r="K266" s="30">
        <v>162757090.94999999</v>
      </c>
      <c r="L266" s="30">
        <v>204490157.06</v>
      </c>
    </row>
    <row r="267" spans="1:12" ht="18.75" x14ac:dyDescent="0.3">
      <c r="A267" t="s">
        <v>61</v>
      </c>
      <c r="B267" s="29" t="s">
        <v>71</v>
      </c>
      <c r="C267" s="30">
        <v>137000000</v>
      </c>
      <c r="D267" s="30">
        <v>285000000</v>
      </c>
      <c r="E267" s="30">
        <v>280000000</v>
      </c>
      <c r="F267" s="30">
        <v>702816166.9799999</v>
      </c>
      <c r="H267" s="29" t="s">
        <v>71</v>
      </c>
      <c r="I267" s="30">
        <v>29696894.580000002</v>
      </c>
      <c r="J267" s="30">
        <v>100444190.94</v>
      </c>
      <c r="K267" s="30">
        <v>13076376.279999999</v>
      </c>
      <c r="L267" s="30">
        <v>0</v>
      </c>
    </row>
    <row r="268" spans="1:12" ht="18.75" x14ac:dyDescent="0.3">
      <c r="A268" t="s">
        <v>61</v>
      </c>
      <c r="B268" s="31" t="s">
        <v>72</v>
      </c>
      <c r="C268" s="32">
        <v>3038000000</v>
      </c>
      <c r="D268" s="32">
        <v>2832000000</v>
      </c>
      <c r="E268" s="32">
        <v>3397000000</v>
      </c>
      <c r="F268" s="32">
        <v>3332544720.1600003</v>
      </c>
      <c r="H268" s="31" t="s">
        <v>75</v>
      </c>
      <c r="I268" s="32">
        <v>486721620.94</v>
      </c>
      <c r="J268" s="32">
        <v>535057569.03000003</v>
      </c>
      <c r="K268" s="32">
        <v>418193091.60999995</v>
      </c>
      <c r="L268" s="32">
        <v>462138067.04000002</v>
      </c>
    </row>
    <row r="269" spans="1:12" ht="18.75" x14ac:dyDescent="0.3">
      <c r="A269" t="s">
        <v>61</v>
      </c>
      <c r="B269" s="33"/>
      <c r="C269" s="33"/>
      <c r="D269" s="33"/>
      <c r="E269" s="33"/>
      <c r="F269" s="33"/>
    </row>
    <row r="270" spans="1:12" ht="18.75" x14ac:dyDescent="0.3">
      <c r="A270" t="s">
        <v>61</v>
      </c>
      <c r="B270" s="28" t="s">
        <v>73</v>
      </c>
      <c r="C270" s="28">
        <v>2015</v>
      </c>
      <c r="D270" s="28">
        <v>2016</v>
      </c>
      <c r="E270" s="28">
        <v>2017</v>
      </c>
      <c r="F270" s="28">
        <v>2018</v>
      </c>
    </row>
    <row r="271" spans="1:12" ht="18.75" x14ac:dyDescent="0.3">
      <c r="A271" t="s">
        <v>61</v>
      </c>
      <c r="B271" s="33"/>
      <c r="C271" s="34">
        <v>0.40011779347190285</v>
      </c>
      <c r="D271" s="34">
        <v>0.33019351999933205</v>
      </c>
      <c r="E271" s="34">
        <v>0.37960036095093924</v>
      </c>
      <c r="F271" s="34">
        <v>0.31499229784895044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56B5-1A23-4546-A5E7-1849EFDD35BE}">
  <dimension ref="A3:B14"/>
  <sheetViews>
    <sheetView tabSelected="1" workbookViewId="0">
      <selection activeCell="B8" sqref="B8"/>
    </sheetView>
  </sheetViews>
  <sheetFormatPr defaultRowHeight="15" x14ac:dyDescent="0.25"/>
  <cols>
    <col min="1" max="1" width="18.7109375" bestFit="1" customWidth="1"/>
    <col min="2" max="2" width="20.5703125" bestFit="1" customWidth="1"/>
  </cols>
  <sheetData>
    <row r="3" spans="1:2" x14ac:dyDescent="0.25">
      <c r="A3" s="36" t="s">
        <v>81</v>
      </c>
      <c r="B3" t="s">
        <v>83</v>
      </c>
    </row>
    <row r="4" spans="1:2" x14ac:dyDescent="0.25">
      <c r="A4" s="37" t="s">
        <v>77</v>
      </c>
      <c r="B4" s="39">
        <v>3119403309636.2764</v>
      </c>
    </row>
    <row r="5" spans="1:2" x14ac:dyDescent="0.25">
      <c r="A5" s="38" t="s">
        <v>69</v>
      </c>
      <c r="B5" s="39">
        <v>413755445048.20996</v>
      </c>
    </row>
    <row r="6" spans="1:2" x14ac:dyDescent="0.25">
      <c r="A6" s="38" t="s">
        <v>74</v>
      </c>
      <c r="B6" s="39">
        <v>392194668955.9353</v>
      </c>
    </row>
    <row r="7" spans="1:2" x14ac:dyDescent="0.25">
      <c r="A7" s="38" t="s">
        <v>71</v>
      </c>
      <c r="B7" s="39">
        <v>152968220481.31976</v>
      </c>
    </row>
    <row r="8" spans="1:2" x14ac:dyDescent="0.25">
      <c r="A8" s="38" t="s">
        <v>68</v>
      </c>
      <c r="B8" s="39">
        <v>2160484975150.8113</v>
      </c>
    </row>
    <row r="9" spans="1:2" x14ac:dyDescent="0.25">
      <c r="A9" s="37" t="s">
        <v>78</v>
      </c>
      <c r="B9" s="39">
        <v>218016131898.55521</v>
      </c>
    </row>
    <row r="10" spans="1:2" x14ac:dyDescent="0.25">
      <c r="A10" s="38" t="s">
        <v>69</v>
      </c>
      <c r="B10" s="39">
        <v>54334661322.343117</v>
      </c>
    </row>
    <row r="11" spans="1:2" x14ac:dyDescent="0.25">
      <c r="A11" s="38" t="s">
        <v>74</v>
      </c>
      <c r="B11" s="39">
        <v>29103539086.579247</v>
      </c>
    </row>
    <row r="12" spans="1:2" x14ac:dyDescent="0.25">
      <c r="A12" s="38" t="s">
        <v>71</v>
      </c>
      <c r="B12" s="39">
        <v>2900307702.9235463</v>
      </c>
    </row>
    <row r="13" spans="1:2" x14ac:dyDescent="0.25">
      <c r="A13" s="38" t="s">
        <v>68</v>
      </c>
      <c r="B13" s="39">
        <v>131677623786.70929</v>
      </c>
    </row>
    <row r="14" spans="1:2" x14ac:dyDescent="0.25">
      <c r="A14" s="37" t="s">
        <v>82</v>
      </c>
      <c r="B14" s="39">
        <v>3337419441534.8315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13B8-0AD7-4EE6-842F-7046A935E21B}">
  <sheetPr codeName="Planilha4"/>
  <dimension ref="A1:E973"/>
  <sheetViews>
    <sheetView workbookViewId="0">
      <selection activeCell="D2" sqref="D2"/>
    </sheetView>
  </sheetViews>
  <sheetFormatPr defaultRowHeight="15" x14ac:dyDescent="0.25"/>
  <cols>
    <col min="1" max="1" width="4" bestFit="1" customWidth="1"/>
    <col min="2" max="2" width="5" bestFit="1" customWidth="1"/>
    <col min="3" max="3" width="16.7109375" bestFit="1" customWidth="1"/>
    <col min="4" max="5" width="16.28515625" customWidth="1"/>
  </cols>
  <sheetData>
    <row r="1" spans="1:5" x14ac:dyDescent="0.25">
      <c r="A1" t="s">
        <v>0</v>
      </c>
      <c r="B1" t="s">
        <v>63</v>
      </c>
      <c r="C1" t="s">
        <v>62</v>
      </c>
      <c r="D1" t="s">
        <v>76</v>
      </c>
      <c r="E1" t="s">
        <v>65</v>
      </c>
    </row>
    <row r="2" spans="1:5" x14ac:dyDescent="0.25">
      <c r="A2" t="s">
        <v>1</v>
      </c>
      <c r="B2">
        <v>2015</v>
      </c>
      <c r="C2" t="s">
        <v>77</v>
      </c>
      <c r="D2" t="s">
        <v>68</v>
      </c>
      <c r="E2" s="35">
        <f>484*(10^6)</f>
        <v>484000000</v>
      </c>
    </row>
    <row r="3" spans="1:5" x14ac:dyDescent="0.25">
      <c r="A3" t="s">
        <v>1</v>
      </c>
      <c r="B3">
        <v>2015</v>
      </c>
      <c r="C3" t="s">
        <v>77</v>
      </c>
      <c r="D3" t="s">
        <v>69</v>
      </c>
      <c r="E3" s="35">
        <f>1933*(10^6)</f>
        <v>1933000000</v>
      </c>
    </row>
    <row r="4" spans="1:5" x14ac:dyDescent="0.25">
      <c r="A4" t="s">
        <v>1</v>
      </c>
      <c r="B4">
        <v>2015</v>
      </c>
      <c r="C4" t="s">
        <v>77</v>
      </c>
      <c r="D4" t="s">
        <v>74</v>
      </c>
      <c r="E4" s="35">
        <f>1611*(10^6)</f>
        <v>1611000000</v>
      </c>
    </row>
    <row r="5" spans="1:5" x14ac:dyDescent="0.25">
      <c r="A5" t="s">
        <v>1</v>
      </c>
      <c r="B5">
        <v>2015</v>
      </c>
      <c r="C5" t="s">
        <v>77</v>
      </c>
      <c r="D5" t="s">
        <v>71</v>
      </c>
      <c r="E5" s="35">
        <f>6*(10^6)</f>
        <v>6000000</v>
      </c>
    </row>
    <row r="6" spans="1:5" x14ac:dyDescent="0.25">
      <c r="A6" t="s">
        <v>1</v>
      </c>
      <c r="B6">
        <v>2016</v>
      </c>
      <c r="C6" t="s">
        <v>77</v>
      </c>
      <c r="D6" t="s">
        <v>68</v>
      </c>
      <c r="E6" s="35">
        <f>484*(10^6)</f>
        <v>484000000</v>
      </c>
    </row>
    <row r="7" spans="1:5" x14ac:dyDescent="0.25">
      <c r="A7" t="s">
        <v>1</v>
      </c>
      <c r="B7">
        <v>2016</v>
      </c>
      <c r="C7" t="s">
        <v>77</v>
      </c>
      <c r="D7" t="s">
        <v>69</v>
      </c>
      <c r="E7" s="35">
        <f>1777*(10^6)</f>
        <v>1777000000</v>
      </c>
    </row>
    <row r="8" spans="1:5" x14ac:dyDescent="0.25">
      <c r="A8" t="s">
        <v>1</v>
      </c>
      <c r="B8">
        <v>2016</v>
      </c>
      <c r="C8" t="s">
        <v>77</v>
      </c>
      <c r="D8" t="s">
        <v>74</v>
      </c>
      <c r="E8" s="35">
        <f>1392*(10^6)</f>
        <v>1392000000</v>
      </c>
    </row>
    <row r="9" spans="1:5" x14ac:dyDescent="0.25">
      <c r="A9" t="s">
        <v>1</v>
      </c>
      <c r="B9">
        <v>2016</v>
      </c>
      <c r="C9" t="s">
        <v>77</v>
      </c>
      <c r="D9" t="s">
        <v>71</v>
      </c>
      <c r="E9" s="35">
        <f>6*(10^6)</f>
        <v>6000000</v>
      </c>
    </row>
    <row r="10" spans="1:5" x14ac:dyDescent="0.25">
      <c r="A10" t="s">
        <v>1</v>
      </c>
      <c r="B10">
        <v>2017</v>
      </c>
      <c r="C10" t="s">
        <v>77</v>
      </c>
      <c r="D10" t="s">
        <v>68</v>
      </c>
      <c r="E10" s="35">
        <f>434*(10^6)</f>
        <v>434000000</v>
      </c>
    </row>
    <row r="11" spans="1:5" x14ac:dyDescent="0.25">
      <c r="A11" t="s">
        <v>1</v>
      </c>
      <c r="B11">
        <v>2017</v>
      </c>
      <c r="C11" t="s">
        <v>77</v>
      </c>
      <c r="D11" t="s">
        <v>69</v>
      </c>
      <c r="E11" s="35">
        <f>1577*(10^6)</f>
        <v>1577000000</v>
      </c>
    </row>
    <row r="12" spans="1:5" x14ac:dyDescent="0.25">
      <c r="A12" t="s">
        <v>1</v>
      </c>
      <c r="B12">
        <v>2017</v>
      </c>
      <c r="C12" t="s">
        <v>77</v>
      </c>
      <c r="D12" t="s">
        <v>74</v>
      </c>
      <c r="E12" s="35">
        <f>1497*(10^6)</f>
        <v>1497000000</v>
      </c>
    </row>
    <row r="13" spans="1:5" x14ac:dyDescent="0.25">
      <c r="A13" t="s">
        <v>1</v>
      </c>
      <c r="B13">
        <v>2017</v>
      </c>
      <c r="C13" t="s">
        <v>77</v>
      </c>
      <c r="D13" t="s">
        <v>71</v>
      </c>
      <c r="E13" s="35">
        <f>162*(10^6)</f>
        <v>162000000</v>
      </c>
    </row>
    <row r="14" spans="1:5" x14ac:dyDescent="0.25">
      <c r="A14" t="s">
        <v>1</v>
      </c>
      <c r="B14">
        <v>2018</v>
      </c>
      <c r="C14" t="s">
        <v>77</v>
      </c>
      <c r="D14" t="s">
        <v>68</v>
      </c>
      <c r="E14" s="35">
        <v>453495309.63999999</v>
      </c>
    </row>
    <row r="15" spans="1:5" x14ac:dyDescent="0.25">
      <c r="A15" t="s">
        <v>1</v>
      </c>
      <c r="B15">
        <v>2018</v>
      </c>
      <c r="C15" t="s">
        <v>77</v>
      </c>
      <c r="D15" t="s">
        <v>69</v>
      </c>
      <c r="E15" s="35">
        <v>1569147951.3700001</v>
      </c>
    </row>
    <row r="16" spans="1:5" x14ac:dyDescent="0.25">
      <c r="A16" t="s">
        <v>1</v>
      </c>
      <c r="B16">
        <v>2018</v>
      </c>
      <c r="C16" t="s">
        <v>77</v>
      </c>
      <c r="D16" t="s">
        <v>74</v>
      </c>
      <c r="E16" s="35">
        <v>1819758490.1500001</v>
      </c>
    </row>
    <row r="17" spans="1:5" x14ac:dyDescent="0.25">
      <c r="A17" t="s">
        <v>1</v>
      </c>
      <c r="B17">
        <v>2018</v>
      </c>
      <c r="C17" t="s">
        <v>77</v>
      </c>
      <c r="D17" t="s">
        <v>71</v>
      </c>
      <c r="E17" s="35">
        <v>173600661.91999999</v>
      </c>
    </row>
    <row r="18" spans="1:5" x14ac:dyDescent="0.25">
      <c r="A18" t="s">
        <v>1</v>
      </c>
      <c r="B18">
        <v>2015</v>
      </c>
      <c r="C18" t="s">
        <v>78</v>
      </c>
      <c r="D18" t="s">
        <v>68</v>
      </c>
      <c r="E18" s="27">
        <v>57992186.670000002</v>
      </c>
    </row>
    <row r="19" spans="1:5" x14ac:dyDescent="0.25">
      <c r="A19" t="s">
        <v>1</v>
      </c>
      <c r="B19">
        <v>2015</v>
      </c>
      <c r="C19" t="s">
        <v>78</v>
      </c>
      <c r="D19" t="s">
        <v>69</v>
      </c>
      <c r="E19" s="27">
        <v>357834753.27999997</v>
      </c>
    </row>
    <row r="20" spans="1:5" x14ac:dyDescent="0.25">
      <c r="A20" t="s">
        <v>1</v>
      </c>
      <c r="B20">
        <v>2015</v>
      </c>
      <c r="C20" t="s">
        <v>78</v>
      </c>
      <c r="D20" t="s">
        <v>74</v>
      </c>
      <c r="E20" s="27">
        <v>31710500.630000003</v>
      </c>
    </row>
    <row r="21" spans="1:5" x14ac:dyDescent="0.25">
      <c r="A21" t="s">
        <v>1</v>
      </c>
      <c r="B21">
        <v>2015</v>
      </c>
      <c r="C21" t="s">
        <v>78</v>
      </c>
      <c r="D21" t="s">
        <v>71</v>
      </c>
      <c r="E21" s="27">
        <v>0</v>
      </c>
    </row>
    <row r="22" spans="1:5" x14ac:dyDescent="0.25">
      <c r="A22" t="s">
        <v>36</v>
      </c>
      <c r="B22">
        <v>2016</v>
      </c>
      <c r="C22" t="s">
        <v>77</v>
      </c>
      <c r="D22" t="s">
        <v>68</v>
      </c>
      <c r="E22" s="35">
        <f>6869*(10^6)</f>
        <v>6869000000</v>
      </c>
    </row>
    <row r="23" spans="1:5" x14ac:dyDescent="0.25">
      <c r="A23" t="s">
        <v>36</v>
      </c>
      <c r="B23">
        <v>2016</v>
      </c>
      <c r="C23" t="s">
        <v>77</v>
      </c>
      <c r="D23" t="s">
        <v>69</v>
      </c>
      <c r="E23" s="35">
        <f>656*(10^6)</f>
        <v>656000000</v>
      </c>
    </row>
    <row r="24" spans="1:5" x14ac:dyDescent="0.25">
      <c r="A24" t="s">
        <v>36</v>
      </c>
      <c r="B24">
        <v>2016</v>
      </c>
      <c r="C24" t="s">
        <v>77</v>
      </c>
      <c r="D24" t="s">
        <v>74</v>
      </c>
      <c r="E24" s="35">
        <f>1421*(10^6)</f>
        <v>1421000000</v>
      </c>
    </row>
    <row r="25" spans="1:5" x14ac:dyDescent="0.25">
      <c r="A25" t="s">
        <v>36</v>
      </c>
      <c r="B25">
        <v>2016</v>
      </c>
      <c r="C25" t="s">
        <v>77</v>
      </c>
      <c r="D25" t="s">
        <v>71</v>
      </c>
      <c r="E25" s="35">
        <f>0*(10^6)</f>
        <v>0</v>
      </c>
    </row>
    <row r="26" spans="1:5" x14ac:dyDescent="0.25">
      <c r="A26" t="s">
        <v>36</v>
      </c>
      <c r="B26">
        <v>2017</v>
      </c>
      <c r="C26" t="s">
        <v>77</v>
      </c>
      <c r="D26" t="s">
        <v>68</v>
      </c>
      <c r="E26" s="35">
        <f>6871*(10^6)</f>
        <v>6871000000</v>
      </c>
    </row>
    <row r="27" spans="1:5" x14ac:dyDescent="0.25">
      <c r="A27" t="s">
        <v>36</v>
      </c>
      <c r="B27">
        <v>2017</v>
      </c>
      <c r="C27" t="s">
        <v>77</v>
      </c>
      <c r="D27" t="s">
        <v>69</v>
      </c>
      <c r="E27" s="35">
        <f>653*(10^6)</f>
        <v>653000000</v>
      </c>
    </row>
    <row r="28" spans="1:5" x14ac:dyDescent="0.25">
      <c r="A28" t="s">
        <v>36</v>
      </c>
      <c r="B28">
        <v>2017</v>
      </c>
      <c r="C28" t="s">
        <v>77</v>
      </c>
      <c r="D28" t="s">
        <v>74</v>
      </c>
      <c r="E28" s="35">
        <f>1421*(10^6)</f>
        <v>1421000000</v>
      </c>
    </row>
    <row r="29" spans="1:5" x14ac:dyDescent="0.25">
      <c r="A29" t="s">
        <v>36</v>
      </c>
      <c r="B29">
        <v>2017</v>
      </c>
      <c r="C29" t="s">
        <v>77</v>
      </c>
      <c r="D29" t="s">
        <v>71</v>
      </c>
      <c r="E29" s="35">
        <f>278*(10^6)</f>
        <v>278000000</v>
      </c>
    </row>
    <row r="30" spans="1:5" x14ac:dyDescent="0.25">
      <c r="A30" t="s">
        <v>36</v>
      </c>
      <c r="B30">
        <v>2018</v>
      </c>
      <c r="C30" t="s">
        <v>77</v>
      </c>
      <c r="D30" t="s">
        <v>68</v>
      </c>
      <c r="E30" s="35">
        <v>7202522968.96</v>
      </c>
    </row>
    <row r="31" spans="1:5" x14ac:dyDescent="0.25">
      <c r="A31" t="s">
        <v>36</v>
      </c>
      <c r="B31">
        <v>2018</v>
      </c>
      <c r="C31" t="s">
        <v>77</v>
      </c>
      <c r="D31" t="s">
        <v>69</v>
      </c>
      <c r="E31" s="35">
        <v>724592455.68999994</v>
      </c>
    </row>
    <row r="32" spans="1:5" x14ac:dyDescent="0.25">
      <c r="A32" t="s">
        <v>36</v>
      </c>
      <c r="B32">
        <v>2018</v>
      </c>
      <c r="C32" t="s">
        <v>77</v>
      </c>
      <c r="D32" t="s">
        <v>74</v>
      </c>
      <c r="E32" s="35">
        <v>1641637513.5599999</v>
      </c>
    </row>
    <row r="33" spans="1:5" x14ac:dyDescent="0.25">
      <c r="A33" t="s">
        <v>36</v>
      </c>
      <c r="B33">
        <v>2018</v>
      </c>
      <c r="C33" t="s">
        <v>77</v>
      </c>
      <c r="D33" t="s">
        <v>71</v>
      </c>
      <c r="E33" s="35">
        <v>121856040.20653328</v>
      </c>
    </row>
    <row r="34" spans="1:5" x14ac:dyDescent="0.25">
      <c r="A34" t="s">
        <v>36</v>
      </c>
      <c r="B34">
        <v>2015</v>
      </c>
      <c r="C34" t="s">
        <v>77</v>
      </c>
      <c r="D34" t="s">
        <v>68</v>
      </c>
      <c r="E34" s="35">
        <f>8349*(10^6)</f>
        <v>8349000000</v>
      </c>
    </row>
    <row r="35" spans="1:5" x14ac:dyDescent="0.25">
      <c r="A35" t="s">
        <v>36</v>
      </c>
      <c r="B35">
        <v>2015</v>
      </c>
      <c r="C35" t="s">
        <v>77</v>
      </c>
      <c r="D35" t="s">
        <v>69</v>
      </c>
      <c r="E35" s="35">
        <f>720*(10^6)</f>
        <v>720000000</v>
      </c>
    </row>
    <row r="36" spans="1:5" x14ac:dyDescent="0.25">
      <c r="A36" t="s">
        <v>36</v>
      </c>
      <c r="B36">
        <v>2015</v>
      </c>
      <c r="C36" t="s">
        <v>77</v>
      </c>
      <c r="D36" t="s">
        <v>74</v>
      </c>
      <c r="E36" s="35">
        <f>1721*(10^6)</f>
        <v>1721000000</v>
      </c>
    </row>
    <row r="37" spans="1:5" x14ac:dyDescent="0.25">
      <c r="A37" t="s">
        <v>36</v>
      </c>
      <c r="B37">
        <v>2015</v>
      </c>
      <c r="C37" t="s">
        <v>77</v>
      </c>
      <c r="D37" t="s">
        <v>71</v>
      </c>
      <c r="E37" s="35">
        <f>0*(10^6)</f>
        <v>0</v>
      </c>
    </row>
    <row r="38" spans="1:5" x14ac:dyDescent="0.25">
      <c r="A38" t="s">
        <v>37</v>
      </c>
      <c r="B38">
        <v>2016</v>
      </c>
      <c r="C38" t="s">
        <v>77</v>
      </c>
      <c r="D38" t="s">
        <v>68</v>
      </c>
      <c r="E38" s="35">
        <f>986*(10^6)</f>
        <v>986000000</v>
      </c>
    </row>
    <row r="39" spans="1:5" x14ac:dyDescent="0.25">
      <c r="A39" t="s">
        <v>37</v>
      </c>
      <c r="B39">
        <v>2016</v>
      </c>
      <c r="C39" t="s">
        <v>77</v>
      </c>
      <c r="D39" t="s">
        <v>69</v>
      </c>
      <c r="E39" s="35">
        <f>2292*(10^6)</f>
        <v>2292000000</v>
      </c>
    </row>
    <row r="40" spans="1:5" x14ac:dyDescent="0.25">
      <c r="A40" t="s">
        <v>37</v>
      </c>
      <c r="B40">
        <v>2016</v>
      </c>
      <c r="C40" t="s">
        <v>77</v>
      </c>
      <c r="D40" t="s">
        <v>74</v>
      </c>
      <c r="E40" s="35">
        <f>3009*(10^6)</f>
        <v>3009000000</v>
      </c>
    </row>
    <row r="41" spans="1:5" x14ac:dyDescent="0.25">
      <c r="A41" t="s">
        <v>37</v>
      </c>
      <c r="B41">
        <v>2016</v>
      </c>
      <c r="C41" t="s">
        <v>77</v>
      </c>
      <c r="D41" t="s">
        <v>71</v>
      </c>
      <c r="E41" s="35">
        <f>0*(10^6)</f>
        <v>0</v>
      </c>
    </row>
    <row r="42" spans="1:5" x14ac:dyDescent="0.25">
      <c r="A42" t="s">
        <v>37</v>
      </c>
      <c r="B42">
        <v>2017</v>
      </c>
      <c r="C42" t="s">
        <v>77</v>
      </c>
      <c r="D42" t="s">
        <v>68</v>
      </c>
      <c r="E42" s="35">
        <f>911*(10^6)</f>
        <v>911000000</v>
      </c>
    </row>
    <row r="43" spans="1:5" x14ac:dyDescent="0.25">
      <c r="A43" t="s">
        <v>37</v>
      </c>
      <c r="B43">
        <v>2017</v>
      </c>
      <c r="C43" t="s">
        <v>77</v>
      </c>
      <c r="D43" t="s">
        <v>69</v>
      </c>
      <c r="E43" s="35">
        <f>2190*(10^6)</f>
        <v>2190000000</v>
      </c>
    </row>
    <row r="44" spans="1:5" x14ac:dyDescent="0.25">
      <c r="A44" t="s">
        <v>37</v>
      </c>
      <c r="B44">
        <v>2017</v>
      </c>
      <c r="C44" t="s">
        <v>77</v>
      </c>
      <c r="D44" t="s">
        <v>74</v>
      </c>
      <c r="E44" s="35">
        <f>3102*(10^6)</f>
        <v>3102000000</v>
      </c>
    </row>
    <row r="45" spans="1:5" x14ac:dyDescent="0.25">
      <c r="A45" t="s">
        <v>37</v>
      </c>
      <c r="B45">
        <v>2017</v>
      </c>
      <c r="C45" t="s">
        <v>77</v>
      </c>
      <c r="D45" t="s">
        <v>71</v>
      </c>
      <c r="E45" s="35">
        <f>0*(10^6)</f>
        <v>0</v>
      </c>
    </row>
    <row r="46" spans="1:5" x14ac:dyDescent="0.25">
      <c r="A46" t="s">
        <v>37</v>
      </c>
      <c r="B46">
        <v>2018</v>
      </c>
      <c r="C46" t="s">
        <v>77</v>
      </c>
      <c r="D46" t="s">
        <v>68</v>
      </c>
      <c r="E46" s="35">
        <v>876457686.00999999</v>
      </c>
    </row>
    <row r="47" spans="1:5" x14ac:dyDescent="0.25">
      <c r="A47" t="s">
        <v>37</v>
      </c>
      <c r="B47">
        <v>2018</v>
      </c>
      <c r="C47" t="s">
        <v>77</v>
      </c>
      <c r="D47" t="s">
        <v>69</v>
      </c>
      <c r="E47" s="35">
        <v>2379715084.8500004</v>
      </c>
    </row>
    <row r="48" spans="1:5" x14ac:dyDescent="0.25">
      <c r="A48" t="s">
        <v>37</v>
      </c>
      <c r="B48">
        <v>2018</v>
      </c>
      <c r="C48" t="s">
        <v>77</v>
      </c>
      <c r="D48" t="s">
        <v>74</v>
      </c>
      <c r="E48" s="35">
        <v>3683398189.5900002</v>
      </c>
    </row>
    <row r="49" spans="1:5" x14ac:dyDescent="0.25">
      <c r="A49" t="s">
        <v>37</v>
      </c>
      <c r="B49">
        <v>2018</v>
      </c>
      <c r="C49" t="s">
        <v>77</v>
      </c>
      <c r="D49" t="s">
        <v>71</v>
      </c>
      <c r="E49" s="35">
        <v>0</v>
      </c>
    </row>
    <row r="50" spans="1:5" x14ac:dyDescent="0.25">
      <c r="A50" t="s">
        <v>36</v>
      </c>
      <c r="B50">
        <v>2015</v>
      </c>
      <c r="C50" t="s">
        <v>78</v>
      </c>
      <c r="D50" t="s">
        <v>68</v>
      </c>
      <c r="E50" s="27">
        <v>686364415.62</v>
      </c>
    </row>
    <row r="51" spans="1:5" x14ac:dyDescent="0.25">
      <c r="A51" t="s">
        <v>36</v>
      </c>
      <c r="B51">
        <v>2015</v>
      </c>
      <c r="C51" t="s">
        <v>78</v>
      </c>
      <c r="D51" t="s">
        <v>69</v>
      </c>
      <c r="E51" s="27">
        <v>109141710.05</v>
      </c>
    </row>
    <row r="52" spans="1:5" x14ac:dyDescent="0.25">
      <c r="A52" t="s">
        <v>36</v>
      </c>
      <c r="B52">
        <v>2015</v>
      </c>
      <c r="C52" t="s">
        <v>78</v>
      </c>
      <c r="D52" t="s">
        <v>74</v>
      </c>
      <c r="E52" s="27">
        <v>29296368.18</v>
      </c>
    </row>
    <row r="53" spans="1:5" x14ac:dyDescent="0.25">
      <c r="A53" t="s">
        <v>36</v>
      </c>
      <c r="B53">
        <v>2015</v>
      </c>
      <c r="C53" t="s">
        <v>78</v>
      </c>
      <c r="D53" t="s">
        <v>71</v>
      </c>
      <c r="E53" s="27">
        <v>0</v>
      </c>
    </row>
    <row r="54" spans="1:5" x14ac:dyDescent="0.25">
      <c r="A54" t="s">
        <v>38</v>
      </c>
      <c r="B54">
        <v>2016</v>
      </c>
      <c r="C54" t="s">
        <v>77</v>
      </c>
      <c r="D54" t="s">
        <v>68</v>
      </c>
      <c r="E54" s="35">
        <f>76*(10^6)</f>
        <v>76000000</v>
      </c>
    </row>
    <row r="55" spans="1:5" x14ac:dyDescent="0.25">
      <c r="A55" t="s">
        <v>38</v>
      </c>
      <c r="B55">
        <v>2016</v>
      </c>
      <c r="C55" t="s">
        <v>77</v>
      </c>
      <c r="D55" t="s">
        <v>69</v>
      </c>
      <c r="E55" s="35">
        <f>1751*(10^6)</f>
        <v>1751000000</v>
      </c>
    </row>
    <row r="56" spans="1:5" x14ac:dyDescent="0.25">
      <c r="A56" t="s">
        <v>38</v>
      </c>
      <c r="B56">
        <v>2016</v>
      </c>
      <c r="C56" t="s">
        <v>77</v>
      </c>
      <c r="D56" t="s">
        <v>74</v>
      </c>
      <c r="E56" s="35">
        <f>7*(10^6)</f>
        <v>7000000</v>
      </c>
    </row>
    <row r="57" spans="1:5" x14ac:dyDescent="0.25">
      <c r="A57" t="s">
        <v>38</v>
      </c>
      <c r="B57">
        <v>2016</v>
      </c>
      <c r="C57" t="s">
        <v>77</v>
      </c>
      <c r="D57" t="s">
        <v>71</v>
      </c>
      <c r="E57" s="35">
        <f>18*(10^6)</f>
        <v>18000000</v>
      </c>
    </row>
    <row r="58" spans="1:5" x14ac:dyDescent="0.25">
      <c r="A58" t="s">
        <v>38</v>
      </c>
      <c r="B58">
        <v>2017</v>
      </c>
      <c r="C58" t="s">
        <v>77</v>
      </c>
      <c r="D58" t="s">
        <v>68</v>
      </c>
      <c r="E58" s="35">
        <f>77*(10^6)</f>
        <v>77000000</v>
      </c>
    </row>
    <row r="59" spans="1:5" x14ac:dyDescent="0.25">
      <c r="A59" t="s">
        <v>38</v>
      </c>
      <c r="B59">
        <v>2017</v>
      </c>
      <c r="C59" t="s">
        <v>77</v>
      </c>
      <c r="D59" t="s">
        <v>69</v>
      </c>
      <c r="E59" s="35">
        <f>1669*(10^6)</f>
        <v>1669000000</v>
      </c>
    </row>
    <row r="60" spans="1:5" x14ac:dyDescent="0.25">
      <c r="A60" t="s">
        <v>38</v>
      </c>
      <c r="B60">
        <v>2017</v>
      </c>
      <c r="C60" t="s">
        <v>77</v>
      </c>
      <c r="D60" t="s">
        <v>74</v>
      </c>
      <c r="E60" s="35">
        <f>2*(10^6)</f>
        <v>2000000</v>
      </c>
    </row>
    <row r="61" spans="1:5" x14ac:dyDescent="0.25">
      <c r="A61" t="s">
        <v>38</v>
      </c>
      <c r="B61">
        <v>2017</v>
      </c>
      <c r="C61" t="s">
        <v>77</v>
      </c>
      <c r="D61" t="s">
        <v>71</v>
      </c>
      <c r="E61" s="35">
        <f>1015*(10^6)</f>
        <v>1015000000</v>
      </c>
    </row>
    <row r="62" spans="1:5" x14ac:dyDescent="0.25">
      <c r="A62" t="s">
        <v>38</v>
      </c>
      <c r="B62">
        <v>2018</v>
      </c>
      <c r="C62" t="s">
        <v>77</v>
      </c>
      <c r="D62" t="s">
        <v>68</v>
      </c>
      <c r="E62" s="35">
        <v>90055521.669999987</v>
      </c>
    </row>
    <row r="63" spans="1:5" x14ac:dyDescent="0.25">
      <c r="A63" t="s">
        <v>38</v>
      </c>
      <c r="B63">
        <v>2018</v>
      </c>
      <c r="C63" t="s">
        <v>77</v>
      </c>
      <c r="D63" t="s">
        <v>69</v>
      </c>
      <c r="E63" s="35">
        <v>1557255623.4400001</v>
      </c>
    </row>
    <row r="64" spans="1:5" x14ac:dyDescent="0.25">
      <c r="A64" t="s">
        <v>38</v>
      </c>
      <c r="B64">
        <v>2018</v>
      </c>
      <c r="C64" t="s">
        <v>77</v>
      </c>
      <c r="D64" t="s">
        <v>74</v>
      </c>
      <c r="E64" s="35">
        <v>1199100.8</v>
      </c>
    </row>
    <row r="65" spans="1:5" x14ac:dyDescent="0.25">
      <c r="A65" t="s">
        <v>38</v>
      </c>
      <c r="B65">
        <v>2018</v>
      </c>
      <c r="C65" t="s">
        <v>77</v>
      </c>
      <c r="D65" t="s">
        <v>71</v>
      </c>
      <c r="E65" s="35">
        <v>2092174010.49</v>
      </c>
    </row>
    <row r="66" spans="1:5" x14ac:dyDescent="0.25">
      <c r="A66" t="s">
        <v>37</v>
      </c>
      <c r="B66">
        <v>2015</v>
      </c>
      <c r="C66" t="s">
        <v>77</v>
      </c>
      <c r="D66" t="s">
        <v>68</v>
      </c>
      <c r="E66" s="35">
        <f>1134*(10^6)</f>
        <v>1134000000</v>
      </c>
    </row>
    <row r="67" spans="1:5" x14ac:dyDescent="0.25">
      <c r="A67" t="s">
        <v>37</v>
      </c>
      <c r="B67">
        <v>2015</v>
      </c>
      <c r="C67" t="s">
        <v>77</v>
      </c>
      <c r="D67" t="s">
        <v>69</v>
      </c>
      <c r="E67" s="35">
        <f>2169*(10^6)</f>
        <v>2169000000</v>
      </c>
    </row>
    <row r="68" spans="1:5" x14ac:dyDescent="0.25">
      <c r="A68" t="s">
        <v>37</v>
      </c>
      <c r="B68">
        <v>2015</v>
      </c>
      <c r="C68" t="s">
        <v>77</v>
      </c>
      <c r="D68" t="s">
        <v>74</v>
      </c>
      <c r="E68" s="35">
        <f>3604*(10^6)</f>
        <v>3604000000</v>
      </c>
    </row>
    <row r="69" spans="1:5" x14ac:dyDescent="0.25">
      <c r="A69" t="s">
        <v>37</v>
      </c>
      <c r="B69">
        <v>2015</v>
      </c>
      <c r="C69" t="s">
        <v>77</v>
      </c>
      <c r="D69" t="s">
        <v>71</v>
      </c>
      <c r="E69" s="35">
        <f>0*(10^6)</f>
        <v>0</v>
      </c>
    </row>
    <row r="70" spans="1:5" x14ac:dyDescent="0.25">
      <c r="A70" t="s">
        <v>39</v>
      </c>
      <c r="B70">
        <v>2016</v>
      </c>
      <c r="C70" t="s">
        <v>77</v>
      </c>
      <c r="D70" t="s">
        <v>68</v>
      </c>
      <c r="E70" s="35">
        <f>5408*(10^6)</f>
        <v>5408000000</v>
      </c>
    </row>
    <row r="71" spans="1:5" x14ac:dyDescent="0.25">
      <c r="A71" t="s">
        <v>39</v>
      </c>
      <c r="B71">
        <v>2016</v>
      </c>
      <c r="C71" t="s">
        <v>77</v>
      </c>
      <c r="D71" t="s">
        <v>69</v>
      </c>
      <c r="E71" s="35">
        <f>4312*(10^6)</f>
        <v>4312000000</v>
      </c>
    </row>
    <row r="72" spans="1:5" x14ac:dyDescent="0.25">
      <c r="A72" t="s">
        <v>39</v>
      </c>
      <c r="B72">
        <v>2016</v>
      </c>
      <c r="C72" t="s">
        <v>77</v>
      </c>
      <c r="D72" t="s">
        <v>74</v>
      </c>
      <c r="E72" s="35">
        <f>7967*(10^6)</f>
        <v>7967000000</v>
      </c>
    </row>
    <row r="73" spans="1:5" x14ac:dyDescent="0.25">
      <c r="A73" t="s">
        <v>39</v>
      </c>
      <c r="B73">
        <v>2016</v>
      </c>
      <c r="C73" t="s">
        <v>77</v>
      </c>
      <c r="D73" t="s">
        <v>71</v>
      </c>
      <c r="E73" s="35">
        <f>333*(10^6)</f>
        <v>333000000</v>
      </c>
    </row>
    <row r="74" spans="1:5" x14ac:dyDescent="0.25">
      <c r="A74" t="s">
        <v>39</v>
      </c>
      <c r="B74">
        <v>2017</v>
      </c>
      <c r="C74" t="s">
        <v>77</v>
      </c>
      <c r="D74" t="s">
        <v>68</v>
      </c>
      <c r="E74" s="35">
        <f>5551*(10^6)</f>
        <v>5551000000</v>
      </c>
    </row>
    <row r="75" spans="1:5" x14ac:dyDescent="0.25">
      <c r="A75" t="s">
        <v>39</v>
      </c>
      <c r="B75">
        <v>2017</v>
      </c>
      <c r="C75" t="s">
        <v>77</v>
      </c>
      <c r="D75" t="s">
        <v>69</v>
      </c>
      <c r="E75" s="35">
        <f>4914*(10^6)</f>
        <v>4914000000</v>
      </c>
    </row>
    <row r="76" spans="1:5" x14ac:dyDescent="0.25">
      <c r="A76" t="s">
        <v>39</v>
      </c>
      <c r="B76">
        <v>2017</v>
      </c>
      <c r="C76" t="s">
        <v>77</v>
      </c>
      <c r="D76" t="s">
        <v>74</v>
      </c>
      <c r="E76" s="35">
        <f>8069*(10^6)</f>
        <v>8069000000</v>
      </c>
    </row>
    <row r="77" spans="1:5" x14ac:dyDescent="0.25">
      <c r="A77" t="s">
        <v>39</v>
      </c>
      <c r="B77">
        <v>2017</v>
      </c>
      <c r="C77" t="s">
        <v>77</v>
      </c>
      <c r="D77" t="s">
        <v>71</v>
      </c>
      <c r="E77" s="35">
        <f>4143*(10^6)</f>
        <v>4143000000</v>
      </c>
    </row>
    <row r="78" spans="1:5" x14ac:dyDescent="0.25">
      <c r="A78" t="s">
        <v>39</v>
      </c>
      <c r="B78">
        <v>2018</v>
      </c>
      <c r="C78" t="s">
        <v>77</v>
      </c>
      <c r="D78" t="s">
        <v>68</v>
      </c>
      <c r="E78" s="35">
        <v>5610121760.7699995</v>
      </c>
    </row>
    <row r="79" spans="1:5" x14ac:dyDescent="0.25">
      <c r="A79" t="s">
        <v>39</v>
      </c>
      <c r="B79">
        <v>2018</v>
      </c>
      <c r="C79" t="s">
        <v>77</v>
      </c>
      <c r="D79" t="s">
        <v>69</v>
      </c>
      <c r="E79" s="35">
        <v>4970950365.6100006</v>
      </c>
    </row>
    <row r="80" spans="1:5" x14ac:dyDescent="0.25">
      <c r="A80" t="s">
        <v>39</v>
      </c>
      <c r="B80">
        <v>2018</v>
      </c>
      <c r="C80" t="s">
        <v>77</v>
      </c>
      <c r="D80" t="s">
        <v>74</v>
      </c>
      <c r="E80" s="35">
        <v>9586675505.6200008</v>
      </c>
    </row>
    <row r="81" spans="1:5" x14ac:dyDescent="0.25">
      <c r="A81" t="s">
        <v>39</v>
      </c>
      <c r="B81">
        <v>2018</v>
      </c>
      <c r="C81" t="s">
        <v>77</v>
      </c>
      <c r="D81" t="s">
        <v>71</v>
      </c>
      <c r="E81" s="35">
        <v>4789921425.9900007</v>
      </c>
    </row>
    <row r="82" spans="1:5" x14ac:dyDescent="0.25">
      <c r="A82" t="s">
        <v>37</v>
      </c>
      <c r="B82">
        <v>2015</v>
      </c>
      <c r="C82" t="s">
        <v>78</v>
      </c>
      <c r="D82" t="s">
        <v>68</v>
      </c>
      <c r="E82" s="27">
        <v>171019096.28999999</v>
      </c>
    </row>
    <row r="83" spans="1:5" x14ac:dyDescent="0.25">
      <c r="A83" t="s">
        <v>37</v>
      </c>
      <c r="B83">
        <v>2015</v>
      </c>
      <c r="C83" t="s">
        <v>78</v>
      </c>
      <c r="D83" t="s">
        <v>69</v>
      </c>
      <c r="E83" s="27">
        <v>438732337.71999997</v>
      </c>
    </row>
    <row r="84" spans="1:5" x14ac:dyDescent="0.25">
      <c r="A84" t="s">
        <v>37</v>
      </c>
      <c r="B84">
        <v>2015</v>
      </c>
      <c r="C84" t="s">
        <v>78</v>
      </c>
      <c r="D84" t="s">
        <v>74</v>
      </c>
      <c r="E84" s="27">
        <v>106186924.19</v>
      </c>
    </row>
    <row r="85" spans="1:5" x14ac:dyDescent="0.25">
      <c r="A85" t="s">
        <v>37</v>
      </c>
      <c r="B85">
        <v>2015</v>
      </c>
      <c r="C85" t="s">
        <v>78</v>
      </c>
      <c r="D85" t="s">
        <v>71</v>
      </c>
      <c r="E85" s="27">
        <v>0</v>
      </c>
    </row>
    <row r="86" spans="1:5" x14ac:dyDescent="0.25">
      <c r="A86" t="s">
        <v>40</v>
      </c>
      <c r="B86">
        <v>2016</v>
      </c>
      <c r="C86" t="s">
        <v>77</v>
      </c>
      <c r="D86" t="s">
        <v>68</v>
      </c>
      <c r="E86" s="35">
        <f>1566*(10^6)</f>
        <v>1566000000</v>
      </c>
    </row>
    <row r="87" spans="1:5" x14ac:dyDescent="0.25">
      <c r="A87" t="s">
        <v>40</v>
      </c>
      <c r="B87">
        <v>2016</v>
      </c>
      <c r="C87" t="s">
        <v>77</v>
      </c>
      <c r="D87" t="s">
        <v>69</v>
      </c>
      <c r="E87" s="35">
        <f>3760*(10^6)</f>
        <v>3760000000</v>
      </c>
    </row>
    <row r="88" spans="1:5" x14ac:dyDescent="0.25">
      <c r="A88" t="s">
        <v>40</v>
      </c>
      <c r="B88">
        <v>2016</v>
      </c>
      <c r="C88" t="s">
        <v>77</v>
      </c>
      <c r="D88" t="s">
        <v>74</v>
      </c>
      <c r="E88" s="35">
        <f>5170*(10^6)</f>
        <v>5170000000</v>
      </c>
    </row>
    <row r="89" spans="1:5" x14ac:dyDescent="0.25">
      <c r="A89" t="s">
        <v>40</v>
      </c>
      <c r="B89">
        <v>2016</v>
      </c>
      <c r="C89" t="s">
        <v>77</v>
      </c>
      <c r="D89" t="s">
        <v>71</v>
      </c>
      <c r="E89" s="35">
        <f>0*(10^6)</f>
        <v>0</v>
      </c>
    </row>
    <row r="90" spans="1:5" x14ac:dyDescent="0.25">
      <c r="A90" t="s">
        <v>40</v>
      </c>
      <c r="B90">
        <v>2017</v>
      </c>
      <c r="C90" t="s">
        <v>77</v>
      </c>
      <c r="D90" t="s">
        <v>68</v>
      </c>
      <c r="E90" s="35">
        <f>1409*(10^6)</f>
        <v>1409000000</v>
      </c>
    </row>
    <row r="91" spans="1:5" x14ac:dyDescent="0.25">
      <c r="A91" t="s">
        <v>40</v>
      </c>
      <c r="B91">
        <v>2017</v>
      </c>
      <c r="C91" t="s">
        <v>77</v>
      </c>
      <c r="D91" t="s">
        <v>69</v>
      </c>
      <c r="E91" s="35">
        <f>4554*(10^6)</f>
        <v>4554000000</v>
      </c>
    </row>
    <row r="92" spans="1:5" x14ac:dyDescent="0.25">
      <c r="A92" t="s">
        <v>40</v>
      </c>
      <c r="B92">
        <v>2017</v>
      </c>
      <c r="C92" t="s">
        <v>77</v>
      </c>
      <c r="D92" t="s">
        <v>74</v>
      </c>
      <c r="E92" s="35">
        <f>5800*(10^6)</f>
        <v>5800000000</v>
      </c>
    </row>
    <row r="93" spans="1:5" x14ac:dyDescent="0.25">
      <c r="A93" t="s">
        <v>40</v>
      </c>
      <c r="B93">
        <v>2017</v>
      </c>
      <c r="C93" t="s">
        <v>77</v>
      </c>
      <c r="D93" t="s">
        <v>71</v>
      </c>
      <c r="E93" s="35">
        <f>525*(10^6)</f>
        <v>525000000</v>
      </c>
    </row>
    <row r="94" spans="1:5" x14ac:dyDescent="0.25">
      <c r="A94" t="s">
        <v>40</v>
      </c>
      <c r="B94">
        <v>2018</v>
      </c>
      <c r="C94" t="s">
        <v>77</v>
      </c>
      <c r="D94" t="s">
        <v>68</v>
      </c>
      <c r="E94" s="35">
        <v>953443310.75999999</v>
      </c>
    </row>
    <row r="95" spans="1:5" x14ac:dyDescent="0.25">
      <c r="A95" t="s">
        <v>40</v>
      </c>
      <c r="B95">
        <v>2018</v>
      </c>
      <c r="C95" t="s">
        <v>77</v>
      </c>
      <c r="D95" t="s">
        <v>69</v>
      </c>
      <c r="E95" s="35">
        <v>4711818800.1099997</v>
      </c>
    </row>
    <row r="96" spans="1:5" x14ac:dyDescent="0.25">
      <c r="A96" t="s">
        <v>40</v>
      </c>
      <c r="B96">
        <v>2018</v>
      </c>
      <c r="C96" t="s">
        <v>77</v>
      </c>
      <c r="D96" t="s">
        <v>74</v>
      </c>
      <c r="E96" s="35">
        <v>7290722106.4200001</v>
      </c>
    </row>
    <row r="97" spans="1:5" x14ac:dyDescent="0.25">
      <c r="A97" t="s">
        <v>40</v>
      </c>
      <c r="B97">
        <v>2018</v>
      </c>
      <c r="C97" t="s">
        <v>77</v>
      </c>
      <c r="D97" t="s">
        <v>71</v>
      </c>
      <c r="E97" s="35">
        <v>909141795.80999994</v>
      </c>
    </row>
    <row r="98" spans="1:5" x14ac:dyDescent="0.25">
      <c r="A98" t="s">
        <v>38</v>
      </c>
      <c r="B98">
        <v>2015</v>
      </c>
      <c r="C98" t="s">
        <v>77</v>
      </c>
      <c r="D98" t="s">
        <v>68</v>
      </c>
      <c r="E98" s="35">
        <f>917*(10^6)</f>
        <v>917000000</v>
      </c>
    </row>
    <row r="99" spans="1:5" x14ac:dyDescent="0.25">
      <c r="A99" t="s">
        <v>38</v>
      </c>
      <c r="B99">
        <v>2015</v>
      </c>
      <c r="C99" t="s">
        <v>77</v>
      </c>
      <c r="D99" t="s">
        <v>69</v>
      </c>
      <c r="E99" s="35">
        <f>910*(10^6)</f>
        <v>910000000</v>
      </c>
    </row>
    <row r="100" spans="1:5" x14ac:dyDescent="0.25">
      <c r="A100" t="s">
        <v>38</v>
      </c>
      <c r="B100">
        <v>2015</v>
      </c>
      <c r="C100" t="s">
        <v>77</v>
      </c>
      <c r="D100" t="s">
        <v>74</v>
      </c>
      <c r="E100" s="35">
        <f>3*(10^6)</f>
        <v>3000000</v>
      </c>
    </row>
    <row r="101" spans="1:5" x14ac:dyDescent="0.25">
      <c r="A101" t="s">
        <v>38</v>
      </c>
      <c r="B101">
        <v>2015</v>
      </c>
      <c r="C101" t="s">
        <v>77</v>
      </c>
      <c r="D101" t="s">
        <v>71</v>
      </c>
      <c r="E101" s="35">
        <f>0*(10^6)</f>
        <v>0</v>
      </c>
    </row>
    <row r="102" spans="1:5" x14ac:dyDescent="0.25">
      <c r="A102" t="s">
        <v>41</v>
      </c>
      <c r="B102">
        <v>2016</v>
      </c>
      <c r="C102" t="s">
        <v>77</v>
      </c>
      <c r="D102" t="s">
        <v>68</v>
      </c>
      <c r="E102" s="35">
        <f>1135*(10^6)</f>
        <v>1135000000</v>
      </c>
    </row>
    <row r="103" spans="1:5" x14ac:dyDescent="0.25">
      <c r="A103" t="s">
        <v>41</v>
      </c>
      <c r="B103">
        <v>2016</v>
      </c>
      <c r="C103" t="s">
        <v>77</v>
      </c>
      <c r="D103" t="s">
        <v>69</v>
      </c>
      <c r="E103" s="35">
        <f>1736*(10^6)</f>
        <v>1736000000</v>
      </c>
    </row>
    <row r="104" spans="1:5" x14ac:dyDescent="0.25">
      <c r="A104" t="s">
        <v>41</v>
      </c>
      <c r="B104">
        <v>2016</v>
      </c>
      <c r="C104" t="s">
        <v>77</v>
      </c>
      <c r="D104" t="s">
        <v>74</v>
      </c>
      <c r="E104" s="35">
        <f>807*(10^6)</f>
        <v>807000000</v>
      </c>
    </row>
    <row r="105" spans="1:5" x14ac:dyDescent="0.25">
      <c r="A105" t="s">
        <v>41</v>
      </c>
      <c r="B105">
        <v>2016</v>
      </c>
      <c r="C105" t="s">
        <v>77</v>
      </c>
      <c r="D105" t="s">
        <v>71</v>
      </c>
      <c r="E105" s="35">
        <f>0*(10^6)</f>
        <v>0</v>
      </c>
    </row>
    <row r="106" spans="1:5" x14ac:dyDescent="0.25">
      <c r="A106" t="s">
        <v>41</v>
      </c>
      <c r="B106">
        <v>2017</v>
      </c>
      <c r="C106" t="s">
        <v>77</v>
      </c>
      <c r="D106" t="s">
        <v>68</v>
      </c>
      <c r="E106" s="35">
        <f>1153*(10^6)</f>
        <v>1153000000</v>
      </c>
    </row>
    <row r="107" spans="1:5" x14ac:dyDescent="0.25">
      <c r="A107" t="s">
        <v>41</v>
      </c>
      <c r="B107">
        <v>2017</v>
      </c>
      <c r="C107" t="s">
        <v>77</v>
      </c>
      <c r="D107" t="s">
        <v>69</v>
      </c>
      <c r="E107" s="35">
        <f>2145*(10^6)</f>
        <v>2145000000</v>
      </c>
    </row>
    <row r="108" spans="1:5" x14ac:dyDescent="0.25">
      <c r="A108" t="s">
        <v>41</v>
      </c>
      <c r="B108">
        <v>2017</v>
      </c>
      <c r="C108" t="s">
        <v>77</v>
      </c>
      <c r="D108" t="s">
        <v>74</v>
      </c>
      <c r="E108" s="35">
        <f>774*(10^6)</f>
        <v>774000000</v>
      </c>
    </row>
    <row r="109" spans="1:5" x14ac:dyDescent="0.25">
      <c r="A109" t="s">
        <v>41</v>
      </c>
      <c r="B109">
        <v>2017</v>
      </c>
      <c r="C109" t="s">
        <v>77</v>
      </c>
      <c r="D109" t="s">
        <v>71</v>
      </c>
      <c r="E109" s="35">
        <f>3772*(10^6)</f>
        <v>3772000000</v>
      </c>
    </row>
    <row r="110" spans="1:5" x14ac:dyDescent="0.25">
      <c r="A110" t="s">
        <v>41</v>
      </c>
      <c r="B110">
        <v>2018</v>
      </c>
      <c r="C110" t="s">
        <v>77</v>
      </c>
      <c r="D110" t="s">
        <v>68</v>
      </c>
      <c r="E110" s="35">
        <v>1190172123.3299999</v>
      </c>
    </row>
    <row r="111" spans="1:5" x14ac:dyDescent="0.25">
      <c r="A111" t="s">
        <v>41</v>
      </c>
      <c r="B111">
        <v>2018</v>
      </c>
      <c r="C111" t="s">
        <v>77</v>
      </c>
      <c r="D111" t="s">
        <v>69</v>
      </c>
      <c r="E111" s="35">
        <v>2716719772.52</v>
      </c>
    </row>
    <row r="112" spans="1:5" x14ac:dyDescent="0.25">
      <c r="A112" t="s">
        <v>41</v>
      </c>
      <c r="B112">
        <v>2018</v>
      </c>
      <c r="C112" t="s">
        <v>77</v>
      </c>
      <c r="D112" t="s">
        <v>74</v>
      </c>
      <c r="E112" s="35">
        <v>904721233.66999996</v>
      </c>
    </row>
    <row r="113" spans="1:5" x14ac:dyDescent="0.25">
      <c r="A113" t="s">
        <v>41</v>
      </c>
      <c r="B113">
        <v>2018</v>
      </c>
      <c r="C113" t="s">
        <v>77</v>
      </c>
      <c r="D113" t="s">
        <v>71</v>
      </c>
      <c r="E113" s="35">
        <v>3978405690.77</v>
      </c>
    </row>
    <row r="114" spans="1:5" x14ac:dyDescent="0.25">
      <c r="A114" t="s">
        <v>38</v>
      </c>
      <c r="B114">
        <v>2015</v>
      </c>
      <c r="C114" t="s">
        <v>78</v>
      </c>
      <c r="D114" t="s">
        <v>68</v>
      </c>
      <c r="E114" s="27">
        <v>0</v>
      </c>
    </row>
    <row r="115" spans="1:5" x14ac:dyDescent="0.25">
      <c r="A115" t="s">
        <v>38</v>
      </c>
      <c r="B115">
        <v>2015</v>
      </c>
      <c r="C115" t="s">
        <v>78</v>
      </c>
      <c r="D115" t="s">
        <v>69</v>
      </c>
      <c r="E115" s="27">
        <v>0</v>
      </c>
    </row>
    <row r="116" spans="1:5" x14ac:dyDescent="0.25">
      <c r="A116" t="s">
        <v>38</v>
      </c>
      <c r="B116">
        <v>2015</v>
      </c>
      <c r="C116" t="s">
        <v>78</v>
      </c>
      <c r="D116" t="s">
        <v>74</v>
      </c>
      <c r="E116" s="27">
        <v>0</v>
      </c>
    </row>
    <row r="117" spans="1:5" x14ac:dyDescent="0.25">
      <c r="A117" t="s">
        <v>38</v>
      </c>
      <c r="B117">
        <v>2015</v>
      </c>
      <c r="C117" t="s">
        <v>78</v>
      </c>
      <c r="D117" t="s">
        <v>71</v>
      </c>
      <c r="E117" s="27">
        <v>0</v>
      </c>
    </row>
    <row r="118" spans="1:5" x14ac:dyDescent="0.25">
      <c r="A118" t="s">
        <v>42</v>
      </c>
      <c r="B118">
        <v>2016</v>
      </c>
      <c r="C118" t="s">
        <v>77</v>
      </c>
      <c r="D118" t="s">
        <v>68</v>
      </c>
      <c r="E118" s="35">
        <f>2516*(10^6)</f>
        <v>2516000000</v>
      </c>
    </row>
    <row r="119" spans="1:5" x14ac:dyDescent="0.25">
      <c r="A119" t="s">
        <v>42</v>
      </c>
      <c r="B119">
        <v>2016</v>
      </c>
      <c r="C119" t="s">
        <v>77</v>
      </c>
      <c r="D119" t="s">
        <v>69</v>
      </c>
      <c r="E119" s="35">
        <f>2979*(10^6)</f>
        <v>2979000000</v>
      </c>
    </row>
    <row r="120" spans="1:5" x14ac:dyDescent="0.25">
      <c r="A120" t="s">
        <v>42</v>
      </c>
      <c r="B120">
        <v>2016</v>
      </c>
      <c r="C120" t="s">
        <v>77</v>
      </c>
      <c r="D120" t="s">
        <v>74</v>
      </c>
      <c r="E120" s="35">
        <f>921*(10^6)</f>
        <v>921000000</v>
      </c>
    </row>
    <row r="121" spans="1:5" x14ac:dyDescent="0.25">
      <c r="A121" t="s">
        <v>42</v>
      </c>
      <c r="B121">
        <v>2016</v>
      </c>
      <c r="C121" t="s">
        <v>77</v>
      </c>
      <c r="D121" t="s">
        <v>71</v>
      </c>
      <c r="E121" s="35">
        <f>390*(10^6)</f>
        <v>390000000</v>
      </c>
    </row>
    <row r="122" spans="1:5" x14ac:dyDescent="0.25">
      <c r="A122" t="s">
        <v>42</v>
      </c>
      <c r="B122">
        <v>2017</v>
      </c>
      <c r="C122" t="s">
        <v>77</v>
      </c>
      <c r="D122" t="s">
        <v>68</v>
      </c>
      <c r="E122" s="35">
        <f>2629*(10^6)</f>
        <v>2629000000</v>
      </c>
    </row>
    <row r="123" spans="1:5" x14ac:dyDescent="0.25">
      <c r="A123" t="s">
        <v>42</v>
      </c>
      <c r="B123">
        <v>2017</v>
      </c>
      <c r="C123" t="s">
        <v>77</v>
      </c>
      <c r="D123" t="s">
        <v>69</v>
      </c>
      <c r="E123" s="35">
        <f>2922*(10^6)</f>
        <v>2922000000</v>
      </c>
    </row>
    <row r="124" spans="1:5" x14ac:dyDescent="0.25">
      <c r="A124" t="s">
        <v>42</v>
      </c>
      <c r="B124">
        <v>2017</v>
      </c>
      <c r="C124" t="s">
        <v>77</v>
      </c>
      <c r="D124" t="s">
        <v>74</v>
      </c>
      <c r="E124" s="35">
        <f>961*(10^6)</f>
        <v>961000000</v>
      </c>
    </row>
    <row r="125" spans="1:5" x14ac:dyDescent="0.25">
      <c r="A125" t="s">
        <v>42</v>
      </c>
      <c r="B125">
        <v>2017</v>
      </c>
      <c r="C125" t="s">
        <v>77</v>
      </c>
      <c r="D125" t="s">
        <v>71</v>
      </c>
      <c r="E125" s="35">
        <f>101*(10^6)</f>
        <v>101000000</v>
      </c>
    </row>
    <row r="126" spans="1:5" x14ac:dyDescent="0.25">
      <c r="A126" t="s">
        <v>42</v>
      </c>
      <c r="B126">
        <v>2018</v>
      </c>
      <c r="C126" t="s">
        <v>77</v>
      </c>
      <c r="D126" t="s">
        <v>68</v>
      </c>
      <c r="E126" s="35">
        <v>1831366950.2915547</v>
      </c>
    </row>
    <row r="127" spans="1:5" x14ac:dyDescent="0.25">
      <c r="A127" t="s">
        <v>42</v>
      </c>
      <c r="B127">
        <v>2018</v>
      </c>
      <c r="C127" t="s">
        <v>77</v>
      </c>
      <c r="D127" t="s">
        <v>69</v>
      </c>
      <c r="E127" s="35">
        <v>3747673620.1311235</v>
      </c>
    </row>
    <row r="128" spans="1:5" x14ac:dyDescent="0.25">
      <c r="A128" t="s">
        <v>42</v>
      </c>
      <c r="B128">
        <v>2018</v>
      </c>
      <c r="C128" t="s">
        <v>77</v>
      </c>
      <c r="D128" t="s">
        <v>74</v>
      </c>
      <c r="E128" s="35">
        <v>1107155797.4902382</v>
      </c>
    </row>
    <row r="129" spans="1:5" x14ac:dyDescent="0.25">
      <c r="A129" t="s">
        <v>42</v>
      </c>
      <c r="B129">
        <v>2018</v>
      </c>
      <c r="C129" t="s">
        <v>77</v>
      </c>
      <c r="D129" t="s">
        <v>71</v>
      </c>
      <c r="E129" s="35">
        <v>111486357.34000015</v>
      </c>
    </row>
    <row r="130" spans="1:5" x14ac:dyDescent="0.25">
      <c r="A130" t="s">
        <v>39</v>
      </c>
      <c r="B130">
        <v>2015</v>
      </c>
      <c r="C130" t="s">
        <v>77</v>
      </c>
      <c r="D130" t="s">
        <v>68</v>
      </c>
      <c r="E130" s="35">
        <f>5063*(10^6)</f>
        <v>5063000000</v>
      </c>
    </row>
    <row r="131" spans="1:5" x14ac:dyDescent="0.25">
      <c r="A131" t="s">
        <v>39</v>
      </c>
      <c r="B131">
        <v>2015</v>
      </c>
      <c r="C131" t="s">
        <v>77</v>
      </c>
      <c r="D131" t="s">
        <v>69</v>
      </c>
      <c r="E131" s="35">
        <f>4141*(10^6)</f>
        <v>4141000000</v>
      </c>
    </row>
    <row r="132" spans="1:5" x14ac:dyDescent="0.25">
      <c r="A132" t="s">
        <v>39</v>
      </c>
      <c r="B132">
        <v>2015</v>
      </c>
      <c r="C132" t="s">
        <v>77</v>
      </c>
      <c r="D132" t="s">
        <v>74</v>
      </c>
      <c r="E132" s="35">
        <f>9721*(10^6)</f>
        <v>9721000000</v>
      </c>
    </row>
    <row r="133" spans="1:5" x14ac:dyDescent="0.25">
      <c r="A133" t="s">
        <v>39</v>
      </c>
      <c r="B133">
        <v>2015</v>
      </c>
      <c r="C133" t="s">
        <v>77</v>
      </c>
      <c r="D133" t="s">
        <v>71</v>
      </c>
      <c r="E133" s="35">
        <f>0*(10^6)</f>
        <v>0</v>
      </c>
    </row>
    <row r="134" spans="1:5" x14ac:dyDescent="0.25">
      <c r="A134" t="s">
        <v>43</v>
      </c>
      <c r="B134">
        <v>2016</v>
      </c>
      <c r="C134" t="s">
        <v>77</v>
      </c>
      <c r="D134" t="s">
        <v>68</v>
      </c>
      <c r="E134" s="35">
        <f>9618*(10^6)</f>
        <v>9618000000</v>
      </c>
    </row>
    <row r="135" spans="1:5" x14ac:dyDescent="0.25">
      <c r="A135" t="s">
        <v>43</v>
      </c>
      <c r="B135">
        <v>2016</v>
      </c>
      <c r="C135" t="s">
        <v>77</v>
      </c>
      <c r="D135" t="s">
        <v>69</v>
      </c>
      <c r="E135" s="35">
        <f>9263*(10^6)</f>
        <v>9263000000</v>
      </c>
    </row>
    <row r="136" spans="1:5" x14ac:dyDescent="0.25">
      <c r="A136" t="s">
        <v>43</v>
      </c>
      <c r="B136">
        <v>2016</v>
      </c>
      <c r="C136" t="s">
        <v>77</v>
      </c>
      <c r="D136" t="s">
        <v>74</v>
      </c>
      <c r="E136" s="35">
        <f>19*(10^6)</f>
        <v>19000000</v>
      </c>
    </row>
    <row r="137" spans="1:5" x14ac:dyDescent="0.25">
      <c r="A137" t="s">
        <v>43</v>
      </c>
      <c r="B137">
        <v>2016</v>
      </c>
      <c r="C137" t="s">
        <v>77</v>
      </c>
      <c r="D137" t="s">
        <v>71</v>
      </c>
      <c r="E137" s="35">
        <f>0*(10^6)</f>
        <v>0</v>
      </c>
    </row>
    <row r="138" spans="1:5" x14ac:dyDescent="0.25">
      <c r="A138" t="s">
        <v>43</v>
      </c>
      <c r="B138">
        <v>2017</v>
      </c>
      <c r="C138" t="s">
        <v>77</v>
      </c>
      <c r="D138" t="s">
        <v>68</v>
      </c>
      <c r="E138" s="35">
        <f>9160*(10^6)</f>
        <v>9160000000</v>
      </c>
    </row>
    <row r="139" spans="1:5" x14ac:dyDescent="0.25">
      <c r="A139" t="s">
        <v>43</v>
      </c>
      <c r="B139">
        <v>2017</v>
      </c>
      <c r="C139" t="s">
        <v>77</v>
      </c>
      <c r="D139" t="s">
        <v>69</v>
      </c>
      <c r="E139" s="35">
        <f>6137*(10^6)</f>
        <v>6137000000</v>
      </c>
    </row>
    <row r="140" spans="1:5" x14ac:dyDescent="0.25">
      <c r="A140" t="s">
        <v>43</v>
      </c>
      <c r="B140">
        <v>2017</v>
      </c>
      <c r="C140" t="s">
        <v>77</v>
      </c>
      <c r="D140" t="s">
        <v>74</v>
      </c>
      <c r="E140" s="35">
        <f>23*(10^6)</f>
        <v>23000000</v>
      </c>
    </row>
    <row r="141" spans="1:5" x14ac:dyDescent="0.25">
      <c r="A141" t="s">
        <v>43</v>
      </c>
      <c r="B141">
        <v>2017</v>
      </c>
      <c r="C141" t="s">
        <v>77</v>
      </c>
      <c r="D141" t="s">
        <v>71</v>
      </c>
      <c r="E141" s="35">
        <f>3586*(10^6)</f>
        <v>3586000000</v>
      </c>
    </row>
    <row r="142" spans="1:5" x14ac:dyDescent="0.25">
      <c r="A142" t="s">
        <v>43</v>
      </c>
      <c r="B142">
        <v>2018</v>
      </c>
      <c r="C142" t="s">
        <v>77</v>
      </c>
      <c r="D142" t="s">
        <v>68</v>
      </c>
      <c r="E142" s="35">
        <v>9211047839.25</v>
      </c>
    </row>
    <row r="143" spans="1:5" x14ac:dyDescent="0.25">
      <c r="A143" t="s">
        <v>43</v>
      </c>
      <c r="B143">
        <v>2018</v>
      </c>
      <c r="C143" t="s">
        <v>77</v>
      </c>
      <c r="D143" t="s">
        <v>69</v>
      </c>
      <c r="E143" s="35">
        <v>9713879867.3530865</v>
      </c>
    </row>
    <row r="144" spans="1:5" x14ac:dyDescent="0.25">
      <c r="A144" t="s">
        <v>43</v>
      </c>
      <c r="B144">
        <v>2018</v>
      </c>
      <c r="C144" t="s">
        <v>77</v>
      </c>
      <c r="D144" t="s">
        <v>74</v>
      </c>
      <c r="E144" s="35">
        <v>39651610.609999999</v>
      </c>
    </row>
    <row r="145" spans="1:5" x14ac:dyDescent="0.25">
      <c r="A145" t="s">
        <v>43</v>
      </c>
      <c r="B145">
        <v>2018</v>
      </c>
      <c r="C145" t="s">
        <v>77</v>
      </c>
      <c r="D145" t="s">
        <v>71</v>
      </c>
      <c r="E145" s="35">
        <v>712638511.43999994</v>
      </c>
    </row>
    <row r="146" spans="1:5" x14ac:dyDescent="0.25">
      <c r="A146" t="s">
        <v>39</v>
      </c>
      <c r="B146">
        <v>2015</v>
      </c>
      <c r="C146" t="s">
        <v>78</v>
      </c>
      <c r="D146" t="s">
        <v>68</v>
      </c>
      <c r="E146" s="27">
        <v>587648278.73000002</v>
      </c>
    </row>
    <row r="147" spans="1:5" x14ac:dyDescent="0.25">
      <c r="A147" t="s">
        <v>39</v>
      </c>
      <c r="B147">
        <v>2015</v>
      </c>
      <c r="C147" t="s">
        <v>78</v>
      </c>
      <c r="D147" t="s">
        <v>69</v>
      </c>
      <c r="E147" s="27">
        <v>542345668.15999997</v>
      </c>
    </row>
    <row r="148" spans="1:5" x14ac:dyDescent="0.25">
      <c r="A148" t="s">
        <v>39</v>
      </c>
      <c r="B148">
        <v>2015</v>
      </c>
      <c r="C148" t="s">
        <v>78</v>
      </c>
      <c r="D148" t="s">
        <v>74</v>
      </c>
      <c r="E148" s="27">
        <v>476443639.14999998</v>
      </c>
    </row>
    <row r="149" spans="1:5" x14ac:dyDescent="0.25">
      <c r="A149" t="s">
        <v>39</v>
      </c>
      <c r="B149">
        <v>2015</v>
      </c>
      <c r="C149" t="s">
        <v>78</v>
      </c>
      <c r="D149" t="s">
        <v>71</v>
      </c>
      <c r="E149" s="27">
        <v>0</v>
      </c>
    </row>
    <row r="150" spans="1:5" x14ac:dyDescent="0.25">
      <c r="A150" t="s">
        <v>44</v>
      </c>
      <c r="B150">
        <v>2016</v>
      </c>
      <c r="C150" t="s">
        <v>77</v>
      </c>
      <c r="D150" t="s">
        <v>68</v>
      </c>
      <c r="E150" s="35">
        <f>1473*(10^6)</f>
        <v>1473000000</v>
      </c>
    </row>
    <row r="151" spans="1:5" x14ac:dyDescent="0.25">
      <c r="A151" t="s">
        <v>44</v>
      </c>
      <c r="B151">
        <v>2016</v>
      </c>
      <c r="C151" t="s">
        <v>77</v>
      </c>
      <c r="D151" t="s">
        <v>69</v>
      </c>
      <c r="E151" s="35">
        <f>2573*(10^6)</f>
        <v>2573000000</v>
      </c>
    </row>
    <row r="152" spans="1:5" x14ac:dyDescent="0.25">
      <c r="A152" t="s">
        <v>44</v>
      </c>
      <c r="B152">
        <v>2016</v>
      </c>
      <c r="C152" t="s">
        <v>77</v>
      </c>
      <c r="D152" t="s">
        <v>74</v>
      </c>
      <c r="E152" s="35">
        <f>1903*(10^6)</f>
        <v>1903000000</v>
      </c>
    </row>
    <row r="153" spans="1:5" x14ac:dyDescent="0.25">
      <c r="A153" t="s">
        <v>44</v>
      </c>
      <c r="B153">
        <v>2016</v>
      </c>
      <c r="C153" t="s">
        <v>77</v>
      </c>
      <c r="D153" t="s">
        <v>71</v>
      </c>
      <c r="E153" s="35">
        <f>0*(10^6)</f>
        <v>0</v>
      </c>
    </row>
    <row r="154" spans="1:5" x14ac:dyDescent="0.25">
      <c r="A154" t="s">
        <v>44</v>
      </c>
      <c r="B154">
        <v>2017</v>
      </c>
      <c r="C154" t="s">
        <v>77</v>
      </c>
      <c r="D154" t="s">
        <v>68</v>
      </c>
      <c r="E154" s="35">
        <f>1426*(10^6)</f>
        <v>1426000000</v>
      </c>
    </row>
    <row r="155" spans="1:5" x14ac:dyDescent="0.25">
      <c r="A155" t="s">
        <v>44</v>
      </c>
      <c r="B155">
        <v>2017</v>
      </c>
      <c r="C155" t="s">
        <v>77</v>
      </c>
      <c r="D155" t="s">
        <v>69</v>
      </c>
      <c r="E155" s="35">
        <f>2777*(10^6)</f>
        <v>2777000000</v>
      </c>
    </row>
    <row r="156" spans="1:5" x14ac:dyDescent="0.25">
      <c r="A156" t="s">
        <v>44</v>
      </c>
      <c r="B156">
        <v>2017</v>
      </c>
      <c r="C156" t="s">
        <v>77</v>
      </c>
      <c r="D156" t="s">
        <v>74</v>
      </c>
      <c r="E156" s="35">
        <f>1733*(10^6)</f>
        <v>1733000000</v>
      </c>
    </row>
    <row r="157" spans="1:5" x14ac:dyDescent="0.25">
      <c r="A157" t="s">
        <v>44</v>
      </c>
      <c r="B157">
        <v>2017</v>
      </c>
      <c r="C157" t="s">
        <v>77</v>
      </c>
      <c r="D157" t="s">
        <v>71</v>
      </c>
      <c r="E157" s="35">
        <f>1261*(10^6)</f>
        <v>1261000000</v>
      </c>
    </row>
    <row r="158" spans="1:5" x14ac:dyDescent="0.25">
      <c r="A158" t="s">
        <v>44</v>
      </c>
      <c r="B158">
        <v>2018</v>
      </c>
      <c r="C158" t="s">
        <v>77</v>
      </c>
      <c r="D158" t="s">
        <v>68</v>
      </c>
      <c r="E158" s="35">
        <v>1424917413.29</v>
      </c>
    </row>
    <row r="159" spans="1:5" x14ac:dyDescent="0.25">
      <c r="A159" t="s">
        <v>44</v>
      </c>
      <c r="B159">
        <v>2018</v>
      </c>
      <c r="C159" t="s">
        <v>77</v>
      </c>
      <c r="D159" t="s">
        <v>69</v>
      </c>
      <c r="E159" s="35">
        <v>3216353979.9099998</v>
      </c>
    </row>
    <row r="160" spans="1:5" x14ac:dyDescent="0.25">
      <c r="A160" t="s">
        <v>44</v>
      </c>
      <c r="B160">
        <v>2018</v>
      </c>
      <c r="C160" t="s">
        <v>77</v>
      </c>
      <c r="D160" t="s">
        <v>74</v>
      </c>
      <c r="E160" s="35">
        <v>1771835826.3499999</v>
      </c>
    </row>
    <row r="161" spans="1:5" x14ac:dyDescent="0.25">
      <c r="A161" t="s">
        <v>44</v>
      </c>
      <c r="B161">
        <v>2018</v>
      </c>
      <c r="C161" t="s">
        <v>77</v>
      </c>
      <c r="D161" t="s">
        <v>71</v>
      </c>
      <c r="E161" s="35">
        <v>1292660818.0599999</v>
      </c>
    </row>
    <row r="162" spans="1:5" x14ac:dyDescent="0.25">
      <c r="A162" t="s">
        <v>40</v>
      </c>
      <c r="B162">
        <v>2015</v>
      </c>
      <c r="C162" t="s">
        <v>77</v>
      </c>
      <c r="D162" t="s">
        <v>68</v>
      </c>
      <c r="E162" s="35">
        <f>1713*(10^6)</f>
        <v>1713000000</v>
      </c>
    </row>
    <row r="163" spans="1:5" x14ac:dyDescent="0.25">
      <c r="A163" t="s">
        <v>40</v>
      </c>
      <c r="B163">
        <v>2015</v>
      </c>
      <c r="C163" t="s">
        <v>77</v>
      </c>
      <c r="D163" t="s">
        <v>69</v>
      </c>
      <c r="E163" s="35">
        <f>3929*(10^6)</f>
        <v>3929000000</v>
      </c>
    </row>
    <row r="164" spans="1:5" x14ac:dyDescent="0.25">
      <c r="A164" t="s">
        <v>40</v>
      </c>
      <c r="B164">
        <v>2015</v>
      </c>
      <c r="C164" t="s">
        <v>77</v>
      </c>
      <c r="D164" t="s">
        <v>74</v>
      </c>
      <c r="E164" s="35">
        <f>5527*(10^6)</f>
        <v>5527000000</v>
      </c>
    </row>
    <row r="165" spans="1:5" x14ac:dyDescent="0.25">
      <c r="A165" t="s">
        <v>40</v>
      </c>
      <c r="B165">
        <v>2015</v>
      </c>
      <c r="C165" t="s">
        <v>77</v>
      </c>
      <c r="D165" t="s">
        <v>71</v>
      </c>
      <c r="E165" s="35">
        <f>0*(10^6)</f>
        <v>0</v>
      </c>
    </row>
    <row r="166" spans="1:5" x14ac:dyDescent="0.25">
      <c r="A166" t="s">
        <v>45</v>
      </c>
      <c r="B166">
        <v>2016</v>
      </c>
      <c r="C166" t="s">
        <v>77</v>
      </c>
      <c r="D166" t="s">
        <v>68</v>
      </c>
      <c r="E166" s="35">
        <f>89126*(10^6)</f>
        <v>89126000000</v>
      </c>
    </row>
    <row r="167" spans="1:5" x14ac:dyDescent="0.25">
      <c r="A167" t="s">
        <v>45</v>
      </c>
      <c r="B167">
        <v>2016</v>
      </c>
      <c r="C167" t="s">
        <v>77</v>
      </c>
      <c r="D167" t="s">
        <v>69</v>
      </c>
      <c r="E167" s="35">
        <f>9111*(10^6)</f>
        <v>9111000000</v>
      </c>
    </row>
    <row r="168" spans="1:5" x14ac:dyDescent="0.25">
      <c r="A168" t="s">
        <v>45</v>
      </c>
      <c r="B168">
        <v>2016</v>
      </c>
      <c r="C168" t="s">
        <v>77</v>
      </c>
      <c r="D168" t="s">
        <v>74</v>
      </c>
      <c r="E168" s="35">
        <f>12047*(10^6)</f>
        <v>12047000000</v>
      </c>
    </row>
    <row r="169" spans="1:5" x14ac:dyDescent="0.25">
      <c r="A169" t="s">
        <v>45</v>
      </c>
      <c r="B169">
        <v>2016</v>
      </c>
      <c r="C169" t="s">
        <v>77</v>
      </c>
      <c r="D169" t="s">
        <v>71</v>
      </c>
      <c r="E169" s="35">
        <f>73*(10^6)</f>
        <v>73000000</v>
      </c>
    </row>
    <row r="170" spans="1:5" x14ac:dyDescent="0.25">
      <c r="A170" t="s">
        <v>45</v>
      </c>
      <c r="B170">
        <v>2017</v>
      </c>
      <c r="C170" t="s">
        <v>77</v>
      </c>
      <c r="D170" t="s">
        <v>68</v>
      </c>
      <c r="E170" s="35">
        <f>84714*(10^6)</f>
        <v>84714000000</v>
      </c>
    </row>
    <row r="171" spans="1:5" x14ac:dyDescent="0.25">
      <c r="A171" t="s">
        <v>45</v>
      </c>
      <c r="B171">
        <v>2017</v>
      </c>
      <c r="C171" t="s">
        <v>77</v>
      </c>
      <c r="D171" t="s">
        <v>69</v>
      </c>
      <c r="E171" s="35">
        <f>8925*(10^6)</f>
        <v>8925000000</v>
      </c>
    </row>
    <row r="172" spans="1:5" x14ac:dyDescent="0.25">
      <c r="A172" t="s">
        <v>45</v>
      </c>
      <c r="B172">
        <v>2017</v>
      </c>
      <c r="C172" t="s">
        <v>77</v>
      </c>
      <c r="D172" t="s">
        <v>74</v>
      </c>
      <c r="E172" s="35">
        <f>12044*(10^6)</f>
        <v>12044000000</v>
      </c>
    </row>
    <row r="173" spans="1:5" x14ac:dyDescent="0.25">
      <c r="A173" t="s">
        <v>45</v>
      </c>
      <c r="B173">
        <v>2017</v>
      </c>
      <c r="C173" t="s">
        <v>77</v>
      </c>
      <c r="D173" t="s">
        <v>71</v>
      </c>
      <c r="E173" s="35">
        <f>2758*(10^6)</f>
        <v>2758000000</v>
      </c>
    </row>
    <row r="174" spans="1:5" x14ac:dyDescent="0.25">
      <c r="A174" t="s">
        <v>45</v>
      </c>
      <c r="B174">
        <v>2018</v>
      </c>
      <c r="C174" t="s">
        <v>77</v>
      </c>
      <c r="D174" t="s">
        <v>68</v>
      </c>
      <c r="E174" s="35">
        <v>90579559910.399994</v>
      </c>
    </row>
    <row r="175" spans="1:5" x14ac:dyDescent="0.25">
      <c r="A175" t="s">
        <v>45</v>
      </c>
      <c r="B175">
        <v>2018</v>
      </c>
      <c r="C175" t="s">
        <v>77</v>
      </c>
      <c r="D175" t="s">
        <v>69</v>
      </c>
      <c r="E175" s="35">
        <v>9570547498.5599995</v>
      </c>
    </row>
    <row r="176" spans="1:5" x14ac:dyDescent="0.25">
      <c r="A176" t="s">
        <v>45</v>
      </c>
      <c r="B176">
        <v>2018</v>
      </c>
      <c r="C176" t="s">
        <v>77</v>
      </c>
      <c r="D176" t="s">
        <v>74</v>
      </c>
      <c r="E176" s="35">
        <v>13536084116.25</v>
      </c>
    </row>
    <row r="177" spans="1:5" x14ac:dyDescent="0.25">
      <c r="A177" t="s">
        <v>45</v>
      </c>
      <c r="B177">
        <v>2018</v>
      </c>
      <c r="C177" t="s">
        <v>77</v>
      </c>
      <c r="D177" t="s">
        <v>71</v>
      </c>
      <c r="E177" s="35">
        <v>3726938013.96</v>
      </c>
    </row>
    <row r="178" spans="1:5" x14ac:dyDescent="0.25">
      <c r="A178" t="s">
        <v>40</v>
      </c>
      <c r="B178">
        <v>2015</v>
      </c>
      <c r="C178" t="s">
        <v>78</v>
      </c>
      <c r="D178" t="s">
        <v>68</v>
      </c>
      <c r="E178" s="27">
        <v>169085279.13</v>
      </c>
    </row>
    <row r="179" spans="1:5" x14ac:dyDescent="0.25">
      <c r="A179" t="s">
        <v>40</v>
      </c>
      <c r="B179">
        <v>2015</v>
      </c>
      <c r="C179" t="s">
        <v>78</v>
      </c>
      <c r="D179" t="s">
        <v>69</v>
      </c>
      <c r="E179" s="27">
        <v>566678283.12</v>
      </c>
    </row>
    <row r="180" spans="1:5" x14ac:dyDescent="0.25">
      <c r="A180" t="s">
        <v>40</v>
      </c>
      <c r="B180">
        <v>2015</v>
      </c>
      <c r="C180" t="s">
        <v>78</v>
      </c>
      <c r="D180" t="s">
        <v>74</v>
      </c>
      <c r="E180" s="27">
        <v>368103921.78999996</v>
      </c>
    </row>
    <row r="181" spans="1:5" x14ac:dyDescent="0.25">
      <c r="A181" t="s">
        <v>40</v>
      </c>
      <c r="B181">
        <v>2015</v>
      </c>
      <c r="C181" t="s">
        <v>78</v>
      </c>
      <c r="D181" t="s">
        <v>71</v>
      </c>
      <c r="E181" s="27">
        <v>0</v>
      </c>
    </row>
    <row r="182" spans="1:5" x14ac:dyDescent="0.25">
      <c r="A182" t="s">
        <v>46</v>
      </c>
      <c r="B182">
        <v>2016</v>
      </c>
      <c r="C182" t="s">
        <v>77</v>
      </c>
      <c r="D182" t="s">
        <v>68</v>
      </c>
      <c r="E182" s="35">
        <f>6560*(10^6)</f>
        <v>6560000000</v>
      </c>
    </row>
    <row r="183" spans="1:5" x14ac:dyDescent="0.25">
      <c r="A183" t="s">
        <v>46</v>
      </c>
      <c r="B183">
        <v>2016</v>
      </c>
      <c r="C183" t="s">
        <v>77</v>
      </c>
      <c r="D183" t="s">
        <v>69</v>
      </c>
      <c r="E183" s="35">
        <f>975*(10^6)</f>
        <v>975000000</v>
      </c>
    </row>
    <row r="184" spans="1:5" x14ac:dyDescent="0.25">
      <c r="A184" t="s">
        <v>46</v>
      </c>
      <c r="B184">
        <v>2016</v>
      </c>
      <c r="C184" t="s">
        <v>77</v>
      </c>
      <c r="D184" t="s">
        <v>74</v>
      </c>
      <c r="E184" s="35">
        <f>1072*(10^6)</f>
        <v>1072000000</v>
      </c>
    </row>
    <row r="185" spans="1:5" x14ac:dyDescent="0.25">
      <c r="A185" t="s">
        <v>46</v>
      </c>
      <c r="B185">
        <v>2016</v>
      </c>
      <c r="C185" t="s">
        <v>77</v>
      </c>
      <c r="D185" t="s">
        <v>71</v>
      </c>
      <c r="E185" s="35">
        <f>0*(10^6)</f>
        <v>0</v>
      </c>
    </row>
    <row r="186" spans="1:5" x14ac:dyDescent="0.25">
      <c r="A186" t="s">
        <v>46</v>
      </c>
      <c r="B186">
        <v>2017</v>
      </c>
      <c r="C186" t="s">
        <v>77</v>
      </c>
      <c r="D186" t="s">
        <v>68</v>
      </c>
      <c r="E186" s="35">
        <f>6279*(10^6)</f>
        <v>6279000000</v>
      </c>
    </row>
    <row r="187" spans="1:5" x14ac:dyDescent="0.25">
      <c r="A187" t="s">
        <v>46</v>
      </c>
      <c r="B187">
        <v>2017</v>
      </c>
      <c r="C187" t="s">
        <v>77</v>
      </c>
      <c r="D187" t="s">
        <v>69</v>
      </c>
      <c r="E187" s="35">
        <f>861*(10^6)</f>
        <v>861000000</v>
      </c>
    </row>
    <row r="188" spans="1:5" x14ac:dyDescent="0.25">
      <c r="A188" t="s">
        <v>46</v>
      </c>
      <c r="B188">
        <v>2017</v>
      </c>
      <c r="C188" t="s">
        <v>77</v>
      </c>
      <c r="D188" t="s">
        <v>74</v>
      </c>
      <c r="E188" s="35">
        <f>1076*(10^6)</f>
        <v>1076000000</v>
      </c>
    </row>
    <row r="189" spans="1:5" x14ac:dyDescent="0.25">
      <c r="A189" t="s">
        <v>46</v>
      </c>
      <c r="B189">
        <v>2017</v>
      </c>
      <c r="C189" t="s">
        <v>77</v>
      </c>
      <c r="D189" t="s">
        <v>71</v>
      </c>
      <c r="E189" s="35">
        <f>603*(10^6)</f>
        <v>603000000</v>
      </c>
    </row>
    <row r="190" spans="1:5" x14ac:dyDescent="0.25">
      <c r="A190" t="s">
        <v>46</v>
      </c>
      <c r="B190">
        <v>2018</v>
      </c>
      <c r="C190" t="s">
        <v>77</v>
      </c>
      <c r="D190" t="s">
        <v>68</v>
      </c>
      <c r="E190" s="35">
        <v>6374905319.5699997</v>
      </c>
    </row>
    <row r="191" spans="1:5" x14ac:dyDescent="0.25">
      <c r="A191" t="s">
        <v>46</v>
      </c>
      <c r="B191">
        <v>2018</v>
      </c>
      <c r="C191" t="s">
        <v>77</v>
      </c>
      <c r="D191" t="s">
        <v>69</v>
      </c>
      <c r="E191" s="35">
        <v>786947472.86000001</v>
      </c>
    </row>
    <row r="192" spans="1:5" x14ac:dyDescent="0.25">
      <c r="A192" t="s">
        <v>46</v>
      </c>
      <c r="B192">
        <v>2018</v>
      </c>
      <c r="C192" t="s">
        <v>77</v>
      </c>
      <c r="D192" t="s">
        <v>74</v>
      </c>
      <c r="E192" s="35">
        <v>1249690454.1099999</v>
      </c>
    </row>
    <row r="193" spans="1:5" x14ac:dyDescent="0.25">
      <c r="A193" t="s">
        <v>46</v>
      </c>
      <c r="B193">
        <v>2018</v>
      </c>
      <c r="C193" t="s">
        <v>77</v>
      </c>
      <c r="D193" t="s">
        <v>71</v>
      </c>
      <c r="E193" s="35">
        <v>739721058.08000004</v>
      </c>
    </row>
    <row r="194" spans="1:5" x14ac:dyDescent="0.25">
      <c r="A194" t="s">
        <v>41</v>
      </c>
      <c r="B194">
        <v>2015</v>
      </c>
      <c r="C194" t="s">
        <v>77</v>
      </c>
      <c r="D194" t="s">
        <v>68</v>
      </c>
      <c r="E194" s="35">
        <f>1360*(10^6)</f>
        <v>1360000000</v>
      </c>
    </row>
    <row r="195" spans="1:5" x14ac:dyDescent="0.25">
      <c r="A195" t="s">
        <v>41</v>
      </c>
      <c r="B195">
        <v>2015</v>
      </c>
      <c r="C195" t="s">
        <v>77</v>
      </c>
      <c r="D195" t="s">
        <v>69</v>
      </c>
      <c r="E195" s="35">
        <f>1845*(10^6)</f>
        <v>1845000000</v>
      </c>
    </row>
    <row r="196" spans="1:5" x14ac:dyDescent="0.25">
      <c r="A196" t="s">
        <v>41</v>
      </c>
      <c r="B196">
        <v>2015</v>
      </c>
      <c r="C196" t="s">
        <v>77</v>
      </c>
      <c r="D196" t="s">
        <v>74</v>
      </c>
      <c r="E196" s="35">
        <f>1026*(10^6)</f>
        <v>1026000000</v>
      </c>
    </row>
    <row r="197" spans="1:5" x14ac:dyDescent="0.25">
      <c r="A197" t="s">
        <v>41</v>
      </c>
      <c r="B197">
        <v>2015</v>
      </c>
      <c r="C197" t="s">
        <v>77</v>
      </c>
      <c r="D197" t="s">
        <v>71</v>
      </c>
      <c r="E197" s="35">
        <f>0*(10^6)</f>
        <v>0</v>
      </c>
    </row>
    <row r="198" spans="1:5" x14ac:dyDescent="0.25">
      <c r="A198" t="s">
        <v>47</v>
      </c>
      <c r="B198">
        <v>2016</v>
      </c>
      <c r="C198" t="s">
        <v>77</v>
      </c>
      <c r="D198" t="s">
        <v>68</v>
      </c>
      <c r="E198" s="35">
        <f>2735*(10^6)</f>
        <v>2735000000</v>
      </c>
    </row>
    <row r="199" spans="1:5" x14ac:dyDescent="0.25">
      <c r="A199" t="s">
        <v>47</v>
      </c>
      <c r="B199">
        <v>2016</v>
      </c>
      <c r="C199" t="s">
        <v>77</v>
      </c>
      <c r="D199" t="s">
        <v>69</v>
      </c>
      <c r="E199" s="35">
        <f>2745*(10^6)</f>
        <v>2745000000</v>
      </c>
    </row>
    <row r="200" spans="1:5" x14ac:dyDescent="0.25">
      <c r="A200" t="s">
        <v>47</v>
      </c>
      <c r="B200">
        <v>2016</v>
      </c>
      <c r="C200" t="s">
        <v>77</v>
      </c>
      <c r="D200" t="s">
        <v>74</v>
      </c>
      <c r="E200" s="35">
        <f>1267*(10^6)</f>
        <v>1267000000</v>
      </c>
    </row>
    <row r="201" spans="1:5" x14ac:dyDescent="0.25">
      <c r="A201" t="s">
        <v>47</v>
      </c>
      <c r="B201">
        <v>2016</v>
      </c>
      <c r="C201" t="s">
        <v>77</v>
      </c>
      <c r="D201" t="s">
        <v>71</v>
      </c>
      <c r="E201" s="35">
        <f>0*(10^6)</f>
        <v>0</v>
      </c>
    </row>
    <row r="202" spans="1:5" x14ac:dyDescent="0.25">
      <c r="A202" t="s">
        <v>47</v>
      </c>
      <c r="B202">
        <v>2017</v>
      </c>
      <c r="C202" t="s">
        <v>77</v>
      </c>
      <c r="D202" t="s">
        <v>68</v>
      </c>
      <c r="E202" s="35">
        <f>2695*(10^6)</f>
        <v>2695000000</v>
      </c>
    </row>
    <row r="203" spans="1:5" x14ac:dyDescent="0.25">
      <c r="A203" t="s">
        <v>47</v>
      </c>
      <c r="B203">
        <v>2017</v>
      </c>
      <c r="C203" t="s">
        <v>77</v>
      </c>
      <c r="D203" t="s">
        <v>69</v>
      </c>
      <c r="E203" s="35">
        <f>2510*(10^6)</f>
        <v>2510000000</v>
      </c>
    </row>
    <row r="204" spans="1:5" x14ac:dyDescent="0.25">
      <c r="A204" t="s">
        <v>47</v>
      </c>
      <c r="B204">
        <v>2017</v>
      </c>
      <c r="C204" t="s">
        <v>77</v>
      </c>
      <c r="D204" t="s">
        <v>74</v>
      </c>
      <c r="E204" s="35">
        <f>1127*(10^6)</f>
        <v>1127000000</v>
      </c>
    </row>
    <row r="205" spans="1:5" x14ac:dyDescent="0.25">
      <c r="A205" t="s">
        <v>47</v>
      </c>
      <c r="B205">
        <v>2017</v>
      </c>
      <c r="C205" t="s">
        <v>77</v>
      </c>
      <c r="D205" t="s">
        <v>71</v>
      </c>
      <c r="E205" s="35">
        <f>221*(10^6)</f>
        <v>221000000</v>
      </c>
    </row>
    <row r="206" spans="1:5" x14ac:dyDescent="0.25">
      <c r="A206" t="s">
        <v>47</v>
      </c>
      <c r="B206">
        <v>2018</v>
      </c>
      <c r="C206" t="s">
        <v>77</v>
      </c>
      <c r="D206" t="s">
        <v>68</v>
      </c>
      <c r="E206" s="35">
        <v>2817143561.8659286</v>
      </c>
    </row>
    <row r="207" spans="1:5" x14ac:dyDescent="0.25">
      <c r="A207" t="s">
        <v>47</v>
      </c>
      <c r="B207">
        <v>2018</v>
      </c>
      <c r="C207" t="s">
        <v>77</v>
      </c>
      <c r="D207" t="s">
        <v>69</v>
      </c>
      <c r="E207" s="35">
        <v>2801061538.8799996</v>
      </c>
    </row>
    <row r="208" spans="1:5" x14ac:dyDescent="0.25">
      <c r="A208" t="s">
        <v>47</v>
      </c>
      <c r="B208">
        <v>2018</v>
      </c>
      <c r="C208" t="s">
        <v>77</v>
      </c>
      <c r="D208" t="s">
        <v>74</v>
      </c>
      <c r="E208" s="35">
        <v>1131142461.1299999</v>
      </c>
    </row>
    <row r="209" spans="1:5" x14ac:dyDescent="0.25">
      <c r="A209" t="s">
        <v>47</v>
      </c>
      <c r="B209">
        <v>2018</v>
      </c>
      <c r="C209" t="s">
        <v>77</v>
      </c>
      <c r="D209" t="s">
        <v>71</v>
      </c>
      <c r="E209" s="35">
        <v>234941155.87</v>
      </c>
    </row>
    <row r="210" spans="1:5" x14ac:dyDescent="0.25">
      <c r="A210" t="s">
        <v>41</v>
      </c>
      <c r="B210">
        <v>2015</v>
      </c>
      <c r="C210" t="s">
        <v>78</v>
      </c>
      <c r="D210" t="s">
        <v>68</v>
      </c>
      <c r="E210" s="27">
        <v>154484968.92999998</v>
      </c>
    </row>
    <row r="211" spans="1:5" x14ac:dyDescent="0.25">
      <c r="A211" t="s">
        <v>41</v>
      </c>
      <c r="B211">
        <v>2015</v>
      </c>
      <c r="C211" t="s">
        <v>78</v>
      </c>
      <c r="D211" t="s">
        <v>69</v>
      </c>
      <c r="E211" s="27">
        <v>222980801.26999998</v>
      </c>
    </row>
    <row r="212" spans="1:5" x14ac:dyDescent="0.25">
      <c r="A212" t="s">
        <v>41</v>
      </c>
      <c r="B212">
        <v>2015</v>
      </c>
      <c r="C212" t="s">
        <v>78</v>
      </c>
      <c r="D212" t="s">
        <v>74</v>
      </c>
      <c r="E212" s="27">
        <v>91415312.349999994</v>
      </c>
    </row>
    <row r="213" spans="1:5" x14ac:dyDescent="0.25">
      <c r="A213" t="s">
        <v>41</v>
      </c>
      <c r="B213">
        <v>2015</v>
      </c>
      <c r="C213" t="s">
        <v>78</v>
      </c>
      <c r="D213" t="s">
        <v>71</v>
      </c>
      <c r="E213" s="27">
        <v>0</v>
      </c>
    </row>
    <row r="214" spans="1:5" x14ac:dyDescent="0.25">
      <c r="A214" t="s">
        <v>48</v>
      </c>
      <c r="B214">
        <v>2016</v>
      </c>
      <c r="C214" t="s">
        <v>77</v>
      </c>
      <c r="D214" t="s">
        <v>68</v>
      </c>
      <c r="E214" s="35">
        <f>1466*(10^6)</f>
        <v>1466000000</v>
      </c>
    </row>
    <row r="215" spans="1:5" x14ac:dyDescent="0.25">
      <c r="A215" t="s">
        <v>48</v>
      </c>
      <c r="B215">
        <v>2016</v>
      </c>
      <c r="C215" t="s">
        <v>77</v>
      </c>
      <c r="D215" t="s">
        <v>69</v>
      </c>
      <c r="E215" s="35">
        <f>1519*(10^6)</f>
        <v>1519000000</v>
      </c>
    </row>
    <row r="216" spans="1:5" x14ac:dyDescent="0.25">
      <c r="A216" t="s">
        <v>48</v>
      </c>
      <c r="B216">
        <v>2016</v>
      </c>
      <c r="C216" t="s">
        <v>77</v>
      </c>
      <c r="D216" t="s">
        <v>74</v>
      </c>
      <c r="E216" s="35">
        <f>637*(10^6)</f>
        <v>637000000</v>
      </c>
    </row>
    <row r="217" spans="1:5" x14ac:dyDescent="0.25">
      <c r="A217" t="s">
        <v>48</v>
      </c>
      <c r="B217">
        <v>2016</v>
      </c>
      <c r="C217" t="s">
        <v>77</v>
      </c>
      <c r="D217" t="s">
        <v>71</v>
      </c>
      <c r="E217" s="35">
        <f>1*(10^6)</f>
        <v>1000000</v>
      </c>
    </row>
    <row r="218" spans="1:5" x14ac:dyDescent="0.25">
      <c r="A218" t="s">
        <v>48</v>
      </c>
      <c r="B218">
        <v>2017</v>
      </c>
      <c r="C218" t="s">
        <v>77</v>
      </c>
      <c r="D218" t="s">
        <v>68</v>
      </c>
      <c r="E218" s="35">
        <f>1343*(10^6)</f>
        <v>1343000000</v>
      </c>
    </row>
    <row r="219" spans="1:5" x14ac:dyDescent="0.25">
      <c r="A219" t="s">
        <v>48</v>
      </c>
      <c r="B219">
        <v>2017</v>
      </c>
      <c r="C219" t="s">
        <v>77</v>
      </c>
      <c r="D219" t="s">
        <v>69</v>
      </c>
      <c r="E219" s="35">
        <f>1625*(10^6)</f>
        <v>1625000000</v>
      </c>
    </row>
    <row r="220" spans="1:5" x14ac:dyDescent="0.25">
      <c r="A220" t="s">
        <v>48</v>
      </c>
      <c r="B220">
        <v>2017</v>
      </c>
      <c r="C220" t="s">
        <v>77</v>
      </c>
      <c r="D220" t="s">
        <v>74</v>
      </c>
      <c r="E220" s="35">
        <f>578*(10^6)</f>
        <v>578000000</v>
      </c>
    </row>
    <row r="221" spans="1:5" x14ac:dyDescent="0.25">
      <c r="A221" t="s">
        <v>48</v>
      </c>
      <c r="B221">
        <v>2017</v>
      </c>
      <c r="C221" t="s">
        <v>77</v>
      </c>
      <c r="D221" t="s">
        <v>71</v>
      </c>
      <c r="E221" s="35">
        <f>(0*(10^6))*(10^6)</f>
        <v>0</v>
      </c>
    </row>
    <row r="222" spans="1:5" x14ac:dyDescent="0.25">
      <c r="A222" t="s">
        <v>48</v>
      </c>
      <c r="B222">
        <v>2018</v>
      </c>
      <c r="C222" t="s">
        <v>77</v>
      </c>
      <c r="D222" t="s">
        <v>68</v>
      </c>
      <c r="E222" s="35">
        <v>1396581254.95</v>
      </c>
    </row>
    <row r="223" spans="1:5" x14ac:dyDescent="0.25">
      <c r="A223" t="s">
        <v>48</v>
      </c>
      <c r="B223">
        <v>2018</v>
      </c>
      <c r="C223" t="s">
        <v>77</v>
      </c>
      <c r="D223" t="s">
        <v>69</v>
      </c>
      <c r="E223" s="35">
        <v>1862493051.1300001</v>
      </c>
    </row>
    <row r="224" spans="1:5" x14ac:dyDescent="0.25">
      <c r="A224" t="s">
        <v>48</v>
      </c>
      <c r="B224">
        <v>2018</v>
      </c>
      <c r="C224" t="s">
        <v>77</v>
      </c>
      <c r="D224" t="s">
        <v>74</v>
      </c>
      <c r="E224" s="35">
        <v>928021361.63999999</v>
      </c>
    </row>
    <row r="225" spans="1:5" x14ac:dyDescent="0.25">
      <c r="A225" t="s">
        <v>48</v>
      </c>
      <c r="B225">
        <v>2018</v>
      </c>
      <c r="C225" t="s">
        <v>77</v>
      </c>
      <c r="D225" t="s">
        <v>71</v>
      </c>
      <c r="E225" s="35">
        <v>155676201.98999998</v>
      </c>
    </row>
    <row r="226" spans="1:5" x14ac:dyDescent="0.25">
      <c r="A226" t="s">
        <v>42</v>
      </c>
      <c r="B226">
        <v>2015</v>
      </c>
      <c r="C226" t="s">
        <v>77</v>
      </c>
      <c r="D226" t="s">
        <v>68</v>
      </c>
      <c r="E226" s="35">
        <f>2442*(10^6)</f>
        <v>2442000000</v>
      </c>
    </row>
    <row r="227" spans="1:5" x14ac:dyDescent="0.25">
      <c r="A227" t="s">
        <v>42</v>
      </c>
      <c r="B227">
        <v>2015</v>
      </c>
      <c r="C227" t="s">
        <v>77</v>
      </c>
      <c r="D227" t="s">
        <v>69</v>
      </c>
      <c r="E227" s="35">
        <f>2817*(10^6)</f>
        <v>2817000000</v>
      </c>
    </row>
    <row r="228" spans="1:5" x14ac:dyDescent="0.25">
      <c r="A228" t="s">
        <v>42</v>
      </c>
      <c r="B228">
        <v>2015</v>
      </c>
      <c r="C228" t="s">
        <v>77</v>
      </c>
      <c r="D228" t="s">
        <v>74</v>
      </c>
      <c r="E228" s="35">
        <f>1050*(10^6)</f>
        <v>1050000000</v>
      </c>
    </row>
    <row r="229" spans="1:5" x14ac:dyDescent="0.25">
      <c r="A229" t="s">
        <v>42</v>
      </c>
      <c r="B229">
        <v>2015</v>
      </c>
      <c r="C229" t="s">
        <v>77</v>
      </c>
      <c r="D229" t="s">
        <v>71</v>
      </c>
      <c r="E229" s="35">
        <f>486*(10^6)</f>
        <v>486000000</v>
      </c>
    </row>
    <row r="230" spans="1:5" x14ac:dyDescent="0.25">
      <c r="A230" t="s">
        <v>49</v>
      </c>
      <c r="B230">
        <v>2016</v>
      </c>
      <c r="C230" t="s">
        <v>77</v>
      </c>
      <c r="D230" t="s">
        <v>68</v>
      </c>
      <c r="E230" s="35">
        <f>1026*(10^6)</f>
        <v>1026000000</v>
      </c>
    </row>
    <row r="231" spans="1:5" x14ac:dyDescent="0.25">
      <c r="A231" t="s">
        <v>49</v>
      </c>
      <c r="B231">
        <v>2016</v>
      </c>
      <c r="C231" t="s">
        <v>77</v>
      </c>
      <c r="D231" t="s">
        <v>69</v>
      </c>
      <c r="E231" s="35">
        <f>1448*(10^6)</f>
        <v>1448000000</v>
      </c>
    </row>
    <row r="232" spans="1:5" x14ac:dyDescent="0.25">
      <c r="A232" t="s">
        <v>49</v>
      </c>
      <c r="B232">
        <v>2016</v>
      </c>
      <c r="C232" t="s">
        <v>77</v>
      </c>
      <c r="D232" t="s">
        <v>74</v>
      </c>
      <c r="E232" s="35">
        <f>323*(10^6)</f>
        <v>323000000</v>
      </c>
    </row>
    <row r="233" spans="1:5" x14ac:dyDescent="0.25">
      <c r="A233" t="s">
        <v>49</v>
      </c>
      <c r="B233">
        <v>2016</v>
      </c>
      <c r="C233" t="s">
        <v>77</v>
      </c>
      <c r="D233" t="s">
        <v>71</v>
      </c>
      <c r="E233" s="35">
        <f>0*(10^6)</f>
        <v>0</v>
      </c>
    </row>
    <row r="234" spans="1:5" x14ac:dyDescent="0.25">
      <c r="A234" t="s">
        <v>49</v>
      </c>
      <c r="B234">
        <v>2017</v>
      </c>
      <c r="C234" t="s">
        <v>77</v>
      </c>
      <c r="D234" t="s">
        <v>68</v>
      </c>
      <c r="E234" s="35">
        <f>1036*(10^6)</f>
        <v>1036000000</v>
      </c>
    </row>
    <row r="235" spans="1:5" x14ac:dyDescent="0.25">
      <c r="A235" t="s">
        <v>49</v>
      </c>
      <c r="B235">
        <v>2017</v>
      </c>
      <c r="C235" t="s">
        <v>77</v>
      </c>
      <c r="D235" t="s">
        <v>69</v>
      </c>
      <c r="E235" s="35">
        <f>1273*(10^6)</f>
        <v>1273000000</v>
      </c>
    </row>
    <row r="236" spans="1:5" x14ac:dyDescent="0.25">
      <c r="A236" t="s">
        <v>49</v>
      </c>
      <c r="B236">
        <v>2017</v>
      </c>
      <c r="C236" t="s">
        <v>77</v>
      </c>
      <c r="D236" t="s">
        <v>74</v>
      </c>
      <c r="E236" s="35">
        <f>307*(10^6)</f>
        <v>307000000</v>
      </c>
    </row>
    <row r="237" spans="1:5" x14ac:dyDescent="0.25">
      <c r="A237" t="s">
        <v>49</v>
      </c>
      <c r="B237">
        <v>2017</v>
      </c>
      <c r="C237" t="s">
        <v>77</v>
      </c>
      <c r="D237" t="s">
        <v>71</v>
      </c>
      <c r="E237" s="35">
        <f>0*(10^6)</f>
        <v>0</v>
      </c>
    </row>
    <row r="238" spans="1:5" x14ac:dyDescent="0.25">
      <c r="A238" t="s">
        <v>49</v>
      </c>
      <c r="B238">
        <v>2018</v>
      </c>
      <c r="C238" t="s">
        <v>77</v>
      </c>
      <c r="D238" t="s">
        <v>68</v>
      </c>
      <c r="E238" s="35">
        <v>1056511871.9</v>
      </c>
    </row>
    <row r="239" spans="1:5" x14ac:dyDescent="0.25">
      <c r="A239" t="s">
        <v>49</v>
      </c>
      <c r="B239">
        <v>2018</v>
      </c>
      <c r="C239" t="s">
        <v>77</v>
      </c>
      <c r="D239" t="s">
        <v>69</v>
      </c>
      <c r="E239" s="35">
        <v>1196374230.0899999</v>
      </c>
    </row>
    <row r="240" spans="1:5" x14ac:dyDescent="0.25">
      <c r="A240" t="s">
        <v>49</v>
      </c>
      <c r="B240">
        <v>2018</v>
      </c>
      <c r="C240" t="s">
        <v>77</v>
      </c>
      <c r="D240" t="s">
        <v>74</v>
      </c>
      <c r="E240" s="35">
        <v>342072447.19</v>
      </c>
    </row>
    <row r="241" spans="1:5" x14ac:dyDescent="0.25">
      <c r="A241" t="s">
        <v>49</v>
      </c>
      <c r="B241">
        <v>2018</v>
      </c>
      <c r="C241" t="s">
        <v>77</v>
      </c>
      <c r="D241" t="s">
        <v>71</v>
      </c>
      <c r="E241" s="35">
        <v>2006679452.3599999</v>
      </c>
    </row>
    <row r="242" spans="1:5" x14ac:dyDescent="0.25">
      <c r="A242" t="s">
        <v>42</v>
      </c>
      <c r="B242">
        <v>2015</v>
      </c>
      <c r="C242" t="s">
        <v>78</v>
      </c>
      <c r="D242" t="s">
        <v>68</v>
      </c>
      <c r="E242" s="27">
        <v>192814214.11000001</v>
      </c>
    </row>
    <row r="243" spans="1:5" x14ac:dyDescent="0.25">
      <c r="A243" t="s">
        <v>42</v>
      </c>
      <c r="B243">
        <v>2015</v>
      </c>
      <c r="C243" t="s">
        <v>78</v>
      </c>
      <c r="D243" t="s">
        <v>69</v>
      </c>
      <c r="E243" s="27">
        <v>260514577.00999999</v>
      </c>
    </row>
    <row r="244" spans="1:5" x14ac:dyDescent="0.25">
      <c r="A244" t="s">
        <v>42</v>
      </c>
      <c r="B244">
        <v>2015</v>
      </c>
      <c r="C244" t="s">
        <v>78</v>
      </c>
      <c r="D244" t="s">
        <v>74</v>
      </c>
      <c r="E244" s="27">
        <v>47861070.960000001</v>
      </c>
    </row>
    <row r="245" spans="1:5" x14ac:dyDescent="0.25">
      <c r="A245" t="s">
        <v>42</v>
      </c>
      <c r="B245">
        <v>2015</v>
      </c>
      <c r="C245" t="s">
        <v>78</v>
      </c>
      <c r="D245" t="s">
        <v>71</v>
      </c>
      <c r="E245" s="27">
        <v>77534119.849999994</v>
      </c>
    </row>
    <row r="246" spans="1:5" x14ac:dyDescent="0.25">
      <c r="A246" t="s">
        <v>50</v>
      </c>
      <c r="B246">
        <v>2016</v>
      </c>
      <c r="C246" t="s">
        <v>77</v>
      </c>
      <c r="D246" t="s">
        <v>68</v>
      </c>
      <c r="E246" s="35">
        <f>3578*(10^6)</f>
        <v>3578000000</v>
      </c>
    </row>
    <row r="247" spans="1:5" x14ac:dyDescent="0.25">
      <c r="A247" t="s">
        <v>50</v>
      </c>
      <c r="B247">
        <v>2016</v>
      </c>
      <c r="C247" t="s">
        <v>77</v>
      </c>
      <c r="D247" t="s">
        <v>69</v>
      </c>
      <c r="E247" s="35">
        <f>4574*(10^6)</f>
        <v>4574000000</v>
      </c>
    </row>
    <row r="248" spans="1:5" x14ac:dyDescent="0.25">
      <c r="A248" t="s">
        <v>50</v>
      </c>
      <c r="B248">
        <v>2016</v>
      </c>
      <c r="C248" t="s">
        <v>77</v>
      </c>
      <c r="D248" t="s">
        <v>74</v>
      </c>
      <c r="E248" s="35">
        <f>6247*(10^6)</f>
        <v>6247000000</v>
      </c>
    </row>
    <row r="249" spans="1:5" x14ac:dyDescent="0.25">
      <c r="A249" t="s">
        <v>50</v>
      </c>
      <c r="B249">
        <v>2016</v>
      </c>
      <c r="C249" t="s">
        <v>77</v>
      </c>
      <c r="D249" t="s">
        <v>71</v>
      </c>
      <c r="E249" s="35">
        <f>0*(10^6)</f>
        <v>0</v>
      </c>
    </row>
    <row r="250" spans="1:5" x14ac:dyDescent="0.25">
      <c r="A250" t="s">
        <v>50</v>
      </c>
      <c r="B250">
        <v>2017</v>
      </c>
      <c r="C250" t="s">
        <v>77</v>
      </c>
      <c r="D250" t="s">
        <v>68</v>
      </c>
      <c r="E250" s="35">
        <f>3498*(10^6)</f>
        <v>3498000000</v>
      </c>
    </row>
    <row r="251" spans="1:5" x14ac:dyDescent="0.25">
      <c r="A251" t="s">
        <v>50</v>
      </c>
      <c r="B251">
        <v>2017</v>
      </c>
      <c r="C251" t="s">
        <v>77</v>
      </c>
      <c r="D251" t="s">
        <v>69</v>
      </c>
      <c r="E251" s="35">
        <f>4204*(10^6)</f>
        <v>4204000000</v>
      </c>
    </row>
    <row r="252" spans="1:5" x14ac:dyDescent="0.25">
      <c r="A252" t="s">
        <v>50</v>
      </c>
      <c r="B252">
        <v>2017</v>
      </c>
      <c r="C252" t="s">
        <v>77</v>
      </c>
      <c r="D252" t="s">
        <v>74</v>
      </c>
      <c r="E252" s="35">
        <f>6411*(10^6)</f>
        <v>6411000000</v>
      </c>
    </row>
    <row r="253" spans="1:5" x14ac:dyDescent="0.25">
      <c r="A253" t="s">
        <v>50</v>
      </c>
      <c r="B253">
        <v>2017</v>
      </c>
      <c r="C253" t="s">
        <v>77</v>
      </c>
      <c r="D253" t="s">
        <v>71</v>
      </c>
      <c r="E253" s="35">
        <f>4100*(10^6)</f>
        <v>4100000000</v>
      </c>
    </row>
    <row r="254" spans="1:5" x14ac:dyDescent="0.25">
      <c r="A254" t="s">
        <v>50</v>
      </c>
      <c r="B254">
        <v>2018</v>
      </c>
      <c r="C254" t="s">
        <v>77</v>
      </c>
      <c r="D254" t="s">
        <v>68</v>
      </c>
      <c r="E254" s="35">
        <v>3561450414.2099996</v>
      </c>
    </row>
    <row r="255" spans="1:5" x14ac:dyDescent="0.25">
      <c r="A255" t="s">
        <v>50</v>
      </c>
      <c r="B255">
        <v>2018</v>
      </c>
      <c r="C255" t="s">
        <v>77</v>
      </c>
      <c r="D255" t="s">
        <v>69</v>
      </c>
      <c r="E255" s="35">
        <v>4104347532.9700003</v>
      </c>
    </row>
    <row r="256" spans="1:5" x14ac:dyDescent="0.25">
      <c r="A256" t="s">
        <v>50</v>
      </c>
      <c r="B256">
        <v>2018</v>
      </c>
      <c r="C256" t="s">
        <v>77</v>
      </c>
      <c r="D256" t="s">
        <v>74</v>
      </c>
      <c r="E256" s="35">
        <v>7518359999.21</v>
      </c>
    </row>
    <row r="257" spans="1:5" x14ac:dyDescent="0.25">
      <c r="A257" t="s">
        <v>50</v>
      </c>
      <c r="B257">
        <v>2018</v>
      </c>
      <c r="C257" t="s">
        <v>77</v>
      </c>
      <c r="D257" t="s">
        <v>71</v>
      </c>
      <c r="E257" s="35">
        <v>524823896.99000001</v>
      </c>
    </row>
    <row r="258" spans="1:5" x14ac:dyDescent="0.25">
      <c r="A258" t="s">
        <v>43</v>
      </c>
      <c r="B258">
        <v>2015</v>
      </c>
      <c r="C258" t="s">
        <v>77</v>
      </c>
      <c r="D258" t="s">
        <v>68</v>
      </c>
      <c r="E258" s="35">
        <f>10283*(10^6)</f>
        <v>10283000000</v>
      </c>
    </row>
    <row r="259" spans="1:5" x14ac:dyDescent="0.25">
      <c r="A259" t="s">
        <v>43</v>
      </c>
      <c r="B259">
        <v>2015</v>
      </c>
      <c r="C259" t="s">
        <v>77</v>
      </c>
      <c r="D259" t="s">
        <v>69</v>
      </c>
      <c r="E259" s="35">
        <f>7560*(10^6)</f>
        <v>7560000000</v>
      </c>
    </row>
    <row r="260" spans="1:5" x14ac:dyDescent="0.25">
      <c r="A260" t="s">
        <v>43</v>
      </c>
      <c r="B260">
        <v>2015</v>
      </c>
      <c r="C260" t="s">
        <v>77</v>
      </c>
      <c r="D260" t="s">
        <v>74</v>
      </c>
      <c r="E260" s="35">
        <f>37*(10^6)</f>
        <v>37000000</v>
      </c>
    </row>
    <row r="261" spans="1:5" x14ac:dyDescent="0.25">
      <c r="A261" t="s">
        <v>43</v>
      </c>
      <c r="B261">
        <v>2015</v>
      </c>
      <c r="C261" t="s">
        <v>77</v>
      </c>
      <c r="D261" t="s">
        <v>71</v>
      </c>
      <c r="E261" s="35">
        <f>0*(10^6)</f>
        <v>0</v>
      </c>
    </row>
    <row r="262" spans="1:5" x14ac:dyDescent="0.25">
      <c r="A262" t="s">
        <v>51</v>
      </c>
      <c r="B262">
        <v>2016</v>
      </c>
      <c r="C262" t="s">
        <v>77</v>
      </c>
      <c r="D262" t="s">
        <v>68</v>
      </c>
      <c r="E262" s="35">
        <f>377*(10^6)</f>
        <v>377000000</v>
      </c>
    </row>
    <row r="263" spans="1:5" x14ac:dyDescent="0.25">
      <c r="A263" t="s">
        <v>51</v>
      </c>
      <c r="B263">
        <v>2016</v>
      </c>
      <c r="C263" t="s">
        <v>77</v>
      </c>
      <c r="D263" t="s">
        <v>69</v>
      </c>
      <c r="E263" s="35">
        <f>1656*(10^6)</f>
        <v>1656000000</v>
      </c>
    </row>
    <row r="264" spans="1:5" x14ac:dyDescent="0.25">
      <c r="A264" t="s">
        <v>51</v>
      </c>
      <c r="B264">
        <v>2016</v>
      </c>
      <c r="C264" t="s">
        <v>77</v>
      </c>
      <c r="D264" t="s">
        <v>74</v>
      </c>
      <c r="E264" s="35">
        <f>1966*(10^6)</f>
        <v>1966000000</v>
      </c>
    </row>
    <row r="265" spans="1:5" x14ac:dyDescent="0.25">
      <c r="A265" t="s">
        <v>51</v>
      </c>
      <c r="B265">
        <v>2016</v>
      </c>
      <c r="C265" t="s">
        <v>77</v>
      </c>
      <c r="D265" t="s">
        <v>71</v>
      </c>
      <c r="E265" s="35">
        <f>0*(10^6)</f>
        <v>0</v>
      </c>
    </row>
    <row r="266" spans="1:5" x14ac:dyDescent="0.25">
      <c r="A266" t="s">
        <v>51</v>
      </c>
      <c r="B266">
        <v>2017</v>
      </c>
      <c r="C266" t="s">
        <v>77</v>
      </c>
      <c r="D266" t="s">
        <v>68</v>
      </c>
      <c r="E266" s="35">
        <f>404*(10^6)</f>
        <v>404000000</v>
      </c>
    </row>
    <row r="267" spans="1:5" x14ac:dyDescent="0.25">
      <c r="A267" t="s">
        <v>51</v>
      </c>
      <c r="B267">
        <v>2017</v>
      </c>
      <c r="C267" t="s">
        <v>77</v>
      </c>
      <c r="D267" t="s">
        <v>69</v>
      </c>
      <c r="E267" s="35">
        <f>1874*(10^6)</f>
        <v>1874000000</v>
      </c>
    </row>
    <row r="268" spans="1:5" x14ac:dyDescent="0.25">
      <c r="A268" t="s">
        <v>51</v>
      </c>
      <c r="B268">
        <v>2017</v>
      </c>
      <c r="C268" t="s">
        <v>77</v>
      </c>
      <c r="D268" t="s">
        <v>74</v>
      </c>
      <c r="E268" s="35">
        <f>2036*(10^6)</f>
        <v>2036000000</v>
      </c>
    </row>
    <row r="269" spans="1:5" x14ac:dyDescent="0.25">
      <c r="A269" t="s">
        <v>51</v>
      </c>
      <c r="B269">
        <v>2017</v>
      </c>
      <c r="C269" t="s">
        <v>77</v>
      </c>
      <c r="D269" t="s">
        <v>71</v>
      </c>
      <c r="E269" s="35">
        <f>465*(10^6)</f>
        <v>465000000</v>
      </c>
    </row>
    <row r="270" spans="1:5" x14ac:dyDescent="0.25">
      <c r="A270" t="s">
        <v>51</v>
      </c>
      <c r="B270">
        <v>2018</v>
      </c>
      <c r="C270" t="s">
        <v>77</v>
      </c>
      <c r="D270" t="s">
        <v>68</v>
      </c>
      <c r="E270" s="35">
        <v>420477550.36000007</v>
      </c>
    </row>
    <row r="271" spans="1:5" x14ac:dyDescent="0.25">
      <c r="A271" t="s">
        <v>51</v>
      </c>
      <c r="B271">
        <v>2018</v>
      </c>
      <c r="C271" t="s">
        <v>77</v>
      </c>
      <c r="D271" t="s">
        <v>69</v>
      </c>
      <c r="E271" s="35">
        <v>2251780896.6299996</v>
      </c>
    </row>
    <row r="272" spans="1:5" x14ac:dyDescent="0.25">
      <c r="A272" t="s">
        <v>51</v>
      </c>
      <c r="B272">
        <v>2018</v>
      </c>
      <c r="C272" t="s">
        <v>77</v>
      </c>
      <c r="D272" t="s">
        <v>74</v>
      </c>
      <c r="E272" s="35">
        <v>2576047259.0999999</v>
      </c>
    </row>
    <row r="273" spans="1:5" x14ac:dyDescent="0.25">
      <c r="A273" t="s">
        <v>51</v>
      </c>
      <c r="B273">
        <v>2018</v>
      </c>
      <c r="C273" t="s">
        <v>77</v>
      </c>
      <c r="D273" t="s">
        <v>71</v>
      </c>
      <c r="E273" s="35">
        <v>578762059.80999994</v>
      </c>
    </row>
    <row r="274" spans="1:5" x14ac:dyDescent="0.25">
      <c r="A274" t="s">
        <v>43</v>
      </c>
      <c r="B274">
        <v>2015</v>
      </c>
      <c r="C274" t="s">
        <v>78</v>
      </c>
      <c r="D274" t="s">
        <v>68</v>
      </c>
      <c r="E274" s="27">
        <v>2037576043.4700003</v>
      </c>
    </row>
    <row r="275" spans="1:5" x14ac:dyDescent="0.25">
      <c r="A275" t="s">
        <v>43</v>
      </c>
      <c r="B275">
        <v>2015</v>
      </c>
      <c r="C275" t="s">
        <v>78</v>
      </c>
      <c r="D275" t="s">
        <v>69</v>
      </c>
      <c r="E275" s="27">
        <v>620602640.57999992</v>
      </c>
    </row>
    <row r="276" spans="1:5" x14ac:dyDescent="0.25">
      <c r="A276" t="s">
        <v>43</v>
      </c>
      <c r="B276">
        <v>2015</v>
      </c>
      <c r="C276" t="s">
        <v>78</v>
      </c>
      <c r="D276" t="s">
        <v>74</v>
      </c>
      <c r="E276" s="27">
        <v>20896035.960000001</v>
      </c>
    </row>
    <row r="277" spans="1:5" x14ac:dyDescent="0.25">
      <c r="A277" t="s">
        <v>43</v>
      </c>
      <c r="B277">
        <v>2015</v>
      </c>
      <c r="C277" t="s">
        <v>78</v>
      </c>
      <c r="D277" t="s">
        <v>71</v>
      </c>
      <c r="E277" s="27">
        <v>0</v>
      </c>
    </row>
    <row r="278" spans="1:5" x14ac:dyDescent="0.25">
      <c r="A278" t="s">
        <v>52</v>
      </c>
      <c r="B278">
        <v>2016</v>
      </c>
      <c r="C278" t="s">
        <v>77</v>
      </c>
      <c r="D278" t="s">
        <v>68</v>
      </c>
      <c r="E278" s="35">
        <f>11798*(10^6)</f>
        <v>11798000000</v>
      </c>
    </row>
    <row r="279" spans="1:5" x14ac:dyDescent="0.25">
      <c r="A279" t="s">
        <v>52</v>
      </c>
      <c r="B279">
        <v>2016</v>
      </c>
      <c r="C279" t="s">
        <v>77</v>
      </c>
      <c r="D279" t="s">
        <v>69</v>
      </c>
      <c r="E279" s="35">
        <f>1306*(10^6)</f>
        <v>1306000000</v>
      </c>
    </row>
    <row r="280" spans="1:5" x14ac:dyDescent="0.25">
      <c r="A280" t="s">
        <v>52</v>
      </c>
      <c r="B280">
        <v>2016</v>
      </c>
      <c r="C280" t="s">
        <v>77</v>
      </c>
      <c r="D280" t="s">
        <v>74</v>
      </c>
      <c r="E280" s="35">
        <f>1303*(10^6)</f>
        <v>1303000000</v>
      </c>
    </row>
    <row r="281" spans="1:5" x14ac:dyDescent="0.25">
      <c r="A281" t="s">
        <v>52</v>
      </c>
      <c r="B281">
        <v>2016</v>
      </c>
      <c r="C281" t="s">
        <v>77</v>
      </c>
      <c r="D281" t="s">
        <v>71</v>
      </c>
      <c r="E281" s="35">
        <f>4295*(10^6)</f>
        <v>4295000000</v>
      </c>
    </row>
    <row r="282" spans="1:5" x14ac:dyDescent="0.25">
      <c r="A282" t="s">
        <v>52</v>
      </c>
      <c r="B282">
        <v>2017</v>
      </c>
      <c r="C282" t="s">
        <v>77</v>
      </c>
      <c r="D282" t="s">
        <v>68</v>
      </c>
      <c r="E282" s="35">
        <f>12114*(10^6)</f>
        <v>12114000000</v>
      </c>
    </row>
    <row r="283" spans="1:5" x14ac:dyDescent="0.25">
      <c r="A283" t="s">
        <v>52</v>
      </c>
      <c r="B283">
        <v>2017</v>
      </c>
      <c r="C283" t="s">
        <v>77</v>
      </c>
      <c r="D283" t="s">
        <v>69</v>
      </c>
      <c r="E283" s="35">
        <f>1222*(10^6)</f>
        <v>1222000000</v>
      </c>
    </row>
    <row r="284" spans="1:5" x14ac:dyDescent="0.25">
      <c r="A284" t="s">
        <v>52</v>
      </c>
      <c r="B284">
        <v>2017</v>
      </c>
      <c r="C284" t="s">
        <v>77</v>
      </c>
      <c r="D284" t="s">
        <v>74</v>
      </c>
      <c r="E284" s="35">
        <f>1474*(10^6)</f>
        <v>1474000000</v>
      </c>
    </row>
    <row r="285" spans="1:5" x14ac:dyDescent="0.25">
      <c r="A285" t="s">
        <v>52</v>
      </c>
      <c r="B285">
        <v>2017</v>
      </c>
      <c r="C285" t="s">
        <v>77</v>
      </c>
      <c r="D285" t="s">
        <v>71</v>
      </c>
      <c r="E285" s="35">
        <f>4706*(10^6)</f>
        <v>4706000000</v>
      </c>
    </row>
    <row r="286" spans="1:5" x14ac:dyDescent="0.25">
      <c r="A286" t="s">
        <v>52</v>
      </c>
      <c r="B286">
        <v>2018</v>
      </c>
      <c r="C286" t="s">
        <v>77</v>
      </c>
      <c r="D286" t="s">
        <v>68</v>
      </c>
      <c r="E286" s="35">
        <v>12822313111.359999</v>
      </c>
    </row>
    <row r="287" spans="1:5" x14ac:dyDescent="0.25">
      <c r="A287" t="s">
        <v>52</v>
      </c>
      <c r="B287">
        <v>2018</v>
      </c>
      <c r="C287" t="s">
        <v>77</v>
      </c>
      <c r="D287" t="s">
        <v>69</v>
      </c>
      <c r="E287" s="35">
        <v>1246799875.52</v>
      </c>
    </row>
    <row r="288" spans="1:5" x14ac:dyDescent="0.25">
      <c r="A288" t="s">
        <v>52</v>
      </c>
      <c r="B288">
        <v>2018</v>
      </c>
      <c r="C288" t="s">
        <v>77</v>
      </c>
      <c r="D288" t="s">
        <v>74</v>
      </c>
      <c r="E288" s="35">
        <v>1831158246.5699999</v>
      </c>
    </row>
    <row r="289" spans="1:5" x14ac:dyDescent="0.25">
      <c r="A289" t="s">
        <v>52</v>
      </c>
      <c r="B289">
        <v>2018</v>
      </c>
      <c r="C289" t="s">
        <v>77</v>
      </c>
      <c r="D289" t="s">
        <v>71</v>
      </c>
      <c r="E289" s="35">
        <v>8400171406.9599981</v>
      </c>
    </row>
    <row r="290" spans="1:5" x14ac:dyDescent="0.25">
      <c r="A290" t="s">
        <v>44</v>
      </c>
      <c r="B290">
        <v>2015</v>
      </c>
      <c r="C290" t="s">
        <v>77</v>
      </c>
      <c r="D290" t="s">
        <v>68</v>
      </c>
      <c r="E290" s="35">
        <f>1679*(10^6)</f>
        <v>1679000000</v>
      </c>
    </row>
    <row r="291" spans="1:5" x14ac:dyDescent="0.25">
      <c r="A291" t="s">
        <v>44</v>
      </c>
      <c r="B291">
        <v>2015</v>
      </c>
      <c r="C291" t="s">
        <v>77</v>
      </c>
      <c r="D291" t="s">
        <v>69</v>
      </c>
      <c r="E291" s="35">
        <f>2207*(10^6)</f>
        <v>2207000000</v>
      </c>
    </row>
    <row r="292" spans="1:5" x14ac:dyDescent="0.25">
      <c r="A292" t="s">
        <v>44</v>
      </c>
      <c r="B292">
        <v>2015</v>
      </c>
      <c r="C292" t="s">
        <v>77</v>
      </c>
      <c r="D292" t="s">
        <v>74</v>
      </c>
      <c r="E292" s="35">
        <f>2474*(10^6)</f>
        <v>2474000000</v>
      </c>
    </row>
    <row r="293" spans="1:5" x14ac:dyDescent="0.25">
      <c r="A293" t="s">
        <v>44</v>
      </c>
      <c r="B293">
        <v>2015</v>
      </c>
      <c r="C293" t="s">
        <v>77</v>
      </c>
      <c r="D293" t="s">
        <v>71</v>
      </c>
      <c r="E293" s="35">
        <f>0*(10^6)</f>
        <v>0</v>
      </c>
    </row>
    <row r="294" spans="1:5" x14ac:dyDescent="0.25">
      <c r="A294" t="s">
        <v>53</v>
      </c>
      <c r="B294">
        <v>2016</v>
      </c>
      <c r="C294" t="s">
        <v>77</v>
      </c>
      <c r="D294" t="s">
        <v>68</v>
      </c>
      <c r="E294" s="35">
        <f>78673*(10^6)</f>
        <v>78673000000</v>
      </c>
    </row>
    <row r="295" spans="1:5" x14ac:dyDescent="0.25">
      <c r="A295" t="s">
        <v>53</v>
      </c>
      <c r="B295">
        <v>2016</v>
      </c>
      <c r="C295" t="s">
        <v>77</v>
      </c>
      <c r="D295" t="s">
        <v>69</v>
      </c>
      <c r="E295" s="35">
        <f>19762*(10^6)</f>
        <v>19762000000</v>
      </c>
    </row>
    <row r="296" spans="1:5" x14ac:dyDescent="0.25">
      <c r="A296" t="s">
        <v>53</v>
      </c>
      <c r="B296">
        <v>2016</v>
      </c>
      <c r="C296" t="s">
        <v>77</v>
      </c>
      <c r="D296" t="s">
        <v>74</v>
      </c>
      <c r="E296" s="35">
        <f>12100*(10^6)</f>
        <v>12100000000</v>
      </c>
    </row>
    <row r="297" spans="1:5" x14ac:dyDescent="0.25">
      <c r="A297" t="s">
        <v>53</v>
      </c>
      <c r="B297">
        <v>2016</v>
      </c>
      <c r="C297" t="s">
        <v>77</v>
      </c>
      <c r="D297" t="s">
        <v>71</v>
      </c>
      <c r="E297" s="35">
        <f>1605*(10^6)</f>
        <v>1605000000</v>
      </c>
    </row>
    <row r="298" spans="1:5" x14ac:dyDescent="0.25">
      <c r="A298" t="s">
        <v>53</v>
      </c>
      <c r="B298">
        <v>2017</v>
      </c>
      <c r="C298" t="s">
        <v>77</v>
      </c>
      <c r="D298" t="s">
        <v>68</v>
      </c>
      <c r="E298" s="35">
        <f>99818*(10^6)</f>
        <v>99818000000</v>
      </c>
    </row>
    <row r="299" spans="1:5" x14ac:dyDescent="0.25">
      <c r="A299" t="s">
        <v>53</v>
      </c>
      <c r="B299">
        <v>2017</v>
      </c>
      <c r="C299" t="s">
        <v>77</v>
      </c>
      <c r="D299" t="s">
        <v>69</v>
      </c>
      <c r="E299" s="35">
        <f>19337*(10^6)</f>
        <v>19337000000</v>
      </c>
    </row>
    <row r="300" spans="1:5" x14ac:dyDescent="0.25">
      <c r="A300" t="s">
        <v>53</v>
      </c>
      <c r="B300">
        <v>2017</v>
      </c>
      <c r="C300" t="s">
        <v>77</v>
      </c>
      <c r="D300" t="s">
        <v>74</v>
      </c>
      <c r="E300" s="35">
        <f>11811*(10^6)</f>
        <v>11811000000</v>
      </c>
    </row>
    <row r="301" spans="1:5" x14ac:dyDescent="0.25">
      <c r="A301" t="s">
        <v>53</v>
      </c>
      <c r="B301">
        <v>2017</v>
      </c>
      <c r="C301" t="s">
        <v>77</v>
      </c>
      <c r="D301" t="s">
        <v>71</v>
      </c>
      <c r="E301" s="35">
        <f>3863*(10^6)</f>
        <v>3863000000</v>
      </c>
    </row>
    <row r="302" spans="1:5" x14ac:dyDescent="0.25">
      <c r="A302" t="s">
        <v>53</v>
      </c>
      <c r="B302">
        <v>2018</v>
      </c>
      <c r="C302" t="s">
        <v>77</v>
      </c>
      <c r="D302" t="s">
        <v>68</v>
      </c>
      <c r="E302" s="35">
        <v>113931744650.76997</v>
      </c>
    </row>
    <row r="303" spans="1:5" x14ac:dyDescent="0.25">
      <c r="A303" t="s">
        <v>53</v>
      </c>
      <c r="B303">
        <v>2018</v>
      </c>
      <c r="C303" t="s">
        <v>77</v>
      </c>
      <c r="D303" t="s">
        <v>69</v>
      </c>
      <c r="E303" s="35">
        <v>19721238405.41</v>
      </c>
    </row>
    <row r="304" spans="1:5" x14ac:dyDescent="0.25">
      <c r="A304" t="s">
        <v>53</v>
      </c>
      <c r="B304">
        <v>2018</v>
      </c>
      <c r="C304" t="s">
        <v>77</v>
      </c>
      <c r="D304" t="s">
        <v>74</v>
      </c>
      <c r="E304" s="35">
        <v>13211030062.009998</v>
      </c>
    </row>
    <row r="305" spans="1:5" x14ac:dyDescent="0.25">
      <c r="A305" t="s">
        <v>53</v>
      </c>
      <c r="B305">
        <v>2018</v>
      </c>
      <c r="C305" t="s">
        <v>77</v>
      </c>
      <c r="D305" t="s">
        <v>71</v>
      </c>
      <c r="E305" s="35">
        <v>9574673075.1278801</v>
      </c>
    </row>
    <row r="306" spans="1:5" x14ac:dyDescent="0.25">
      <c r="A306" t="s">
        <v>44</v>
      </c>
      <c r="B306">
        <v>2015</v>
      </c>
      <c r="C306" t="s">
        <v>78</v>
      </c>
      <c r="D306" t="s">
        <v>68</v>
      </c>
      <c r="E306" s="27">
        <v>225452091.72</v>
      </c>
    </row>
    <row r="307" spans="1:5" x14ac:dyDescent="0.25">
      <c r="A307" t="s">
        <v>44</v>
      </c>
      <c r="B307">
        <v>2015</v>
      </c>
      <c r="C307" t="s">
        <v>78</v>
      </c>
      <c r="D307" t="s">
        <v>69</v>
      </c>
      <c r="E307" s="27">
        <v>277863786.23000002</v>
      </c>
    </row>
    <row r="308" spans="1:5" x14ac:dyDescent="0.25">
      <c r="A308" t="s">
        <v>44</v>
      </c>
      <c r="B308">
        <v>2015</v>
      </c>
      <c r="C308" t="s">
        <v>78</v>
      </c>
      <c r="D308" t="s">
        <v>74</v>
      </c>
      <c r="E308" s="27">
        <v>261072450.18000001</v>
      </c>
    </row>
    <row r="309" spans="1:5" x14ac:dyDescent="0.25">
      <c r="A309" t="s">
        <v>44</v>
      </c>
      <c r="B309">
        <v>2015</v>
      </c>
      <c r="C309" t="s">
        <v>78</v>
      </c>
      <c r="D309" t="s">
        <v>71</v>
      </c>
      <c r="E309" s="27">
        <v>0</v>
      </c>
    </row>
    <row r="310" spans="1:5" x14ac:dyDescent="0.25">
      <c r="A310" t="s">
        <v>54</v>
      </c>
      <c r="B310">
        <v>2016</v>
      </c>
      <c r="C310" t="s">
        <v>77</v>
      </c>
      <c r="D310" t="s">
        <v>68</v>
      </c>
      <c r="E310" s="35">
        <f>448*(10^6)</f>
        <v>448000000</v>
      </c>
    </row>
    <row r="311" spans="1:5" x14ac:dyDescent="0.25">
      <c r="A311" t="s">
        <v>54</v>
      </c>
      <c r="B311">
        <v>2016</v>
      </c>
      <c r="C311" t="s">
        <v>77</v>
      </c>
      <c r="D311" t="s">
        <v>69</v>
      </c>
      <c r="E311" s="35">
        <f>932*(10^6)</f>
        <v>932000000</v>
      </c>
    </row>
    <row r="312" spans="1:5" x14ac:dyDescent="0.25">
      <c r="A312" t="s">
        <v>54</v>
      </c>
      <c r="B312">
        <v>2016</v>
      </c>
      <c r="C312" t="s">
        <v>77</v>
      </c>
      <c r="D312" t="s">
        <v>74</v>
      </c>
      <c r="E312" s="35">
        <f>311*(10^6)</f>
        <v>311000000</v>
      </c>
    </row>
    <row r="313" spans="1:5" x14ac:dyDescent="0.25">
      <c r="A313" t="s">
        <v>54</v>
      </c>
      <c r="B313">
        <v>2016</v>
      </c>
      <c r="C313" t="s">
        <v>77</v>
      </c>
      <c r="D313" t="s">
        <v>71</v>
      </c>
      <c r="E313" s="35">
        <f>0*(10^6)</f>
        <v>0</v>
      </c>
    </row>
    <row r="314" spans="1:5" x14ac:dyDescent="0.25">
      <c r="A314" t="s">
        <v>54</v>
      </c>
      <c r="B314">
        <v>2017</v>
      </c>
      <c r="C314" t="s">
        <v>77</v>
      </c>
      <c r="D314" t="s">
        <v>68</v>
      </c>
      <c r="E314" s="35">
        <f>448*(10^6)</f>
        <v>448000000</v>
      </c>
    </row>
    <row r="315" spans="1:5" x14ac:dyDescent="0.25">
      <c r="A315" t="s">
        <v>54</v>
      </c>
      <c r="B315">
        <v>2017</v>
      </c>
      <c r="C315" t="s">
        <v>77</v>
      </c>
      <c r="D315" t="s">
        <v>69</v>
      </c>
      <c r="E315" s="35">
        <f>860*(10^6)</f>
        <v>860000000</v>
      </c>
    </row>
    <row r="316" spans="1:5" x14ac:dyDescent="0.25">
      <c r="A316" t="s">
        <v>54</v>
      </c>
      <c r="B316">
        <v>2017</v>
      </c>
      <c r="C316" t="s">
        <v>77</v>
      </c>
      <c r="D316" t="s">
        <v>74</v>
      </c>
      <c r="E316" s="35">
        <f>397*(10^6)</f>
        <v>397000000</v>
      </c>
    </row>
    <row r="317" spans="1:5" x14ac:dyDescent="0.25">
      <c r="A317" t="s">
        <v>54</v>
      </c>
      <c r="B317">
        <v>2017</v>
      </c>
      <c r="C317" t="s">
        <v>77</v>
      </c>
      <c r="D317" t="s">
        <v>71</v>
      </c>
      <c r="E317" s="35">
        <f>370*(10^6)</f>
        <v>370000000</v>
      </c>
    </row>
    <row r="318" spans="1:5" x14ac:dyDescent="0.25">
      <c r="A318" t="s">
        <v>54</v>
      </c>
      <c r="B318">
        <v>2018</v>
      </c>
      <c r="C318" t="s">
        <v>77</v>
      </c>
      <c r="D318" t="s">
        <v>68</v>
      </c>
      <c r="E318" s="35">
        <v>440113901.40999997</v>
      </c>
    </row>
    <row r="319" spans="1:5" x14ac:dyDescent="0.25">
      <c r="A319" t="s">
        <v>54</v>
      </c>
      <c r="B319">
        <v>2018</v>
      </c>
      <c r="C319" t="s">
        <v>77</v>
      </c>
      <c r="D319" t="s">
        <v>69</v>
      </c>
      <c r="E319" s="35">
        <v>845984295.51999998</v>
      </c>
    </row>
    <row r="320" spans="1:5" x14ac:dyDescent="0.25">
      <c r="A320" t="s">
        <v>54</v>
      </c>
      <c r="B320">
        <v>2018</v>
      </c>
      <c r="C320" t="s">
        <v>77</v>
      </c>
      <c r="D320" t="s">
        <v>74</v>
      </c>
      <c r="E320" s="35">
        <v>800374104.99000001</v>
      </c>
    </row>
    <row r="321" spans="1:5" x14ac:dyDescent="0.25">
      <c r="A321" t="s">
        <v>54</v>
      </c>
      <c r="B321">
        <v>2018</v>
      </c>
      <c r="C321" t="s">
        <v>77</v>
      </c>
      <c r="D321" t="s">
        <v>71</v>
      </c>
      <c r="E321" s="35">
        <v>746508632.36000001</v>
      </c>
    </row>
    <row r="322" spans="1:5" x14ac:dyDescent="0.25">
      <c r="A322" t="s">
        <v>45</v>
      </c>
      <c r="B322">
        <v>2015</v>
      </c>
      <c r="C322" t="s">
        <v>77</v>
      </c>
      <c r="D322" t="s">
        <v>68</v>
      </c>
      <c r="E322" s="35">
        <f>79875*(10^6)</f>
        <v>79875000000</v>
      </c>
    </row>
    <row r="323" spans="1:5" x14ac:dyDescent="0.25">
      <c r="A323" t="s">
        <v>45</v>
      </c>
      <c r="B323">
        <v>2015</v>
      </c>
      <c r="C323" t="s">
        <v>77</v>
      </c>
      <c r="D323" t="s">
        <v>69</v>
      </c>
      <c r="E323" s="35">
        <f>9408*(10^6)</f>
        <v>9408000000</v>
      </c>
    </row>
    <row r="324" spans="1:5" x14ac:dyDescent="0.25">
      <c r="A324" t="s">
        <v>45</v>
      </c>
      <c r="B324">
        <v>2015</v>
      </c>
      <c r="C324" t="s">
        <v>77</v>
      </c>
      <c r="D324" t="s">
        <v>74</v>
      </c>
      <c r="E324" s="35">
        <f>14812*(10^6)</f>
        <v>14812000000</v>
      </c>
    </row>
    <row r="325" spans="1:5" x14ac:dyDescent="0.25">
      <c r="A325" t="s">
        <v>45</v>
      </c>
      <c r="B325">
        <v>2015</v>
      </c>
      <c r="C325" t="s">
        <v>77</v>
      </c>
      <c r="D325" t="s">
        <v>71</v>
      </c>
      <c r="E325" s="35">
        <f>72*(10^6)</f>
        <v>72000000</v>
      </c>
    </row>
    <row r="326" spans="1:5" x14ac:dyDescent="0.25">
      <c r="A326" t="s">
        <v>55</v>
      </c>
      <c r="B326">
        <v>2016</v>
      </c>
      <c r="C326" t="s">
        <v>77</v>
      </c>
      <c r="D326" t="s">
        <v>68</v>
      </c>
      <c r="E326" s="35">
        <f>2431*(10^6)</f>
        <v>2431000000</v>
      </c>
    </row>
    <row r="327" spans="1:5" x14ac:dyDescent="0.25">
      <c r="A327" t="s">
        <v>55</v>
      </c>
      <c r="B327">
        <v>2016</v>
      </c>
      <c r="C327" t="s">
        <v>77</v>
      </c>
      <c r="D327" t="s">
        <v>69</v>
      </c>
      <c r="E327" s="35">
        <f>524*(10^6)</f>
        <v>524000000</v>
      </c>
    </row>
    <row r="328" spans="1:5" x14ac:dyDescent="0.25">
      <c r="A328" t="s">
        <v>55</v>
      </c>
      <c r="B328">
        <v>2016</v>
      </c>
      <c r="C328" t="s">
        <v>77</v>
      </c>
      <c r="D328" t="s">
        <v>74</v>
      </c>
      <c r="E328" s="35">
        <f>0*(10^6)</f>
        <v>0</v>
      </c>
    </row>
    <row r="329" spans="1:5" x14ac:dyDescent="0.25">
      <c r="A329" t="s">
        <v>55</v>
      </c>
      <c r="B329">
        <v>2016</v>
      </c>
      <c r="C329" t="s">
        <v>77</v>
      </c>
      <c r="D329" t="s">
        <v>71</v>
      </c>
      <c r="E329" s="35">
        <f>16*(10^6)</f>
        <v>16000000</v>
      </c>
    </row>
    <row r="330" spans="1:5" x14ac:dyDescent="0.25">
      <c r="A330" t="s">
        <v>55</v>
      </c>
      <c r="B330">
        <v>2017</v>
      </c>
      <c r="C330" t="s">
        <v>77</v>
      </c>
      <c r="D330" t="s">
        <v>68</v>
      </c>
      <c r="E330" s="35">
        <f>2459*(10^6)</f>
        <v>2459000000</v>
      </c>
    </row>
    <row r="331" spans="1:5" x14ac:dyDescent="0.25">
      <c r="A331" t="s">
        <v>55</v>
      </c>
      <c r="B331">
        <v>2017</v>
      </c>
      <c r="C331" t="s">
        <v>77</v>
      </c>
      <c r="D331" t="s">
        <v>69</v>
      </c>
      <c r="E331" s="35">
        <f>494*(10^6)</f>
        <v>494000000</v>
      </c>
    </row>
    <row r="332" spans="1:5" x14ac:dyDescent="0.25">
      <c r="A332" t="s">
        <v>55</v>
      </c>
      <c r="B332">
        <v>2017</v>
      </c>
      <c r="C332" t="s">
        <v>77</v>
      </c>
      <c r="D332" t="s">
        <v>74</v>
      </c>
      <c r="E332" s="35">
        <f>20*(10^6)</f>
        <v>20000000</v>
      </c>
    </row>
    <row r="333" spans="1:5" x14ac:dyDescent="0.25">
      <c r="A333" t="s">
        <v>55</v>
      </c>
      <c r="B333">
        <v>2017</v>
      </c>
      <c r="C333" t="s">
        <v>77</v>
      </c>
      <c r="D333" t="s">
        <v>71</v>
      </c>
      <c r="E333" s="35">
        <f>1538*(10^6)</f>
        <v>1538000000</v>
      </c>
    </row>
    <row r="334" spans="1:5" x14ac:dyDescent="0.25">
      <c r="A334" t="s">
        <v>55</v>
      </c>
      <c r="B334">
        <v>2018</v>
      </c>
      <c r="C334" t="s">
        <v>77</v>
      </c>
      <c r="D334" t="s">
        <v>68</v>
      </c>
      <c r="E334" s="35">
        <v>2585827574.0899997</v>
      </c>
    </row>
    <row r="335" spans="1:5" x14ac:dyDescent="0.25">
      <c r="A335" t="s">
        <v>55</v>
      </c>
      <c r="B335">
        <v>2018</v>
      </c>
      <c r="C335" t="s">
        <v>77</v>
      </c>
      <c r="D335" t="s">
        <v>69</v>
      </c>
      <c r="E335" s="35">
        <v>450202729.59999996</v>
      </c>
    </row>
    <row r="336" spans="1:5" x14ac:dyDescent="0.25">
      <c r="A336" t="s">
        <v>55</v>
      </c>
      <c r="B336">
        <v>2018</v>
      </c>
      <c r="C336" t="s">
        <v>77</v>
      </c>
      <c r="D336" t="s">
        <v>74</v>
      </c>
      <c r="E336" s="35">
        <v>21896226.065021995</v>
      </c>
    </row>
    <row r="337" spans="1:5" x14ac:dyDescent="0.25">
      <c r="A337" t="s">
        <v>55</v>
      </c>
      <c r="B337">
        <v>2018</v>
      </c>
      <c r="C337" t="s">
        <v>77</v>
      </c>
      <c r="D337" t="s">
        <v>71</v>
      </c>
      <c r="E337" s="35">
        <v>1483556569.5025282</v>
      </c>
    </row>
    <row r="338" spans="1:5" x14ac:dyDescent="0.25">
      <c r="A338" t="s">
        <v>45</v>
      </c>
      <c r="B338">
        <v>2015</v>
      </c>
      <c r="C338" t="s">
        <v>78</v>
      </c>
      <c r="D338" t="s">
        <v>68</v>
      </c>
      <c r="E338" s="27">
        <v>5241423062.6199999</v>
      </c>
    </row>
    <row r="339" spans="1:5" x14ac:dyDescent="0.25">
      <c r="A339" t="s">
        <v>45</v>
      </c>
      <c r="B339">
        <v>2015</v>
      </c>
      <c r="C339" t="s">
        <v>78</v>
      </c>
      <c r="D339" t="s">
        <v>69</v>
      </c>
      <c r="E339" s="27">
        <v>715213452.91999996</v>
      </c>
    </row>
    <row r="340" spans="1:5" x14ac:dyDescent="0.25">
      <c r="A340" t="s">
        <v>45</v>
      </c>
      <c r="B340">
        <v>2015</v>
      </c>
      <c r="C340" t="s">
        <v>78</v>
      </c>
      <c r="D340" t="s">
        <v>74</v>
      </c>
      <c r="E340" s="27">
        <v>793473987.63</v>
      </c>
    </row>
    <row r="341" spans="1:5" x14ac:dyDescent="0.25">
      <c r="A341" t="s">
        <v>45</v>
      </c>
      <c r="B341">
        <v>2015</v>
      </c>
      <c r="C341" t="s">
        <v>78</v>
      </c>
      <c r="D341" t="s">
        <v>71</v>
      </c>
      <c r="E341" s="27">
        <v>10127526.119999999</v>
      </c>
    </row>
    <row r="342" spans="1:5" x14ac:dyDescent="0.25">
      <c r="A342" t="s">
        <v>56</v>
      </c>
      <c r="B342">
        <v>2016</v>
      </c>
      <c r="C342" t="s">
        <v>77</v>
      </c>
      <c r="D342" t="s">
        <v>68</v>
      </c>
      <c r="E342" s="35">
        <f>327*(10^6)</f>
        <v>327000000</v>
      </c>
    </row>
    <row r="343" spans="1:5" x14ac:dyDescent="0.25">
      <c r="A343" t="s">
        <v>56</v>
      </c>
      <c r="B343">
        <v>2016</v>
      </c>
      <c r="C343" t="s">
        <v>77</v>
      </c>
      <c r="D343" t="s">
        <v>69</v>
      </c>
      <c r="E343" s="35">
        <f>1217*(10^6)</f>
        <v>1217000000</v>
      </c>
    </row>
    <row r="344" spans="1:5" x14ac:dyDescent="0.25">
      <c r="A344" t="s">
        <v>56</v>
      </c>
      <c r="B344">
        <v>2016</v>
      </c>
      <c r="C344" t="s">
        <v>77</v>
      </c>
      <c r="D344" t="s">
        <v>74</v>
      </c>
      <c r="E344" s="35">
        <f>0*(10^6)</f>
        <v>0</v>
      </c>
    </row>
    <row r="345" spans="1:5" x14ac:dyDescent="0.25">
      <c r="A345" t="s">
        <v>56</v>
      </c>
      <c r="B345">
        <v>2016</v>
      </c>
      <c r="C345" t="s">
        <v>77</v>
      </c>
      <c r="D345" t="s">
        <v>71</v>
      </c>
      <c r="E345" s="35">
        <f>193*(10^6)</f>
        <v>193000000</v>
      </c>
    </row>
    <row r="346" spans="1:5" x14ac:dyDescent="0.25">
      <c r="A346" t="s">
        <v>56</v>
      </c>
      <c r="B346">
        <v>2017</v>
      </c>
      <c r="C346" t="s">
        <v>77</v>
      </c>
      <c r="D346" t="s">
        <v>68</v>
      </c>
      <c r="E346" s="35">
        <f>427*(10^6)</f>
        <v>427000000</v>
      </c>
    </row>
    <row r="347" spans="1:5" x14ac:dyDescent="0.25">
      <c r="A347" t="s">
        <v>56</v>
      </c>
      <c r="B347">
        <v>2017</v>
      </c>
      <c r="C347" t="s">
        <v>77</v>
      </c>
      <c r="D347" t="s">
        <v>69</v>
      </c>
      <c r="E347" s="35">
        <f>1146*(10^6)</f>
        <v>1146000000</v>
      </c>
    </row>
    <row r="348" spans="1:5" x14ac:dyDescent="0.25">
      <c r="A348" t="s">
        <v>56</v>
      </c>
      <c r="B348">
        <v>2017</v>
      </c>
      <c r="C348" t="s">
        <v>77</v>
      </c>
      <c r="D348" t="s">
        <v>74</v>
      </c>
      <c r="E348" s="35">
        <f>0*(10^6)</f>
        <v>0</v>
      </c>
    </row>
    <row r="349" spans="1:5" x14ac:dyDescent="0.25">
      <c r="A349" t="s">
        <v>56</v>
      </c>
      <c r="B349">
        <v>2017</v>
      </c>
      <c r="C349" t="s">
        <v>77</v>
      </c>
      <c r="D349" t="s">
        <v>71</v>
      </c>
      <c r="E349" s="35">
        <f>193*(10^6)</f>
        <v>193000000</v>
      </c>
    </row>
    <row r="350" spans="1:5" x14ac:dyDescent="0.25">
      <c r="A350" t="s">
        <v>56</v>
      </c>
      <c r="B350">
        <v>2018</v>
      </c>
      <c r="C350" t="s">
        <v>77</v>
      </c>
      <c r="D350" t="s">
        <v>68</v>
      </c>
      <c r="E350" s="35">
        <v>435517077.70999992</v>
      </c>
    </row>
    <row r="351" spans="1:5" x14ac:dyDescent="0.25">
      <c r="A351" t="s">
        <v>56</v>
      </c>
      <c r="B351">
        <v>2018</v>
      </c>
      <c r="C351" t="s">
        <v>77</v>
      </c>
      <c r="D351" t="s">
        <v>69</v>
      </c>
      <c r="E351" s="35">
        <v>1023273051.4300001</v>
      </c>
    </row>
    <row r="352" spans="1:5" x14ac:dyDescent="0.25">
      <c r="A352" t="s">
        <v>56</v>
      </c>
      <c r="B352">
        <v>2018</v>
      </c>
      <c r="C352" t="s">
        <v>77</v>
      </c>
      <c r="D352" t="s">
        <v>74</v>
      </c>
      <c r="E352" s="35">
        <v>0</v>
      </c>
    </row>
    <row r="353" spans="1:5" x14ac:dyDescent="0.25">
      <c r="A353" t="s">
        <v>56</v>
      </c>
      <c r="B353">
        <v>2018</v>
      </c>
      <c r="C353" t="s">
        <v>77</v>
      </c>
      <c r="D353" t="s">
        <v>71</v>
      </c>
      <c r="E353" s="35">
        <v>524694048.62</v>
      </c>
    </row>
    <row r="354" spans="1:5" x14ac:dyDescent="0.25">
      <c r="A354" t="s">
        <v>46</v>
      </c>
      <c r="B354">
        <v>2015</v>
      </c>
      <c r="C354" t="s">
        <v>77</v>
      </c>
      <c r="D354" t="s">
        <v>68</v>
      </c>
      <c r="E354" s="35">
        <f>6089*(10^6)</f>
        <v>6089000000</v>
      </c>
    </row>
    <row r="355" spans="1:5" x14ac:dyDescent="0.25">
      <c r="A355" t="s">
        <v>46</v>
      </c>
      <c r="B355">
        <v>2015</v>
      </c>
      <c r="C355" t="s">
        <v>77</v>
      </c>
      <c r="D355" t="s">
        <v>69</v>
      </c>
      <c r="E355" s="35">
        <f>1089*(10^6)</f>
        <v>1089000000</v>
      </c>
    </row>
    <row r="356" spans="1:5" x14ac:dyDescent="0.25">
      <c r="A356" t="s">
        <v>46</v>
      </c>
      <c r="B356">
        <v>2015</v>
      </c>
      <c r="C356" t="s">
        <v>77</v>
      </c>
      <c r="D356" t="s">
        <v>74</v>
      </c>
      <c r="E356" s="35">
        <f>1280*(10^6)</f>
        <v>1280000000</v>
      </c>
    </row>
    <row r="357" spans="1:5" x14ac:dyDescent="0.25">
      <c r="A357" t="s">
        <v>46</v>
      </c>
      <c r="B357">
        <v>2015</v>
      </c>
      <c r="C357" t="s">
        <v>77</v>
      </c>
      <c r="D357" t="s">
        <v>71</v>
      </c>
      <c r="E357" s="35">
        <f>0*(10^6)</f>
        <v>0</v>
      </c>
    </row>
    <row r="358" spans="1:5" x14ac:dyDescent="0.25">
      <c r="A358" t="s">
        <v>57</v>
      </c>
      <c r="B358">
        <v>2016</v>
      </c>
      <c r="C358" t="s">
        <v>77</v>
      </c>
      <c r="D358" t="s">
        <v>68</v>
      </c>
      <c r="E358" s="35">
        <f>57700*(10^6)</f>
        <v>57700000000</v>
      </c>
    </row>
    <row r="359" spans="1:5" x14ac:dyDescent="0.25">
      <c r="A359" t="s">
        <v>57</v>
      </c>
      <c r="B359">
        <v>2016</v>
      </c>
      <c r="C359" t="s">
        <v>77</v>
      </c>
      <c r="D359" t="s">
        <v>69</v>
      </c>
      <c r="E359" s="35">
        <f>1636*(10^6)</f>
        <v>1636000000</v>
      </c>
    </row>
    <row r="360" spans="1:5" x14ac:dyDescent="0.25">
      <c r="A360" t="s">
        <v>57</v>
      </c>
      <c r="B360">
        <v>2016</v>
      </c>
      <c r="C360" t="s">
        <v>77</v>
      </c>
      <c r="D360" t="s">
        <v>74</v>
      </c>
      <c r="E360" s="35">
        <f>6791*(10^6)</f>
        <v>6791000000</v>
      </c>
    </row>
    <row r="361" spans="1:5" x14ac:dyDescent="0.25">
      <c r="A361" t="s">
        <v>57</v>
      </c>
      <c r="B361">
        <v>2016</v>
      </c>
      <c r="C361" t="s">
        <v>77</v>
      </c>
      <c r="D361" t="s">
        <v>71</v>
      </c>
      <c r="E361" s="35">
        <f>0*(10^6)</f>
        <v>0</v>
      </c>
    </row>
    <row r="362" spans="1:5" x14ac:dyDescent="0.25">
      <c r="A362" t="s">
        <v>57</v>
      </c>
      <c r="B362">
        <v>2017</v>
      </c>
      <c r="C362" t="s">
        <v>77</v>
      </c>
      <c r="D362" t="s">
        <v>68</v>
      </c>
      <c r="E362" s="35">
        <f>57878*(10^6)</f>
        <v>57878000000</v>
      </c>
    </row>
    <row r="363" spans="1:5" x14ac:dyDescent="0.25">
      <c r="A363" t="s">
        <v>57</v>
      </c>
      <c r="B363">
        <v>2017</v>
      </c>
      <c r="C363" t="s">
        <v>77</v>
      </c>
      <c r="D363" t="s">
        <v>69</v>
      </c>
      <c r="E363" s="35">
        <f>1529*(10^6)</f>
        <v>1529000000</v>
      </c>
    </row>
    <row r="364" spans="1:5" x14ac:dyDescent="0.25">
      <c r="A364" t="s">
        <v>57</v>
      </c>
      <c r="B364">
        <v>2017</v>
      </c>
      <c r="C364" t="s">
        <v>77</v>
      </c>
      <c r="D364" t="s">
        <v>74</v>
      </c>
      <c r="E364" s="35">
        <f>7229*(10^6)</f>
        <v>7229000000</v>
      </c>
    </row>
    <row r="365" spans="1:5" x14ac:dyDescent="0.25">
      <c r="A365" t="s">
        <v>57</v>
      </c>
      <c r="B365">
        <v>2017</v>
      </c>
      <c r="C365" t="s">
        <v>77</v>
      </c>
      <c r="D365" t="s">
        <v>71</v>
      </c>
      <c r="E365" s="35">
        <f>0*(10^6)</f>
        <v>0</v>
      </c>
    </row>
    <row r="366" spans="1:5" x14ac:dyDescent="0.25">
      <c r="A366" t="s">
        <v>57</v>
      </c>
      <c r="B366">
        <v>2018</v>
      </c>
      <c r="C366" t="s">
        <v>77</v>
      </c>
      <c r="D366" t="s">
        <v>68</v>
      </c>
      <c r="E366" s="35">
        <v>63766533759.463615</v>
      </c>
    </row>
    <row r="367" spans="1:5" x14ac:dyDescent="0.25">
      <c r="A367" t="s">
        <v>57</v>
      </c>
      <c r="B367">
        <v>2018</v>
      </c>
      <c r="C367" t="s">
        <v>77</v>
      </c>
      <c r="D367" t="s">
        <v>69</v>
      </c>
      <c r="E367" s="35">
        <v>1468108448.49</v>
      </c>
    </row>
    <row r="368" spans="1:5" x14ac:dyDescent="0.25">
      <c r="A368" t="s">
        <v>57</v>
      </c>
      <c r="B368">
        <v>2018</v>
      </c>
      <c r="C368" t="s">
        <v>77</v>
      </c>
      <c r="D368" t="s">
        <v>74</v>
      </c>
      <c r="E368" s="35">
        <v>8468582270.5800009</v>
      </c>
    </row>
    <row r="369" spans="1:5" x14ac:dyDescent="0.25">
      <c r="A369" t="s">
        <v>57</v>
      </c>
      <c r="B369">
        <v>2018</v>
      </c>
      <c r="C369" t="s">
        <v>77</v>
      </c>
      <c r="D369" t="s">
        <v>71</v>
      </c>
      <c r="E369" s="35">
        <v>10494327681.622801</v>
      </c>
    </row>
    <row r="370" spans="1:5" x14ac:dyDescent="0.25">
      <c r="A370" t="s">
        <v>46</v>
      </c>
      <c r="B370">
        <v>2015</v>
      </c>
      <c r="C370" t="s">
        <v>78</v>
      </c>
      <c r="D370" t="s">
        <v>68</v>
      </c>
      <c r="E370" s="27">
        <v>1070603324.42</v>
      </c>
    </row>
    <row r="371" spans="1:5" x14ac:dyDescent="0.25">
      <c r="A371" t="s">
        <v>46</v>
      </c>
      <c r="B371">
        <v>2015</v>
      </c>
      <c r="C371" t="s">
        <v>78</v>
      </c>
      <c r="D371" t="s">
        <v>69</v>
      </c>
      <c r="E371" s="27">
        <v>118962092.69</v>
      </c>
    </row>
    <row r="372" spans="1:5" x14ac:dyDescent="0.25">
      <c r="A372" t="s">
        <v>46</v>
      </c>
      <c r="B372">
        <v>2015</v>
      </c>
      <c r="C372" t="s">
        <v>78</v>
      </c>
      <c r="D372" t="s">
        <v>74</v>
      </c>
      <c r="E372" s="27">
        <v>27180004.170000002</v>
      </c>
    </row>
    <row r="373" spans="1:5" x14ac:dyDescent="0.25">
      <c r="A373" t="s">
        <v>46</v>
      </c>
      <c r="B373">
        <v>2015</v>
      </c>
      <c r="C373" t="s">
        <v>78</v>
      </c>
      <c r="D373" t="s">
        <v>71</v>
      </c>
      <c r="E373" s="27">
        <v>0</v>
      </c>
    </row>
    <row r="374" spans="1:5" x14ac:dyDescent="0.25">
      <c r="A374" t="s">
        <v>58</v>
      </c>
      <c r="B374">
        <v>2016</v>
      </c>
      <c r="C374" t="s">
        <v>77</v>
      </c>
      <c r="D374" t="s">
        <v>68</v>
      </c>
      <c r="E374" s="35">
        <f>10574*(10^6)</f>
        <v>10574000000</v>
      </c>
    </row>
    <row r="375" spans="1:5" x14ac:dyDescent="0.25">
      <c r="A375" t="s">
        <v>58</v>
      </c>
      <c r="B375">
        <v>2016</v>
      </c>
      <c r="C375" t="s">
        <v>77</v>
      </c>
      <c r="D375" t="s">
        <v>69</v>
      </c>
      <c r="E375" s="35">
        <f>5940*(10^6)</f>
        <v>5940000000</v>
      </c>
    </row>
    <row r="376" spans="1:5" x14ac:dyDescent="0.25">
      <c r="A376" t="s">
        <v>58</v>
      </c>
      <c r="B376">
        <v>2016</v>
      </c>
      <c r="C376" t="s">
        <v>77</v>
      </c>
      <c r="D376" t="s">
        <v>74</v>
      </c>
      <c r="E376" s="35">
        <f>3190*(10^6)</f>
        <v>3190000000</v>
      </c>
    </row>
    <row r="377" spans="1:5" x14ac:dyDescent="0.25">
      <c r="A377" t="s">
        <v>58</v>
      </c>
      <c r="B377">
        <v>2016</v>
      </c>
      <c r="C377" t="s">
        <v>77</v>
      </c>
      <c r="D377" t="s">
        <v>71</v>
      </c>
      <c r="E377" s="35">
        <f>338*(10^6)</f>
        <v>338000000</v>
      </c>
    </row>
    <row r="378" spans="1:5" x14ac:dyDescent="0.25">
      <c r="A378" t="s">
        <v>58</v>
      </c>
      <c r="B378">
        <v>2017</v>
      </c>
      <c r="C378" t="s">
        <v>77</v>
      </c>
      <c r="D378" t="s">
        <v>68</v>
      </c>
      <c r="E378" s="35">
        <f>11010*(10^6)</f>
        <v>11010000000</v>
      </c>
    </row>
    <row r="379" spans="1:5" x14ac:dyDescent="0.25">
      <c r="A379" t="s">
        <v>58</v>
      </c>
      <c r="B379">
        <v>2017</v>
      </c>
      <c r="C379" t="s">
        <v>77</v>
      </c>
      <c r="D379" t="s">
        <v>69</v>
      </c>
      <c r="E379" s="35">
        <f>6745*(10^6)</f>
        <v>6745000000</v>
      </c>
    </row>
    <row r="380" spans="1:5" x14ac:dyDescent="0.25">
      <c r="A380" t="s">
        <v>58</v>
      </c>
      <c r="B380">
        <v>2017</v>
      </c>
      <c r="C380" t="s">
        <v>77</v>
      </c>
      <c r="D380" t="s">
        <v>74</v>
      </c>
      <c r="E380" s="35">
        <f>3165*(10^6)</f>
        <v>3165000000</v>
      </c>
    </row>
    <row r="381" spans="1:5" x14ac:dyDescent="0.25">
      <c r="A381" t="s">
        <v>58</v>
      </c>
      <c r="B381">
        <v>2017</v>
      </c>
      <c r="C381" t="s">
        <v>77</v>
      </c>
      <c r="D381" t="s">
        <v>71</v>
      </c>
      <c r="E381" s="35">
        <f>(0*(10^6))*(10^6)</f>
        <v>0</v>
      </c>
    </row>
    <row r="382" spans="1:5" x14ac:dyDescent="0.25">
      <c r="A382" t="s">
        <v>58</v>
      </c>
      <c r="B382">
        <v>2018</v>
      </c>
      <c r="C382" t="s">
        <v>77</v>
      </c>
      <c r="D382" t="s">
        <v>68</v>
      </c>
      <c r="E382" s="35">
        <v>10418928552.990002</v>
      </c>
    </row>
    <row r="383" spans="1:5" x14ac:dyDescent="0.25">
      <c r="A383" t="s">
        <v>58</v>
      </c>
      <c r="B383">
        <v>2018</v>
      </c>
      <c r="C383" t="s">
        <v>77</v>
      </c>
      <c r="D383" t="s">
        <v>69</v>
      </c>
      <c r="E383" s="35">
        <v>6907844719.8799992</v>
      </c>
    </row>
    <row r="384" spans="1:5" x14ac:dyDescent="0.25">
      <c r="A384" t="s">
        <v>58</v>
      </c>
      <c r="B384">
        <v>2018</v>
      </c>
      <c r="C384" t="s">
        <v>77</v>
      </c>
      <c r="D384" t="s">
        <v>74</v>
      </c>
      <c r="E384" s="35">
        <v>3437553199.5800004</v>
      </c>
    </row>
    <row r="385" spans="1:5" x14ac:dyDescent="0.25">
      <c r="A385" t="s">
        <v>58</v>
      </c>
      <c r="B385">
        <v>2018</v>
      </c>
      <c r="C385" t="s">
        <v>77</v>
      </c>
      <c r="D385" t="s">
        <v>71</v>
      </c>
      <c r="E385" s="35">
        <v>3209041393.3400002</v>
      </c>
    </row>
    <row r="386" spans="1:5" x14ac:dyDescent="0.25">
      <c r="A386" t="s">
        <v>47</v>
      </c>
      <c r="B386">
        <v>2015</v>
      </c>
      <c r="C386" t="s">
        <v>77</v>
      </c>
      <c r="D386" t="s">
        <v>68</v>
      </c>
      <c r="E386" s="35">
        <f>2691*(10^6)</f>
        <v>2691000000</v>
      </c>
    </row>
    <row r="387" spans="1:5" x14ac:dyDescent="0.25">
      <c r="A387" t="s">
        <v>47</v>
      </c>
      <c r="B387">
        <v>2015</v>
      </c>
      <c r="C387" t="s">
        <v>77</v>
      </c>
      <c r="D387" t="s">
        <v>69</v>
      </c>
      <c r="E387" s="35">
        <f>2724*(10^6)</f>
        <v>2724000000</v>
      </c>
    </row>
    <row r="388" spans="1:5" x14ac:dyDescent="0.25">
      <c r="A388" t="s">
        <v>47</v>
      </c>
      <c r="B388">
        <v>2015</v>
      </c>
      <c r="C388" t="s">
        <v>77</v>
      </c>
      <c r="D388" t="s">
        <v>74</v>
      </c>
      <c r="E388" s="35">
        <f>1680*(10^6)</f>
        <v>1680000000</v>
      </c>
    </row>
    <row r="389" spans="1:5" x14ac:dyDescent="0.25">
      <c r="A389" t="s">
        <v>47</v>
      </c>
      <c r="B389">
        <v>2015</v>
      </c>
      <c r="C389" t="s">
        <v>77</v>
      </c>
      <c r="D389" t="s">
        <v>71</v>
      </c>
      <c r="E389" s="35">
        <f>0*(10^6)</f>
        <v>0</v>
      </c>
    </row>
    <row r="390" spans="1:5" x14ac:dyDescent="0.25">
      <c r="A390" t="s">
        <v>59</v>
      </c>
      <c r="B390">
        <v>2016</v>
      </c>
      <c r="C390" t="s">
        <v>77</v>
      </c>
      <c r="D390" t="s">
        <v>68</v>
      </c>
      <c r="E390" s="35">
        <f>1135*(10^6)</f>
        <v>1135000000</v>
      </c>
    </row>
    <row r="391" spans="1:5" x14ac:dyDescent="0.25">
      <c r="A391" t="s">
        <v>59</v>
      </c>
      <c r="B391">
        <v>2016</v>
      </c>
      <c r="C391" t="s">
        <v>77</v>
      </c>
      <c r="D391" t="s">
        <v>69</v>
      </c>
      <c r="E391" s="35">
        <f>1185*(10^6)</f>
        <v>1185000000</v>
      </c>
    </row>
    <row r="392" spans="1:5" x14ac:dyDescent="0.25">
      <c r="A392" t="s">
        <v>59</v>
      </c>
      <c r="B392">
        <v>2016</v>
      </c>
      <c r="C392" t="s">
        <v>77</v>
      </c>
      <c r="D392" t="s">
        <v>74</v>
      </c>
      <c r="E392" s="35">
        <f>650*(10^6)</f>
        <v>650000000</v>
      </c>
    </row>
    <row r="393" spans="1:5" x14ac:dyDescent="0.25">
      <c r="A393" t="s">
        <v>59</v>
      </c>
      <c r="B393">
        <v>2016</v>
      </c>
      <c r="C393" t="s">
        <v>77</v>
      </c>
      <c r="D393" t="s">
        <v>71</v>
      </c>
      <c r="E393" s="35">
        <f>14*(10^6)</f>
        <v>14000000</v>
      </c>
    </row>
    <row r="394" spans="1:5" x14ac:dyDescent="0.25">
      <c r="A394" t="s">
        <v>59</v>
      </c>
      <c r="B394">
        <v>2017</v>
      </c>
      <c r="C394" t="s">
        <v>77</v>
      </c>
      <c r="D394" t="s">
        <v>68</v>
      </c>
      <c r="E394" s="35">
        <f>1148*(10^6)</f>
        <v>1148000000</v>
      </c>
    </row>
    <row r="395" spans="1:5" x14ac:dyDescent="0.25">
      <c r="A395" t="s">
        <v>59</v>
      </c>
      <c r="B395">
        <v>2017</v>
      </c>
      <c r="C395" t="s">
        <v>77</v>
      </c>
      <c r="D395" t="s">
        <v>69</v>
      </c>
      <c r="E395" s="35">
        <f>1075*(10^6)</f>
        <v>1075000000</v>
      </c>
    </row>
    <row r="396" spans="1:5" x14ac:dyDescent="0.25">
      <c r="A396" t="s">
        <v>59</v>
      </c>
      <c r="B396">
        <v>2017</v>
      </c>
      <c r="C396" t="s">
        <v>77</v>
      </c>
      <c r="D396" t="s">
        <v>74</v>
      </c>
      <c r="E396" s="35">
        <f>709*(10^6)</f>
        <v>709000000</v>
      </c>
    </row>
    <row r="397" spans="1:5" x14ac:dyDescent="0.25">
      <c r="A397" t="s">
        <v>59</v>
      </c>
      <c r="B397">
        <v>2017</v>
      </c>
      <c r="C397" t="s">
        <v>77</v>
      </c>
      <c r="D397" t="s">
        <v>71</v>
      </c>
      <c r="E397" s="35">
        <f>0*(10^6)</f>
        <v>0</v>
      </c>
    </row>
    <row r="398" spans="1:5" x14ac:dyDescent="0.25">
      <c r="A398" t="s">
        <v>59</v>
      </c>
      <c r="B398">
        <v>2018</v>
      </c>
      <c r="C398" t="s">
        <v>77</v>
      </c>
      <c r="D398" t="s">
        <v>68</v>
      </c>
      <c r="E398" s="35">
        <v>1165353338.79</v>
      </c>
    </row>
    <row r="399" spans="1:5" x14ac:dyDescent="0.25">
      <c r="A399" t="s">
        <v>59</v>
      </c>
      <c r="B399">
        <v>2018</v>
      </c>
      <c r="C399" t="s">
        <v>77</v>
      </c>
      <c r="D399" t="s">
        <v>69</v>
      </c>
      <c r="E399" s="35">
        <v>1058189422.895768</v>
      </c>
    </row>
    <row r="400" spans="1:5" x14ac:dyDescent="0.25">
      <c r="A400" t="s">
        <v>59</v>
      </c>
      <c r="B400">
        <v>2018</v>
      </c>
      <c r="C400" t="s">
        <v>77</v>
      </c>
      <c r="D400" t="s">
        <v>74</v>
      </c>
      <c r="E400" s="35">
        <v>885942265.14999998</v>
      </c>
    </row>
    <row r="401" spans="1:5" x14ac:dyDescent="0.25">
      <c r="A401" t="s">
        <v>59</v>
      </c>
      <c r="B401">
        <v>2018</v>
      </c>
      <c r="C401" t="s">
        <v>77</v>
      </c>
      <c r="D401" t="s">
        <v>71</v>
      </c>
      <c r="E401" s="35">
        <v>1398579619.0100002</v>
      </c>
    </row>
    <row r="402" spans="1:5" x14ac:dyDescent="0.25">
      <c r="A402" t="s">
        <v>47</v>
      </c>
      <c r="B402">
        <v>2015</v>
      </c>
      <c r="C402" t="s">
        <v>78</v>
      </c>
      <c r="D402" t="s">
        <v>68</v>
      </c>
      <c r="E402" s="27">
        <v>307236699.70000005</v>
      </c>
    </row>
    <row r="403" spans="1:5" x14ac:dyDescent="0.25">
      <c r="A403" t="s">
        <v>47</v>
      </c>
      <c r="B403">
        <v>2015</v>
      </c>
      <c r="C403" t="s">
        <v>78</v>
      </c>
      <c r="D403" t="s">
        <v>69</v>
      </c>
      <c r="E403" s="27">
        <v>532816335.66000003</v>
      </c>
    </row>
    <row r="404" spans="1:5" x14ac:dyDescent="0.25">
      <c r="A404" t="s">
        <v>47</v>
      </c>
      <c r="B404">
        <v>2015</v>
      </c>
      <c r="C404" t="s">
        <v>78</v>
      </c>
      <c r="D404" t="s">
        <v>74</v>
      </c>
      <c r="E404" s="27">
        <v>229540606.66</v>
      </c>
    </row>
    <row r="405" spans="1:5" x14ac:dyDescent="0.25">
      <c r="A405" t="s">
        <v>47</v>
      </c>
      <c r="B405">
        <v>2015</v>
      </c>
      <c r="C405" t="s">
        <v>78</v>
      </c>
      <c r="D405" t="s">
        <v>71</v>
      </c>
      <c r="E405" s="27">
        <v>0</v>
      </c>
    </row>
    <row r="406" spans="1:5" x14ac:dyDescent="0.25">
      <c r="A406" t="s">
        <v>60</v>
      </c>
      <c r="B406">
        <v>2016</v>
      </c>
      <c r="C406" t="s">
        <v>77</v>
      </c>
      <c r="D406" t="s">
        <v>68</v>
      </c>
      <c r="E406" s="35">
        <f>225166*(10^6)</f>
        <v>225166000000</v>
      </c>
    </row>
    <row r="407" spans="1:5" x14ac:dyDescent="0.25">
      <c r="A407" t="s">
        <v>60</v>
      </c>
      <c r="B407">
        <v>2016</v>
      </c>
      <c r="C407" t="s">
        <v>77</v>
      </c>
      <c r="D407" t="s">
        <v>69</v>
      </c>
      <c r="E407" s="35">
        <f>15249*(10^6)</f>
        <v>15249000000</v>
      </c>
    </row>
    <row r="408" spans="1:5" x14ac:dyDescent="0.25">
      <c r="A408" t="s">
        <v>60</v>
      </c>
      <c r="B408">
        <v>2016</v>
      </c>
      <c r="C408" t="s">
        <v>77</v>
      </c>
      <c r="D408" t="s">
        <v>74</v>
      </c>
      <c r="E408" s="35">
        <f>16940*(10^6)</f>
        <v>16940000000</v>
      </c>
    </row>
    <row r="409" spans="1:5" x14ac:dyDescent="0.25">
      <c r="A409" t="s">
        <v>60</v>
      </c>
      <c r="B409">
        <v>2016</v>
      </c>
      <c r="C409" t="s">
        <v>77</v>
      </c>
      <c r="D409" t="s">
        <v>71</v>
      </c>
      <c r="E409" s="35">
        <f>0*(10^6)</f>
        <v>0</v>
      </c>
    </row>
    <row r="410" spans="1:5" x14ac:dyDescent="0.25">
      <c r="A410" t="s">
        <v>60</v>
      </c>
      <c r="B410">
        <v>2017</v>
      </c>
      <c r="C410" t="s">
        <v>77</v>
      </c>
      <c r="D410" t="s">
        <v>68</v>
      </c>
      <c r="E410" s="35">
        <f>235321*(10^6)</f>
        <v>235321000000</v>
      </c>
    </row>
    <row r="411" spans="1:5" x14ac:dyDescent="0.25">
      <c r="A411" t="s">
        <v>60</v>
      </c>
      <c r="B411">
        <v>2017</v>
      </c>
      <c r="C411" t="s">
        <v>77</v>
      </c>
      <c r="D411" t="s">
        <v>69</v>
      </c>
      <c r="E411" s="35">
        <f>16331*(10^6)</f>
        <v>16331000000</v>
      </c>
    </row>
    <row r="412" spans="1:5" x14ac:dyDescent="0.25">
      <c r="A412" t="s">
        <v>60</v>
      </c>
      <c r="B412">
        <v>2017</v>
      </c>
      <c r="C412" t="s">
        <v>77</v>
      </c>
      <c r="D412" t="s">
        <v>74</v>
      </c>
      <c r="E412" s="35">
        <f>19699*(10^6)</f>
        <v>19699000000</v>
      </c>
    </row>
    <row r="413" spans="1:5" x14ac:dyDescent="0.25">
      <c r="A413" t="s">
        <v>60</v>
      </c>
      <c r="B413">
        <v>2017</v>
      </c>
      <c r="C413" t="s">
        <v>77</v>
      </c>
      <c r="D413" t="s">
        <v>71</v>
      </c>
      <c r="E413" s="35">
        <f>23431*(10^6)</f>
        <v>23431000000</v>
      </c>
    </row>
    <row r="414" spans="1:5" x14ac:dyDescent="0.25">
      <c r="A414" t="s">
        <v>60</v>
      </c>
      <c r="B414">
        <v>2018</v>
      </c>
      <c r="C414" t="s">
        <v>77</v>
      </c>
      <c r="D414" t="s">
        <v>68</v>
      </c>
      <c r="E414" s="35">
        <v>247177188092.64001</v>
      </c>
    </row>
    <row r="415" spans="1:5" x14ac:dyDescent="0.25">
      <c r="A415" t="s">
        <v>60</v>
      </c>
      <c r="B415">
        <v>2018</v>
      </c>
      <c r="C415" t="s">
        <v>77</v>
      </c>
      <c r="D415" t="s">
        <v>69</v>
      </c>
      <c r="E415" s="35">
        <v>17290423270.25</v>
      </c>
    </row>
    <row r="416" spans="1:5" x14ac:dyDescent="0.25">
      <c r="A416" t="s">
        <v>60</v>
      </c>
      <c r="B416">
        <v>2018</v>
      </c>
      <c r="C416" t="s">
        <v>77</v>
      </c>
      <c r="D416" t="s">
        <v>74</v>
      </c>
      <c r="E416" s="35">
        <v>23824175966.389999</v>
      </c>
    </row>
    <row r="417" spans="1:5" x14ac:dyDescent="0.25">
      <c r="A417" t="s">
        <v>60</v>
      </c>
      <c r="B417">
        <v>2018</v>
      </c>
      <c r="C417" t="s">
        <v>77</v>
      </c>
      <c r="D417" t="s">
        <v>71</v>
      </c>
      <c r="E417" s="35">
        <v>23502424736.709999</v>
      </c>
    </row>
    <row r="418" spans="1:5" x14ac:dyDescent="0.25">
      <c r="A418" t="s">
        <v>48</v>
      </c>
      <c r="B418">
        <v>2015</v>
      </c>
      <c r="C418" t="s">
        <v>77</v>
      </c>
      <c r="D418" t="s">
        <v>68</v>
      </c>
      <c r="E418" s="35">
        <f>1411*(10^6)</f>
        <v>1411000000</v>
      </c>
    </row>
    <row r="419" spans="1:5" x14ac:dyDescent="0.25">
      <c r="A419" t="s">
        <v>48</v>
      </c>
      <c r="B419">
        <v>2015</v>
      </c>
      <c r="C419" t="s">
        <v>77</v>
      </c>
      <c r="D419" t="s">
        <v>69</v>
      </c>
      <c r="E419" s="35">
        <f>1635*(10^6)</f>
        <v>1635000000</v>
      </c>
    </row>
    <row r="420" spans="1:5" x14ac:dyDescent="0.25">
      <c r="A420" t="s">
        <v>48</v>
      </c>
      <c r="B420">
        <v>2015</v>
      </c>
      <c r="C420" t="s">
        <v>77</v>
      </c>
      <c r="D420" t="s">
        <v>74</v>
      </c>
      <c r="E420" s="35">
        <f>808*(10^6)</f>
        <v>808000000</v>
      </c>
    </row>
    <row r="421" spans="1:5" x14ac:dyDescent="0.25">
      <c r="A421" t="s">
        <v>48</v>
      </c>
      <c r="B421">
        <v>2015</v>
      </c>
      <c r="C421" t="s">
        <v>77</v>
      </c>
      <c r="D421" t="s">
        <v>71</v>
      </c>
      <c r="E421" s="35">
        <f>1*(10^6)</f>
        <v>1000000</v>
      </c>
    </row>
    <row r="422" spans="1:5" x14ac:dyDescent="0.25">
      <c r="A422" t="s">
        <v>61</v>
      </c>
      <c r="B422">
        <v>2016</v>
      </c>
      <c r="C422" t="s">
        <v>77</v>
      </c>
      <c r="D422" t="s">
        <v>68</v>
      </c>
      <c r="E422" s="35">
        <f>57*(10^6)</f>
        <v>57000000</v>
      </c>
    </row>
    <row r="423" spans="1:5" x14ac:dyDescent="0.25">
      <c r="A423" t="s">
        <v>61</v>
      </c>
      <c r="B423">
        <v>2016</v>
      </c>
      <c r="C423" t="s">
        <v>77</v>
      </c>
      <c r="D423" t="s">
        <v>69</v>
      </c>
      <c r="E423" s="35">
        <f>1544*(10^6)</f>
        <v>1544000000</v>
      </c>
    </row>
    <row r="424" spans="1:5" x14ac:dyDescent="0.25">
      <c r="A424" t="s">
        <v>61</v>
      </c>
      <c r="B424">
        <v>2016</v>
      </c>
      <c r="C424" t="s">
        <v>77</v>
      </c>
      <c r="D424" t="s">
        <v>74</v>
      </c>
      <c r="E424" s="35">
        <f>946*(10^6)</f>
        <v>946000000</v>
      </c>
    </row>
    <row r="425" spans="1:5" x14ac:dyDescent="0.25">
      <c r="A425" t="s">
        <v>61</v>
      </c>
      <c r="B425">
        <v>2016</v>
      </c>
      <c r="C425" t="s">
        <v>77</v>
      </c>
      <c r="D425" t="s">
        <v>71</v>
      </c>
      <c r="E425" s="35">
        <f>285*(10^6)</f>
        <v>285000000</v>
      </c>
    </row>
    <row r="426" spans="1:5" x14ac:dyDescent="0.25">
      <c r="A426" t="s">
        <v>61</v>
      </c>
      <c r="B426">
        <v>2017</v>
      </c>
      <c r="C426" t="s">
        <v>77</v>
      </c>
      <c r="D426" t="s">
        <v>68</v>
      </c>
      <c r="E426" s="35">
        <f>635*(10^6)</f>
        <v>635000000</v>
      </c>
    </row>
    <row r="427" spans="1:5" x14ac:dyDescent="0.25">
      <c r="A427" t="s">
        <v>61</v>
      </c>
      <c r="B427">
        <v>2017</v>
      </c>
      <c r="C427" t="s">
        <v>77</v>
      </c>
      <c r="D427" t="s">
        <v>69</v>
      </c>
      <c r="E427" s="35">
        <f>1477*(10^6)</f>
        <v>1477000000</v>
      </c>
    </row>
    <row r="428" spans="1:5" x14ac:dyDescent="0.25">
      <c r="A428" t="s">
        <v>61</v>
      </c>
      <c r="B428">
        <v>2017</v>
      </c>
      <c r="C428" t="s">
        <v>77</v>
      </c>
      <c r="D428" t="s">
        <v>74</v>
      </c>
      <c r="E428" s="35">
        <f>1005*(10^6)</f>
        <v>1005000000</v>
      </c>
    </row>
    <row r="429" spans="1:5" x14ac:dyDescent="0.25">
      <c r="A429" t="s">
        <v>61</v>
      </c>
      <c r="B429">
        <v>2017</v>
      </c>
      <c r="C429" t="s">
        <v>77</v>
      </c>
      <c r="D429" t="s">
        <v>71</v>
      </c>
      <c r="E429" s="35">
        <f>280*(10^6)</f>
        <v>280000000</v>
      </c>
    </row>
    <row r="430" spans="1:5" x14ac:dyDescent="0.25">
      <c r="A430" t="s">
        <v>61</v>
      </c>
      <c r="B430">
        <v>2018</v>
      </c>
      <c r="C430" t="s">
        <v>77</v>
      </c>
      <c r="D430" t="s">
        <v>68</v>
      </c>
      <c r="E430" s="35">
        <v>45224324.359999999</v>
      </c>
    </row>
    <row r="431" spans="1:5" x14ac:dyDescent="0.25">
      <c r="A431" t="s">
        <v>61</v>
      </c>
      <c r="B431">
        <v>2018</v>
      </c>
      <c r="C431" t="s">
        <v>77</v>
      </c>
      <c r="D431" t="s">
        <v>69</v>
      </c>
      <c r="E431" s="35">
        <v>1448721087.1100001</v>
      </c>
    </row>
    <row r="432" spans="1:5" x14ac:dyDescent="0.25">
      <c r="A432" t="s">
        <v>61</v>
      </c>
      <c r="B432">
        <v>2018</v>
      </c>
      <c r="C432" t="s">
        <v>77</v>
      </c>
      <c r="D432" t="s">
        <v>74</v>
      </c>
      <c r="E432" s="35">
        <v>1135783141.71</v>
      </c>
    </row>
    <row r="433" spans="1:5" x14ac:dyDescent="0.25">
      <c r="A433" t="s">
        <v>61</v>
      </c>
      <c r="B433">
        <v>2018</v>
      </c>
      <c r="C433" t="s">
        <v>77</v>
      </c>
      <c r="D433" t="s">
        <v>71</v>
      </c>
      <c r="E433" s="35">
        <v>702816166.9799999</v>
      </c>
    </row>
    <row r="434" spans="1:5" x14ac:dyDescent="0.25">
      <c r="A434" t="s">
        <v>1</v>
      </c>
      <c r="B434">
        <v>2014</v>
      </c>
      <c r="C434" t="s">
        <v>78</v>
      </c>
      <c r="D434" t="s">
        <v>68</v>
      </c>
      <c r="E434" s="27">
        <v>63010826.170000009</v>
      </c>
    </row>
    <row r="435" spans="1:5" x14ac:dyDescent="0.25">
      <c r="A435" t="s">
        <v>1</v>
      </c>
      <c r="B435">
        <v>2014</v>
      </c>
      <c r="C435" t="s">
        <v>78</v>
      </c>
      <c r="D435" t="s">
        <v>69</v>
      </c>
      <c r="E435" s="27">
        <v>245696359.30000001</v>
      </c>
    </row>
    <row r="436" spans="1:5" x14ac:dyDescent="0.25">
      <c r="A436" t="s">
        <v>1</v>
      </c>
      <c r="B436">
        <v>2014</v>
      </c>
      <c r="C436" t="s">
        <v>78</v>
      </c>
      <c r="D436" t="s">
        <v>74</v>
      </c>
      <c r="E436" s="27">
        <v>20112272.530000001</v>
      </c>
    </row>
    <row r="437" spans="1:5" x14ac:dyDescent="0.25">
      <c r="A437" t="s">
        <v>1</v>
      </c>
      <c r="B437">
        <v>2014</v>
      </c>
      <c r="C437" t="s">
        <v>78</v>
      </c>
      <c r="D437" t="s">
        <v>71</v>
      </c>
      <c r="E437" s="27">
        <v>0</v>
      </c>
    </row>
    <row r="438" spans="1:5" x14ac:dyDescent="0.25">
      <c r="A438" t="s">
        <v>48</v>
      </c>
      <c r="B438">
        <v>2015</v>
      </c>
      <c r="C438" t="s">
        <v>78</v>
      </c>
      <c r="D438" t="s">
        <v>68</v>
      </c>
      <c r="E438" s="27">
        <v>148040289.36000001</v>
      </c>
    </row>
    <row r="439" spans="1:5" x14ac:dyDescent="0.25">
      <c r="A439" t="s">
        <v>48</v>
      </c>
      <c r="B439">
        <v>2015</v>
      </c>
      <c r="C439" t="s">
        <v>78</v>
      </c>
      <c r="D439" t="s">
        <v>69</v>
      </c>
      <c r="E439" s="27">
        <v>374491017.13999999</v>
      </c>
    </row>
    <row r="440" spans="1:5" x14ac:dyDescent="0.25">
      <c r="A440" t="s">
        <v>48</v>
      </c>
      <c r="B440">
        <v>2015</v>
      </c>
      <c r="C440" t="s">
        <v>78</v>
      </c>
      <c r="D440" t="s">
        <v>74</v>
      </c>
      <c r="E440" s="27">
        <v>110103177.94</v>
      </c>
    </row>
    <row r="441" spans="1:5" x14ac:dyDescent="0.25">
      <c r="A441" t="s">
        <v>48</v>
      </c>
      <c r="B441">
        <v>2015</v>
      </c>
      <c r="C441" t="s">
        <v>78</v>
      </c>
      <c r="D441" t="s">
        <v>71</v>
      </c>
      <c r="E441" s="27">
        <v>308704.11</v>
      </c>
    </row>
    <row r="442" spans="1:5" x14ac:dyDescent="0.25">
      <c r="A442" t="s">
        <v>1</v>
      </c>
      <c r="B442">
        <v>2016</v>
      </c>
      <c r="C442" t="s">
        <v>78</v>
      </c>
      <c r="D442" t="s">
        <v>68</v>
      </c>
      <c r="E442" s="27">
        <v>52183043.630000003</v>
      </c>
    </row>
    <row r="443" spans="1:5" x14ac:dyDescent="0.25">
      <c r="A443" t="s">
        <v>1</v>
      </c>
      <c r="B443">
        <v>2016</v>
      </c>
      <c r="C443" t="s">
        <v>78</v>
      </c>
      <c r="D443" t="s">
        <v>69</v>
      </c>
      <c r="E443" s="27">
        <v>355103264.78999996</v>
      </c>
    </row>
    <row r="444" spans="1:5" x14ac:dyDescent="0.25">
      <c r="A444" t="s">
        <v>1</v>
      </c>
      <c r="B444">
        <v>2016</v>
      </c>
      <c r="C444" t="s">
        <v>78</v>
      </c>
      <c r="D444" t="s">
        <v>74</v>
      </c>
      <c r="E444" s="27">
        <v>56329264.350000001</v>
      </c>
    </row>
    <row r="445" spans="1:5" x14ac:dyDescent="0.25">
      <c r="A445" t="s">
        <v>1</v>
      </c>
      <c r="B445">
        <v>2016</v>
      </c>
      <c r="C445" t="s">
        <v>78</v>
      </c>
      <c r="D445" t="s">
        <v>71</v>
      </c>
      <c r="E445" s="27">
        <v>1163572.28</v>
      </c>
    </row>
    <row r="446" spans="1:5" x14ac:dyDescent="0.25">
      <c r="A446" t="s">
        <v>1</v>
      </c>
      <c r="B446">
        <v>2017</v>
      </c>
      <c r="C446" t="s">
        <v>78</v>
      </c>
      <c r="D446" t="s">
        <v>68</v>
      </c>
      <c r="E446" s="27">
        <v>31819059.670000002</v>
      </c>
    </row>
    <row r="447" spans="1:5" x14ac:dyDescent="0.25">
      <c r="A447" t="s">
        <v>1</v>
      </c>
      <c r="B447">
        <v>2017</v>
      </c>
      <c r="C447" t="s">
        <v>78</v>
      </c>
      <c r="D447" t="s">
        <v>69</v>
      </c>
      <c r="E447" s="27">
        <v>365835197.94999993</v>
      </c>
    </row>
    <row r="448" spans="1:5" x14ac:dyDescent="0.25">
      <c r="A448" t="s">
        <v>1</v>
      </c>
      <c r="B448">
        <v>2017</v>
      </c>
      <c r="C448" t="s">
        <v>78</v>
      </c>
      <c r="D448" t="s">
        <v>74</v>
      </c>
      <c r="E448" s="27">
        <v>83176155.360000014</v>
      </c>
    </row>
    <row r="449" spans="1:5" x14ac:dyDescent="0.25">
      <c r="A449" t="s">
        <v>1</v>
      </c>
      <c r="B449">
        <v>2017</v>
      </c>
      <c r="C449" t="s">
        <v>78</v>
      </c>
      <c r="D449" t="s">
        <v>71</v>
      </c>
      <c r="E449" s="27">
        <v>25878843.059999995</v>
      </c>
    </row>
    <row r="450" spans="1:5" x14ac:dyDescent="0.25">
      <c r="A450" t="s">
        <v>36</v>
      </c>
      <c r="B450">
        <v>2014</v>
      </c>
      <c r="C450" t="s">
        <v>78</v>
      </c>
      <c r="D450" t="s">
        <v>68</v>
      </c>
      <c r="E450" s="27">
        <v>636303326.40999997</v>
      </c>
    </row>
    <row r="451" spans="1:5" x14ac:dyDescent="0.25">
      <c r="A451" t="s">
        <v>36</v>
      </c>
      <c r="B451">
        <v>2014</v>
      </c>
      <c r="C451" t="s">
        <v>78</v>
      </c>
      <c r="D451" t="s">
        <v>69</v>
      </c>
      <c r="E451" s="27">
        <v>40889378.359999999</v>
      </c>
    </row>
    <row r="452" spans="1:5" x14ac:dyDescent="0.25">
      <c r="A452" t="s">
        <v>36</v>
      </c>
      <c r="B452">
        <v>2014</v>
      </c>
      <c r="C452" t="s">
        <v>78</v>
      </c>
      <c r="D452" t="s">
        <v>74</v>
      </c>
      <c r="E452" s="27">
        <v>7273142.1399999997</v>
      </c>
    </row>
    <row r="453" spans="1:5" x14ac:dyDescent="0.25">
      <c r="A453" t="s">
        <v>36</v>
      </c>
      <c r="B453">
        <v>2014</v>
      </c>
      <c r="C453" t="s">
        <v>78</v>
      </c>
      <c r="D453" t="s">
        <v>71</v>
      </c>
      <c r="E453" s="27">
        <v>0</v>
      </c>
    </row>
    <row r="454" spans="1:5" x14ac:dyDescent="0.25">
      <c r="A454" t="s">
        <v>49</v>
      </c>
      <c r="B454">
        <v>2015</v>
      </c>
      <c r="C454" t="s">
        <v>77</v>
      </c>
      <c r="D454" t="s">
        <v>68</v>
      </c>
      <c r="E454" s="35">
        <f>1165*(10^6)</f>
        <v>1165000000</v>
      </c>
    </row>
    <row r="455" spans="1:5" x14ac:dyDescent="0.25">
      <c r="A455" t="s">
        <v>49</v>
      </c>
      <c r="B455">
        <v>2015</v>
      </c>
      <c r="C455" t="s">
        <v>77</v>
      </c>
      <c r="D455" t="s">
        <v>69</v>
      </c>
      <c r="E455" s="35">
        <f>1532*(10^6)</f>
        <v>1532000000</v>
      </c>
    </row>
    <row r="456" spans="1:5" x14ac:dyDescent="0.25">
      <c r="A456" t="s">
        <v>49</v>
      </c>
      <c r="B456">
        <v>2015</v>
      </c>
      <c r="C456" t="s">
        <v>77</v>
      </c>
      <c r="D456" t="s">
        <v>74</v>
      </c>
      <c r="E456" s="35">
        <f>385*(10^6)</f>
        <v>385000000</v>
      </c>
    </row>
    <row r="457" spans="1:5" x14ac:dyDescent="0.25">
      <c r="A457" t="s">
        <v>49</v>
      </c>
      <c r="B457">
        <v>2015</v>
      </c>
      <c r="C457" t="s">
        <v>77</v>
      </c>
      <c r="D457" t="s">
        <v>71</v>
      </c>
      <c r="E457" s="35">
        <f>0*(10^6)</f>
        <v>0</v>
      </c>
    </row>
    <row r="458" spans="1:5" x14ac:dyDescent="0.25">
      <c r="A458" t="s">
        <v>36</v>
      </c>
      <c r="B458">
        <v>2016</v>
      </c>
      <c r="C458" t="s">
        <v>78</v>
      </c>
      <c r="D458" t="s">
        <v>68</v>
      </c>
      <c r="E458" s="27">
        <v>277820120.55999994</v>
      </c>
    </row>
    <row r="459" spans="1:5" x14ac:dyDescent="0.25">
      <c r="A459" t="s">
        <v>36</v>
      </c>
      <c r="B459">
        <v>2016</v>
      </c>
      <c r="C459" t="s">
        <v>78</v>
      </c>
      <c r="D459" t="s">
        <v>69</v>
      </c>
      <c r="E459" s="27">
        <v>116124874.27</v>
      </c>
    </row>
    <row r="460" spans="1:5" x14ac:dyDescent="0.25">
      <c r="A460" t="s">
        <v>36</v>
      </c>
      <c r="B460">
        <v>2016</v>
      </c>
      <c r="C460" t="s">
        <v>78</v>
      </c>
      <c r="D460" t="s">
        <v>74</v>
      </c>
      <c r="E460" s="27">
        <v>38787575.969999999</v>
      </c>
    </row>
    <row r="461" spans="1:5" x14ac:dyDescent="0.25">
      <c r="A461" t="s">
        <v>36</v>
      </c>
      <c r="B461">
        <v>2016</v>
      </c>
      <c r="C461" t="s">
        <v>78</v>
      </c>
      <c r="D461" t="s">
        <v>71</v>
      </c>
      <c r="E461" s="27">
        <v>0</v>
      </c>
    </row>
    <row r="462" spans="1:5" x14ac:dyDescent="0.25">
      <c r="A462" t="s">
        <v>36</v>
      </c>
      <c r="B462">
        <v>2017</v>
      </c>
      <c r="C462" t="s">
        <v>78</v>
      </c>
      <c r="D462" t="s">
        <v>68</v>
      </c>
      <c r="E462" s="27">
        <v>312622039.57000005</v>
      </c>
    </row>
    <row r="463" spans="1:5" x14ac:dyDescent="0.25">
      <c r="A463" t="s">
        <v>36</v>
      </c>
      <c r="B463">
        <v>2017</v>
      </c>
      <c r="C463" t="s">
        <v>78</v>
      </c>
      <c r="D463" t="s">
        <v>69</v>
      </c>
      <c r="E463" s="27">
        <v>115766558.36999999</v>
      </c>
    </row>
    <row r="464" spans="1:5" x14ac:dyDescent="0.25">
      <c r="A464" t="s">
        <v>36</v>
      </c>
      <c r="B464">
        <v>2017</v>
      </c>
      <c r="C464" t="s">
        <v>78</v>
      </c>
      <c r="D464" t="s">
        <v>74</v>
      </c>
      <c r="E464" s="27">
        <v>41170519.239999995</v>
      </c>
    </row>
    <row r="465" spans="1:5" x14ac:dyDescent="0.25">
      <c r="A465" t="s">
        <v>36</v>
      </c>
      <c r="B465">
        <v>2017</v>
      </c>
      <c r="C465" t="s">
        <v>78</v>
      </c>
      <c r="D465" t="s">
        <v>71</v>
      </c>
      <c r="E465" s="27">
        <v>0</v>
      </c>
    </row>
    <row r="466" spans="1:5" x14ac:dyDescent="0.25">
      <c r="A466" t="s">
        <v>37</v>
      </c>
      <c r="B466">
        <v>2014</v>
      </c>
      <c r="C466" t="s">
        <v>78</v>
      </c>
      <c r="D466" t="s">
        <v>68</v>
      </c>
      <c r="E466" s="27">
        <v>157518246.42999998</v>
      </c>
    </row>
    <row r="467" spans="1:5" x14ac:dyDescent="0.25">
      <c r="A467" t="s">
        <v>37</v>
      </c>
      <c r="B467">
        <v>2014</v>
      </c>
      <c r="C467" t="s">
        <v>78</v>
      </c>
      <c r="D467" t="s">
        <v>69</v>
      </c>
      <c r="E467" s="27">
        <v>363701077.82999998</v>
      </c>
    </row>
    <row r="468" spans="1:5" x14ac:dyDescent="0.25">
      <c r="A468" t="s">
        <v>37</v>
      </c>
      <c r="B468">
        <v>2014</v>
      </c>
      <c r="C468" t="s">
        <v>78</v>
      </c>
      <c r="D468" t="s">
        <v>74</v>
      </c>
      <c r="E468" s="27">
        <v>67075835.439999998</v>
      </c>
    </row>
    <row r="469" spans="1:5" x14ac:dyDescent="0.25">
      <c r="A469" t="s">
        <v>37</v>
      </c>
      <c r="B469">
        <v>2014</v>
      </c>
      <c r="C469" t="s">
        <v>78</v>
      </c>
      <c r="D469" t="s">
        <v>71</v>
      </c>
      <c r="E469" s="27">
        <v>0</v>
      </c>
    </row>
    <row r="470" spans="1:5" x14ac:dyDescent="0.25">
      <c r="A470" t="s">
        <v>49</v>
      </c>
      <c r="B470">
        <v>2015</v>
      </c>
      <c r="C470" t="s">
        <v>78</v>
      </c>
      <c r="D470" t="s">
        <v>68</v>
      </c>
      <c r="E470" s="27">
        <v>155734864.18000001</v>
      </c>
    </row>
    <row r="471" spans="1:5" x14ac:dyDescent="0.25">
      <c r="A471" t="s">
        <v>49</v>
      </c>
      <c r="B471">
        <v>2015</v>
      </c>
      <c r="C471" t="s">
        <v>78</v>
      </c>
      <c r="D471" t="s">
        <v>69</v>
      </c>
      <c r="E471" s="27">
        <v>270877647.60999995</v>
      </c>
    </row>
    <row r="472" spans="1:5" x14ac:dyDescent="0.25">
      <c r="A472" t="s">
        <v>49</v>
      </c>
      <c r="B472">
        <v>2015</v>
      </c>
      <c r="C472" t="s">
        <v>78</v>
      </c>
      <c r="D472" t="s">
        <v>74</v>
      </c>
      <c r="E472" s="27">
        <v>36740651.439999998</v>
      </c>
    </row>
    <row r="473" spans="1:5" x14ac:dyDescent="0.25">
      <c r="A473" t="s">
        <v>49</v>
      </c>
      <c r="B473">
        <v>2015</v>
      </c>
      <c r="C473" t="s">
        <v>78</v>
      </c>
      <c r="D473" t="s">
        <v>71</v>
      </c>
      <c r="E473" s="27">
        <v>0</v>
      </c>
    </row>
    <row r="474" spans="1:5" x14ac:dyDescent="0.25">
      <c r="A474" t="s">
        <v>37</v>
      </c>
      <c r="B474">
        <v>2016</v>
      </c>
      <c r="C474" t="s">
        <v>78</v>
      </c>
      <c r="D474" t="s">
        <v>68</v>
      </c>
      <c r="E474" s="27">
        <v>163593461.72000003</v>
      </c>
    </row>
    <row r="475" spans="1:5" x14ac:dyDescent="0.25">
      <c r="A475" t="s">
        <v>37</v>
      </c>
      <c r="B475">
        <v>2016</v>
      </c>
      <c r="C475" t="s">
        <v>78</v>
      </c>
      <c r="D475" t="s">
        <v>69</v>
      </c>
      <c r="E475" s="27">
        <v>450785979.21999997</v>
      </c>
    </row>
    <row r="476" spans="1:5" x14ac:dyDescent="0.25">
      <c r="A476" t="s">
        <v>37</v>
      </c>
      <c r="B476">
        <v>2016</v>
      </c>
      <c r="C476" t="s">
        <v>78</v>
      </c>
      <c r="D476" t="s">
        <v>74</v>
      </c>
      <c r="E476" s="27">
        <v>132210434.11</v>
      </c>
    </row>
    <row r="477" spans="1:5" x14ac:dyDescent="0.25">
      <c r="A477" t="s">
        <v>37</v>
      </c>
      <c r="B477">
        <v>2016</v>
      </c>
      <c r="C477" t="s">
        <v>78</v>
      </c>
      <c r="D477" t="s">
        <v>71</v>
      </c>
      <c r="E477" s="27">
        <v>0</v>
      </c>
    </row>
    <row r="478" spans="1:5" x14ac:dyDescent="0.25">
      <c r="A478" t="s">
        <v>37</v>
      </c>
      <c r="B478">
        <v>2017</v>
      </c>
      <c r="C478" t="s">
        <v>78</v>
      </c>
      <c r="D478" t="s">
        <v>68</v>
      </c>
      <c r="E478" s="27">
        <v>147522507.43000001</v>
      </c>
    </row>
    <row r="479" spans="1:5" x14ac:dyDescent="0.25">
      <c r="A479" t="s">
        <v>37</v>
      </c>
      <c r="B479">
        <v>2017</v>
      </c>
      <c r="C479" t="s">
        <v>78</v>
      </c>
      <c r="D479" t="s">
        <v>69</v>
      </c>
      <c r="E479" s="27">
        <v>464748731.64999998</v>
      </c>
    </row>
    <row r="480" spans="1:5" x14ac:dyDescent="0.25">
      <c r="A480" t="s">
        <v>37</v>
      </c>
      <c r="B480">
        <v>2017</v>
      </c>
      <c r="C480" t="s">
        <v>78</v>
      </c>
      <c r="D480" t="s">
        <v>74</v>
      </c>
      <c r="E480" s="27">
        <v>146239388.13999999</v>
      </c>
    </row>
    <row r="481" spans="1:5" x14ac:dyDescent="0.25">
      <c r="A481" t="s">
        <v>37</v>
      </c>
      <c r="B481">
        <v>2017</v>
      </c>
      <c r="C481" t="s">
        <v>78</v>
      </c>
      <c r="D481" t="s">
        <v>71</v>
      </c>
      <c r="E481" s="27">
        <v>0</v>
      </c>
    </row>
    <row r="482" spans="1:5" x14ac:dyDescent="0.25">
      <c r="A482" t="s">
        <v>38</v>
      </c>
      <c r="B482">
        <v>2014</v>
      </c>
      <c r="C482" t="s">
        <v>78</v>
      </c>
      <c r="D482" t="s">
        <v>68</v>
      </c>
      <c r="E482" s="27">
        <v>0</v>
      </c>
    </row>
    <row r="483" spans="1:5" x14ac:dyDescent="0.25">
      <c r="A483" t="s">
        <v>38</v>
      </c>
      <c r="B483">
        <v>2014</v>
      </c>
      <c r="C483" t="s">
        <v>78</v>
      </c>
      <c r="D483" t="s">
        <v>69</v>
      </c>
      <c r="E483" s="27">
        <v>0</v>
      </c>
    </row>
    <row r="484" spans="1:5" x14ac:dyDescent="0.25">
      <c r="A484" t="s">
        <v>38</v>
      </c>
      <c r="B484">
        <v>2014</v>
      </c>
      <c r="C484" t="s">
        <v>78</v>
      </c>
      <c r="D484" t="s">
        <v>74</v>
      </c>
      <c r="E484" s="27">
        <v>0</v>
      </c>
    </row>
    <row r="485" spans="1:5" x14ac:dyDescent="0.25">
      <c r="A485" t="s">
        <v>38</v>
      </c>
      <c r="B485">
        <v>2014</v>
      </c>
      <c r="C485" t="s">
        <v>78</v>
      </c>
      <c r="D485" t="s">
        <v>71</v>
      </c>
      <c r="E485" s="27">
        <v>0</v>
      </c>
    </row>
    <row r="486" spans="1:5" x14ac:dyDescent="0.25">
      <c r="A486" t="s">
        <v>50</v>
      </c>
      <c r="B486">
        <v>2015</v>
      </c>
      <c r="C486" t="s">
        <v>77</v>
      </c>
      <c r="D486" t="s">
        <v>68</v>
      </c>
      <c r="E486" s="35">
        <f>3370*(10^6)</f>
        <v>3370000000</v>
      </c>
    </row>
    <row r="487" spans="1:5" x14ac:dyDescent="0.25">
      <c r="A487" t="s">
        <v>50</v>
      </c>
      <c r="B487">
        <v>2015</v>
      </c>
      <c r="C487" t="s">
        <v>77</v>
      </c>
      <c r="D487" t="s">
        <v>69</v>
      </c>
      <c r="E487" s="35">
        <f>4960*(10^6)</f>
        <v>4960000000</v>
      </c>
    </row>
    <row r="488" spans="1:5" x14ac:dyDescent="0.25">
      <c r="A488" t="s">
        <v>50</v>
      </c>
      <c r="B488">
        <v>2015</v>
      </c>
      <c r="C488" t="s">
        <v>77</v>
      </c>
      <c r="D488" t="s">
        <v>74</v>
      </c>
      <c r="E488" s="35">
        <f>7391*(10^6)</f>
        <v>7391000000</v>
      </c>
    </row>
    <row r="489" spans="1:5" x14ac:dyDescent="0.25">
      <c r="A489" t="s">
        <v>50</v>
      </c>
      <c r="B489">
        <v>2015</v>
      </c>
      <c r="C489" t="s">
        <v>77</v>
      </c>
      <c r="D489" t="s">
        <v>71</v>
      </c>
      <c r="E489" s="35">
        <f>0*(10^6)</f>
        <v>0</v>
      </c>
    </row>
    <row r="490" spans="1:5" x14ac:dyDescent="0.25">
      <c r="A490" t="s">
        <v>38</v>
      </c>
      <c r="B490">
        <v>2016</v>
      </c>
      <c r="C490" t="s">
        <v>78</v>
      </c>
      <c r="D490" t="s">
        <v>68</v>
      </c>
      <c r="E490" s="27">
        <v>2946848.99</v>
      </c>
    </row>
    <row r="491" spans="1:5" x14ac:dyDescent="0.25">
      <c r="A491" t="s">
        <v>38</v>
      </c>
      <c r="B491">
        <v>2016</v>
      </c>
      <c r="C491" t="s">
        <v>78</v>
      </c>
      <c r="D491" t="s">
        <v>69</v>
      </c>
      <c r="E491" s="27">
        <v>215562103.09</v>
      </c>
    </row>
    <row r="492" spans="1:5" x14ac:dyDescent="0.25">
      <c r="A492" t="s">
        <v>38</v>
      </c>
      <c r="B492">
        <v>2016</v>
      </c>
      <c r="C492" t="s">
        <v>78</v>
      </c>
      <c r="D492" t="s">
        <v>74</v>
      </c>
      <c r="E492" s="27">
        <v>2370355.5900000003</v>
      </c>
    </row>
    <row r="493" spans="1:5" x14ac:dyDescent="0.25">
      <c r="A493" t="s">
        <v>38</v>
      </c>
      <c r="B493">
        <v>2016</v>
      </c>
      <c r="C493" t="s">
        <v>78</v>
      </c>
      <c r="D493" t="s">
        <v>71</v>
      </c>
      <c r="E493" s="27">
        <v>3713147.03</v>
      </c>
    </row>
    <row r="494" spans="1:5" x14ac:dyDescent="0.25">
      <c r="A494" t="s">
        <v>38</v>
      </c>
      <c r="B494">
        <v>2017</v>
      </c>
      <c r="C494" t="s">
        <v>78</v>
      </c>
      <c r="D494" t="s">
        <v>68</v>
      </c>
      <c r="E494" s="27">
        <v>917663.08000000007</v>
      </c>
    </row>
    <row r="495" spans="1:5" x14ac:dyDescent="0.25">
      <c r="A495" t="s">
        <v>38</v>
      </c>
      <c r="B495">
        <v>2017</v>
      </c>
      <c r="C495" t="s">
        <v>78</v>
      </c>
      <c r="D495" t="s">
        <v>69</v>
      </c>
      <c r="E495" s="27">
        <v>208328276.69</v>
      </c>
    </row>
    <row r="496" spans="1:5" x14ac:dyDescent="0.25">
      <c r="A496" t="s">
        <v>38</v>
      </c>
      <c r="B496">
        <v>2017</v>
      </c>
      <c r="C496" t="s">
        <v>78</v>
      </c>
      <c r="D496" t="s">
        <v>74</v>
      </c>
      <c r="E496" s="27">
        <v>1568907.4847653937</v>
      </c>
    </row>
    <row r="497" spans="1:5" x14ac:dyDescent="0.25">
      <c r="A497" t="s">
        <v>38</v>
      </c>
      <c r="B497">
        <v>2017</v>
      </c>
      <c r="C497" t="s">
        <v>78</v>
      </c>
      <c r="D497" t="s">
        <v>71</v>
      </c>
      <c r="E497" s="27">
        <v>7036366.8800000008</v>
      </c>
    </row>
    <row r="498" spans="1:5" x14ac:dyDescent="0.25">
      <c r="A498" t="s">
        <v>39</v>
      </c>
      <c r="B498">
        <v>2014</v>
      </c>
      <c r="C498" t="s">
        <v>78</v>
      </c>
      <c r="D498" t="s">
        <v>68</v>
      </c>
      <c r="E498" s="27">
        <v>610784871.70000005</v>
      </c>
    </row>
    <row r="499" spans="1:5" x14ac:dyDescent="0.25">
      <c r="A499" t="s">
        <v>39</v>
      </c>
      <c r="B499">
        <v>2014</v>
      </c>
      <c r="C499" t="s">
        <v>78</v>
      </c>
      <c r="D499" t="s">
        <v>69</v>
      </c>
      <c r="E499" s="27">
        <v>452137104.91999996</v>
      </c>
    </row>
    <row r="500" spans="1:5" x14ac:dyDescent="0.25">
      <c r="A500" t="s">
        <v>39</v>
      </c>
      <c r="B500">
        <v>2014</v>
      </c>
      <c r="C500" t="s">
        <v>78</v>
      </c>
      <c r="D500" t="s">
        <v>74</v>
      </c>
      <c r="E500" s="27">
        <v>305875560.10000002</v>
      </c>
    </row>
    <row r="501" spans="1:5" x14ac:dyDescent="0.25">
      <c r="A501" t="s">
        <v>39</v>
      </c>
      <c r="B501">
        <v>2014</v>
      </c>
      <c r="C501" t="s">
        <v>78</v>
      </c>
      <c r="D501" t="s">
        <v>71</v>
      </c>
      <c r="E501" s="27">
        <v>0</v>
      </c>
    </row>
    <row r="502" spans="1:5" x14ac:dyDescent="0.25">
      <c r="A502" t="s">
        <v>50</v>
      </c>
      <c r="B502">
        <v>2015</v>
      </c>
      <c r="C502" t="s">
        <v>78</v>
      </c>
      <c r="D502" t="s">
        <v>68</v>
      </c>
      <c r="E502" s="27">
        <v>426683755.11000001</v>
      </c>
    </row>
    <row r="503" spans="1:5" x14ac:dyDescent="0.25">
      <c r="A503" t="s">
        <v>50</v>
      </c>
      <c r="B503">
        <v>2015</v>
      </c>
      <c r="C503" t="s">
        <v>78</v>
      </c>
      <c r="D503" t="s">
        <v>69</v>
      </c>
      <c r="E503" s="27">
        <v>821673859.52999997</v>
      </c>
    </row>
    <row r="504" spans="1:5" x14ac:dyDescent="0.25">
      <c r="A504" t="s">
        <v>50</v>
      </c>
      <c r="B504">
        <v>2015</v>
      </c>
      <c r="C504" t="s">
        <v>78</v>
      </c>
      <c r="D504" t="s">
        <v>74</v>
      </c>
      <c r="E504" s="27">
        <v>183799014.84999999</v>
      </c>
    </row>
    <row r="505" spans="1:5" x14ac:dyDescent="0.25">
      <c r="A505" t="s">
        <v>50</v>
      </c>
      <c r="B505">
        <v>2015</v>
      </c>
      <c r="C505" t="s">
        <v>78</v>
      </c>
      <c r="D505" t="s">
        <v>71</v>
      </c>
      <c r="E505" s="27">
        <v>0</v>
      </c>
    </row>
    <row r="506" spans="1:5" x14ac:dyDescent="0.25">
      <c r="A506" t="s">
        <v>39</v>
      </c>
      <c r="B506">
        <v>2016</v>
      </c>
      <c r="C506" t="s">
        <v>78</v>
      </c>
      <c r="D506" t="s">
        <v>68</v>
      </c>
      <c r="E506" s="27">
        <v>323495629.63999999</v>
      </c>
    </row>
    <row r="507" spans="1:5" x14ac:dyDescent="0.25">
      <c r="A507" t="s">
        <v>39</v>
      </c>
      <c r="B507">
        <v>2016</v>
      </c>
      <c r="C507" t="s">
        <v>78</v>
      </c>
      <c r="D507" t="s">
        <v>69</v>
      </c>
      <c r="E507" s="27">
        <v>604510958.25999999</v>
      </c>
    </row>
    <row r="508" spans="1:5" x14ac:dyDescent="0.25">
      <c r="A508" t="s">
        <v>39</v>
      </c>
      <c r="B508">
        <v>2016</v>
      </c>
      <c r="C508" t="s">
        <v>78</v>
      </c>
      <c r="D508" t="s">
        <v>74</v>
      </c>
      <c r="E508" s="27">
        <v>494859190.18000001</v>
      </c>
    </row>
    <row r="509" spans="1:5" x14ac:dyDescent="0.25">
      <c r="A509" t="s">
        <v>39</v>
      </c>
      <c r="B509">
        <v>2016</v>
      </c>
      <c r="C509" t="s">
        <v>78</v>
      </c>
      <c r="D509" t="s">
        <v>71</v>
      </c>
      <c r="E509" s="27">
        <v>0</v>
      </c>
    </row>
    <row r="510" spans="1:5" x14ac:dyDescent="0.25">
      <c r="A510" t="s">
        <v>39</v>
      </c>
      <c r="B510">
        <v>2017</v>
      </c>
      <c r="C510" t="s">
        <v>78</v>
      </c>
      <c r="D510" t="s">
        <v>68</v>
      </c>
      <c r="E510" s="27">
        <v>208508352.77000004</v>
      </c>
    </row>
    <row r="511" spans="1:5" x14ac:dyDescent="0.25">
      <c r="A511" t="s">
        <v>39</v>
      </c>
      <c r="B511">
        <v>2017</v>
      </c>
      <c r="C511" t="s">
        <v>78</v>
      </c>
      <c r="D511" t="s">
        <v>69</v>
      </c>
      <c r="E511" s="27">
        <v>645888836.07999992</v>
      </c>
    </row>
    <row r="512" spans="1:5" x14ac:dyDescent="0.25">
      <c r="A512" t="s">
        <v>39</v>
      </c>
      <c r="B512">
        <v>2017</v>
      </c>
      <c r="C512" t="s">
        <v>78</v>
      </c>
      <c r="D512" t="s">
        <v>74</v>
      </c>
      <c r="E512" s="27">
        <v>510368384.70999992</v>
      </c>
    </row>
    <row r="513" spans="1:5" x14ac:dyDescent="0.25">
      <c r="A513" t="s">
        <v>39</v>
      </c>
      <c r="B513">
        <v>2017</v>
      </c>
      <c r="C513" t="s">
        <v>78</v>
      </c>
      <c r="D513" t="s">
        <v>71</v>
      </c>
      <c r="E513" s="27">
        <v>0</v>
      </c>
    </row>
    <row r="514" spans="1:5" x14ac:dyDescent="0.25">
      <c r="A514" t="s">
        <v>40</v>
      </c>
      <c r="B514">
        <v>2014</v>
      </c>
      <c r="C514" t="s">
        <v>78</v>
      </c>
      <c r="D514" t="s">
        <v>68</v>
      </c>
      <c r="E514" s="27">
        <v>218811971.13000003</v>
      </c>
    </row>
    <row r="515" spans="1:5" x14ac:dyDescent="0.25">
      <c r="A515" t="s">
        <v>40</v>
      </c>
      <c r="B515">
        <v>2014</v>
      </c>
      <c r="C515" t="s">
        <v>78</v>
      </c>
      <c r="D515" t="s">
        <v>69</v>
      </c>
      <c r="E515" s="27">
        <v>416570115.68000001</v>
      </c>
    </row>
    <row r="516" spans="1:5" x14ac:dyDescent="0.25">
      <c r="A516" t="s">
        <v>40</v>
      </c>
      <c r="B516">
        <v>2014</v>
      </c>
      <c r="C516" t="s">
        <v>78</v>
      </c>
      <c r="D516" t="s">
        <v>74</v>
      </c>
      <c r="E516" s="27">
        <v>258100295.24000001</v>
      </c>
    </row>
    <row r="517" spans="1:5" x14ac:dyDescent="0.25">
      <c r="A517" t="s">
        <v>40</v>
      </c>
      <c r="B517">
        <v>2014</v>
      </c>
      <c r="C517" t="s">
        <v>78</v>
      </c>
      <c r="D517" t="s">
        <v>71</v>
      </c>
      <c r="E517" s="27">
        <v>0</v>
      </c>
    </row>
    <row r="518" spans="1:5" x14ac:dyDescent="0.25">
      <c r="A518" t="s">
        <v>51</v>
      </c>
      <c r="B518">
        <v>2015</v>
      </c>
      <c r="C518" t="s">
        <v>77</v>
      </c>
      <c r="D518" t="s">
        <v>68</v>
      </c>
      <c r="E518" s="35">
        <f>443*(10^6)</f>
        <v>443000000</v>
      </c>
    </row>
    <row r="519" spans="1:5" x14ac:dyDescent="0.25">
      <c r="A519" t="s">
        <v>51</v>
      </c>
      <c r="B519">
        <v>2015</v>
      </c>
      <c r="C519" t="s">
        <v>77</v>
      </c>
      <c r="D519" t="s">
        <v>69</v>
      </c>
      <c r="E519" s="35">
        <f>2038*(10^6)</f>
        <v>2038000000</v>
      </c>
    </row>
    <row r="520" spans="1:5" x14ac:dyDescent="0.25">
      <c r="A520" t="s">
        <v>51</v>
      </c>
      <c r="B520">
        <v>2015</v>
      </c>
      <c r="C520" t="s">
        <v>77</v>
      </c>
      <c r="D520" t="s">
        <v>74</v>
      </c>
      <c r="E520" s="35">
        <f>1491*(10^6)</f>
        <v>1491000000</v>
      </c>
    </row>
    <row r="521" spans="1:5" x14ac:dyDescent="0.25">
      <c r="A521" t="s">
        <v>51</v>
      </c>
      <c r="B521">
        <v>2015</v>
      </c>
      <c r="C521" t="s">
        <v>77</v>
      </c>
      <c r="D521" t="s">
        <v>71</v>
      </c>
      <c r="E521" s="35">
        <f>0*(10^6)</f>
        <v>0</v>
      </c>
    </row>
    <row r="522" spans="1:5" x14ac:dyDescent="0.25">
      <c r="A522" t="s">
        <v>40</v>
      </c>
      <c r="B522">
        <v>2016</v>
      </c>
      <c r="C522" t="s">
        <v>78</v>
      </c>
      <c r="D522" t="s">
        <v>68</v>
      </c>
      <c r="E522" s="27">
        <v>222523045.78</v>
      </c>
    </row>
    <row r="523" spans="1:5" x14ac:dyDescent="0.25">
      <c r="A523" t="s">
        <v>40</v>
      </c>
      <c r="B523">
        <v>2016</v>
      </c>
      <c r="C523" t="s">
        <v>78</v>
      </c>
      <c r="D523" t="s">
        <v>69</v>
      </c>
      <c r="E523" s="27">
        <v>680972687.29999995</v>
      </c>
    </row>
    <row r="524" spans="1:5" x14ac:dyDescent="0.25">
      <c r="A524" t="s">
        <v>40</v>
      </c>
      <c r="B524">
        <v>2016</v>
      </c>
      <c r="C524" t="s">
        <v>78</v>
      </c>
      <c r="D524" t="s">
        <v>74</v>
      </c>
      <c r="E524" s="27">
        <v>418301560.01000005</v>
      </c>
    </row>
    <row r="525" spans="1:5" x14ac:dyDescent="0.25">
      <c r="A525" t="s">
        <v>40</v>
      </c>
      <c r="B525">
        <v>2016</v>
      </c>
      <c r="C525" t="s">
        <v>78</v>
      </c>
      <c r="D525" t="s">
        <v>71</v>
      </c>
      <c r="E525" s="27">
        <v>0</v>
      </c>
    </row>
    <row r="526" spans="1:5" x14ac:dyDescent="0.25">
      <c r="A526" t="s">
        <v>40</v>
      </c>
      <c r="B526">
        <v>2017</v>
      </c>
      <c r="C526" t="s">
        <v>78</v>
      </c>
      <c r="D526" t="s">
        <v>68</v>
      </c>
      <c r="E526" s="27">
        <v>267001366.38</v>
      </c>
    </row>
    <row r="527" spans="1:5" x14ac:dyDescent="0.25">
      <c r="A527" t="s">
        <v>40</v>
      </c>
      <c r="B527">
        <v>2017</v>
      </c>
      <c r="C527" t="s">
        <v>78</v>
      </c>
      <c r="D527" t="s">
        <v>69</v>
      </c>
      <c r="E527" s="27">
        <v>747301383.77999997</v>
      </c>
    </row>
    <row r="528" spans="1:5" x14ac:dyDescent="0.25">
      <c r="A528" t="s">
        <v>40</v>
      </c>
      <c r="B528">
        <v>2017</v>
      </c>
      <c r="C528" t="s">
        <v>78</v>
      </c>
      <c r="D528" t="s">
        <v>74</v>
      </c>
      <c r="E528" s="27">
        <v>426584940.43000001</v>
      </c>
    </row>
    <row r="529" spans="1:5" x14ac:dyDescent="0.25">
      <c r="A529" t="s">
        <v>40</v>
      </c>
      <c r="B529">
        <v>2017</v>
      </c>
      <c r="C529" t="s">
        <v>78</v>
      </c>
      <c r="D529" t="s">
        <v>71</v>
      </c>
      <c r="E529" s="27">
        <v>0</v>
      </c>
    </row>
    <row r="530" spans="1:5" x14ac:dyDescent="0.25">
      <c r="A530" t="s">
        <v>41</v>
      </c>
      <c r="B530">
        <v>2014</v>
      </c>
      <c r="C530" t="s">
        <v>78</v>
      </c>
      <c r="D530" t="s">
        <v>68</v>
      </c>
      <c r="E530" s="27">
        <v>146047559.22999999</v>
      </c>
    </row>
    <row r="531" spans="1:5" x14ac:dyDescent="0.25">
      <c r="A531" t="s">
        <v>41</v>
      </c>
      <c r="B531">
        <v>2014</v>
      </c>
      <c r="C531" t="s">
        <v>78</v>
      </c>
      <c r="D531" t="s">
        <v>69</v>
      </c>
      <c r="E531" s="27">
        <v>146845247.44</v>
      </c>
    </row>
    <row r="532" spans="1:5" x14ac:dyDescent="0.25">
      <c r="A532" t="s">
        <v>41</v>
      </c>
      <c r="B532">
        <v>2014</v>
      </c>
      <c r="C532" t="s">
        <v>78</v>
      </c>
      <c r="D532" t="s">
        <v>74</v>
      </c>
      <c r="E532" s="27">
        <v>77705036.590000004</v>
      </c>
    </row>
    <row r="533" spans="1:5" x14ac:dyDescent="0.25">
      <c r="A533" t="s">
        <v>41</v>
      </c>
      <c r="B533">
        <v>2014</v>
      </c>
      <c r="C533" t="s">
        <v>78</v>
      </c>
      <c r="D533" t="s">
        <v>71</v>
      </c>
      <c r="E533" s="27">
        <v>0</v>
      </c>
    </row>
    <row r="534" spans="1:5" x14ac:dyDescent="0.25">
      <c r="A534" t="s">
        <v>51</v>
      </c>
      <c r="B534">
        <v>2015</v>
      </c>
      <c r="C534" t="s">
        <v>78</v>
      </c>
      <c r="D534" t="s">
        <v>68</v>
      </c>
      <c r="E534" s="27">
        <v>80315391.439999998</v>
      </c>
    </row>
    <row r="535" spans="1:5" x14ac:dyDescent="0.25">
      <c r="A535" t="s">
        <v>51</v>
      </c>
      <c r="B535">
        <v>2015</v>
      </c>
      <c r="C535" t="s">
        <v>78</v>
      </c>
      <c r="D535" t="s">
        <v>69</v>
      </c>
      <c r="E535" s="27">
        <v>285500024.31999999</v>
      </c>
    </row>
    <row r="536" spans="1:5" x14ac:dyDescent="0.25">
      <c r="A536" t="s">
        <v>51</v>
      </c>
      <c r="B536">
        <v>2015</v>
      </c>
      <c r="C536" t="s">
        <v>78</v>
      </c>
      <c r="D536" t="s">
        <v>74</v>
      </c>
      <c r="E536" s="27">
        <v>26679576.84</v>
      </c>
    </row>
    <row r="537" spans="1:5" x14ac:dyDescent="0.25">
      <c r="A537" t="s">
        <v>51</v>
      </c>
      <c r="B537">
        <v>2015</v>
      </c>
      <c r="C537" t="s">
        <v>78</v>
      </c>
      <c r="D537" t="s">
        <v>71</v>
      </c>
      <c r="E537" s="27">
        <v>72030.87</v>
      </c>
    </row>
    <row r="538" spans="1:5" x14ac:dyDescent="0.25">
      <c r="A538" t="s">
        <v>41</v>
      </c>
      <c r="B538">
        <v>2016</v>
      </c>
      <c r="C538" t="s">
        <v>78</v>
      </c>
      <c r="D538" t="s">
        <v>68</v>
      </c>
      <c r="E538" s="27">
        <v>81082489.579999998</v>
      </c>
    </row>
    <row r="539" spans="1:5" x14ac:dyDescent="0.25">
      <c r="A539" t="s">
        <v>41</v>
      </c>
      <c r="B539">
        <v>2016</v>
      </c>
      <c r="C539" t="s">
        <v>78</v>
      </c>
      <c r="D539" t="s">
        <v>69</v>
      </c>
      <c r="E539" s="27">
        <v>242978447.38</v>
      </c>
    </row>
    <row r="540" spans="1:5" x14ac:dyDescent="0.25">
      <c r="A540" t="s">
        <v>41</v>
      </c>
      <c r="B540">
        <v>2016</v>
      </c>
      <c r="C540" t="s">
        <v>78</v>
      </c>
      <c r="D540" t="s">
        <v>74</v>
      </c>
      <c r="E540" s="27">
        <v>97330757.599999994</v>
      </c>
    </row>
    <row r="541" spans="1:5" x14ac:dyDescent="0.25">
      <c r="A541" t="s">
        <v>41</v>
      </c>
      <c r="B541">
        <v>2016</v>
      </c>
      <c r="C541" t="s">
        <v>78</v>
      </c>
      <c r="D541" t="s">
        <v>71</v>
      </c>
      <c r="E541" s="27">
        <v>0</v>
      </c>
    </row>
    <row r="542" spans="1:5" x14ac:dyDescent="0.25">
      <c r="A542" t="s">
        <v>41</v>
      </c>
      <c r="B542">
        <v>2017</v>
      </c>
      <c r="C542" t="s">
        <v>78</v>
      </c>
      <c r="D542" t="s">
        <v>68</v>
      </c>
      <c r="E542" s="27">
        <v>45626340.980000004</v>
      </c>
    </row>
    <row r="543" spans="1:5" x14ac:dyDescent="0.25">
      <c r="A543" t="s">
        <v>41</v>
      </c>
      <c r="B543">
        <v>2017</v>
      </c>
      <c r="C543" t="s">
        <v>78</v>
      </c>
      <c r="D543" t="s">
        <v>69</v>
      </c>
      <c r="E543" s="27">
        <v>314403658.16999996</v>
      </c>
    </row>
    <row r="544" spans="1:5" x14ac:dyDescent="0.25">
      <c r="A544" t="s">
        <v>41</v>
      </c>
      <c r="B544">
        <v>2017</v>
      </c>
      <c r="C544" t="s">
        <v>78</v>
      </c>
      <c r="D544" t="s">
        <v>74</v>
      </c>
      <c r="E544" s="27">
        <v>92412858.5</v>
      </c>
    </row>
    <row r="545" spans="1:5" x14ac:dyDescent="0.25">
      <c r="A545" t="s">
        <v>41</v>
      </c>
      <c r="B545">
        <v>2017</v>
      </c>
      <c r="C545" t="s">
        <v>78</v>
      </c>
      <c r="D545" t="s">
        <v>71</v>
      </c>
      <c r="E545" s="27">
        <v>0</v>
      </c>
    </row>
    <row r="546" spans="1:5" x14ac:dyDescent="0.25">
      <c r="A546" t="s">
        <v>42</v>
      </c>
      <c r="B546">
        <v>2014</v>
      </c>
      <c r="C546" t="s">
        <v>78</v>
      </c>
      <c r="D546" t="s">
        <v>68</v>
      </c>
      <c r="E546" s="27">
        <v>202806659.64000002</v>
      </c>
    </row>
    <row r="547" spans="1:5" x14ac:dyDescent="0.25">
      <c r="A547" t="s">
        <v>42</v>
      </c>
      <c r="B547">
        <v>2014</v>
      </c>
      <c r="C547" t="s">
        <v>78</v>
      </c>
      <c r="D547" t="s">
        <v>69</v>
      </c>
      <c r="E547" s="27">
        <v>190809570.19</v>
      </c>
    </row>
    <row r="548" spans="1:5" x14ac:dyDescent="0.25">
      <c r="A548" t="s">
        <v>42</v>
      </c>
      <c r="B548">
        <v>2014</v>
      </c>
      <c r="C548" t="s">
        <v>78</v>
      </c>
      <c r="D548" t="s">
        <v>74</v>
      </c>
      <c r="E548" s="27">
        <v>33852498.090000004</v>
      </c>
    </row>
    <row r="549" spans="1:5" x14ac:dyDescent="0.25">
      <c r="A549" t="s">
        <v>42</v>
      </c>
      <c r="B549">
        <v>2014</v>
      </c>
      <c r="C549" t="s">
        <v>78</v>
      </c>
      <c r="D549" t="s">
        <v>71</v>
      </c>
      <c r="E549" s="27">
        <v>101800322.71000001</v>
      </c>
    </row>
    <row r="550" spans="1:5" x14ac:dyDescent="0.25">
      <c r="A550" t="s">
        <v>52</v>
      </c>
      <c r="B550">
        <v>2015</v>
      </c>
      <c r="C550" t="s">
        <v>77</v>
      </c>
      <c r="D550" t="s">
        <v>68</v>
      </c>
      <c r="E550" s="35">
        <f>11780*(10^6)</f>
        <v>11780000000</v>
      </c>
    </row>
    <row r="551" spans="1:5" x14ac:dyDescent="0.25">
      <c r="A551" t="s">
        <v>52</v>
      </c>
      <c r="B551">
        <v>2015</v>
      </c>
      <c r="C551" t="s">
        <v>77</v>
      </c>
      <c r="D551" t="s">
        <v>69</v>
      </c>
      <c r="E551" s="35">
        <f>1378*(10^6)</f>
        <v>1378000000</v>
      </c>
    </row>
    <row r="552" spans="1:5" x14ac:dyDescent="0.25">
      <c r="A552" t="s">
        <v>52</v>
      </c>
      <c r="B552">
        <v>2015</v>
      </c>
      <c r="C552" t="s">
        <v>77</v>
      </c>
      <c r="D552" t="s">
        <v>74</v>
      </c>
      <c r="E552" s="35">
        <f>1331*(10^6)</f>
        <v>1331000000</v>
      </c>
    </row>
    <row r="553" spans="1:5" x14ac:dyDescent="0.25">
      <c r="A553" t="s">
        <v>52</v>
      </c>
      <c r="B553">
        <v>2015</v>
      </c>
      <c r="C553" t="s">
        <v>77</v>
      </c>
      <c r="D553" t="s">
        <v>71</v>
      </c>
      <c r="E553" s="35">
        <f>3814*(10^6)</f>
        <v>3814000000</v>
      </c>
    </row>
    <row r="554" spans="1:5" x14ac:dyDescent="0.25">
      <c r="A554" t="s">
        <v>42</v>
      </c>
      <c r="B554">
        <v>2016</v>
      </c>
      <c r="C554" t="s">
        <v>78</v>
      </c>
      <c r="D554" t="s">
        <v>68</v>
      </c>
      <c r="E554" s="27">
        <v>162604376.54999998</v>
      </c>
    </row>
    <row r="555" spans="1:5" x14ac:dyDescent="0.25">
      <c r="A555" t="s">
        <v>42</v>
      </c>
      <c r="B555">
        <v>2016</v>
      </c>
      <c r="C555" t="s">
        <v>78</v>
      </c>
      <c r="D555" t="s">
        <v>69</v>
      </c>
      <c r="E555" s="27">
        <v>290570574.65999997</v>
      </c>
    </row>
    <row r="556" spans="1:5" x14ac:dyDescent="0.25">
      <c r="A556" t="s">
        <v>42</v>
      </c>
      <c r="B556">
        <v>2016</v>
      </c>
      <c r="C556" t="s">
        <v>78</v>
      </c>
      <c r="D556" t="s">
        <v>74</v>
      </c>
      <c r="E556" s="27">
        <v>64087300.43</v>
      </c>
    </row>
    <row r="557" spans="1:5" x14ac:dyDescent="0.25">
      <c r="A557" t="s">
        <v>42</v>
      </c>
      <c r="B557">
        <v>2016</v>
      </c>
      <c r="C557" t="s">
        <v>78</v>
      </c>
      <c r="D557" t="s">
        <v>71</v>
      </c>
      <c r="E557" s="27">
        <v>84217596.659999996</v>
      </c>
    </row>
    <row r="558" spans="1:5" x14ac:dyDescent="0.25">
      <c r="A558" t="s">
        <v>42</v>
      </c>
      <c r="B558">
        <v>2017</v>
      </c>
      <c r="C558" t="s">
        <v>78</v>
      </c>
      <c r="D558" t="s">
        <v>68</v>
      </c>
      <c r="E558" s="27">
        <v>81929356.990253419</v>
      </c>
    </row>
    <row r="559" spans="1:5" x14ac:dyDescent="0.25">
      <c r="A559" t="s">
        <v>42</v>
      </c>
      <c r="B559">
        <v>2017</v>
      </c>
      <c r="C559" t="s">
        <v>78</v>
      </c>
      <c r="D559" t="s">
        <v>69</v>
      </c>
      <c r="E559" s="27">
        <v>292005352.75152117</v>
      </c>
    </row>
    <row r="560" spans="1:5" x14ac:dyDescent="0.25">
      <c r="A560" t="s">
        <v>42</v>
      </c>
      <c r="B560">
        <v>2017</v>
      </c>
      <c r="C560" t="s">
        <v>78</v>
      </c>
      <c r="D560" t="s">
        <v>74</v>
      </c>
      <c r="E560" s="27">
        <v>85797323.536611497</v>
      </c>
    </row>
    <row r="561" spans="1:5" x14ac:dyDescent="0.25">
      <c r="A561" t="s">
        <v>42</v>
      </c>
      <c r="B561">
        <v>2017</v>
      </c>
      <c r="C561" t="s">
        <v>78</v>
      </c>
      <c r="D561" t="s">
        <v>71</v>
      </c>
      <c r="E561" s="27">
        <v>62531232.02018401</v>
      </c>
    </row>
    <row r="562" spans="1:5" x14ac:dyDescent="0.25">
      <c r="A562" t="s">
        <v>43</v>
      </c>
      <c r="B562">
        <v>2014</v>
      </c>
      <c r="C562" t="s">
        <v>78</v>
      </c>
      <c r="D562" t="s">
        <v>68</v>
      </c>
      <c r="E562" s="27">
        <v>1959939422.2000003</v>
      </c>
    </row>
    <row r="563" spans="1:5" x14ac:dyDescent="0.25">
      <c r="A563" t="s">
        <v>43</v>
      </c>
      <c r="B563">
        <v>2014</v>
      </c>
      <c r="C563" t="s">
        <v>78</v>
      </c>
      <c r="D563" t="s">
        <v>69</v>
      </c>
      <c r="E563" s="27">
        <v>537227003.74000001</v>
      </c>
    </row>
    <row r="564" spans="1:5" x14ac:dyDescent="0.25">
      <c r="A564" t="s">
        <v>43</v>
      </c>
      <c r="B564">
        <v>2014</v>
      </c>
      <c r="C564" t="s">
        <v>78</v>
      </c>
      <c r="D564" t="s">
        <v>74</v>
      </c>
      <c r="E564" s="27">
        <v>15352234.439999999</v>
      </c>
    </row>
    <row r="565" spans="1:5" x14ac:dyDescent="0.25">
      <c r="A565" t="s">
        <v>43</v>
      </c>
      <c r="B565">
        <v>2014</v>
      </c>
      <c r="C565" t="s">
        <v>78</v>
      </c>
      <c r="D565" t="s">
        <v>71</v>
      </c>
      <c r="E565" s="27">
        <v>0</v>
      </c>
    </row>
    <row r="566" spans="1:5" x14ac:dyDescent="0.25">
      <c r="A566" t="s">
        <v>52</v>
      </c>
      <c r="B566">
        <v>2015</v>
      </c>
      <c r="C566" t="s">
        <v>78</v>
      </c>
      <c r="D566" t="s">
        <v>68</v>
      </c>
      <c r="E566" s="27">
        <v>1124364729.8</v>
      </c>
    </row>
    <row r="567" spans="1:5" x14ac:dyDescent="0.25">
      <c r="A567" t="s">
        <v>52</v>
      </c>
      <c r="B567">
        <v>2015</v>
      </c>
      <c r="C567" t="s">
        <v>78</v>
      </c>
      <c r="D567" t="s">
        <v>69</v>
      </c>
      <c r="E567" s="27">
        <v>137886854.17000002</v>
      </c>
    </row>
    <row r="568" spans="1:5" x14ac:dyDescent="0.25">
      <c r="A568" t="s">
        <v>52</v>
      </c>
      <c r="B568">
        <v>2015</v>
      </c>
      <c r="C568" t="s">
        <v>78</v>
      </c>
      <c r="D568" t="s">
        <v>74</v>
      </c>
      <c r="E568" s="27">
        <v>174010870.13</v>
      </c>
    </row>
    <row r="569" spans="1:5" x14ac:dyDescent="0.25">
      <c r="A569" t="s">
        <v>52</v>
      </c>
      <c r="B569">
        <v>2015</v>
      </c>
      <c r="C569" t="s">
        <v>78</v>
      </c>
      <c r="D569" t="s">
        <v>71</v>
      </c>
      <c r="E569" s="27">
        <v>178588421.63999999</v>
      </c>
    </row>
    <row r="570" spans="1:5" x14ac:dyDescent="0.25">
      <c r="A570" t="s">
        <v>43</v>
      </c>
      <c r="B570">
        <v>2016</v>
      </c>
      <c r="C570" t="s">
        <v>78</v>
      </c>
      <c r="D570" t="s">
        <v>68</v>
      </c>
      <c r="E570" s="27">
        <v>1271628277.53</v>
      </c>
    </row>
    <row r="571" spans="1:5" x14ac:dyDescent="0.25">
      <c r="A571" t="s">
        <v>43</v>
      </c>
      <c r="B571">
        <v>2016</v>
      </c>
      <c r="C571" t="s">
        <v>78</v>
      </c>
      <c r="D571" t="s">
        <v>69</v>
      </c>
      <c r="E571" s="27">
        <v>672643925.65999997</v>
      </c>
    </row>
    <row r="572" spans="1:5" x14ac:dyDescent="0.25">
      <c r="A572" t="s">
        <v>43</v>
      </c>
      <c r="B572">
        <v>2016</v>
      </c>
      <c r="C572" t="s">
        <v>78</v>
      </c>
      <c r="D572" t="s">
        <v>74</v>
      </c>
      <c r="E572" s="27">
        <v>23712215.16</v>
      </c>
    </row>
    <row r="573" spans="1:5" x14ac:dyDescent="0.25">
      <c r="A573" t="s">
        <v>43</v>
      </c>
      <c r="B573">
        <v>2016</v>
      </c>
      <c r="C573" t="s">
        <v>78</v>
      </c>
      <c r="D573" t="s">
        <v>71</v>
      </c>
      <c r="E573" s="27">
        <v>0</v>
      </c>
    </row>
    <row r="574" spans="1:5" x14ac:dyDescent="0.25">
      <c r="A574" t="s">
        <v>43</v>
      </c>
      <c r="B574">
        <v>2017</v>
      </c>
      <c r="C574" t="s">
        <v>78</v>
      </c>
      <c r="D574" t="s">
        <v>68</v>
      </c>
      <c r="E574" s="27">
        <v>1054765474.4229627</v>
      </c>
    </row>
    <row r="575" spans="1:5" x14ac:dyDescent="0.25">
      <c r="A575" t="s">
        <v>43</v>
      </c>
      <c r="B575">
        <v>2017</v>
      </c>
      <c r="C575" t="s">
        <v>78</v>
      </c>
      <c r="D575" t="s">
        <v>69</v>
      </c>
      <c r="E575" s="27">
        <v>552281687.80999994</v>
      </c>
    </row>
    <row r="576" spans="1:5" x14ac:dyDescent="0.25">
      <c r="A576" t="s">
        <v>43</v>
      </c>
      <c r="B576">
        <v>2017</v>
      </c>
      <c r="C576" t="s">
        <v>78</v>
      </c>
      <c r="D576" t="s">
        <v>74</v>
      </c>
      <c r="E576" s="27">
        <v>1230133.25</v>
      </c>
    </row>
    <row r="577" spans="1:5" x14ac:dyDescent="0.25">
      <c r="A577" t="s">
        <v>43</v>
      </c>
      <c r="B577">
        <v>2017</v>
      </c>
      <c r="C577" t="s">
        <v>78</v>
      </c>
      <c r="D577" t="s">
        <v>71</v>
      </c>
      <c r="E577" s="27">
        <v>231090544.32000002</v>
      </c>
    </row>
    <row r="578" spans="1:5" x14ac:dyDescent="0.25">
      <c r="A578" t="s">
        <v>44</v>
      </c>
      <c r="B578">
        <v>2014</v>
      </c>
      <c r="C578" t="s">
        <v>78</v>
      </c>
      <c r="D578" t="s">
        <v>68</v>
      </c>
      <c r="E578" s="27">
        <v>236026968.38000003</v>
      </c>
    </row>
    <row r="579" spans="1:5" x14ac:dyDescent="0.25">
      <c r="A579" t="s">
        <v>44</v>
      </c>
      <c r="B579">
        <v>2014</v>
      </c>
      <c r="C579" t="s">
        <v>78</v>
      </c>
      <c r="D579" t="s">
        <v>69</v>
      </c>
      <c r="E579" s="27">
        <v>161684436.98000002</v>
      </c>
    </row>
    <row r="580" spans="1:5" x14ac:dyDescent="0.25">
      <c r="A580" t="s">
        <v>44</v>
      </c>
      <c r="B580">
        <v>2014</v>
      </c>
      <c r="C580" t="s">
        <v>78</v>
      </c>
      <c r="D580" t="s">
        <v>74</v>
      </c>
      <c r="E580" s="27">
        <v>103827760.58</v>
      </c>
    </row>
    <row r="581" spans="1:5" x14ac:dyDescent="0.25">
      <c r="A581" t="s">
        <v>44</v>
      </c>
      <c r="B581">
        <v>2014</v>
      </c>
      <c r="C581" t="s">
        <v>78</v>
      </c>
      <c r="D581" t="s">
        <v>71</v>
      </c>
      <c r="E581" s="27">
        <v>0</v>
      </c>
    </row>
    <row r="582" spans="1:5" x14ac:dyDescent="0.25">
      <c r="A582" t="s">
        <v>53</v>
      </c>
      <c r="B582">
        <v>2015</v>
      </c>
      <c r="C582" t="s">
        <v>77</v>
      </c>
      <c r="D582" t="s">
        <v>68</v>
      </c>
      <c r="E582" s="35">
        <f>70664*(10^6)</f>
        <v>70664000000</v>
      </c>
    </row>
    <row r="583" spans="1:5" x14ac:dyDescent="0.25">
      <c r="A583" t="s">
        <v>53</v>
      </c>
      <c r="B583">
        <v>2015</v>
      </c>
      <c r="C583" t="s">
        <v>77</v>
      </c>
      <c r="D583" t="s">
        <v>69</v>
      </c>
      <c r="E583" s="35">
        <f>21035*(10^6)</f>
        <v>21035000000</v>
      </c>
    </row>
    <row r="584" spans="1:5" x14ac:dyDescent="0.25">
      <c r="A584" t="s">
        <v>53</v>
      </c>
      <c r="B584">
        <v>2015</v>
      </c>
      <c r="C584" t="s">
        <v>77</v>
      </c>
      <c r="D584" t="s">
        <v>74</v>
      </c>
      <c r="E584" s="35">
        <f>14382*(10^6)</f>
        <v>14382000000</v>
      </c>
    </row>
    <row r="585" spans="1:5" x14ac:dyDescent="0.25">
      <c r="A585" t="s">
        <v>53</v>
      </c>
      <c r="B585">
        <v>2015</v>
      </c>
      <c r="C585" t="s">
        <v>77</v>
      </c>
      <c r="D585" t="s">
        <v>71</v>
      </c>
      <c r="E585" s="35">
        <f>1205*(10^6)</f>
        <v>1205000000</v>
      </c>
    </row>
    <row r="586" spans="1:5" x14ac:dyDescent="0.25">
      <c r="A586" t="s">
        <v>44</v>
      </c>
      <c r="B586">
        <v>2016</v>
      </c>
      <c r="C586" t="s">
        <v>78</v>
      </c>
      <c r="D586" t="s">
        <v>68</v>
      </c>
      <c r="E586" s="27">
        <v>203453540.58999997</v>
      </c>
    </row>
    <row r="587" spans="1:5" x14ac:dyDescent="0.25">
      <c r="A587" t="s">
        <v>44</v>
      </c>
      <c r="B587">
        <v>2016</v>
      </c>
      <c r="C587" t="s">
        <v>78</v>
      </c>
      <c r="D587" t="s">
        <v>69</v>
      </c>
      <c r="E587" s="27">
        <v>380308945.79000002</v>
      </c>
    </row>
    <row r="588" spans="1:5" x14ac:dyDescent="0.25">
      <c r="A588" t="s">
        <v>44</v>
      </c>
      <c r="B588">
        <v>2016</v>
      </c>
      <c r="C588" t="s">
        <v>78</v>
      </c>
      <c r="D588" t="s">
        <v>74</v>
      </c>
      <c r="E588" s="27">
        <v>356643886.37</v>
      </c>
    </row>
    <row r="589" spans="1:5" x14ac:dyDescent="0.25">
      <c r="A589" t="s">
        <v>44</v>
      </c>
      <c r="B589">
        <v>2016</v>
      </c>
      <c r="C589" t="s">
        <v>78</v>
      </c>
      <c r="D589" t="s">
        <v>71</v>
      </c>
      <c r="E589" s="27">
        <v>0</v>
      </c>
    </row>
    <row r="590" spans="1:5" x14ac:dyDescent="0.25">
      <c r="A590" t="s">
        <v>44</v>
      </c>
      <c r="B590">
        <v>2017</v>
      </c>
      <c r="C590" t="s">
        <v>78</v>
      </c>
      <c r="D590" t="s">
        <v>68</v>
      </c>
      <c r="E590" s="27">
        <v>165691180.13999999</v>
      </c>
    </row>
    <row r="591" spans="1:5" x14ac:dyDescent="0.25">
      <c r="A591" t="s">
        <v>44</v>
      </c>
      <c r="B591">
        <v>2017</v>
      </c>
      <c r="C591" t="s">
        <v>78</v>
      </c>
      <c r="D591" t="s">
        <v>69</v>
      </c>
      <c r="E591" s="27">
        <v>472162372.73000002</v>
      </c>
    </row>
    <row r="592" spans="1:5" x14ac:dyDescent="0.25">
      <c r="A592" t="s">
        <v>44</v>
      </c>
      <c r="B592">
        <v>2017</v>
      </c>
      <c r="C592" t="s">
        <v>78</v>
      </c>
      <c r="D592" t="s">
        <v>74</v>
      </c>
      <c r="E592" s="27">
        <v>303707154.80000001</v>
      </c>
    </row>
    <row r="593" spans="1:5" x14ac:dyDescent="0.25">
      <c r="A593" t="s">
        <v>44</v>
      </c>
      <c r="B593">
        <v>2017</v>
      </c>
      <c r="C593" t="s">
        <v>78</v>
      </c>
      <c r="D593" t="s">
        <v>71</v>
      </c>
      <c r="E593" s="27">
        <v>0</v>
      </c>
    </row>
    <row r="594" spans="1:5" x14ac:dyDescent="0.25">
      <c r="A594" t="s">
        <v>45</v>
      </c>
      <c r="B594">
        <v>2014</v>
      </c>
      <c r="C594" t="s">
        <v>78</v>
      </c>
      <c r="D594" t="s">
        <v>68</v>
      </c>
      <c r="E594" s="27">
        <v>4906396045.7299995</v>
      </c>
    </row>
    <row r="595" spans="1:5" x14ac:dyDescent="0.25">
      <c r="A595" t="s">
        <v>45</v>
      </c>
      <c r="B595">
        <v>2014</v>
      </c>
      <c r="C595" t="s">
        <v>78</v>
      </c>
      <c r="D595" t="s">
        <v>69</v>
      </c>
      <c r="E595" s="27">
        <v>423850486.75</v>
      </c>
    </row>
    <row r="596" spans="1:5" x14ac:dyDescent="0.25">
      <c r="A596" t="s">
        <v>45</v>
      </c>
      <c r="B596">
        <v>2014</v>
      </c>
      <c r="C596" t="s">
        <v>78</v>
      </c>
      <c r="D596" t="s">
        <v>74</v>
      </c>
      <c r="E596" s="27">
        <v>361871882.01999998</v>
      </c>
    </row>
    <row r="597" spans="1:5" x14ac:dyDescent="0.25">
      <c r="A597" t="s">
        <v>45</v>
      </c>
      <c r="B597">
        <v>2014</v>
      </c>
      <c r="C597" t="s">
        <v>78</v>
      </c>
      <c r="D597" t="s">
        <v>71</v>
      </c>
      <c r="E597" s="27">
        <v>5090258.82</v>
      </c>
    </row>
    <row r="598" spans="1:5" x14ac:dyDescent="0.25">
      <c r="A598" t="s">
        <v>53</v>
      </c>
      <c r="B598">
        <v>2015</v>
      </c>
      <c r="C598" t="s">
        <v>78</v>
      </c>
      <c r="D598" t="s">
        <v>68</v>
      </c>
      <c r="E598" s="27">
        <v>5260229794.0499992</v>
      </c>
    </row>
    <row r="599" spans="1:5" x14ac:dyDescent="0.25">
      <c r="A599" t="s">
        <v>53</v>
      </c>
      <c r="B599">
        <v>2015</v>
      </c>
      <c r="C599" t="s">
        <v>78</v>
      </c>
      <c r="D599" t="s">
        <v>69</v>
      </c>
      <c r="E599" s="27">
        <v>1350737408.6400001</v>
      </c>
    </row>
    <row r="600" spans="1:5" x14ac:dyDescent="0.25">
      <c r="A600" t="s">
        <v>53</v>
      </c>
      <c r="B600">
        <v>2015</v>
      </c>
      <c r="C600" t="s">
        <v>78</v>
      </c>
      <c r="D600" t="s">
        <v>74</v>
      </c>
      <c r="E600" s="27">
        <v>462304535.13999999</v>
      </c>
    </row>
    <row r="601" spans="1:5" x14ac:dyDescent="0.25">
      <c r="A601" t="s">
        <v>53</v>
      </c>
      <c r="B601">
        <v>2015</v>
      </c>
      <c r="C601" t="s">
        <v>78</v>
      </c>
      <c r="D601" t="s">
        <v>71</v>
      </c>
      <c r="E601" s="27">
        <v>213216972.37999997</v>
      </c>
    </row>
    <row r="602" spans="1:5" x14ac:dyDescent="0.25">
      <c r="A602" t="s">
        <v>45</v>
      </c>
      <c r="B602">
        <v>2016</v>
      </c>
      <c r="C602" t="s">
        <v>78</v>
      </c>
      <c r="D602" t="s">
        <v>68</v>
      </c>
      <c r="E602" s="27">
        <v>1475878267.96</v>
      </c>
    </row>
    <row r="603" spans="1:5" x14ac:dyDescent="0.25">
      <c r="A603" t="s">
        <v>45</v>
      </c>
      <c r="B603">
        <v>2016</v>
      </c>
      <c r="C603" t="s">
        <v>78</v>
      </c>
      <c r="D603" t="s">
        <v>69</v>
      </c>
      <c r="E603" s="27">
        <v>703223305.84000003</v>
      </c>
    </row>
    <row r="604" spans="1:5" x14ac:dyDescent="0.25">
      <c r="A604" t="s">
        <v>45</v>
      </c>
      <c r="B604">
        <v>2016</v>
      </c>
      <c r="C604" t="s">
        <v>78</v>
      </c>
      <c r="D604" t="s">
        <v>74</v>
      </c>
      <c r="E604" s="27">
        <v>650992448.08999991</v>
      </c>
    </row>
    <row r="605" spans="1:5" x14ac:dyDescent="0.25">
      <c r="A605" t="s">
        <v>45</v>
      </c>
      <c r="B605">
        <v>2016</v>
      </c>
      <c r="C605" t="s">
        <v>78</v>
      </c>
      <c r="D605" t="s">
        <v>71</v>
      </c>
      <c r="E605" s="27">
        <v>0</v>
      </c>
    </row>
    <row r="606" spans="1:5" x14ac:dyDescent="0.25">
      <c r="A606" t="s">
        <v>45</v>
      </c>
      <c r="B606">
        <v>2017</v>
      </c>
      <c r="C606" t="s">
        <v>78</v>
      </c>
      <c r="D606" t="s">
        <v>68</v>
      </c>
      <c r="E606" s="27">
        <v>2588761433.166338</v>
      </c>
    </row>
    <row r="607" spans="1:5" x14ac:dyDescent="0.25">
      <c r="A607" t="s">
        <v>45</v>
      </c>
      <c r="B607">
        <v>2017</v>
      </c>
      <c r="C607" t="s">
        <v>78</v>
      </c>
      <c r="D607" t="s">
        <v>69</v>
      </c>
      <c r="E607" s="27">
        <v>979100571.92057621</v>
      </c>
    </row>
    <row r="608" spans="1:5" x14ac:dyDescent="0.25">
      <c r="A608" t="s">
        <v>45</v>
      </c>
      <c r="B608">
        <v>2017</v>
      </c>
      <c r="C608" t="s">
        <v>78</v>
      </c>
      <c r="D608" t="s">
        <v>74</v>
      </c>
      <c r="E608" s="27">
        <v>726434708.60000002</v>
      </c>
    </row>
    <row r="609" spans="1:5" x14ac:dyDescent="0.25">
      <c r="A609" t="s">
        <v>45</v>
      </c>
      <c r="B609">
        <v>2017</v>
      </c>
      <c r="C609" t="s">
        <v>78</v>
      </c>
      <c r="D609" t="s">
        <v>71</v>
      </c>
      <c r="E609" s="27">
        <v>0</v>
      </c>
    </row>
    <row r="610" spans="1:5" x14ac:dyDescent="0.25">
      <c r="A610" t="s">
        <v>46</v>
      </c>
      <c r="B610">
        <v>2014</v>
      </c>
      <c r="C610" t="s">
        <v>78</v>
      </c>
      <c r="D610" t="s">
        <v>68</v>
      </c>
      <c r="E610" s="27">
        <v>977161388.58999991</v>
      </c>
    </row>
    <row r="611" spans="1:5" x14ac:dyDescent="0.25">
      <c r="A611" t="s">
        <v>46</v>
      </c>
      <c r="B611">
        <v>2014</v>
      </c>
      <c r="C611" t="s">
        <v>78</v>
      </c>
      <c r="D611" t="s">
        <v>69</v>
      </c>
      <c r="E611" s="27">
        <v>60899834.069999993</v>
      </c>
    </row>
    <row r="612" spans="1:5" x14ac:dyDescent="0.25">
      <c r="A612" t="s">
        <v>46</v>
      </c>
      <c r="B612">
        <v>2014</v>
      </c>
      <c r="C612" t="s">
        <v>78</v>
      </c>
      <c r="D612" t="s">
        <v>74</v>
      </c>
      <c r="E612" s="27">
        <v>17880937.23</v>
      </c>
    </row>
    <row r="613" spans="1:5" x14ac:dyDescent="0.25">
      <c r="A613" t="s">
        <v>46</v>
      </c>
      <c r="B613">
        <v>2014</v>
      </c>
      <c r="C613" t="s">
        <v>78</v>
      </c>
      <c r="D613" t="s">
        <v>71</v>
      </c>
      <c r="E613" s="27">
        <v>0</v>
      </c>
    </row>
    <row r="614" spans="1:5" x14ac:dyDescent="0.25">
      <c r="A614" t="s">
        <v>54</v>
      </c>
      <c r="B614">
        <v>2015</v>
      </c>
      <c r="C614" t="s">
        <v>77</v>
      </c>
      <c r="D614" t="s">
        <v>68</v>
      </c>
      <c r="E614" s="35">
        <f>361*(10^6)</f>
        <v>361000000</v>
      </c>
    </row>
    <row r="615" spans="1:5" x14ac:dyDescent="0.25">
      <c r="A615" t="s">
        <v>54</v>
      </c>
      <c r="B615">
        <v>2015</v>
      </c>
      <c r="C615" t="s">
        <v>77</v>
      </c>
      <c r="D615" t="s">
        <v>69</v>
      </c>
      <c r="E615" s="35">
        <f>881*(10^6)</f>
        <v>881000000</v>
      </c>
    </row>
    <row r="616" spans="1:5" x14ac:dyDescent="0.25">
      <c r="A616" t="s">
        <v>54</v>
      </c>
      <c r="B616">
        <v>2015</v>
      </c>
      <c r="C616" t="s">
        <v>77</v>
      </c>
      <c r="D616" t="s">
        <v>74</v>
      </c>
      <c r="E616" s="35">
        <f>276*(10^6)</f>
        <v>276000000</v>
      </c>
    </row>
    <row r="617" spans="1:5" x14ac:dyDescent="0.25">
      <c r="A617" t="s">
        <v>54</v>
      </c>
      <c r="B617">
        <v>2015</v>
      </c>
      <c r="C617" t="s">
        <v>77</v>
      </c>
      <c r="D617" t="s">
        <v>71</v>
      </c>
      <c r="E617" s="35">
        <f>68*(10^6)</f>
        <v>68000000</v>
      </c>
    </row>
    <row r="618" spans="1:5" x14ac:dyDescent="0.25">
      <c r="A618" t="s">
        <v>46</v>
      </c>
      <c r="B618">
        <v>2016</v>
      </c>
      <c r="C618" t="s">
        <v>78</v>
      </c>
      <c r="D618" t="s">
        <v>68</v>
      </c>
      <c r="E618" s="27">
        <v>318987418.86999995</v>
      </c>
    </row>
    <row r="619" spans="1:5" x14ac:dyDescent="0.25">
      <c r="A619" t="s">
        <v>46</v>
      </c>
      <c r="B619">
        <v>2016</v>
      </c>
      <c r="C619" t="s">
        <v>78</v>
      </c>
      <c r="D619" t="s">
        <v>69</v>
      </c>
      <c r="E619" s="27">
        <v>201043665.57999998</v>
      </c>
    </row>
    <row r="620" spans="1:5" x14ac:dyDescent="0.25">
      <c r="A620" t="s">
        <v>46</v>
      </c>
      <c r="B620">
        <v>2016</v>
      </c>
      <c r="C620" t="s">
        <v>78</v>
      </c>
      <c r="D620" t="s">
        <v>74</v>
      </c>
      <c r="E620" s="27">
        <v>31271241.52</v>
      </c>
    </row>
    <row r="621" spans="1:5" x14ac:dyDescent="0.25">
      <c r="A621" t="s">
        <v>46</v>
      </c>
      <c r="B621">
        <v>2016</v>
      </c>
      <c r="C621" t="s">
        <v>78</v>
      </c>
      <c r="D621" t="s">
        <v>71</v>
      </c>
      <c r="E621" s="27">
        <v>0</v>
      </c>
    </row>
    <row r="622" spans="1:5" x14ac:dyDescent="0.25">
      <c r="A622" t="s">
        <v>46</v>
      </c>
      <c r="B622">
        <v>2017</v>
      </c>
      <c r="C622" t="s">
        <v>78</v>
      </c>
      <c r="D622" t="s">
        <v>68</v>
      </c>
      <c r="E622" s="27">
        <v>304731543.77999997</v>
      </c>
    </row>
    <row r="623" spans="1:5" x14ac:dyDescent="0.25">
      <c r="A623" t="s">
        <v>46</v>
      </c>
      <c r="B623">
        <v>2017</v>
      </c>
      <c r="C623" t="s">
        <v>78</v>
      </c>
      <c r="D623" t="s">
        <v>69</v>
      </c>
      <c r="E623" s="27">
        <v>191462195.27000001</v>
      </c>
    </row>
    <row r="624" spans="1:5" x14ac:dyDescent="0.25">
      <c r="A624" t="s">
        <v>46</v>
      </c>
      <c r="B624">
        <v>2017</v>
      </c>
      <c r="C624" t="s">
        <v>78</v>
      </c>
      <c r="D624" t="s">
        <v>74</v>
      </c>
      <c r="E624" s="27">
        <v>32611346.039999999</v>
      </c>
    </row>
    <row r="625" spans="1:5" x14ac:dyDescent="0.25">
      <c r="A625" t="s">
        <v>46</v>
      </c>
      <c r="B625">
        <v>2017</v>
      </c>
      <c r="C625" t="s">
        <v>78</v>
      </c>
      <c r="D625" t="s">
        <v>71</v>
      </c>
      <c r="E625" s="27">
        <v>0</v>
      </c>
    </row>
    <row r="626" spans="1:5" x14ac:dyDescent="0.25">
      <c r="A626" t="s">
        <v>47</v>
      </c>
      <c r="B626">
        <v>2014</v>
      </c>
      <c r="C626" t="s">
        <v>78</v>
      </c>
      <c r="D626" t="s">
        <v>68</v>
      </c>
      <c r="E626" s="27">
        <v>282592294.18999988</v>
      </c>
    </row>
    <row r="627" spans="1:5" x14ac:dyDescent="0.25">
      <c r="A627" t="s">
        <v>47</v>
      </c>
      <c r="B627">
        <v>2014</v>
      </c>
      <c r="C627" t="s">
        <v>78</v>
      </c>
      <c r="D627" t="s">
        <v>69</v>
      </c>
      <c r="E627" s="27">
        <v>356094398.88000005</v>
      </c>
    </row>
    <row r="628" spans="1:5" x14ac:dyDescent="0.25">
      <c r="A628" t="s">
        <v>47</v>
      </c>
      <c r="B628">
        <v>2014</v>
      </c>
      <c r="C628" t="s">
        <v>78</v>
      </c>
      <c r="D628" t="s">
        <v>74</v>
      </c>
      <c r="E628" s="27">
        <v>94495016.310000002</v>
      </c>
    </row>
    <row r="629" spans="1:5" x14ac:dyDescent="0.25">
      <c r="A629" t="s">
        <v>47</v>
      </c>
      <c r="B629">
        <v>2014</v>
      </c>
      <c r="C629" t="s">
        <v>78</v>
      </c>
      <c r="D629" t="s">
        <v>71</v>
      </c>
      <c r="E629" s="27">
        <v>0</v>
      </c>
    </row>
    <row r="630" spans="1:5" x14ac:dyDescent="0.25">
      <c r="A630" t="s">
        <v>54</v>
      </c>
      <c r="B630">
        <v>2015</v>
      </c>
      <c r="C630" t="s">
        <v>78</v>
      </c>
      <c r="D630" t="s">
        <v>68</v>
      </c>
      <c r="E630" s="27">
        <v>74093483.139999986</v>
      </c>
    </row>
    <row r="631" spans="1:5" x14ac:dyDescent="0.25">
      <c r="A631" t="s">
        <v>54</v>
      </c>
      <c r="B631">
        <v>2015</v>
      </c>
      <c r="C631" t="s">
        <v>78</v>
      </c>
      <c r="D631" t="s">
        <v>69</v>
      </c>
      <c r="E631" s="27">
        <v>148083370.23999998</v>
      </c>
    </row>
    <row r="632" spans="1:5" x14ac:dyDescent="0.25">
      <c r="A632" t="s">
        <v>54</v>
      </c>
      <c r="B632">
        <v>2015</v>
      </c>
      <c r="C632" t="s">
        <v>78</v>
      </c>
      <c r="D632" t="s">
        <v>74</v>
      </c>
      <c r="E632" s="27">
        <v>23073590.879999999</v>
      </c>
    </row>
    <row r="633" spans="1:5" x14ac:dyDescent="0.25">
      <c r="A633" t="s">
        <v>54</v>
      </c>
      <c r="B633">
        <v>2015</v>
      </c>
      <c r="C633" t="s">
        <v>78</v>
      </c>
      <c r="D633" t="s">
        <v>71</v>
      </c>
      <c r="E633" s="27">
        <v>4030056.83</v>
      </c>
    </row>
    <row r="634" spans="1:5" x14ac:dyDescent="0.25">
      <c r="A634" t="s">
        <v>47</v>
      </c>
      <c r="B634">
        <v>2016</v>
      </c>
      <c r="C634" t="s">
        <v>78</v>
      </c>
      <c r="D634" t="s">
        <v>68</v>
      </c>
      <c r="E634" s="27">
        <v>135139897.30000001</v>
      </c>
    </row>
    <row r="635" spans="1:5" x14ac:dyDescent="0.25">
      <c r="A635" t="s">
        <v>47</v>
      </c>
      <c r="B635">
        <v>2016</v>
      </c>
      <c r="C635" t="s">
        <v>78</v>
      </c>
      <c r="D635" t="s">
        <v>69</v>
      </c>
      <c r="E635" s="27">
        <v>614488444.62</v>
      </c>
    </row>
    <row r="636" spans="1:5" x14ac:dyDescent="0.25">
      <c r="A636" t="s">
        <v>47</v>
      </c>
      <c r="B636">
        <v>2016</v>
      </c>
      <c r="C636" t="s">
        <v>78</v>
      </c>
      <c r="D636" t="s">
        <v>74</v>
      </c>
      <c r="E636" s="27">
        <v>233857449.30000001</v>
      </c>
    </row>
    <row r="637" spans="1:5" x14ac:dyDescent="0.25">
      <c r="A637" t="s">
        <v>47</v>
      </c>
      <c r="B637">
        <v>2016</v>
      </c>
      <c r="C637" t="s">
        <v>78</v>
      </c>
      <c r="D637" t="s">
        <v>71</v>
      </c>
      <c r="E637" s="27">
        <v>0</v>
      </c>
    </row>
    <row r="638" spans="1:5" x14ac:dyDescent="0.25">
      <c r="A638" t="s">
        <v>47</v>
      </c>
      <c r="B638">
        <v>2017</v>
      </c>
      <c r="C638" t="s">
        <v>78</v>
      </c>
      <c r="D638" t="s">
        <v>68</v>
      </c>
      <c r="E638" s="27">
        <v>142733130.369618</v>
      </c>
    </row>
    <row r="639" spans="1:5" x14ac:dyDescent="0.25">
      <c r="A639" t="s">
        <v>47</v>
      </c>
      <c r="B639">
        <v>2017</v>
      </c>
      <c r="C639" t="s">
        <v>78</v>
      </c>
      <c r="D639" t="s">
        <v>69</v>
      </c>
      <c r="E639" s="27">
        <v>658804437.89672756</v>
      </c>
    </row>
    <row r="640" spans="1:5" x14ac:dyDescent="0.25">
      <c r="A640" t="s">
        <v>47</v>
      </c>
      <c r="B640">
        <v>2017</v>
      </c>
      <c r="C640" t="s">
        <v>78</v>
      </c>
      <c r="D640" t="s">
        <v>74</v>
      </c>
      <c r="E640" s="27">
        <v>224653599.39999998</v>
      </c>
    </row>
    <row r="641" spans="1:5" x14ac:dyDescent="0.25">
      <c r="A641" t="s">
        <v>47</v>
      </c>
      <c r="B641">
        <v>2017</v>
      </c>
      <c r="C641" t="s">
        <v>78</v>
      </c>
      <c r="D641" t="s">
        <v>71</v>
      </c>
      <c r="E641" s="27">
        <v>6849246.159</v>
      </c>
    </row>
    <row r="642" spans="1:5" x14ac:dyDescent="0.25">
      <c r="A642" t="s">
        <v>48</v>
      </c>
      <c r="B642">
        <v>2014</v>
      </c>
      <c r="C642" t="s">
        <v>78</v>
      </c>
      <c r="D642" t="s">
        <v>68</v>
      </c>
      <c r="E642" s="27">
        <v>160756921.43000001</v>
      </c>
    </row>
    <row r="643" spans="1:5" x14ac:dyDescent="0.25">
      <c r="A643" t="s">
        <v>48</v>
      </c>
      <c r="B643">
        <v>2014</v>
      </c>
      <c r="C643" t="s">
        <v>78</v>
      </c>
      <c r="D643" t="s">
        <v>69</v>
      </c>
      <c r="E643" s="27">
        <v>289525151.80000001</v>
      </c>
    </row>
    <row r="644" spans="1:5" x14ac:dyDescent="0.25">
      <c r="A644" t="s">
        <v>48</v>
      </c>
      <c r="B644">
        <v>2014</v>
      </c>
      <c r="C644" t="s">
        <v>78</v>
      </c>
      <c r="D644" t="s">
        <v>74</v>
      </c>
      <c r="E644" s="27">
        <v>81333508.069999993</v>
      </c>
    </row>
    <row r="645" spans="1:5" x14ac:dyDescent="0.25">
      <c r="A645" t="s">
        <v>48</v>
      </c>
      <c r="B645">
        <v>2014</v>
      </c>
      <c r="C645" t="s">
        <v>78</v>
      </c>
      <c r="D645" t="s">
        <v>71</v>
      </c>
      <c r="E645" s="27">
        <v>485478.56</v>
      </c>
    </row>
    <row r="646" spans="1:5" x14ac:dyDescent="0.25">
      <c r="A646" t="s">
        <v>55</v>
      </c>
      <c r="B646">
        <v>2015</v>
      </c>
      <c r="C646" t="s">
        <v>77</v>
      </c>
      <c r="D646" t="s">
        <v>68</v>
      </c>
      <c r="E646" s="35">
        <f>2153*(10^6)</f>
        <v>2153000000</v>
      </c>
    </row>
    <row r="647" spans="1:5" x14ac:dyDescent="0.25">
      <c r="A647" t="s">
        <v>55</v>
      </c>
      <c r="B647">
        <v>2015</v>
      </c>
      <c r="C647" t="s">
        <v>77</v>
      </c>
      <c r="D647" t="s">
        <v>69</v>
      </c>
      <c r="E647" s="35">
        <f>471*(10^6)</f>
        <v>471000000</v>
      </c>
    </row>
    <row r="648" spans="1:5" x14ac:dyDescent="0.25">
      <c r="A648" t="s">
        <v>55</v>
      </c>
      <c r="B648">
        <v>2015</v>
      </c>
      <c r="C648" t="s">
        <v>77</v>
      </c>
      <c r="D648" t="s">
        <v>74</v>
      </c>
      <c r="E648" s="35">
        <f>0*(10^6)</f>
        <v>0</v>
      </c>
    </row>
    <row r="649" spans="1:5" x14ac:dyDescent="0.25">
      <c r="A649" t="s">
        <v>55</v>
      </c>
      <c r="B649">
        <v>2015</v>
      </c>
      <c r="C649" t="s">
        <v>77</v>
      </c>
      <c r="D649" t="s">
        <v>71</v>
      </c>
      <c r="E649" s="35">
        <f>9*(10^6)</f>
        <v>9000000</v>
      </c>
    </row>
    <row r="650" spans="1:5" x14ac:dyDescent="0.25">
      <c r="A650" t="s">
        <v>48</v>
      </c>
      <c r="B650">
        <v>2016</v>
      </c>
      <c r="C650" t="s">
        <v>78</v>
      </c>
      <c r="D650" t="s">
        <v>68</v>
      </c>
      <c r="E650" s="27">
        <v>158969658.65000001</v>
      </c>
    </row>
    <row r="651" spans="1:5" x14ac:dyDescent="0.25">
      <c r="A651" t="s">
        <v>48</v>
      </c>
      <c r="B651">
        <v>2016</v>
      </c>
      <c r="C651" t="s">
        <v>78</v>
      </c>
      <c r="D651" t="s">
        <v>69</v>
      </c>
      <c r="E651" s="27">
        <v>270749674.81</v>
      </c>
    </row>
    <row r="652" spans="1:5" x14ac:dyDescent="0.25">
      <c r="A652" t="s">
        <v>48</v>
      </c>
      <c r="B652">
        <v>2016</v>
      </c>
      <c r="C652" t="s">
        <v>78</v>
      </c>
      <c r="D652" t="s">
        <v>74</v>
      </c>
      <c r="E652" s="27">
        <v>129257712.09</v>
      </c>
    </row>
    <row r="653" spans="1:5" x14ac:dyDescent="0.25">
      <c r="A653" t="s">
        <v>48</v>
      </c>
      <c r="B653">
        <v>2016</v>
      </c>
      <c r="C653" t="s">
        <v>78</v>
      </c>
      <c r="D653" t="s">
        <v>71</v>
      </c>
      <c r="E653" s="27">
        <v>827477.26</v>
      </c>
    </row>
    <row r="654" spans="1:5" x14ac:dyDescent="0.25">
      <c r="A654" t="s">
        <v>48</v>
      </c>
      <c r="B654">
        <v>2017</v>
      </c>
      <c r="C654" t="s">
        <v>78</v>
      </c>
      <c r="D654" t="s">
        <v>68</v>
      </c>
      <c r="E654" s="27">
        <v>78236078.890000015</v>
      </c>
    </row>
    <row r="655" spans="1:5" x14ac:dyDescent="0.25">
      <c r="A655" t="s">
        <v>48</v>
      </c>
      <c r="B655">
        <v>2017</v>
      </c>
      <c r="C655" t="s">
        <v>78</v>
      </c>
      <c r="D655" t="s">
        <v>69</v>
      </c>
      <c r="E655" s="27">
        <v>340118644.99000001</v>
      </c>
    </row>
    <row r="656" spans="1:5" x14ac:dyDescent="0.25">
      <c r="A656" t="s">
        <v>48</v>
      </c>
      <c r="B656">
        <v>2017</v>
      </c>
      <c r="C656" t="s">
        <v>78</v>
      </c>
      <c r="D656" t="s">
        <v>74</v>
      </c>
      <c r="E656" s="27">
        <v>112202082.39</v>
      </c>
    </row>
    <row r="657" spans="1:5" x14ac:dyDescent="0.25">
      <c r="A657" t="s">
        <v>48</v>
      </c>
      <c r="B657">
        <v>2017</v>
      </c>
      <c r="C657" t="s">
        <v>78</v>
      </c>
      <c r="D657" t="s">
        <v>71</v>
      </c>
      <c r="E657" s="27">
        <v>111784.20999999999</v>
      </c>
    </row>
    <row r="658" spans="1:5" x14ac:dyDescent="0.25">
      <c r="A658" t="s">
        <v>49</v>
      </c>
      <c r="B658">
        <v>2014</v>
      </c>
      <c r="C658" t="s">
        <v>78</v>
      </c>
      <c r="D658" t="s">
        <v>68</v>
      </c>
      <c r="E658" s="27">
        <v>157528798.70999998</v>
      </c>
    </row>
    <row r="659" spans="1:5" x14ac:dyDescent="0.25">
      <c r="A659" t="s">
        <v>49</v>
      </c>
      <c r="B659">
        <v>2014</v>
      </c>
      <c r="C659" t="s">
        <v>78</v>
      </c>
      <c r="D659" t="s">
        <v>69</v>
      </c>
      <c r="E659" s="27">
        <v>152723783.03999999</v>
      </c>
    </row>
    <row r="660" spans="1:5" x14ac:dyDescent="0.25">
      <c r="A660" t="s">
        <v>49</v>
      </c>
      <c r="B660">
        <v>2014</v>
      </c>
      <c r="C660" t="s">
        <v>78</v>
      </c>
      <c r="D660" t="s">
        <v>74</v>
      </c>
      <c r="E660" s="27">
        <v>17687388.100000001</v>
      </c>
    </row>
    <row r="661" spans="1:5" x14ac:dyDescent="0.25">
      <c r="A661" t="s">
        <v>49</v>
      </c>
      <c r="B661">
        <v>2014</v>
      </c>
      <c r="C661" t="s">
        <v>78</v>
      </c>
      <c r="D661" t="s">
        <v>71</v>
      </c>
      <c r="E661" s="27">
        <v>0</v>
      </c>
    </row>
    <row r="662" spans="1:5" x14ac:dyDescent="0.25">
      <c r="A662" t="s">
        <v>55</v>
      </c>
      <c r="B662">
        <v>2015</v>
      </c>
      <c r="C662" t="s">
        <v>78</v>
      </c>
      <c r="D662" t="s">
        <v>68</v>
      </c>
      <c r="E662" s="27">
        <v>6995576.7500000009</v>
      </c>
    </row>
    <row r="663" spans="1:5" x14ac:dyDescent="0.25">
      <c r="A663" t="s">
        <v>55</v>
      </c>
      <c r="B663">
        <v>2015</v>
      </c>
      <c r="C663" t="s">
        <v>78</v>
      </c>
      <c r="D663" t="s">
        <v>69</v>
      </c>
      <c r="E663" s="27">
        <v>92066103.730000004</v>
      </c>
    </row>
    <row r="664" spans="1:5" x14ac:dyDescent="0.25">
      <c r="A664" t="s">
        <v>55</v>
      </c>
      <c r="B664">
        <v>2015</v>
      </c>
      <c r="C664" t="s">
        <v>78</v>
      </c>
      <c r="D664" t="s">
        <v>74</v>
      </c>
      <c r="E664" s="27">
        <v>0</v>
      </c>
    </row>
    <row r="665" spans="1:5" x14ac:dyDescent="0.25">
      <c r="A665" t="s">
        <v>55</v>
      </c>
      <c r="B665">
        <v>2015</v>
      </c>
      <c r="C665" t="s">
        <v>78</v>
      </c>
      <c r="D665" t="s">
        <v>71</v>
      </c>
      <c r="E665" s="27">
        <v>3086038.37</v>
      </c>
    </row>
    <row r="666" spans="1:5" x14ac:dyDescent="0.25">
      <c r="A666" t="s">
        <v>49</v>
      </c>
      <c r="B666">
        <v>2016</v>
      </c>
      <c r="C666" t="s">
        <v>78</v>
      </c>
      <c r="D666" t="s">
        <v>68</v>
      </c>
      <c r="E666" s="27">
        <v>147759773</v>
      </c>
    </row>
    <row r="667" spans="1:5" x14ac:dyDescent="0.25">
      <c r="A667" t="s">
        <v>49</v>
      </c>
      <c r="B667">
        <v>2016</v>
      </c>
      <c r="C667" t="s">
        <v>78</v>
      </c>
      <c r="D667" t="s">
        <v>69</v>
      </c>
      <c r="E667" s="27">
        <v>333345655.7700001</v>
      </c>
    </row>
    <row r="668" spans="1:5" x14ac:dyDescent="0.25">
      <c r="A668" t="s">
        <v>49</v>
      </c>
      <c r="B668">
        <v>2016</v>
      </c>
      <c r="C668" t="s">
        <v>78</v>
      </c>
      <c r="D668" t="s">
        <v>74</v>
      </c>
      <c r="E668" s="27">
        <v>42034391</v>
      </c>
    </row>
    <row r="669" spans="1:5" x14ac:dyDescent="0.25">
      <c r="A669" t="s">
        <v>49</v>
      </c>
      <c r="B669">
        <v>2016</v>
      </c>
      <c r="C669" t="s">
        <v>78</v>
      </c>
      <c r="D669" t="s">
        <v>71</v>
      </c>
      <c r="E669" s="27">
        <v>0</v>
      </c>
    </row>
    <row r="670" spans="1:5" x14ac:dyDescent="0.25">
      <c r="A670" t="s">
        <v>49</v>
      </c>
      <c r="B670">
        <v>2017</v>
      </c>
      <c r="C670" t="s">
        <v>78</v>
      </c>
      <c r="D670" t="s">
        <v>68</v>
      </c>
      <c r="E670" s="27">
        <v>69911998.920000017</v>
      </c>
    </row>
    <row r="671" spans="1:5" x14ac:dyDescent="0.25">
      <c r="A671" t="s">
        <v>49</v>
      </c>
      <c r="B671">
        <v>2017</v>
      </c>
      <c r="C671" t="s">
        <v>78</v>
      </c>
      <c r="D671" t="s">
        <v>69</v>
      </c>
      <c r="E671" s="27">
        <v>337553766.14000005</v>
      </c>
    </row>
    <row r="672" spans="1:5" x14ac:dyDescent="0.25">
      <c r="A672" t="s">
        <v>49</v>
      </c>
      <c r="B672">
        <v>2017</v>
      </c>
      <c r="C672" t="s">
        <v>78</v>
      </c>
      <c r="D672" t="s">
        <v>74</v>
      </c>
      <c r="E672" s="27">
        <v>42367966.939999998</v>
      </c>
    </row>
    <row r="673" spans="1:5" x14ac:dyDescent="0.25">
      <c r="A673" t="s">
        <v>49</v>
      </c>
      <c r="B673">
        <v>2017</v>
      </c>
      <c r="C673" t="s">
        <v>78</v>
      </c>
      <c r="D673" t="s">
        <v>71</v>
      </c>
      <c r="E673" s="27">
        <v>0</v>
      </c>
    </row>
    <row r="674" spans="1:5" x14ac:dyDescent="0.25">
      <c r="A674" t="s">
        <v>50</v>
      </c>
      <c r="B674">
        <v>2014</v>
      </c>
      <c r="C674" t="s">
        <v>78</v>
      </c>
      <c r="D674" t="s">
        <v>68</v>
      </c>
      <c r="E674" s="27">
        <v>407738153.28999996</v>
      </c>
    </row>
    <row r="675" spans="1:5" x14ac:dyDescent="0.25">
      <c r="A675" t="s">
        <v>50</v>
      </c>
      <c r="B675">
        <v>2014</v>
      </c>
      <c r="C675" t="s">
        <v>78</v>
      </c>
      <c r="D675" t="s">
        <v>69</v>
      </c>
      <c r="E675" s="27">
        <v>623528650.36000001</v>
      </c>
    </row>
    <row r="676" spans="1:5" x14ac:dyDescent="0.25">
      <c r="A676" t="s">
        <v>50</v>
      </c>
      <c r="B676">
        <v>2014</v>
      </c>
      <c r="C676" t="s">
        <v>78</v>
      </c>
      <c r="D676" t="s">
        <v>74</v>
      </c>
      <c r="E676" s="27">
        <v>119777342.52000001</v>
      </c>
    </row>
    <row r="677" spans="1:5" x14ac:dyDescent="0.25">
      <c r="A677" t="s">
        <v>50</v>
      </c>
      <c r="B677">
        <v>2014</v>
      </c>
      <c r="C677" t="s">
        <v>78</v>
      </c>
      <c r="D677" t="s">
        <v>71</v>
      </c>
      <c r="E677" s="27">
        <v>0</v>
      </c>
    </row>
    <row r="678" spans="1:5" x14ac:dyDescent="0.25">
      <c r="A678" t="s">
        <v>56</v>
      </c>
      <c r="B678">
        <v>2015</v>
      </c>
      <c r="C678" t="s">
        <v>77</v>
      </c>
      <c r="D678" t="s">
        <v>68</v>
      </c>
      <c r="E678" s="35">
        <f>492*(10^6)</f>
        <v>492000000</v>
      </c>
    </row>
    <row r="679" spans="1:5" x14ac:dyDescent="0.25">
      <c r="A679" t="s">
        <v>56</v>
      </c>
      <c r="B679">
        <v>2015</v>
      </c>
      <c r="C679" t="s">
        <v>77</v>
      </c>
      <c r="D679" t="s">
        <v>69</v>
      </c>
      <c r="E679" s="35">
        <f>1273*(10^6)</f>
        <v>1273000000</v>
      </c>
    </row>
    <row r="680" spans="1:5" x14ac:dyDescent="0.25">
      <c r="A680" t="s">
        <v>56</v>
      </c>
      <c r="B680">
        <v>2015</v>
      </c>
      <c r="C680" t="s">
        <v>77</v>
      </c>
      <c r="D680" t="s">
        <v>74</v>
      </c>
      <c r="E680" s="35">
        <f>0*(10^6)</f>
        <v>0</v>
      </c>
    </row>
    <row r="681" spans="1:5" x14ac:dyDescent="0.25">
      <c r="A681" t="s">
        <v>56</v>
      </c>
      <c r="B681">
        <v>2015</v>
      </c>
      <c r="C681" t="s">
        <v>77</v>
      </c>
      <c r="D681" t="s">
        <v>71</v>
      </c>
      <c r="E681" s="35">
        <f>0*(10^6)</f>
        <v>0</v>
      </c>
    </row>
    <row r="682" spans="1:5" x14ac:dyDescent="0.25">
      <c r="A682" t="s">
        <v>50</v>
      </c>
      <c r="B682">
        <v>2016</v>
      </c>
      <c r="C682" t="s">
        <v>78</v>
      </c>
      <c r="D682" t="s">
        <v>68</v>
      </c>
      <c r="E682" s="27">
        <v>191322308.69999999</v>
      </c>
    </row>
    <row r="683" spans="1:5" x14ac:dyDescent="0.25">
      <c r="A683" t="s">
        <v>50</v>
      </c>
      <c r="B683">
        <v>2016</v>
      </c>
      <c r="C683" t="s">
        <v>78</v>
      </c>
      <c r="D683" t="s">
        <v>69</v>
      </c>
      <c r="E683" s="27">
        <v>895657771.68000019</v>
      </c>
    </row>
    <row r="684" spans="1:5" x14ac:dyDescent="0.25">
      <c r="A684" t="s">
        <v>50</v>
      </c>
      <c r="B684">
        <v>2016</v>
      </c>
      <c r="C684" t="s">
        <v>78</v>
      </c>
      <c r="D684" t="s">
        <v>74</v>
      </c>
      <c r="E684" s="27">
        <v>239753282.80000001</v>
      </c>
    </row>
    <row r="685" spans="1:5" x14ac:dyDescent="0.25">
      <c r="A685" t="s">
        <v>50</v>
      </c>
      <c r="B685">
        <v>2016</v>
      </c>
      <c r="C685" t="s">
        <v>78</v>
      </c>
      <c r="D685" t="s">
        <v>71</v>
      </c>
      <c r="E685" s="27">
        <v>0</v>
      </c>
    </row>
    <row r="686" spans="1:5" x14ac:dyDescent="0.25">
      <c r="A686" t="s">
        <v>50</v>
      </c>
      <c r="B686">
        <v>2017</v>
      </c>
      <c r="C686" t="s">
        <v>78</v>
      </c>
      <c r="D686" t="s">
        <v>68</v>
      </c>
      <c r="E686" s="27">
        <v>166748173.22999999</v>
      </c>
    </row>
    <row r="687" spans="1:5" x14ac:dyDescent="0.25">
      <c r="A687" t="s">
        <v>50</v>
      </c>
      <c r="B687">
        <v>2017</v>
      </c>
      <c r="C687" t="s">
        <v>78</v>
      </c>
      <c r="D687" t="s">
        <v>69</v>
      </c>
      <c r="E687" s="27">
        <v>878827815.36000001</v>
      </c>
    </row>
    <row r="688" spans="1:5" x14ac:dyDescent="0.25">
      <c r="A688" t="s">
        <v>50</v>
      </c>
      <c r="B688">
        <v>2017</v>
      </c>
      <c r="C688" t="s">
        <v>78</v>
      </c>
      <c r="D688" t="s">
        <v>74</v>
      </c>
      <c r="E688" s="27">
        <v>320390812.978405</v>
      </c>
    </row>
    <row r="689" spans="1:5" x14ac:dyDescent="0.25">
      <c r="A689" t="s">
        <v>50</v>
      </c>
      <c r="B689">
        <v>2017</v>
      </c>
      <c r="C689" t="s">
        <v>78</v>
      </c>
      <c r="D689" t="s">
        <v>71</v>
      </c>
      <c r="E689" s="27">
        <v>0</v>
      </c>
    </row>
    <row r="690" spans="1:5" x14ac:dyDescent="0.25">
      <c r="A690" t="s">
        <v>51</v>
      </c>
      <c r="B690">
        <v>2014</v>
      </c>
      <c r="C690" t="s">
        <v>78</v>
      </c>
      <c r="D690" t="s">
        <v>68</v>
      </c>
      <c r="E690" s="27">
        <v>77396734.719999999</v>
      </c>
    </row>
    <row r="691" spans="1:5" x14ac:dyDescent="0.25">
      <c r="A691" t="s">
        <v>51</v>
      </c>
      <c r="B691">
        <v>2014</v>
      </c>
      <c r="C691" t="s">
        <v>78</v>
      </c>
      <c r="D691" t="s">
        <v>69</v>
      </c>
      <c r="E691" s="27">
        <v>252139418.60999998</v>
      </c>
    </row>
    <row r="692" spans="1:5" x14ac:dyDescent="0.25">
      <c r="A692" t="s">
        <v>51</v>
      </c>
      <c r="B692">
        <v>2014</v>
      </c>
      <c r="C692" t="s">
        <v>78</v>
      </c>
      <c r="D692" t="s">
        <v>74</v>
      </c>
      <c r="E692" s="27">
        <v>17251751.48</v>
      </c>
    </row>
    <row r="693" spans="1:5" x14ac:dyDescent="0.25">
      <c r="A693" t="s">
        <v>51</v>
      </c>
      <c r="B693">
        <v>2014</v>
      </c>
      <c r="C693" t="s">
        <v>78</v>
      </c>
      <c r="D693" t="s">
        <v>71</v>
      </c>
      <c r="E693" s="27">
        <v>78687.31</v>
      </c>
    </row>
    <row r="694" spans="1:5" x14ac:dyDescent="0.25">
      <c r="A694" t="s">
        <v>56</v>
      </c>
      <c r="B694">
        <v>2015</v>
      </c>
      <c r="C694" t="s">
        <v>78</v>
      </c>
      <c r="D694" t="s">
        <v>68</v>
      </c>
      <c r="E694" s="27">
        <v>30794073.809999995</v>
      </c>
    </row>
    <row r="695" spans="1:5" x14ac:dyDescent="0.25">
      <c r="A695" t="s">
        <v>56</v>
      </c>
      <c r="B695">
        <v>2015</v>
      </c>
      <c r="C695" t="s">
        <v>78</v>
      </c>
      <c r="D695" t="s">
        <v>69</v>
      </c>
      <c r="E695" s="27">
        <v>136619770.45000002</v>
      </c>
    </row>
    <row r="696" spans="1:5" x14ac:dyDescent="0.25">
      <c r="A696" t="s">
        <v>56</v>
      </c>
      <c r="B696">
        <v>2015</v>
      </c>
      <c r="C696" t="s">
        <v>78</v>
      </c>
      <c r="D696" t="s">
        <v>74</v>
      </c>
      <c r="E696" s="27">
        <v>0</v>
      </c>
    </row>
    <row r="697" spans="1:5" x14ac:dyDescent="0.25">
      <c r="A697" t="s">
        <v>56</v>
      </c>
      <c r="B697">
        <v>2015</v>
      </c>
      <c r="C697" t="s">
        <v>78</v>
      </c>
      <c r="D697" t="s">
        <v>71</v>
      </c>
      <c r="E697" s="27">
        <v>0</v>
      </c>
    </row>
    <row r="698" spans="1:5" x14ac:dyDescent="0.25">
      <c r="A698" t="s">
        <v>51</v>
      </c>
      <c r="B698">
        <v>2016</v>
      </c>
      <c r="C698" t="s">
        <v>78</v>
      </c>
      <c r="D698" t="s">
        <v>68</v>
      </c>
      <c r="E698" s="27">
        <v>54540919.43999999</v>
      </c>
    </row>
    <row r="699" spans="1:5" x14ac:dyDescent="0.25">
      <c r="A699" t="s">
        <v>51</v>
      </c>
      <c r="B699">
        <v>2016</v>
      </c>
      <c r="C699" t="s">
        <v>78</v>
      </c>
      <c r="D699" t="s">
        <v>69</v>
      </c>
      <c r="E699" s="27">
        <v>293638620.39999998</v>
      </c>
    </row>
    <row r="700" spans="1:5" x14ac:dyDescent="0.25">
      <c r="A700" t="s">
        <v>51</v>
      </c>
      <c r="B700">
        <v>2016</v>
      </c>
      <c r="C700" t="s">
        <v>78</v>
      </c>
      <c r="D700" t="s">
        <v>74</v>
      </c>
      <c r="E700" s="27">
        <v>44790874.519999996</v>
      </c>
    </row>
    <row r="701" spans="1:5" x14ac:dyDescent="0.25">
      <c r="A701" t="s">
        <v>51</v>
      </c>
      <c r="B701">
        <v>2016</v>
      </c>
      <c r="C701" t="s">
        <v>78</v>
      </c>
      <c r="D701" t="s">
        <v>71</v>
      </c>
      <c r="E701" s="27">
        <v>25615.08</v>
      </c>
    </row>
    <row r="702" spans="1:5" x14ac:dyDescent="0.25">
      <c r="A702" t="s">
        <v>51</v>
      </c>
      <c r="B702">
        <v>2017</v>
      </c>
      <c r="C702" t="s">
        <v>78</v>
      </c>
      <c r="D702" t="s">
        <v>68</v>
      </c>
      <c r="E702" s="27">
        <v>43354126.170000002</v>
      </c>
    </row>
    <row r="703" spans="1:5" x14ac:dyDescent="0.25">
      <c r="A703" t="s">
        <v>51</v>
      </c>
      <c r="B703">
        <v>2017</v>
      </c>
      <c r="C703" t="s">
        <v>78</v>
      </c>
      <c r="D703" t="s">
        <v>69</v>
      </c>
      <c r="E703" s="27">
        <v>317358862.80999994</v>
      </c>
    </row>
    <row r="704" spans="1:5" x14ac:dyDescent="0.25">
      <c r="A704" t="s">
        <v>51</v>
      </c>
      <c r="B704">
        <v>2017</v>
      </c>
      <c r="C704" t="s">
        <v>78</v>
      </c>
      <c r="D704" t="s">
        <v>74</v>
      </c>
      <c r="E704" s="27">
        <v>91386630.38000001</v>
      </c>
    </row>
    <row r="705" spans="1:5" x14ac:dyDescent="0.25">
      <c r="A705" t="s">
        <v>51</v>
      </c>
      <c r="B705">
        <v>2017</v>
      </c>
      <c r="C705" t="s">
        <v>78</v>
      </c>
      <c r="D705" t="s">
        <v>71</v>
      </c>
      <c r="E705" s="27">
        <v>5891404.370000001</v>
      </c>
    </row>
    <row r="706" spans="1:5" x14ac:dyDescent="0.25">
      <c r="A706" t="s">
        <v>52</v>
      </c>
      <c r="B706">
        <v>2014</v>
      </c>
      <c r="C706" t="s">
        <v>78</v>
      </c>
      <c r="D706" t="s">
        <v>68</v>
      </c>
      <c r="E706" s="27">
        <v>1081265072.3499999</v>
      </c>
    </row>
    <row r="707" spans="1:5" x14ac:dyDescent="0.25">
      <c r="A707" t="s">
        <v>52</v>
      </c>
      <c r="B707">
        <v>2014</v>
      </c>
      <c r="C707" t="s">
        <v>78</v>
      </c>
      <c r="D707" t="s">
        <v>69</v>
      </c>
      <c r="E707" s="27">
        <v>61290028.310000002</v>
      </c>
    </row>
    <row r="708" spans="1:5" x14ac:dyDescent="0.25">
      <c r="A708" t="s">
        <v>52</v>
      </c>
      <c r="B708">
        <v>2014</v>
      </c>
      <c r="C708" t="s">
        <v>78</v>
      </c>
      <c r="D708" t="s">
        <v>74</v>
      </c>
      <c r="E708" s="27">
        <v>138179083.30000001</v>
      </c>
    </row>
    <row r="709" spans="1:5" x14ac:dyDescent="0.25">
      <c r="A709" t="s">
        <v>52</v>
      </c>
      <c r="B709">
        <v>2014</v>
      </c>
      <c r="C709" t="s">
        <v>78</v>
      </c>
      <c r="D709" t="s">
        <v>71</v>
      </c>
      <c r="E709" s="27">
        <v>172077701.03999999</v>
      </c>
    </row>
    <row r="710" spans="1:5" x14ac:dyDescent="0.25">
      <c r="A710" t="s">
        <v>57</v>
      </c>
      <c r="B710">
        <v>2015</v>
      </c>
      <c r="C710" t="s">
        <v>77</v>
      </c>
      <c r="D710" t="s">
        <v>68</v>
      </c>
      <c r="E710" s="35">
        <f>52329*(10^6)</f>
        <v>52329000000</v>
      </c>
    </row>
    <row r="711" spans="1:5" x14ac:dyDescent="0.25">
      <c r="A711" t="s">
        <v>57</v>
      </c>
      <c r="B711">
        <v>2015</v>
      </c>
      <c r="C711" t="s">
        <v>77</v>
      </c>
      <c r="D711" t="s">
        <v>69</v>
      </c>
      <c r="E711" s="35">
        <f>1679*(10^6)</f>
        <v>1679000000</v>
      </c>
    </row>
    <row r="712" spans="1:5" x14ac:dyDescent="0.25">
      <c r="A712" t="s">
        <v>57</v>
      </c>
      <c r="B712">
        <v>2015</v>
      </c>
      <c r="C712" t="s">
        <v>77</v>
      </c>
      <c r="D712" t="s">
        <v>74</v>
      </c>
      <c r="E712" s="35">
        <f>8043*(10^6)</f>
        <v>8043000000</v>
      </c>
    </row>
    <row r="713" spans="1:5" x14ac:dyDescent="0.25">
      <c r="A713" t="s">
        <v>57</v>
      </c>
      <c r="B713">
        <v>2015</v>
      </c>
      <c r="C713" t="s">
        <v>77</v>
      </c>
      <c r="D713" t="s">
        <v>71</v>
      </c>
      <c r="E713" s="35">
        <f>0*(10^6)</f>
        <v>0</v>
      </c>
    </row>
    <row r="714" spans="1:5" x14ac:dyDescent="0.25">
      <c r="A714" t="s">
        <v>52</v>
      </c>
      <c r="B714">
        <v>2016</v>
      </c>
      <c r="C714" t="s">
        <v>78</v>
      </c>
      <c r="D714" t="s">
        <v>68</v>
      </c>
      <c r="E714" s="27">
        <v>456944715.19</v>
      </c>
    </row>
    <row r="715" spans="1:5" x14ac:dyDescent="0.25">
      <c r="A715" t="s">
        <v>52</v>
      </c>
      <c r="B715">
        <v>2016</v>
      </c>
      <c r="C715" t="s">
        <v>78</v>
      </c>
      <c r="D715" t="s">
        <v>69</v>
      </c>
      <c r="E715" s="27">
        <v>207592416.77999997</v>
      </c>
    </row>
    <row r="716" spans="1:5" x14ac:dyDescent="0.25">
      <c r="A716" t="s">
        <v>52</v>
      </c>
      <c r="B716">
        <v>2016</v>
      </c>
      <c r="C716" t="s">
        <v>78</v>
      </c>
      <c r="D716" t="s">
        <v>74</v>
      </c>
      <c r="E716" s="27">
        <v>156003868.65000001</v>
      </c>
    </row>
    <row r="717" spans="1:5" x14ac:dyDescent="0.25">
      <c r="A717" t="s">
        <v>52</v>
      </c>
      <c r="B717">
        <v>2016</v>
      </c>
      <c r="C717" t="s">
        <v>78</v>
      </c>
      <c r="D717" t="s">
        <v>71</v>
      </c>
      <c r="E717" s="27">
        <v>49424836.32</v>
      </c>
    </row>
    <row r="718" spans="1:5" x14ac:dyDescent="0.25">
      <c r="A718" t="s">
        <v>52</v>
      </c>
      <c r="B718">
        <v>2017</v>
      </c>
      <c r="C718" t="s">
        <v>78</v>
      </c>
      <c r="D718" t="s">
        <v>68</v>
      </c>
      <c r="E718" s="27">
        <v>314088794.77000004</v>
      </c>
    </row>
    <row r="719" spans="1:5" x14ac:dyDescent="0.25">
      <c r="A719" t="s">
        <v>52</v>
      </c>
      <c r="B719">
        <v>2017</v>
      </c>
      <c r="C719" t="s">
        <v>78</v>
      </c>
      <c r="D719" t="s">
        <v>69</v>
      </c>
      <c r="E719" s="27">
        <v>195491612.63</v>
      </c>
    </row>
    <row r="720" spans="1:5" x14ac:dyDescent="0.25">
      <c r="A720" t="s">
        <v>52</v>
      </c>
      <c r="B720">
        <v>2017</v>
      </c>
      <c r="C720" t="s">
        <v>78</v>
      </c>
      <c r="D720" t="s">
        <v>74</v>
      </c>
      <c r="E720" s="27">
        <v>116353268.82000001</v>
      </c>
    </row>
    <row r="721" spans="1:5" x14ac:dyDescent="0.25">
      <c r="A721" t="s">
        <v>52</v>
      </c>
      <c r="B721">
        <v>2017</v>
      </c>
      <c r="C721" t="s">
        <v>78</v>
      </c>
      <c r="D721" t="s">
        <v>71</v>
      </c>
      <c r="E721" s="27">
        <v>289790294.03999996</v>
      </c>
    </row>
    <row r="722" spans="1:5" x14ac:dyDescent="0.25">
      <c r="A722" t="s">
        <v>53</v>
      </c>
      <c r="B722">
        <v>2014</v>
      </c>
      <c r="C722" t="s">
        <v>78</v>
      </c>
      <c r="D722" t="s">
        <v>68</v>
      </c>
      <c r="E722" s="27">
        <v>5343039709.7200012</v>
      </c>
    </row>
    <row r="723" spans="1:5" x14ac:dyDescent="0.25">
      <c r="A723" t="s">
        <v>53</v>
      </c>
      <c r="B723">
        <v>2014</v>
      </c>
      <c r="C723" t="s">
        <v>78</v>
      </c>
      <c r="D723" t="s">
        <v>69</v>
      </c>
      <c r="E723" s="27">
        <v>917797614.38</v>
      </c>
    </row>
    <row r="724" spans="1:5" x14ac:dyDescent="0.25">
      <c r="A724" t="s">
        <v>53</v>
      </c>
      <c r="B724">
        <v>2014</v>
      </c>
      <c r="C724" t="s">
        <v>78</v>
      </c>
      <c r="D724" t="s">
        <v>74</v>
      </c>
      <c r="E724" s="27">
        <v>270007643.79000002</v>
      </c>
    </row>
    <row r="725" spans="1:5" x14ac:dyDescent="0.25">
      <c r="A725" t="s">
        <v>53</v>
      </c>
      <c r="B725">
        <v>2014</v>
      </c>
      <c r="C725" t="s">
        <v>78</v>
      </c>
      <c r="D725" t="s">
        <v>71</v>
      </c>
      <c r="E725" s="27">
        <v>153631112.19</v>
      </c>
    </row>
    <row r="726" spans="1:5" x14ac:dyDescent="0.25">
      <c r="A726" t="s">
        <v>57</v>
      </c>
      <c r="B726">
        <v>2015</v>
      </c>
      <c r="C726" t="s">
        <v>78</v>
      </c>
      <c r="D726" t="s">
        <v>68</v>
      </c>
      <c r="E726" s="27">
        <v>3233314093.6600003</v>
      </c>
    </row>
    <row r="727" spans="1:5" x14ac:dyDescent="0.25">
      <c r="A727" t="s">
        <v>57</v>
      </c>
      <c r="B727">
        <v>2015</v>
      </c>
      <c r="C727" t="s">
        <v>78</v>
      </c>
      <c r="D727" t="s">
        <v>69</v>
      </c>
      <c r="E727" s="27">
        <v>269848958.33999997</v>
      </c>
    </row>
    <row r="728" spans="1:5" x14ac:dyDescent="0.25">
      <c r="A728" t="s">
        <v>57</v>
      </c>
      <c r="B728">
        <v>2015</v>
      </c>
      <c r="C728" t="s">
        <v>78</v>
      </c>
      <c r="D728" t="s">
        <v>74</v>
      </c>
      <c r="E728" s="27">
        <v>203074806.91</v>
      </c>
    </row>
    <row r="729" spans="1:5" x14ac:dyDescent="0.25">
      <c r="A729" t="s">
        <v>57</v>
      </c>
      <c r="B729">
        <v>2015</v>
      </c>
      <c r="C729" t="s">
        <v>78</v>
      </c>
      <c r="D729" t="s">
        <v>71</v>
      </c>
      <c r="E729" s="27">
        <v>0</v>
      </c>
    </row>
    <row r="730" spans="1:5" x14ac:dyDescent="0.25">
      <c r="A730" t="s">
        <v>53</v>
      </c>
      <c r="B730">
        <v>2016</v>
      </c>
      <c r="C730" t="s">
        <v>78</v>
      </c>
      <c r="D730" t="s">
        <v>68</v>
      </c>
      <c r="E730" s="27">
        <v>2407798722.0499997</v>
      </c>
    </row>
    <row r="731" spans="1:5" x14ac:dyDescent="0.25">
      <c r="A731" t="s">
        <v>53</v>
      </c>
      <c r="B731">
        <v>2016</v>
      </c>
      <c r="C731" t="s">
        <v>78</v>
      </c>
      <c r="D731" t="s">
        <v>69</v>
      </c>
      <c r="E731" s="27">
        <v>1340069539.1800001</v>
      </c>
    </row>
    <row r="732" spans="1:5" x14ac:dyDescent="0.25">
      <c r="A732" t="s">
        <v>53</v>
      </c>
      <c r="B732">
        <v>2016</v>
      </c>
      <c r="C732" t="s">
        <v>78</v>
      </c>
      <c r="D732" t="s">
        <v>74</v>
      </c>
      <c r="E732" s="27">
        <v>737690538.77999997</v>
      </c>
    </row>
    <row r="733" spans="1:5" x14ac:dyDescent="0.25">
      <c r="A733" t="s">
        <v>53</v>
      </c>
      <c r="B733">
        <v>2016</v>
      </c>
      <c r="C733" t="s">
        <v>78</v>
      </c>
      <c r="D733" t="s">
        <v>71</v>
      </c>
      <c r="E733" s="27">
        <v>227062676.25</v>
      </c>
    </row>
    <row r="734" spans="1:5" x14ac:dyDescent="0.25">
      <c r="A734" t="s">
        <v>53</v>
      </c>
      <c r="B734">
        <v>2017</v>
      </c>
      <c r="C734" t="s">
        <v>78</v>
      </c>
      <c r="D734" t="s">
        <v>68</v>
      </c>
      <c r="E734" s="27">
        <v>1004859171.512416</v>
      </c>
    </row>
    <row r="735" spans="1:5" x14ac:dyDescent="0.25">
      <c r="A735" t="s">
        <v>53</v>
      </c>
      <c r="B735">
        <v>2017</v>
      </c>
      <c r="C735" t="s">
        <v>78</v>
      </c>
      <c r="D735" t="s">
        <v>69</v>
      </c>
      <c r="E735" s="27">
        <v>495038818.15999997</v>
      </c>
    </row>
    <row r="736" spans="1:5" x14ac:dyDescent="0.25">
      <c r="A736" t="s">
        <v>53</v>
      </c>
      <c r="B736">
        <v>2017</v>
      </c>
      <c r="C736" t="s">
        <v>78</v>
      </c>
      <c r="D736" t="s">
        <v>74</v>
      </c>
      <c r="E736" s="27">
        <v>224355651.5</v>
      </c>
    </row>
    <row r="737" spans="1:5" x14ac:dyDescent="0.25">
      <c r="A737" t="s">
        <v>53</v>
      </c>
      <c r="B737">
        <v>2017</v>
      </c>
      <c r="C737" t="s">
        <v>78</v>
      </c>
      <c r="D737" t="s">
        <v>71</v>
      </c>
      <c r="E737" s="27">
        <v>77223657.150000006</v>
      </c>
    </row>
    <row r="738" spans="1:5" x14ac:dyDescent="0.25">
      <c r="A738" t="s">
        <v>54</v>
      </c>
      <c r="B738">
        <v>2014</v>
      </c>
      <c r="C738" t="s">
        <v>78</v>
      </c>
      <c r="D738" t="s">
        <v>68</v>
      </c>
      <c r="E738" s="27">
        <v>96740656.450000003</v>
      </c>
    </row>
    <row r="739" spans="1:5" x14ac:dyDescent="0.25">
      <c r="A739" t="s">
        <v>54</v>
      </c>
      <c r="B739">
        <v>2014</v>
      </c>
      <c r="C739" t="s">
        <v>78</v>
      </c>
      <c r="D739" t="s">
        <v>69</v>
      </c>
      <c r="E739" s="27">
        <v>103676714.53</v>
      </c>
    </row>
    <row r="740" spans="1:5" x14ac:dyDescent="0.25">
      <c r="A740" t="s">
        <v>54</v>
      </c>
      <c r="B740">
        <v>2014</v>
      </c>
      <c r="C740" t="s">
        <v>78</v>
      </c>
      <c r="D740" t="s">
        <v>74</v>
      </c>
      <c r="E740" s="27">
        <v>15589227.050000001</v>
      </c>
    </row>
    <row r="741" spans="1:5" x14ac:dyDescent="0.25">
      <c r="A741" t="s">
        <v>54</v>
      </c>
      <c r="B741">
        <v>2014</v>
      </c>
      <c r="C741" t="s">
        <v>78</v>
      </c>
      <c r="D741" t="s">
        <v>71</v>
      </c>
      <c r="E741" s="27">
        <v>0</v>
      </c>
    </row>
    <row r="742" spans="1:5" x14ac:dyDescent="0.25">
      <c r="A742" t="s">
        <v>58</v>
      </c>
      <c r="B742">
        <v>2015</v>
      </c>
      <c r="C742" t="s">
        <v>77</v>
      </c>
      <c r="D742" t="s">
        <v>68</v>
      </c>
      <c r="E742" s="35">
        <f>9729*(10^6)</f>
        <v>9729000000</v>
      </c>
    </row>
    <row r="743" spans="1:5" x14ac:dyDescent="0.25">
      <c r="A743" t="s">
        <v>58</v>
      </c>
      <c r="B743">
        <v>2015</v>
      </c>
      <c r="C743" t="s">
        <v>77</v>
      </c>
      <c r="D743" t="s">
        <v>69</v>
      </c>
      <c r="E743" s="35">
        <f>5141*(10^6)</f>
        <v>5141000000</v>
      </c>
    </row>
    <row r="744" spans="1:5" x14ac:dyDescent="0.25">
      <c r="A744" t="s">
        <v>58</v>
      </c>
      <c r="B744">
        <v>2015</v>
      </c>
      <c r="C744" t="s">
        <v>77</v>
      </c>
      <c r="D744" t="s">
        <v>74</v>
      </c>
      <c r="E744" s="35">
        <f>3941*(10^6)</f>
        <v>3941000000</v>
      </c>
    </row>
    <row r="745" spans="1:5" x14ac:dyDescent="0.25">
      <c r="A745" t="s">
        <v>58</v>
      </c>
      <c r="B745">
        <v>2015</v>
      </c>
      <c r="C745" t="s">
        <v>77</v>
      </c>
      <c r="D745" t="s">
        <v>71</v>
      </c>
      <c r="E745" s="35">
        <f>28*(10^6)</f>
        <v>28000000</v>
      </c>
    </row>
    <row r="746" spans="1:5" x14ac:dyDescent="0.25">
      <c r="A746" t="s">
        <v>54</v>
      </c>
      <c r="B746">
        <v>2016</v>
      </c>
      <c r="C746" t="s">
        <v>78</v>
      </c>
      <c r="D746" t="s">
        <v>68</v>
      </c>
      <c r="E746" s="27">
        <v>73525080.359999985</v>
      </c>
    </row>
    <row r="747" spans="1:5" x14ac:dyDescent="0.25">
      <c r="A747" t="s">
        <v>54</v>
      </c>
      <c r="B747">
        <v>2016</v>
      </c>
      <c r="C747" t="s">
        <v>78</v>
      </c>
      <c r="D747" t="s">
        <v>69</v>
      </c>
      <c r="E747" s="27">
        <v>150872061.38000003</v>
      </c>
    </row>
    <row r="748" spans="1:5" x14ac:dyDescent="0.25">
      <c r="A748" t="s">
        <v>54</v>
      </c>
      <c r="B748">
        <v>2016</v>
      </c>
      <c r="C748" t="s">
        <v>78</v>
      </c>
      <c r="D748" t="s">
        <v>74</v>
      </c>
      <c r="E748" s="27">
        <v>25530008.469999999</v>
      </c>
    </row>
    <row r="749" spans="1:5" x14ac:dyDescent="0.25">
      <c r="A749" t="s">
        <v>54</v>
      </c>
      <c r="B749">
        <v>2016</v>
      </c>
      <c r="C749" t="s">
        <v>78</v>
      </c>
      <c r="D749" t="s">
        <v>71</v>
      </c>
      <c r="E749" s="27">
        <v>0</v>
      </c>
    </row>
    <row r="750" spans="1:5" x14ac:dyDescent="0.25">
      <c r="A750" t="s">
        <v>54</v>
      </c>
      <c r="B750">
        <v>2017</v>
      </c>
      <c r="C750" t="s">
        <v>78</v>
      </c>
      <c r="D750" t="s">
        <v>68</v>
      </c>
      <c r="E750" s="27">
        <v>75857066.060000002</v>
      </c>
    </row>
    <row r="751" spans="1:5" x14ac:dyDescent="0.25">
      <c r="A751" t="s">
        <v>54</v>
      </c>
      <c r="B751">
        <v>2017</v>
      </c>
      <c r="C751" t="s">
        <v>78</v>
      </c>
      <c r="D751" t="s">
        <v>69</v>
      </c>
      <c r="E751" s="27">
        <v>153695537.65400001</v>
      </c>
    </row>
    <row r="752" spans="1:5" x14ac:dyDescent="0.25">
      <c r="A752" t="s">
        <v>54</v>
      </c>
      <c r="B752">
        <v>2017</v>
      </c>
      <c r="C752" t="s">
        <v>78</v>
      </c>
      <c r="D752" t="s">
        <v>74</v>
      </c>
      <c r="E752" s="27">
        <v>25108693.770000003</v>
      </c>
    </row>
    <row r="753" spans="1:5" x14ac:dyDescent="0.25">
      <c r="A753" t="s">
        <v>54</v>
      </c>
      <c r="B753">
        <v>2017</v>
      </c>
      <c r="C753" t="s">
        <v>78</v>
      </c>
      <c r="D753" t="s">
        <v>71</v>
      </c>
      <c r="E753" s="27">
        <v>0</v>
      </c>
    </row>
    <row r="754" spans="1:5" x14ac:dyDescent="0.25">
      <c r="A754" t="s">
        <v>55</v>
      </c>
      <c r="B754">
        <v>2014</v>
      </c>
      <c r="C754" t="s">
        <v>78</v>
      </c>
      <c r="D754" t="s">
        <v>68</v>
      </c>
      <c r="E754" s="27">
        <v>129524402.68000001</v>
      </c>
    </row>
    <row r="755" spans="1:5" x14ac:dyDescent="0.25">
      <c r="A755" t="s">
        <v>55</v>
      </c>
      <c r="B755">
        <v>2014</v>
      </c>
      <c r="C755" t="s">
        <v>78</v>
      </c>
      <c r="D755" t="s">
        <v>69</v>
      </c>
      <c r="E755" s="27">
        <v>53561554.200000003</v>
      </c>
    </row>
    <row r="756" spans="1:5" x14ac:dyDescent="0.25">
      <c r="A756" t="s">
        <v>55</v>
      </c>
      <c r="B756">
        <v>2014</v>
      </c>
      <c r="C756" t="s">
        <v>78</v>
      </c>
      <c r="D756" t="s">
        <v>74</v>
      </c>
      <c r="E756" s="27">
        <v>0</v>
      </c>
    </row>
    <row r="757" spans="1:5" x14ac:dyDescent="0.25">
      <c r="A757" t="s">
        <v>55</v>
      </c>
      <c r="B757">
        <v>2014</v>
      </c>
      <c r="C757" t="s">
        <v>78</v>
      </c>
      <c r="D757" t="s">
        <v>71</v>
      </c>
      <c r="E757" s="27">
        <v>3701178.95</v>
      </c>
    </row>
    <row r="758" spans="1:5" x14ac:dyDescent="0.25">
      <c r="A758" t="s">
        <v>58</v>
      </c>
      <c r="B758">
        <v>2015</v>
      </c>
      <c r="C758" t="s">
        <v>78</v>
      </c>
      <c r="D758" t="s">
        <v>68</v>
      </c>
      <c r="E758" s="27">
        <v>1033893721.5799999</v>
      </c>
    </row>
    <row r="759" spans="1:5" x14ac:dyDescent="0.25">
      <c r="A759" t="s">
        <v>58</v>
      </c>
      <c r="B759">
        <v>2015</v>
      </c>
      <c r="C759" t="s">
        <v>78</v>
      </c>
      <c r="D759" t="s">
        <v>69</v>
      </c>
      <c r="E759" s="27">
        <v>352875816.5</v>
      </c>
    </row>
    <row r="760" spans="1:5" x14ac:dyDescent="0.25">
      <c r="A760" t="s">
        <v>58</v>
      </c>
      <c r="B760">
        <v>2015</v>
      </c>
      <c r="C760" t="s">
        <v>78</v>
      </c>
      <c r="D760" t="s">
        <v>74</v>
      </c>
      <c r="E760" s="27">
        <v>439617185.85000002</v>
      </c>
    </row>
    <row r="761" spans="1:5" x14ac:dyDescent="0.25">
      <c r="A761" t="s">
        <v>58</v>
      </c>
      <c r="B761">
        <v>2015</v>
      </c>
      <c r="C761" t="s">
        <v>78</v>
      </c>
      <c r="D761" t="s">
        <v>71</v>
      </c>
      <c r="E761" s="27">
        <v>21797336.809999999</v>
      </c>
    </row>
    <row r="762" spans="1:5" x14ac:dyDescent="0.25">
      <c r="A762" t="s">
        <v>55</v>
      </c>
      <c r="B762">
        <v>2016</v>
      </c>
      <c r="C762" t="s">
        <v>78</v>
      </c>
      <c r="D762" t="s">
        <v>68</v>
      </c>
      <c r="E762" s="27">
        <v>8204319.21</v>
      </c>
    </row>
    <row r="763" spans="1:5" x14ac:dyDescent="0.25">
      <c r="A763" t="s">
        <v>55</v>
      </c>
      <c r="B763">
        <v>2016</v>
      </c>
      <c r="C763" t="s">
        <v>78</v>
      </c>
      <c r="D763" t="s">
        <v>69</v>
      </c>
      <c r="E763" s="27">
        <v>97377979.579999998</v>
      </c>
    </row>
    <row r="764" spans="1:5" x14ac:dyDescent="0.25">
      <c r="A764" t="s">
        <v>55</v>
      </c>
      <c r="B764">
        <v>2016</v>
      </c>
      <c r="C764" t="s">
        <v>78</v>
      </c>
      <c r="D764" t="s">
        <v>74</v>
      </c>
      <c r="E764" s="27">
        <v>0</v>
      </c>
    </row>
    <row r="765" spans="1:5" x14ac:dyDescent="0.25">
      <c r="A765" t="s">
        <v>55</v>
      </c>
      <c r="B765">
        <v>2016</v>
      </c>
      <c r="C765" t="s">
        <v>78</v>
      </c>
      <c r="D765" t="s">
        <v>71</v>
      </c>
      <c r="E765" s="27">
        <v>283944.15999999997</v>
      </c>
    </row>
    <row r="766" spans="1:5" x14ac:dyDescent="0.25">
      <c r="A766" t="s">
        <v>55</v>
      </c>
      <c r="B766">
        <v>2017</v>
      </c>
      <c r="C766" t="s">
        <v>78</v>
      </c>
      <c r="D766" t="s">
        <v>68</v>
      </c>
      <c r="E766" s="27">
        <v>18701489.849999998</v>
      </c>
    </row>
    <row r="767" spans="1:5" x14ac:dyDescent="0.25">
      <c r="A767" t="s">
        <v>55</v>
      </c>
      <c r="B767">
        <v>2017</v>
      </c>
      <c r="C767" t="s">
        <v>78</v>
      </c>
      <c r="D767" t="s">
        <v>69</v>
      </c>
      <c r="E767" s="27">
        <v>102844075.38</v>
      </c>
    </row>
    <row r="768" spans="1:5" x14ac:dyDescent="0.25">
      <c r="A768" t="s">
        <v>55</v>
      </c>
      <c r="B768">
        <v>2017</v>
      </c>
      <c r="C768" t="s">
        <v>78</v>
      </c>
      <c r="D768" t="s">
        <v>74</v>
      </c>
      <c r="E768" s="27">
        <v>1628666.49</v>
      </c>
    </row>
    <row r="769" spans="1:5" x14ac:dyDescent="0.25">
      <c r="A769" t="s">
        <v>55</v>
      </c>
      <c r="B769">
        <v>2017</v>
      </c>
      <c r="C769" t="s">
        <v>78</v>
      </c>
      <c r="D769" t="s">
        <v>71</v>
      </c>
      <c r="E769" s="27">
        <v>57606181.099999994</v>
      </c>
    </row>
    <row r="770" spans="1:5" x14ac:dyDescent="0.25">
      <c r="A770" t="s">
        <v>56</v>
      </c>
      <c r="B770">
        <v>2014</v>
      </c>
      <c r="C770" t="s">
        <v>78</v>
      </c>
      <c r="D770" t="s">
        <v>68</v>
      </c>
      <c r="E770" s="27">
        <v>34948363.079999998</v>
      </c>
    </row>
    <row r="771" spans="1:5" x14ac:dyDescent="0.25">
      <c r="A771" t="s">
        <v>56</v>
      </c>
      <c r="B771">
        <v>2014</v>
      </c>
      <c r="C771" t="s">
        <v>78</v>
      </c>
      <c r="D771" t="s">
        <v>69</v>
      </c>
      <c r="E771" s="27">
        <v>116237609.43000001</v>
      </c>
    </row>
    <row r="772" spans="1:5" x14ac:dyDescent="0.25">
      <c r="A772" t="s">
        <v>56</v>
      </c>
      <c r="B772">
        <v>2014</v>
      </c>
      <c r="C772" t="s">
        <v>78</v>
      </c>
      <c r="D772" t="s">
        <v>74</v>
      </c>
      <c r="E772" s="27">
        <v>0</v>
      </c>
    </row>
    <row r="773" spans="1:5" x14ac:dyDescent="0.25">
      <c r="A773" t="s">
        <v>56</v>
      </c>
      <c r="B773">
        <v>2014</v>
      </c>
      <c r="C773" t="s">
        <v>78</v>
      </c>
      <c r="D773" t="s">
        <v>71</v>
      </c>
      <c r="E773" s="27">
        <v>0</v>
      </c>
    </row>
    <row r="774" spans="1:5" x14ac:dyDescent="0.25">
      <c r="A774" t="s">
        <v>59</v>
      </c>
      <c r="B774">
        <v>2015</v>
      </c>
      <c r="C774" t="s">
        <v>77</v>
      </c>
      <c r="D774" t="s">
        <v>68</v>
      </c>
      <c r="E774" s="35">
        <f>1108*(10^6)</f>
        <v>1108000000</v>
      </c>
    </row>
    <row r="775" spans="1:5" x14ac:dyDescent="0.25">
      <c r="A775" t="s">
        <v>59</v>
      </c>
      <c r="B775">
        <v>2015</v>
      </c>
      <c r="C775" t="s">
        <v>77</v>
      </c>
      <c r="D775" t="s">
        <v>69</v>
      </c>
      <c r="E775" s="35">
        <f>1302*(10^6)</f>
        <v>1302000000</v>
      </c>
    </row>
    <row r="776" spans="1:5" x14ac:dyDescent="0.25">
      <c r="A776" t="s">
        <v>59</v>
      </c>
      <c r="B776">
        <v>2015</v>
      </c>
      <c r="C776" t="s">
        <v>77</v>
      </c>
      <c r="D776" t="s">
        <v>74</v>
      </c>
      <c r="E776" s="35">
        <f>712*(10^6)</f>
        <v>712000000</v>
      </c>
    </row>
    <row r="777" spans="1:5" x14ac:dyDescent="0.25">
      <c r="A777" t="s">
        <v>59</v>
      </c>
      <c r="B777">
        <v>2015</v>
      </c>
      <c r="C777" t="s">
        <v>77</v>
      </c>
      <c r="D777" t="s">
        <v>71</v>
      </c>
      <c r="E777" s="35">
        <f>18*(10^6)</f>
        <v>18000000</v>
      </c>
    </row>
    <row r="778" spans="1:5" x14ac:dyDescent="0.25">
      <c r="A778" t="s">
        <v>56</v>
      </c>
      <c r="B778">
        <v>2016</v>
      </c>
      <c r="C778" t="s">
        <v>78</v>
      </c>
      <c r="D778" t="s">
        <v>68</v>
      </c>
      <c r="E778" s="27">
        <v>38590034.609999999</v>
      </c>
    </row>
    <row r="779" spans="1:5" x14ac:dyDescent="0.25">
      <c r="A779" t="s">
        <v>56</v>
      </c>
      <c r="B779">
        <v>2016</v>
      </c>
      <c r="C779" t="s">
        <v>78</v>
      </c>
      <c r="D779" t="s">
        <v>69</v>
      </c>
      <c r="E779" s="27">
        <v>191294417.13</v>
      </c>
    </row>
    <row r="780" spans="1:5" x14ac:dyDescent="0.25">
      <c r="A780" t="s">
        <v>56</v>
      </c>
      <c r="B780">
        <v>2016</v>
      </c>
      <c r="C780" t="s">
        <v>78</v>
      </c>
      <c r="D780" t="s">
        <v>74</v>
      </c>
      <c r="E780" s="27">
        <v>0</v>
      </c>
    </row>
    <row r="781" spans="1:5" x14ac:dyDescent="0.25">
      <c r="A781" t="s">
        <v>56</v>
      </c>
      <c r="B781">
        <v>2016</v>
      </c>
      <c r="C781" t="s">
        <v>78</v>
      </c>
      <c r="D781" t="s">
        <v>71</v>
      </c>
      <c r="E781" s="27">
        <v>0</v>
      </c>
    </row>
    <row r="782" spans="1:5" x14ac:dyDescent="0.25">
      <c r="A782" t="s">
        <v>56</v>
      </c>
      <c r="B782">
        <v>2017</v>
      </c>
      <c r="C782" t="s">
        <v>78</v>
      </c>
      <c r="D782" t="s">
        <v>68</v>
      </c>
      <c r="E782" s="27">
        <v>46175071.629999995</v>
      </c>
    </row>
    <row r="783" spans="1:5" x14ac:dyDescent="0.25">
      <c r="A783" t="s">
        <v>56</v>
      </c>
      <c r="B783">
        <v>2017</v>
      </c>
      <c r="C783" t="s">
        <v>78</v>
      </c>
      <c r="D783" t="s">
        <v>69</v>
      </c>
      <c r="E783" s="27">
        <v>171487350.99000001</v>
      </c>
    </row>
    <row r="784" spans="1:5" x14ac:dyDescent="0.25">
      <c r="A784" t="s">
        <v>56</v>
      </c>
      <c r="B784">
        <v>2017</v>
      </c>
      <c r="C784" t="s">
        <v>78</v>
      </c>
      <c r="D784" t="s">
        <v>74</v>
      </c>
      <c r="E784" s="27">
        <v>0</v>
      </c>
    </row>
    <row r="785" spans="1:5" x14ac:dyDescent="0.25">
      <c r="A785" t="s">
        <v>56</v>
      </c>
      <c r="B785">
        <v>2017</v>
      </c>
      <c r="C785" t="s">
        <v>78</v>
      </c>
      <c r="D785" t="s">
        <v>71</v>
      </c>
      <c r="E785" s="27">
        <v>19831.48</v>
      </c>
    </row>
    <row r="786" spans="1:5" x14ac:dyDescent="0.25">
      <c r="A786" t="s">
        <v>57</v>
      </c>
      <c r="B786">
        <v>2014</v>
      </c>
      <c r="C786" t="s">
        <v>78</v>
      </c>
      <c r="D786" t="s">
        <v>68</v>
      </c>
      <c r="E786" s="27">
        <v>2960490973.3299994</v>
      </c>
    </row>
    <row r="787" spans="1:5" x14ac:dyDescent="0.25">
      <c r="A787" t="s">
        <v>57</v>
      </c>
      <c r="B787">
        <v>2014</v>
      </c>
      <c r="C787" t="s">
        <v>78</v>
      </c>
      <c r="D787" t="s">
        <v>69</v>
      </c>
      <c r="E787" s="27">
        <v>133517915.15000001</v>
      </c>
    </row>
    <row r="788" spans="1:5" x14ac:dyDescent="0.25">
      <c r="A788" t="s">
        <v>57</v>
      </c>
      <c r="B788">
        <v>2014</v>
      </c>
      <c r="C788" t="s">
        <v>78</v>
      </c>
      <c r="D788" t="s">
        <v>74</v>
      </c>
      <c r="E788" s="27">
        <v>140093356.07999998</v>
      </c>
    </row>
    <row r="789" spans="1:5" x14ac:dyDescent="0.25">
      <c r="A789" t="s">
        <v>57</v>
      </c>
      <c r="B789">
        <v>2014</v>
      </c>
      <c r="C789" t="s">
        <v>78</v>
      </c>
      <c r="D789" t="s">
        <v>71</v>
      </c>
      <c r="E789" s="27">
        <v>0</v>
      </c>
    </row>
    <row r="790" spans="1:5" x14ac:dyDescent="0.25">
      <c r="A790" t="s">
        <v>59</v>
      </c>
      <c r="B790">
        <v>2015</v>
      </c>
      <c r="C790" t="s">
        <v>78</v>
      </c>
      <c r="D790" t="s">
        <v>68</v>
      </c>
      <c r="E790" s="27">
        <v>146929421.58000001</v>
      </c>
    </row>
    <row r="791" spans="1:5" x14ac:dyDescent="0.25">
      <c r="A791" t="s">
        <v>59</v>
      </c>
      <c r="B791">
        <v>2015</v>
      </c>
      <c r="C791" t="s">
        <v>78</v>
      </c>
      <c r="D791" t="s">
        <v>69</v>
      </c>
      <c r="E791" s="27">
        <v>236866334.17999998</v>
      </c>
    </row>
    <row r="792" spans="1:5" x14ac:dyDescent="0.25">
      <c r="A792" t="s">
        <v>59</v>
      </c>
      <c r="B792">
        <v>2015</v>
      </c>
      <c r="C792" t="s">
        <v>78</v>
      </c>
      <c r="D792" t="s">
        <v>74</v>
      </c>
      <c r="E792" s="27">
        <v>32935669.489999998</v>
      </c>
    </row>
    <row r="793" spans="1:5" x14ac:dyDescent="0.25">
      <c r="A793" t="s">
        <v>59</v>
      </c>
      <c r="B793">
        <v>2015</v>
      </c>
      <c r="C793" t="s">
        <v>78</v>
      </c>
      <c r="D793" t="s">
        <v>71</v>
      </c>
      <c r="E793" s="27">
        <v>0</v>
      </c>
    </row>
    <row r="794" spans="1:5" x14ac:dyDescent="0.25">
      <c r="A794" t="s">
        <v>57</v>
      </c>
      <c r="B794">
        <v>2016</v>
      </c>
      <c r="C794" t="s">
        <v>78</v>
      </c>
      <c r="D794" t="s">
        <v>68</v>
      </c>
      <c r="E794" s="27">
        <v>1151003217.7099998</v>
      </c>
    </row>
    <row r="795" spans="1:5" x14ac:dyDescent="0.25">
      <c r="A795" t="s">
        <v>57</v>
      </c>
      <c r="B795">
        <v>2016</v>
      </c>
      <c r="C795" t="s">
        <v>78</v>
      </c>
      <c r="D795" t="s">
        <v>69</v>
      </c>
      <c r="E795" s="27">
        <v>285198252.93000001</v>
      </c>
    </row>
    <row r="796" spans="1:5" x14ac:dyDescent="0.25">
      <c r="A796" t="s">
        <v>57</v>
      </c>
      <c r="B796">
        <v>2016</v>
      </c>
      <c r="C796" t="s">
        <v>78</v>
      </c>
      <c r="D796" t="s">
        <v>74</v>
      </c>
      <c r="E796" s="27">
        <v>264790490.40000001</v>
      </c>
    </row>
    <row r="797" spans="1:5" x14ac:dyDescent="0.25">
      <c r="A797" t="s">
        <v>57</v>
      </c>
      <c r="B797">
        <v>2016</v>
      </c>
      <c r="C797" t="s">
        <v>78</v>
      </c>
      <c r="D797" t="s">
        <v>71</v>
      </c>
      <c r="E797" s="27">
        <v>0</v>
      </c>
    </row>
    <row r="798" spans="1:5" x14ac:dyDescent="0.25">
      <c r="A798" t="s">
        <v>57</v>
      </c>
      <c r="B798">
        <v>2017</v>
      </c>
      <c r="C798" t="s">
        <v>78</v>
      </c>
      <c r="D798" t="s">
        <v>68</v>
      </c>
      <c r="E798" s="27">
        <v>1636868302.3899999</v>
      </c>
    </row>
    <row r="799" spans="1:5" x14ac:dyDescent="0.25">
      <c r="A799" t="s">
        <v>57</v>
      </c>
      <c r="B799">
        <v>2017</v>
      </c>
      <c r="C799" t="s">
        <v>78</v>
      </c>
      <c r="D799" t="s">
        <v>69</v>
      </c>
      <c r="E799" s="27">
        <v>333906290.90000004</v>
      </c>
    </row>
    <row r="800" spans="1:5" x14ac:dyDescent="0.25">
      <c r="A800" t="s">
        <v>57</v>
      </c>
      <c r="B800">
        <v>2017</v>
      </c>
      <c r="C800" t="s">
        <v>78</v>
      </c>
      <c r="D800" t="s">
        <v>74</v>
      </c>
      <c r="E800" s="27">
        <v>278843638.16999996</v>
      </c>
    </row>
    <row r="801" spans="1:5" x14ac:dyDescent="0.25">
      <c r="A801" t="s">
        <v>57</v>
      </c>
      <c r="B801">
        <v>2017</v>
      </c>
      <c r="C801" t="s">
        <v>78</v>
      </c>
      <c r="D801" t="s">
        <v>71</v>
      </c>
      <c r="E801" s="27">
        <v>0</v>
      </c>
    </row>
    <row r="802" spans="1:5" x14ac:dyDescent="0.25">
      <c r="A802" t="s">
        <v>58</v>
      </c>
      <c r="B802">
        <v>2014</v>
      </c>
      <c r="C802" t="s">
        <v>78</v>
      </c>
      <c r="D802" t="s">
        <v>68</v>
      </c>
      <c r="E802" s="27">
        <v>983438922.42000008</v>
      </c>
    </row>
    <row r="803" spans="1:5" x14ac:dyDescent="0.25">
      <c r="A803" t="s">
        <v>58</v>
      </c>
      <c r="B803">
        <v>2014</v>
      </c>
      <c r="C803" t="s">
        <v>78</v>
      </c>
      <c r="D803" t="s">
        <v>69</v>
      </c>
      <c r="E803" s="27">
        <v>223165871.83999997</v>
      </c>
    </row>
    <row r="804" spans="1:5" x14ac:dyDescent="0.25">
      <c r="A804" t="s">
        <v>58</v>
      </c>
      <c r="B804">
        <v>2014</v>
      </c>
      <c r="C804" t="s">
        <v>78</v>
      </c>
      <c r="D804" t="s">
        <v>74</v>
      </c>
      <c r="E804" s="27">
        <v>193166594.81</v>
      </c>
    </row>
    <row r="805" spans="1:5" x14ac:dyDescent="0.25">
      <c r="A805" t="s">
        <v>58</v>
      </c>
      <c r="B805">
        <v>2014</v>
      </c>
      <c r="C805" t="s">
        <v>78</v>
      </c>
      <c r="D805" t="s">
        <v>71</v>
      </c>
      <c r="E805" s="27">
        <v>21840502.310000002</v>
      </c>
    </row>
    <row r="806" spans="1:5" x14ac:dyDescent="0.25">
      <c r="A806" t="s">
        <v>60</v>
      </c>
      <c r="B806">
        <v>2015</v>
      </c>
      <c r="C806" t="s">
        <v>77</v>
      </c>
      <c r="D806" t="s">
        <v>68</v>
      </c>
      <c r="E806" s="35">
        <f>221343*(10^6)</f>
        <v>221343000000</v>
      </c>
    </row>
    <row r="807" spans="1:5" x14ac:dyDescent="0.25">
      <c r="A807" t="s">
        <v>60</v>
      </c>
      <c r="B807">
        <v>2015</v>
      </c>
      <c r="C807" t="s">
        <v>77</v>
      </c>
      <c r="D807" t="s">
        <v>69</v>
      </c>
      <c r="E807" s="35">
        <f>14475*(10^6)</f>
        <v>14475000000</v>
      </c>
    </row>
    <row r="808" spans="1:5" x14ac:dyDescent="0.25">
      <c r="A808" t="s">
        <v>60</v>
      </c>
      <c r="B808">
        <v>2015</v>
      </c>
      <c r="C808" t="s">
        <v>77</v>
      </c>
      <c r="D808" t="s">
        <v>74</v>
      </c>
      <c r="E808" s="35">
        <f>18143*(10^6)</f>
        <v>18143000000</v>
      </c>
    </row>
    <row r="809" spans="1:5" x14ac:dyDescent="0.25">
      <c r="A809" t="s">
        <v>60</v>
      </c>
      <c r="B809">
        <v>2015</v>
      </c>
      <c r="C809" t="s">
        <v>77</v>
      </c>
      <c r="D809" t="s">
        <v>71</v>
      </c>
      <c r="E809" s="35">
        <f>0*(10^6)</f>
        <v>0</v>
      </c>
    </row>
    <row r="810" spans="1:5" x14ac:dyDescent="0.25">
      <c r="A810" t="s">
        <v>58</v>
      </c>
      <c r="B810">
        <v>2016</v>
      </c>
      <c r="C810" t="s">
        <v>78</v>
      </c>
      <c r="D810" t="s">
        <v>68</v>
      </c>
      <c r="E810" s="27">
        <v>356948982.01999998</v>
      </c>
    </row>
    <row r="811" spans="1:5" x14ac:dyDescent="0.25">
      <c r="A811" t="s">
        <v>58</v>
      </c>
      <c r="B811">
        <v>2016</v>
      </c>
      <c r="C811" t="s">
        <v>78</v>
      </c>
      <c r="D811" t="s">
        <v>69</v>
      </c>
      <c r="E811" s="27">
        <v>513033442.64999998</v>
      </c>
    </row>
    <row r="812" spans="1:5" x14ac:dyDescent="0.25">
      <c r="A812" t="s">
        <v>58</v>
      </c>
      <c r="B812">
        <v>2016</v>
      </c>
      <c r="C812" t="s">
        <v>78</v>
      </c>
      <c r="D812" t="s">
        <v>74</v>
      </c>
      <c r="E812" s="27">
        <v>444297614.98000002</v>
      </c>
    </row>
    <row r="813" spans="1:5" x14ac:dyDescent="0.25">
      <c r="A813" t="s">
        <v>58</v>
      </c>
      <c r="B813">
        <v>2016</v>
      </c>
      <c r="C813" t="s">
        <v>78</v>
      </c>
      <c r="D813" t="s">
        <v>71</v>
      </c>
      <c r="E813" s="27">
        <v>20662244.649999999</v>
      </c>
    </row>
    <row r="814" spans="1:5" x14ac:dyDescent="0.25">
      <c r="A814" t="s">
        <v>58</v>
      </c>
      <c r="B814">
        <v>2017</v>
      </c>
      <c r="C814" t="s">
        <v>78</v>
      </c>
      <c r="D814" t="s">
        <v>68</v>
      </c>
      <c r="E814" s="27">
        <v>321313419.63000005</v>
      </c>
    </row>
    <row r="815" spans="1:5" x14ac:dyDescent="0.25">
      <c r="A815" t="s">
        <v>58</v>
      </c>
      <c r="B815">
        <v>2017</v>
      </c>
      <c r="C815" t="s">
        <v>78</v>
      </c>
      <c r="D815" t="s">
        <v>69</v>
      </c>
      <c r="E815" s="27">
        <v>539387402.99000001</v>
      </c>
    </row>
    <row r="816" spans="1:5" x14ac:dyDescent="0.25">
      <c r="A816" t="s">
        <v>58</v>
      </c>
      <c r="B816">
        <v>2017</v>
      </c>
      <c r="C816" t="s">
        <v>78</v>
      </c>
      <c r="D816" t="s">
        <v>74</v>
      </c>
      <c r="E816" s="27">
        <v>443028114.55000001</v>
      </c>
    </row>
    <row r="817" spans="1:5" x14ac:dyDescent="0.25">
      <c r="A817" t="s">
        <v>58</v>
      </c>
      <c r="B817">
        <v>2017</v>
      </c>
      <c r="C817" t="s">
        <v>78</v>
      </c>
      <c r="D817" t="s">
        <v>71</v>
      </c>
      <c r="E817" s="27">
        <v>0</v>
      </c>
    </row>
    <row r="818" spans="1:5" x14ac:dyDescent="0.25">
      <c r="A818" t="s">
        <v>59</v>
      </c>
      <c r="B818">
        <v>2014</v>
      </c>
      <c r="C818" t="s">
        <v>78</v>
      </c>
      <c r="D818" t="s">
        <v>68</v>
      </c>
      <c r="E818" s="27">
        <v>143357818.04000002</v>
      </c>
    </row>
    <row r="819" spans="1:5" x14ac:dyDescent="0.25">
      <c r="A819" t="s">
        <v>59</v>
      </c>
      <c r="B819">
        <v>2014</v>
      </c>
      <c r="C819" t="s">
        <v>78</v>
      </c>
      <c r="D819" t="s">
        <v>69</v>
      </c>
      <c r="E819" s="27">
        <v>204952679.74000001</v>
      </c>
    </row>
    <row r="820" spans="1:5" x14ac:dyDescent="0.25">
      <c r="A820" t="s">
        <v>59</v>
      </c>
      <c r="B820">
        <v>2014</v>
      </c>
      <c r="C820" t="s">
        <v>78</v>
      </c>
      <c r="D820" t="s">
        <v>74</v>
      </c>
      <c r="E820" s="27">
        <v>18667660.609999999</v>
      </c>
    </row>
    <row r="821" spans="1:5" x14ac:dyDescent="0.25">
      <c r="A821" t="s">
        <v>59</v>
      </c>
      <c r="B821">
        <v>2014</v>
      </c>
      <c r="C821" t="s">
        <v>78</v>
      </c>
      <c r="D821" t="s">
        <v>71</v>
      </c>
      <c r="E821" s="27">
        <v>0</v>
      </c>
    </row>
    <row r="822" spans="1:5" x14ac:dyDescent="0.25">
      <c r="A822" t="s">
        <v>60</v>
      </c>
      <c r="B822">
        <v>2015</v>
      </c>
      <c r="C822" t="s">
        <v>78</v>
      </c>
      <c r="D822" t="s">
        <v>68</v>
      </c>
      <c r="E822" s="27">
        <v>14830533459.66</v>
      </c>
    </row>
    <row r="823" spans="1:5" x14ac:dyDescent="0.25">
      <c r="A823" t="s">
        <v>60</v>
      </c>
      <c r="B823">
        <v>2015</v>
      </c>
      <c r="C823" t="s">
        <v>78</v>
      </c>
      <c r="D823" t="s">
        <v>69</v>
      </c>
      <c r="E823" s="27">
        <v>1186547907.54</v>
      </c>
    </row>
    <row r="824" spans="1:5" x14ac:dyDescent="0.25">
      <c r="A824" t="s">
        <v>60</v>
      </c>
      <c r="B824">
        <v>2015</v>
      </c>
      <c r="C824" t="s">
        <v>78</v>
      </c>
      <c r="D824" t="s">
        <v>74</v>
      </c>
      <c r="E824" s="27">
        <v>1157213655.9999998</v>
      </c>
    </row>
    <row r="825" spans="1:5" x14ac:dyDescent="0.25">
      <c r="A825" t="s">
        <v>60</v>
      </c>
      <c r="B825">
        <v>2015</v>
      </c>
      <c r="C825" t="s">
        <v>78</v>
      </c>
      <c r="D825" t="s">
        <v>71</v>
      </c>
      <c r="E825" s="27">
        <v>0</v>
      </c>
    </row>
    <row r="826" spans="1:5" x14ac:dyDescent="0.25">
      <c r="A826" t="s">
        <v>59</v>
      </c>
      <c r="B826">
        <v>2016</v>
      </c>
      <c r="C826" t="s">
        <v>78</v>
      </c>
      <c r="D826" t="s">
        <v>68</v>
      </c>
      <c r="E826" s="27">
        <v>69316626.839999989</v>
      </c>
    </row>
    <row r="827" spans="1:5" x14ac:dyDescent="0.25">
      <c r="A827" t="s">
        <v>59</v>
      </c>
      <c r="B827">
        <v>2016</v>
      </c>
      <c r="C827" t="s">
        <v>78</v>
      </c>
      <c r="D827" t="s">
        <v>69</v>
      </c>
      <c r="E827" s="27">
        <v>270792814.76999998</v>
      </c>
    </row>
    <row r="828" spans="1:5" x14ac:dyDescent="0.25">
      <c r="A828" t="s">
        <v>59</v>
      </c>
      <c r="B828">
        <v>2016</v>
      </c>
      <c r="C828" t="s">
        <v>78</v>
      </c>
      <c r="D828" t="s">
        <v>74</v>
      </c>
      <c r="E828" s="27">
        <v>39767324.479999997</v>
      </c>
    </row>
    <row r="829" spans="1:5" x14ac:dyDescent="0.25">
      <c r="A829" t="s">
        <v>59</v>
      </c>
      <c r="B829">
        <v>2016</v>
      </c>
      <c r="C829" t="s">
        <v>78</v>
      </c>
      <c r="D829" t="s">
        <v>71</v>
      </c>
      <c r="E829" s="27">
        <v>0</v>
      </c>
    </row>
    <row r="830" spans="1:5" x14ac:dyDescent="0.25">
      <c r="A830" t="s">
        <v>59</v>
      </c>
      <c r="B830">
        <v>2017</v>
      </c>
      <c r="C830" t="s">
        <v>78</v>
      </c>
      <c r="D830" t="s">
        <v>68</v>
      </c>
      <c r="E830" s="27">
        <v>64530356.93</v>
      </c>
    </row>
    <row r="831" spans="1:5" x14ac:dyDescent="0.25">
      <c r="A831" t="s">
        <v>59</v>
      </c>
      <c r="B831">
        <v>2017</v>
      </c>
      <c r="C831" t="s">
        <v>78</v>
      </c>
      <c r="D831" t="s">
        <v>69</v>
      </c>
      <c r="E831" s="27">
        <v>323709118.76899999</v>
      </c>
    </row>
    <row r="832" spans="1:5" x14ac:dyDescent="0.25">
      <c r="A832" t="s">
        <v>59</v>
      </c>
      <c r="B832">
        <v>2017</v>
      </c>
      <c r="C832" t="s">
        <v>78</v>
      </c>
      <c r="D832" t="s">
        <v>74</v>
      </c>
      <c r="E832" s="27">
        <v>41275618.159999996</v>
      </c>
    </row>
    <row r="833" spans="1:5" x14ac:dyDescent="0.25">
      <c r="A833" t="s">
        <v>59</v>
      </c>
      <c r="B833">
        <v>2017</v>
      </c>
      <c r="C833" t="s">
        <v>78</v>
      </c>
      <c r="D833" t="s">
        <v>71</v>
      </c>
      <c r="E833" s="27">
        <v>0</v>
      </c>
    </row>
    <row r="834" spans="1:5" x14ac:dyDescent="0.25">
      <c r="A834" t="s">
        <v>60</v>
      </c>
      <c r="B834">
        <v>2014</v>
      </c>
      <c r="C834" t="s">
        <v>78</v>
      </c>
      <c r="D834" t="s">
        <v>68</v>
      </c>
      <c r="E834" s="27">
        <v>14071302071.900002</v>
      </c>
    </row>
    <row r="835" spans="1:5" x14ac:dyDescent="0.25">
      <c r="A835" t="s">
        <v>60</v>
      </c>
      <c r="B835">
        <v>2014</v>
      </c>
      <c r="C835" t="s">
        <v>78</v>
      </c>
      <c r="D835" t="s">
        <v>69</v>
      </c>
      <c r="E835" s="27">
        <v>703457715.59000003</v>
      </c>
    </row>
    <row r="836" spans="1:5" x14ac:dyDescent="0.25">
      <c r="A836" t="s">
        <v>60</v>
      </c>
      <c r="B836">
        <v>2014</v>
      </c>
      <c r="C836" t="s">
        <v>78</v>
      </c>
      <c r="D836" t="s">
        <v>74</v>
      </c>
      <c r="E836" s="27">
        <v>724658528.47000003</v>
      </c>
    </row>
    <row r="837" spans="1:5" x14ac:dyDescent="0.25">
      <c r="A837" t="s">
        <v>60</v>
      </c>
      <c r="B837">
        <v>2014</v>
      </c>
      <c r="C837" t="s">
        <v>78</v>
      </c>
      <c r="D837" t="s">
        <v>71</v>
      </c>
      <c r="E837" s="27">
        <v>0</v>
      </c>
    </row>
    <row r="838" spans="1:5" x14ac:dyDescent="0.25">
      <c r="A838" t="s">
        <v>61</v>
      </c>
      <c r="B838">
        <v>2015</v>
      </c>
      <c r="C838" t="s">
        <v>77</v>
      </c>
      <c r="D838" t="s">
        <v>68</v>
      </c>
      <c r="E838" s="35">
        <f>63*(10^6)</f>
        <v>63000000</v>
      </c>
    </row>
    <row r="839" spans="1:5" x14ac:dyDescent="0.25">
      <c r="A839" t="s">
        <v>61</v>
      </c>
      <c r="B839">
        <v>2015</v>
      </c>
      <c r="C839" t="s">
        <v>77</v>
      </c>
      <c r="D839" t="s">
        <v>69</v>
      </c>
      <c r="E839" s="35">
        <f>1713*(10^6)</f>
        <v>1713000000</v>
      </c>
    </row>
    <row r="840" spans="1:5" x14ac:dyDescent="0.25">
      <c r="A840" t="s">
        <v>61</v>
      </c>
      <c r="B840">
        <v>2015</v>
      </c>
      <c r="C840" t="s">
        <v>77</v>
      </c>
      <c r="D840" t="s">
        <v>74</v>
      </c>
      <c r="E840" s="35">
        <f>1125*(10^6)</f>
        <v>1125000000</v>
      </c>
    </row>
    <row r="841" spans="1:5" x14ac:dyDescent="0.25">
      <c r="A841" t="s">
        <v>61</v>
      </c>
      <c r="B841">
        <v>2015</v>
      </c>
      <c r="C841" t="s">
        <v>77</v>
      </c>
      <c r="D841" t="s">
        <v>71</v>
      </c>
      <c r="E841" s="35">
        <f>137*(10^6)</f>
        <v>137000000</v>
      </c>
    </row>
    <row r="842" spans="1:5" x14ac:dyDescent="0.25">
      <c r="A842" t="s">
        <v>60</v>
      </c>
      <c r="B842">
        <v>2016</v>
      </c>
      <c r="C842" t="s">
        <v>78</v>
      </c>
      <c r="D842" t="s">
        <v>68</v>
      </c>
      <c r="E842" s="27">
        <v>7792923610.7600002</v>
      </c>
    </row>
    <row r="843" spans="1:5" x14ac:dyDescent="0.25">
      <c r="A843" t="s">
        <v>60</v>
      </c>
      <c r="B843">
        <v>2016</v>
      </c>
      <c r="C843" t="s">
        <v>78</v>
      </c>
      <c r="D843" t="s">
        <v>69</v>
      </c>
      <c r="E843" s="27">
        <v>1475284054.26</v>
      </c>
    </row>
    <row r="844" spans="1:5" x14ac:dyDescent="0.25">
      <c r="A844" t="s">
        <v>60</v>
      </c>
      <c r="B844">
        <v>2016</v>
      </c>
      <c r="C844" t="s">
        <v>78</v>
      </c>
      <c r="D844" t="s">
        <v>74</v>
      </c>
      <c r="E844" s="27">
        <v>1388829283.47</v>
      </c>
    </row>
    <row r="845" spans="1:5" x14ac:dyDescent="0.25">
      <c r="A845" t="s">
        <v>60</v>
      </c>
      <c r="B845">
        <v>2016</v>
      </c>
      <c r="C845" t="s">
        <v>78</v>
      </c>
      <c r="D845" t="s">
        <v>71</v>
      </c>
      <c r="E845" s="27">
        <v>0</v>
      </c>
    </row>
    <row r="846" spans="1:5" x14ac:dyDescent="0.25">
      <c r="A846" t="s">
        <v>60</v>
      </c>
      <c r="B846">
        <v>2017</v>
      </c>
      <c r="C846" t="s">
        <v>78</v>
      </c>
      <c r="D846" t="s">
        <v>68</v>
      </c>
      <c r="E846" s="27">
        <v>8530018546.3499994</v>
      </c>
    </row>
    <row r="847" spans="1:5" x14ac:dyDescent="0.25">
      <c r="A847" t="s">
        <v>60</v>
      </c>
      <c r="B847">
        <v>2017</v>
      </c>
      <c r="C847" t="s">
        <v>78</v>
      </c>
      <c r="D847" t="s">
        <v>69</v>
      </c>
      <c r="E847" s="27">
        <v>1654965089.4900002</v>
      </c>
    </row>
    <row r="848" spans="1:5" x14ac:dyDescent="0.25">
      <c r="A848" t="s">
        <v>60</v>
      </c>
      <c r="B848">
        <v>2017</v>
      </c>
      <c r="C848" t="s">
        <v>78</v>
      </c>
      <c r="D848" t="s">
        <v>74</v>
      </c>
      <c r="E848" s="27">
        <v>1462541533.3999999</v>
      </c>
    </row>
    <row r="849" spans="1:5" x14ac:dyDescent="0.25">
      <c r="A849" t="s">
        <v>60</v>
      </c>
      <c r="B849">
        <v>2017</v>
      </c>
      <c r="C849" t="s">
        <v>78</v>
      </c>
      <c r="D849" t="s">
        <v>71</v>
      </c>
      <c r="E849" s="27">
        <v>0</v>
      </c>
    </row>
    <row r="850" spans="1:5" x14ac:dyDescent="0.25">
      <c r="A850" t="s">
        <v>61</v>
      </c>
      <c r="B850">
        <v>2014</v>
      </c>
      <c r="C850" t="s">
        <v>78</v>
      </c>
      <c r="D850" t="s">
        <v>68</v>
      </c>
      <c r="E850" s="27">
        <v>40583369.350000001</v>
      </c>
    </row>
    <row r="851" spans="1:5" x14ac:dyDescent="0.25">
      <c r="A851" t="s">
        <v>61</v>
      </c>
      <c r="B851">
        <v>2014</v>
      </c>
      <c r="C851" t="s">
        <v>78</v>
      </c>
      <c r="D851" t="s">
        <v>69</v>
      </c>
      <c r="E851" s="27">
        <v>140765149.86000001</v>
      </c>
    </row>
    <row r="852" spans="1:5" x14ac:dyDescent="0.25">
      <c r="A852" t="s">
        <v>61</v>
      </c>
      <c r="B852">
        <v>2014</v>
      </c>
      <c r="C852" t="s">
        <v>78</v>
      </c>
      <c r="D852" t="s">
        <v>74</v>
      </c>
      <c r="E852" s="27">
        <v>134612744.46000001</v>
      </c>
    </row>
    <row r="853" spans="1:5" x14ac:dyDescent="0.25">
      <c r="A853" t="s">
        <v>61</v>
      </c>
      <c r="B853">
        <v>2014</v>
      </c>
      <c r="C853" t="s">
        <v>78</v>
      </c>
      <c r="D853" t="s">
        <v>71</v>
      </c>
      <c r="E853" s="27">
        <v>26905245.18</v>
      </c>
    </row>
    <row r="854" spans="1:5" x14ac:dyDescent="0.25">
      <c r="A854" t="s">
        <v>61</v>
      </c>
      <c r="B854">
        <v>2015</v>
      </c>
      <c r="C854" t="s">
        <v>78</v>
      </c>
      <c r="D854" t="s">
        <v>68</v>
      </c>
      <c r="E854" s="27">
        <v>15502080.500000002</v>
      </c>
    </row>
    <row r="855" spans="1:5" x14ac:dyDescent="0.25">
      <c r="A855" t="s">
        <v>61</v>
      </c>
      <c r="B855">
        <v>2015</v>
      </c>
      <c r="C855" t="s">
        <v>78</v>
      </c>
      <c r="D855" t="s">
        <v>69</v>
      </c>
      <c r="E855" s="27">
        <v>197287397.06</v>
      </c>
    </row>
    <row r="856" spans="1:5" x14ac:dyDescent="0.25">
      <c r="A856" t="s">
        <v>61</v>
      </c>
      <c r="B856">
        <v>2015</v>
      </c>
      <c r="C856" t="s">
        <v>78</v>
      </c>
      <c r="D856" t="s">
        <v>74</v>
      </c>
      <c r="E856" s="27">
        <v>244235248.80000001</v>
      </c>
    </row>
    <row r="857" spans="1:5" x14ac:dyDescent="0.25">
      <c r="A857" t="s">
        <v>61</v>
      </c>
      <c r="B857">
        <v>2015</v>
      </c>
      <c r="C857" t="s">
        <v>78</v>
      </c>
      <c r="D857" t="s">
        <v>71</v>
      </c>
      <c r="E857" s="27">
        <v>29696894.580000002</v>
      </c>
    </row>
    <row r="858" spans="1:5" x14ac:dyDescent="0.25">
      <c r="A858" t="s">
        <v>61</v>
      </c>
      <c r="B858">
        <v>2016</v>
      </c>
      <c r="C858" t="s">
        <v>78</v>
      </c>
      <c r="D858" t="s">
        <v>68</v>
      </c>
      <c r="E858" s="27">
        <v>10681753.080000002</v>
      </c>
    </row>
    <row r="859" spans="1:5" x14ac:dyDescent="0.25">
      <c r="A859" t="s">
        <v>61</v>
      </c>
      <c r="B859">
        <v>2016</v>
      </c>
      <c r="C859" t="s">
        <v>78</v>
      </c>
      <c r="D859" t="s">
        <v>69</v>
      </c>
      <c r="E859" s="27">
        <v>238154100.36000001</v>
      </c>
    </row>
    <row r="860" spans="1:5" x14ac:dyDescent="0.25">
      <c r="A860" t="s">
        <v>61</v>
      </c>
      <c r="B860">
        <v>2016</v>
      </c>
      <c r="C860" t="s">
        <v>78</v>
      </c>
      <c r="D860" t="s">
        <v>74</v>
      </c>
      <c r="E860" s="27">
        <v>185777524.65000001</v>
      </c>
    </row>
    <row r="861" spans="1:5" x14ac:dyDescent="0.25">
      <c r="A861" t="s">
        <v>61</v>
      </c>
      <c r="B861">
        <v>2016</v>
      </c>
      <c r="C861" t="s">
        <v>78</v>
      </c>
      <c r="D861" t="s">
        <v>71</v>
      </c>
      <c r="E861" s="27">
        <v>100444190.94</v>
      </c>
    </row>
    <row r="862" spans="1:5" x14ac:dyDescent="0.25">
      <c r="A862" t="s">
        <v>61</v>
      </c>
      <c r="B862">
        <v>2017</v>
      </c>
      <c r="C862" t="s">
        <v>78</v>
      </c>
      <c r="D862" t="s">
        <v>68</v>
      </c>
      <c r="E862" s="27">
        <v>1063690.05</v>
      </c>
    </row>
    <row r="863" spans="1:5" x14ac:dyDescent="0.25">
      <c r="A863" t="s">
        <v>61</v>
      </c>
      <c r="B863">
        <v>2017</v>
      </c>
      <c r="C863" t="s">
        <v>78</v>
      </c>
      <c r="D863" t="s">
        <v>69</v>
      </c>
      <c r="E863" s="27">
        <v>241295934.32999998</v>
      </c>
    </row>
    <row r="864" spans="1:5" x14ac:dyDescent="0.25">
      <c r="A864" t="s">
        <v>61</v>
      </c>
      <c r="B864">
        <v>2017</v>
      </c>
      <c r="C864" t="s">
        <v>78</v>
      </c>
      <c r="D864" t="s">
        <v>74</v>
      </c>
      <c r="E864" s="27">
        <v>162757090.94999999</v>
      </c>
    </row>
    <row r="865" spans="1:5" x14ac:dyDescent="0.25">
      <c r="A865" t="s">
        <v>61</v>
      </c>
      <c r="B865">
        <v>2017</v>
      </c>
      <c r="C865" t="s">
        <v>78</v>
      </c>
      <c r="D865" t="s">
        <v>71</v>
      </c>
      <c r="E865" s="27">
        <v>13076376.279999999</v>
      </c>
    </row>
    <row r="866" spans="1:5" x14ac:dyDescent="0.25">
      <c r="A866" t="s">
        <v>1</v>
      </c>
      <c r="B866">
        <v>2018</v>
      </c>
      <c r="C866" t="s">
        <v>78</v>
      </c>
      <c r="D866" t="s">
        <v>68</v>
      </c>
      <c r="E866" s="27">
        <v>30832719.419999998</v>
      </c>
    </row>
    <row r="867" spans="1:5" x14ac:dyDescent="0.25">
      <c r="A867" t="s">
        <v>1</v>
      </c>
      <c r="B867">
        <v>2018</v>
      </c>
      <c r="C867" t="s">
        <v>78</v>
      </c>
      <c r="D867" t="s">
        <v>69</v>
      </c>
      <c r="E867" s="27">
        <v>276127928.18000001</v>
      </c>
    </row>
    <row r="868" spans="1:5" x14ac:dyDescent="0.25">
      <c r="A868" t="s">
        <v>1</v>
      </c>
      <c r="B868">
        <v>2018</v>
      </c>
      <c r="C868" t="s">
        <v>78</v>
      </c>
      <c r="D868" t="s">
        <v>74</v>
      </c>
      <c r="E868" s="27">
        <v>94550000.719999999</v>
      </c>
    </row>
    <row r="869" spans="1:5" x14ac:dyDescent="0.25">
      <c r="A869" t="s">
        <v>1</v>
      </c>
      <c r="B869">
        <v>2018</v>
      </c>
      <c r="C869" t="s">
        <v>78</v>
      </c>
      <c r="D869" t="s">
        <v>71</v>
      </c>
      <c r="E869" s="27">
        <v>0</v>
      </c>
    </row>
    <row r="870" spans="1:5" x14ac:dyDescent="0.25">
      <c r="A870" t="s">
        <v>36</v>
      </c>
      <c r="B870">
        <v>2018</v>
      </c>
      <c r="C870" t="s">
        <v>78</v>
      </c>
      <c r="D870" t="s">
        <v>68</v>
      </c>
      <c r="E870" s="27">
        <v>355391928.45999998</v>
      </c>
    </row>
    <row r="871" spans="1:5" x14ac:dyDescent="0.25">
      <c r="A871" t="s">
        <v>36</v>
      </c>
      <c r="B871">
        <v>2018</v>
      </c>
      <c r="C871" t="s">
        <v>78</v>
      </c>
      <c r="D871" t="s">
        <v>69</v>
      </c>
      <c r="E871" s="27">
        <v>180596678.47999999</v>
      </c>
    </row>
    <row r="872" spans="1:5" x14ac:dyDescent="0.25">
      <c r="A872" t="s">
        <v>36</v>
      </c>
      <c r="B872">
        <v>2018</v>
      </c>
      <c r="C872" t="s">
        <v>78</v>
      </c>
      <c r="D872" t="s">
        <v>74</v>
      </c>
      <c r="E872" s="27">
        <v>90918301.00999999</v>
      </c>
    </row>
    <row r="873" spans="1:5" x14ac:dyDescent="0.25">
      <c r="A873" t="s">
        <v>36</v>
      </c>
      <c r="B873">
        <v>2018</v>
      </c>
      <c r="C873" t="s">
        <v>78</v>
      </c>
      <c r="D873" t="s">
        <v>71</v>
      </c>
      <c r="E873" s="27">
        <v>0</v>
      </c>
    </row>
    <row r="874" spans="1:5" x14ac:dyDescent="0.25">
      <c r="A874" t="s">
        <v>37</v>
      </c>
      <c r="B874">
        <v>2018</v>
      </c>
      <c r="C874" t="s">
        <v>78</v>
      </c>
      <c r="D874" t="s">
        <v>68</v>
      </c>
      <c r="E874" s="27">
        <v>144923941.56999999</v>
      </c>
    </row>
    <row r="875" spans="1:5" x14ac:dyDescent="0.25">
      <c r="A875" t="s">
        <v>37</v>
      </c>
      <c r="B875">
        <v>2018</v>
      </c>
      <c r="C875" t="s">
        <v>78</v>
      </c>
      <c r="D875" t="s">
        <v>69</v>
      </c>
      <c r="E875" s="27">
        <v>425460041.17000002</v>
      </c>
    </row>
    <row r="876" spans="1:5" x14ac:dyDescent="0.25">
      <c r="A876" t="s">
        <v>37</v>
      </c>
      <c r="B876">
        <v>2018</v>
      </c>
      <c r="C876" t="s">
        <v>78</v>
      </c>
      <c r="D876" t="s">
        <v>74</v>
      </c>
      <c r="E876" s="27">
        <v>231971728.70999998</v>
      </c>
    </row>
    <row r="877" spans="1:5" x14ac:dyDescent="0.25">
      <c r="A877" t="s">
        <v>37</v>
      </c>
      <c r="B877">
        <v>2018</v>
      </c>
      <c r="C877" t="s">
        <v>78</v>
      </c>
      <c r="D877" t="s">
        <v>71</v>
      </c>
      <c r="E877" s="27">
        <v>0</v>
      </c>
    </row>
    <row r="878" spans="1:5" x14ac:dyDescent="0.25">
      <c r="A878" t="s">
        <v>38</v>
      </c>
      <c r="B878">
        <v>2018</v>
      </c>
      <c r="C878" t="s">
        <v>78</v>
      </c>
      <c r="D878" t="s">
        <v>68</v>
      </c>
      <c r="E878" s="27">
        <v>7873943.9500000002</v>
      </c>
    </row>
    <row r="879" spans="1:5" x14ac:dyDescent="0.25">
      <c r="A879" t="s">
        <v>38</v>
      </c>
      <c r="B879">
        <v>2018</v>
      </c>
      <c r="C879" t="s">
        <v>78</v>
      </c>
      <c r="D879" t="s">
        <v>69</v>
      </c>
      <c r="E879" s="27">
        <v>230942740.15000001</v>
      </c>
    </row>
    <row r="880" spans="1:5" x14ac:dyDescent="0.25">
      <c r="A880" t="s">
        <v>38</v>
      </c>
      <c r="B880">
        <v>2018</v>
      </c>
      <c r="C880" t="s">
        <v>78</v>
      </c>
      <c r="D880" t="s">
        <v>74</v>
      </c>
      <c r="E880" s="27">
        <v>1212635.75</v>
      </c>
    </row>
    <row r="881" spans="1:5" x14ac:dyDescent="0.25">
      <c r="A881" t="s">
        <v>38</v>
      </c>
      <c r="B881">
        <v>2018</v>
      </c>
      <c r="C881" t="s">
        <v>78</v>
      </c>
      <c r="D881" t="s">
        <v>71</v>
      </c>
      <c r="E881" s="27">
        <v>1144230</v>
      </c>
    </row>
    <row r="882" spans="1:5" x14ac:dyDescent="0.25">
      <c r="A882" t="s">
        <v>39</v>
      </c>
      <c r="B882">
        <v>2018</v>
      </c>
      <c r="C882" t="s">
        <v>78</v>
      </c>
      <c r="D882" t="s">
        <v>68</v>
      </c>
      <c r="E882" s="27">
        <v>232719465.69999999</v>
      </c>
    </row>
    <row r="883" spans="1:5" x14ac:dyDescent="0.25">
      <c r="A883" t="s">
        <v>39</v>
      </c>
      <c r="B883">
        <v>2018</v>
      </c>
      <c r="C883" t="s">
        <v>78</v>
      </c>
      <c r="D883" t="s">
        <v>69</v>
      </c>
      <c r="E883" s="27">
        <v>620150252.89999998</v>
      </c>
    </row>
    <row r="884" spans="1:5" x14ac:dyDescent="0.25">
      <c r="A884" t="s">
        <v>39</v>
      </c>
      <c r="B884">
        <v>2018</v>
      </c>
      <c r="C884" t="s">
        <v>78</v>
      </c>
      <c r="D884" t="s">
        <v>74</v>
      </c>
      <c r="E884" s="27">
        <v>689180242.58999991</v>
      </c>
    </row>
    <row r="885" spans="1:5" x14ac:dyDescent="0.25">
      <c r="A885" t="s">
        <v>39</v>
      </c>
      <c r="B885">
        <v>2018</v>
      </c>
      <c r="C885" t="s">
        <v>78</v>
      </c>
      <c r="D885" t="s">
        <v>71</v>
      </c>
      <c r="E885" s="27">
        <v>0</v>
      </c>
    </row>
    <row r="886" spans="1:5" x14ac:dyDescent="0.25">
      <c r="A886" t="s">
        <v>40</v>
      </c>
      <c r="B886">
        <v>2018</v>
      </c>
      <c r="C886" t="s">
        <v>78</v>
      </c>
      <c r="D886" t="s">
        <v>68</v>
      </c>
      <c r="E886" s="27">
        <v>169321940.28000003</v>
      </c>
    </row>
    <row r="887" spans="1:5" x14ac:dyDescent="0.25">
      <c r="A887" t="s">
        <v>40</v>
      </c>
      <c r="B887">
        <v>2018</v>
      </c>
      <c r="C887" t="s">
        <v>78</v>
      </c>
      <c r="D887" t="s">
        <v>69</v>
      </c>
      <c r="E887" s="27">
        <v>677382163.91999996</v>
      </c>
    </row>
    <row r="888" spans="1:5" x14ac:dyDescent="0.25">
      <c r="A888" t="s">
        <v>40</v>
      </c>
      <c r="B888">
        <v>2018</v>
      </c>
      <c r="C888" t="s">
        <v>78</v>
      </c>
      <c r="D888" t="s">
        <v>74</v>
      </c>
      <c r="E888" s="27">
        <v>516508478.88999999</v>
      </c>
    </row>
    <row r="889" spans="1:5" x14ac:dyDescent="0.25">
      <c r="A889" t="s">
        <v>40</v>
      </c>
      <c r="B889">
        <v>2018</v>
      </c>
      <c r="C889" t="s">
        <v>78</v>
      </c>
      <c r="D889" t="s">
        <v>71</v>
      </c>
      <c r="E889" s="27">
        <v>0</v>
      </c>
    </row>
    <row r="890" spans="1:5" x14ac:dyDescent="0.25">
      <c r="A890" t="s">
        <v>41</v>
      </c>
      <c r="B890">
        <v>2018</v>
      </c>
      <c r="C890" t="s">
        <v>78</v>
      </c>
      <c r="D890" t="s">
        <v>68</v>
      </c>
      <c r="E890" s="27">
        <v>61965046.700000003</v>
      </c>
    </row>
    <row r="891" spans="1:5" x14ac:dyDescent="0.25">
      <c r="A891" t="s">
        <v>41</v>
      </c>
      <c r="B891">
        <v>2018</v>
      </c>
      <c r="C891" t="s">
        <v>78</v>
      </c>
      <c r="D891" t="s">
        <v>69</v>
      </c>
      <c r="E891" s="27">
        <v>379472327.13999999</v>
      </c>
    </row>
    <row r="892" spans="1:5" x14ac:dyDescent="0.25">
      <c r="A892" t="s">
        <v>41</v>
      </c>
      <c r="B892">
        <v>2018</v>
      </c>
      <c r="C892" t="s">
        <v>78</v>
      </c>
      <c r="D892" t="s">
        <v>74</v>
      </c>
      <c r="E892" s="27">
        <v>109384897.35000001</v>
      </c>
    </row>
    <row r="893" spans="1:5" x14ac:dyDescent="0.25">
      <c r="A893" t="s">
        <v>41</v>
      </c>
      <c r="B893">
        <v>2018</v>
      </c>
      <c r="C893" t="s">
        <v>78</v>
      </c>
      <c r="D893" t="s">
        <v>71</v>
      </c>
      <c r="E893" s="27">
        <v>0</v>
      </c>
    </row>
    <row r="894" spans="1:5" x14ac:dyDescent="0.25">
      <c r="A894" t="s">
        <v>42</v>
      </c>
      <c r="B894">
        <v>2018</v>
      </c>
      <c r="C894" t="s">
        <v>78</v>
      </c>
      <c r="D894" t="s">
        <v>68</v>
      </c>
      <c r="E894" s="27">
        <v>129110929.74112985</v>
      </c>
    </row>
    <row r="895" spans="1:5" x14ac:dyDescent="0.25">
      <c r="A895" t="s">
        <v>42</v>
      </c>
      <c r="B895">
        <v>2018</v>
      </c>
      <c r="C895" t="s">
        <v>78</v>
      </c>
      <c r="D895" t="s">
        <v>69</v>
      </c>
      <c r="E895" s="27">
        <v>286268612.69198835</v>
      </c>
    </row>
    <row r="896" spans="1:5" x14ac:dyDescent="0.25">
      <c r="A896" t="s">
        <v>42</v>
      </c>
      <c r="B896">
        <v>2018</v>
      </c>
      <c r="C896" t="s">
        <v>78</v>
      </c>
      <c r="D896" t="s">
        <v>74</v>
      </c>
      <c r="E896" s="27">
        <v>107470903.21914448</v>
      </c>
    </row>
    <row r="897" spans="1:5" x14ac:dyDescent="0.25">
      <c r="A897" t="s">
        <v>42</v>
      </c>
      <c r="B897">
        <v>2018</v>
      </c>
      <c r="C897" t="s">
        <v>78</v>
      </c>
      <c r="D897" t="s">
        <v>71</v>
      </c>
      <c r="E897" s="27">
        <v>55234767.214361481</v>
      </c>
    </row>
    <row r="898" spans="1:5" x14ac:dyDescent="0.25">
      <c r="A898" t="s">
        <v>43</v>
      </c>
      <c r="B898">
        <v>2018</v>
      </c>
      <c r="C898" t="s">
        <v>78</v>
      </c>
      <c r="D898" t="s">
        <v>68</v>
      </c>
      <c r="E898" s="27">
        <v>714680055.23999989</v>
      </c>
    </row>
    <row r="899" spans="1:5" x14ac:dyDescent="0.25">
      <c r="A899" t="s">
        <v>43</v>
      </c>
      <c r="B899">
        <v>2018</v>
      </c>
      <c r="C899" t="s">
        <v>78</v>
      </c>
      <c r="D899" t="s">
        <v>69</v>
      </c>
      <c r="E899" s="27">
        <v>1102426707.8708873</v>
      </c>
    </row>
    <row r="900" spans="1:5" x14ac:dyDescent="0.25">
      <c r="A900" t="s">
        <v>43</v>
      </c>
      <c r="B900">
        <v>2018</v>
      </c>
      <c r="C900" t="s">
        <v>78</v>
      </c>
      <c r="D900" t="s">
        <v>74</v>
      </c>
      <c r="E900" s="27">
        <v>2854244.4000000004</v>
      </c>
    </row>
    <row r="901" spans="1:5" x14ac:dyDescent="0.25">
      <c r="A901" t="s">
        <v>43</v>
      </c>
      <c r="B901">
        <v>2018</v>
      </c>
      <c r="C901" t="s">
        <v>78</v>
      </c>
      <c r="D901" t="s">
        <v>71</v>
      </c>
      <c r="E901" s="27">
        <v>0</v>
      </c>
    </row>
    <row r="902" spans="1:5" x14ac:dyDescent="0.25">
      <c r="A902" t="s">
        <v>44</v>
      </c>
      <c r="B902">
        <v>2018</v>
      </c>
      <c r="C902" t="s">
        <v>78</v>
      </c>
      <c r="D902" t="s">
        <v>68</v>
      </c>
      <c r="E902" s="27">
        <v>164226530.87</v>
      </c>
    </row>
    <row r="903" spans="1:5" x14ac:dyDescent="0.25">
      <c r="A903" t="s">
        <v>44</v>
      </c>
      <c r="B903">
        <v>2018</v>
      </c>
      <c r="C903" t="s">
        <v>78</v>
      </c>
      <c r="D903" t="s">
        <v>69</v>
      </c>
      <c r="E903" s="27">
        <v>437918705.10000002</v>
      </c>
    </row>
    <row r="904" spans="1:5" x14ac:dyDescent="0.25">
      <c r="A904" t="s">
        <v>44</v>
      </c>
      <c r="B904">
        <v>2018</v>
      </c>
      <c r="C904" t="s">
        <v>78</v>
      </c>
      <c r="D904" t="s">
        <v>74</v>
      </c>
      <c r="E904" s="27">
        <v>349079097.36000001</v>
      </c>
    </row>
    <row r="905" spans="1:5" x14ac:dyDescent="0.25">
      <c r="A905" t="s">
        <v>44</v>
      </c>
      <c r="B905">
        <v>2018</v>
      </c>
      <c r="C905" t="s">
        <v>78</v>
      </c>
      <c r="D905" t="s">
        <v>71</v>
      </c>
      <c r="E905" s="27">
        <v>0</v>
      </c>
    </row>
    <row r="906" spans="1:5" x14ac:dyDescent="0.25">
      <c r="A906" t="s">
        <v>45</v>
      </c>
      <c r="B906">
        <v>2018</v>
      </c>
      <c r="C906" t="s">
        <v>78</v>
      </c>
      <c r="D906" t="s">
        <v>68</v>
      </c>
      <c r="E906" s="27">
        <v>4766345387.4055176</v>
      </c>
    </row>
    <row r="907" spans="1:5" x14ac:dyDescent="0.25">
      <c r="A907" t="s">
        <v>45</v>
      </c>
      <c r="B907">
        <v>2018</v>
      </c>
      <c r="C907" t="s">
        <v>78</v>
      </c>
      <c r="D907" t="s">
        <v>69</v>
      </c>
      <c r="E907" s="27">
        <v>1337997455.8391714</v>
      </c>
    </row>
    <row r="908" spans="1:5" x14ac:dyDescent="0.25">
      <c r="A908" t="s">
        <v>45</v>
      </c>
      <c r="B908">
        <v>2018</v>
      </c>
      <c r="C908" t="s">
        <v>78</v>
      </c>
      <c r="D908" t="s">
        <v>74</v>
      </c>
      <c r="E908" s="27">
        <v>1149280565.0416751</v>
      </c>
    </row>
    <row r="909" spans="1:5" x14ac:dyDescent="0.25">
      <c r="A909" t="s">
        <v>45</v>
      </c>
      <c r="B909">
        <v>2018</v>
      </c>
      <c r="C909" t="s">
        <v>78</v>
      </c>
      <c r="D909" t="s">
        <v>71</v>
      </c>
      <c r="E909" s="27">
        <v>0</v>
      </c>
    </row>
    <row r="910" spans="1:5" x14ac:dyDescent="0.25">
      <c r="A910" t="s">
        <v>46</v>
      </c>
      <c r="B910">
        <v>2018</v>
      </c>
      <c r="C910" t="s">
        <v>78</v>
      </c>
      <c r="D910" t="s">
        <v>68</v>
      </c>
      <c r="E910" s="27">
        <v>408203754.13</v>
      </c>
    </row>
    <row r="911" spans="1:5" x14ac:dyDescent="0.25">
      <c r="A911" t="s">
        <v>46</v>
      </c>
      <c r="B911">
        <v>2018</v>
      </c>
      <c r="C911" t="s">
        <v>78</v>
      </c>
      <c r="D911" t="s">
        <v>69</v>
      </c>
      <c r="E911" s="27">
        <v>153007511.27000001</v>
      </c>
    </row>
    <row r="912" spans="1:5" x14ac:dyDescent="0.25">
      <c r="A912" t="s">
        <v>46</v>
      </c>
      <c r="B912">
        <v>2018</v>
      </c>
      <c r="C912" t="s">
        <v>78</v>
      </c>
      <c r="D912" t="s">
        <v>74</v>
      </c>
      <c r="E912" s="27">
        <v>41299824.519999996</v>
      </c>
    </row>
    <row r="913" spans="1:5" x14ac:dyDescent="0.25">
      <c r="A913" t="s">
        <v>46</v>
      </c>
      <c r="B913">
        <v>2018</v>
      </c>
      <c r="C913" t="s">
        <v>78</v>
      </c>
      <c r="D913" t="s">
        <v>71</v>
      </c>
      <c r="E913" s="27">
        <v>0</v>
      </c>
    </row>
    <row r="914" spans="1:5" x14ac:dyDescent="0.25">
      <c r="A914" t="s">
        <v>47</v>
      </c>
      <c r="B914">
        <v>2018</v>
      </c>
      <c r="C914" t="s">
        <v>78</v>
      </c>
      <c r="D914" t="s">
        <v>68</v>
      </c>
      <c r="E914" s="27">
        <v>161442203.69106045</v>
      </c>
    </row>
    <row r="915" spans="1:5" x14ac:dyDescent="0.25">
      <c r="A915" t="s">
        <v>47</v>
      </c>
      <c r="B915">
        <v>2018</v>
      </c>
      <c r="C915" t="s">
        <v>78</v>
      </c>
      <c r="D915" t="s">
        <v>69</v>
      </c>
      <c r="E915" s="27">
        <v>468013957.82921571</v>
      </c>
    </row>
    <row r="916" spans="1:5" x14ac:dyDescent="0.25">
      <c r="A916" t="s">
        <v>47</v>
      </c>
      <c r="B916">
        <v>2018</v>
      </c>
      <c r="C916" t="s">
        <v>78</v>
      </c>
      <c r="D916" t="s">
        <v>74</v>
      </c>
      <c r="E916" s="27">
        <v>287406967.80340922</v>
      </c>
    </row>
    <row r="917" spans="1:5" x14ac:dyDescent="0.25">
      <c r="A917" t="s">
        <v>47</v>
      </c>
      <c r="B917">
        <v>2018</v>
      </c>
      <c r="C917" t="s">
        <v>78</v>
      </c>
      <c r="D917" t="s">
        <v>71</v>
      </c>
      <c r="E917" s="27">
        <v>0</v>
      </c>
    </row>
    <row r="918" spans="1:5" x14ac:dyDescent="0.25">
      <c r="A918" t="s">
        <v>48</v>
      </c>
      <c r="B918">
        <v>2018</v>
      </c>
      <c r="C918" t="s">
        <v>78</v>
      </c>
      <c r="D918" t="s">
        <v>68</v>
      </c>
      <c r="E918" s="27">
        <v>73240057.330000013</v>
      </c>
    </row>
    <row r="919" spans="1:5" x14ac:dyDescent="0.25">
      <c r="A919" t="s">
        <v>48</v>
      </c>
      <c r="B919">
        <v>2018</v>
      </c>
      <c r="C919" t="s">
        <v>78</v>
      </c>
      <c r="D919" t="s">
        <v>69</v>
      </c>
      <c r="E919" s="27">
        <v>351119755.79999995</v>
      </c>
    </row>
    <row r="920" spans="1:5" x14ac:dyDescent="0.25">
      <c r="A920" t="s">
        <v>48</v>
      </c>
      <c r="B920">
        <v>2018</v>
      </c>
      <c r="C920" t="s">
        <v>78</v>
      </c>
      <c r="D920" t="s">
        <v>74</v>
      </c>
      <c r="E920" s="27">
        <v>95115811.120000005</v>
      </c>
    </row>
    <row r="921" spans="1:5" x14ac:dyDescent="0.25">
      <c r="A921" t="s">
        <v>48</v>
      </c>
      <c r="B921">
        <v>2018</v>
      </c>
      <c r="C921" t="s">
        <v>78</v>
      </c>
      <c r="D921" t="s">
        <v>71</v>
      </c>
      <c r="E921" s="27">
        <v>704888.35</v>
      </c>
    </row>
    <row r="922" spans="1:5" x14ac:dyDescent="0.25">
      <c r="A922" t="s">
        <v>49</v>
      </c>
      <c r="B922">
        <v>2018</v>
      </c>
      <c r="C922" t="s">
        <v>78</v>
      </c>
      <c r="D922" t="s">
        <v>68</v>
      </c>
      <c r="E922" s="27">
        <v>94162320.310000002</v>
      </c>
    </row>
    <row r="923" spans="1:5" x14ac:dyDescent="0.25">
      <c r="A923" t="s">
        <v>49</v>
      </c>
      <c r="B923">
        <v>2018</v>
      </c>
      <c r="C923" t="s">
        <v>78</v>
      </c>
      <c r="D923" t="s">
        <v>69</v>
      </c>
      <c r="E923" s="27">
        <v>205260115.22999999</v>
      </c>
    </row>
    <row r="924" spans="1:5" x14ac:dyDescent="0.25">
      <c r="A924" t="s">
        <v>49</v>
      </c>
      <c r="B924">
        <v>2018</v>
      </c>
      <c r="C924" t="s">
        <v>78</v>
      </c>
      <c r="D924" t="s">
        <v>74</v>
      </c>
      <c r="E924" s="27">
        <v>51949240.909999996</v>
      </c>
    </row>
    <row r="925" spans="1:5" x14ac:dyDescent="0.25">
      <c r="A925" t="s">
        <v>49</v>
      </c>
      <c r="B925">
        <v>2018</v>
      </c>
      <c r="C925" t="s">
        <v>78</v>
      </c>
      <c r="D925" t="s">
        <v>71</v>
      </c>
      <c r="E925" s="27">
        <v>0</v>
      </c>
    </row>
    <row r="926" spans="1:5" x14ac:dyDescent="0.25">
      <c r="A926" t="s">
        <v>50</v>
      </c>
      <c r="B926">
        <v>2018</v>
      </c>
      <c r="C926" t="s">
        <v>78</v>
      </c>
      <c r="D926" t="s">
        <v>68</v>
      </c>
      <c r="E926" s="27">
        <v>235103255.57000002</v>
      </c>
    </row>
    <row r="927" spans="1:5" x14ac:dyDescent="0.25">
      <c r="A927" t="s">
        <v>50</v>
      </c>
      <c r="B927">
        <v>2018</v>
      </c>
      <c r="C927" t="s">
        <v>78</v>
      </c>
      <c r="D927" t="s">
        <v>69</v>
      </c>
      <c r="E927" s="27">
        <v>740382036.16000009</v>
      </c>
    </row>
    <row r="928" spans="1:5" x14ac:dyDescent="0.25">
      <c r="A928" t="s">
        <v>50</v>
      </c>
      <c r="B928">
        <v>2018</v>
      </c>
      <c r="C928" t="s">
        <v>78</v>
      </c>
      <c r="D928" t="s">
        <v>74</v>
      </c>
      <c r="E928" s="27">
        <v>521827960.65999997</v>
      </c>
    </row>
    <row r="929" spans="1:5" x14ac:dyDescent="0.25">
      <c r="A929" t="s">
        <v>50</v>
      </c>
      <c r="B929">
        <v>2018</v>
      </c>
      <c r="C929" t="s">
        <v>78</v>
      </c>
      <c r="D929" t="s">
        <v>71</v>
      </c>
      <c r="E929" s="27">
        <v>0</v>
      </c>
    </row>
    <row r="930" spans="1:5" x14ac:dyDescent="0.25">
      <c r="A930" t="s">
        <v>51</v>
      </c>
      <c r="B930">
        <v>2018</v>
      </c>
      <c r="C930" t="s">
        <v>78</v>
      </c>
      <c r="D930" t="s">
        <v>68</v>
      </c>
      <c r="E930" s="27">
        <v>21890508.580000021</v>
      </c>
    </row>
    <row r="931" spans="1:5" x14ac:dyDescent="0.25">
      <c r="A931" t="s">
        <v>51</v>
      </c>
      <c r="B931">
        <v>2018</v>
      </c>
      <c r="C931" t="s">
        <v>78</v>
      </c>
      <c r="D931" t="s">
        <v>69</v>
      </c>
      <c r="E931" s="27">
        <v>307248660.28999996</v>
      </c>
    </row>
    <row r="932" spans="1:5" x14ac:dyDescent="0.25">
      <c r="A932" t="s">
        <v>51</v>
      </c>
      <c r="B932">
        <v>2018</v>
      </c>
      <c r="C932" t="s">
        <v>78</v>
      </c>
      <c r="D932" t="s">
        <v>74</v>
      </c>
      <c r="E932" s="27">
        <v>82381507.689999998</v>
      </c>
    </row>
    <row r="933" spans="1:5" x14ac:dyDescent="0.25">
      <c r="A933" t="s">
        <v>51</v>
      </c>
      <c r="B933">
        <v>2018</v>
      </c>
      <c r="C933" t="s">
        <v>78</v>
      </c>
      <c r="D933" t="s">
        <v>71</v>
      </c>
      <c r="E933" s="27">
        <v>0</v>
      </c>
    </row>
    <row r="934" spans="1:5" x14ac:dyDescent="0.25">
      <c r="A934" t="s">
        <v>52</v>
      </c>
      <c r="B934">
        <v>2018</v>
      </c>
      <c r="C934" t="s">
        <v>78</v>
      </c>
      <c r="D934" t="s">
        <v>68</v>
      </c>
      <c r="E934" s="27">
        <v>598571123.70000005</v>
      </c>
    </row>
    <row r="935" spans="1:5" x14ac:dyDescent="0.25">
      <c r="A935" t="s">
        <v>52</v>
      </c>
      <c r="B935">
        <v>2018</v>
      </c>
      <c r="C935" t="s">
        <v>78</v>
      </c>
      <c r="D935" t="s">
        <v>69</v>
      </c>
      <c r="E935" s="27">
        <v>120339137.28999999</v>
      </c>
    </row>
    <row r="936" spans="1:5" x14ac:dyDescent="0.25">
      <c r="A936" t="s">
        <v>52</v>
      </c>
      <c r="B936">
        <v>2018</v>
      </c>
      <c r="C936" t="s">
        <v>78</v>
      </c>
      <c r="D936" t="s">
        <v>74</v>
      </c>
      <c r="E936" s="27">
        <v>144942290.59999999</v>
      </c>
    </row>
    <row r="937" spans="1:5" x14ac:dyDescent="0.25">
      <c r="A937" t="s">
        <v>52</v>
      </c>
      <c r="B937">
        <v>2018</v>
      </c>
      <c r="C937" t="s">
        <v>78</v>
      </c>
      <c r="D937" t="s">
        <v>71</v>
      </c>
      <c r="E937" s="27">
        <v>433121486.47000003</v>
      </c>
    </row>
    <row r="938" spans="1:5" x14ac:dyDescent="0.25">
      <c r="A938" t="s">
        <v>53</v>
      </c>
      <c r="B938">
        <v>2018</v>
      </c>
      <c r="C938" t="s">
        <v>78</v>
      </c>
      <c r="D938" t="s">
        <v>68</v>
      </c>
      <c r="E938" s="27">
        <v>25809889.109999925</v>
      </c>
    </row>
    <row r="939" spans="1:5" x14ac:dyDescent="0.25">
      <c r="A939" t="s">
        <v>53</v>
      </c>
      <c r="B939">
        <v>2018</v>
      </c>
      <c r="C939" t="s">
        <v>78</v>
      </c>
      <c r="D939" t="s">
        <v>69</v>
      </c>
      <c r="E939" s="27">
        <v>169223344.01000002</v>
      </c>
    </row>
    <row r="940" spans="1:5" x14ac:dyDescent="0.25">
      <c r="A940" t="s">
        <v>53</v>
      </c>
      <c r="B940">
        <v>2018</v>
      </c>
      <c r="C940" t="s">
        <v>78</v>
      </c>
      <c r="D940" t="s">
        <v>74</v>
      </c>
      <c r="E940" s="27">
        <v>0</v>
      </c>
    </row>
    <row r="941" spans="1:5" x14ac:dyDescent="0.25">
      <c r="A941" t="s">
        <v>53</v>
      </c>
      <c r="B941">
        <v>2018</v>
      </c>
      <c r="C941" t="s">
        <v>78</v>
      </c>
      <c r="D941" t="s">
        <v>71</v>
      </c>
      <c r="E941" s="27">
        <v>105899715.03</v>
      </c>
    </row>
    <row r="942" spans="1:5" x14ac:dyDescent="0.25">
      <c r="A942" t="s">
        <v>54</v>
      </c>
      <c r="B942">
        <v>2018</v>
      </c>
      <c r="C942" t="s">
        <v>78</v>
      </c>
      <c r="D942" t="s">
        <v>68</v>
      </c>
      <c r="E942" s="27">
        <v>61830555.399999991</v>
      </c>
    </row>
    <row r="943" spans="1:5" x14ac:dyDescent="0.25">
      <c r="A943" t="s">
        <v>54</v>
      </c>
      <c r="B943">
        <v>2018</v>
      </c>
      <c r="C943" t="s">
        <v>78</v>
      </c>
      <c r="D943" t="s">
        <v>69</v>
      </c>
      <c r="E943" s="27">
        <v>175203417.61000001</v>
      </c>
    </row>
    <row r="944" spans="1:5" x14ac:dyDescent="0.25">
      <c r="A944" t="s">
        <v>54</v>
      </c>
      <c r="B944">
        <v>2018</v>
      </c>
      <c r="C944" t="s">
        <v>78</v>
      </c>
      <c r="D944" t="s">
        <v>74</v>
      </c>
      <c r="E944" s="27">
        <v>46637607.780000001</v>
      </c>
    </row>
    <row r="945" spans="1:5" x14ac:dyDescent="0.25">
      <c r="A945" t="s">
        <v>54</v>
      </c>
      <c r="B945">
        <v>2018</v>
      </c>
      <c r="C945" t="s">
        <v>78</v>
      </c>
      <c r="D945" t="s">
        <v>71</v>
      </c>
      <c r="E945" s="27">
        <v>0</v>
      </c>
    </row>
    <row r="946" spans="1:5" x14ac:dyDescent="0.25">
      <c r="A946" t="s">
        <v>55</v>
      </c>
      <c r="B946">
        <v>2018</v>
      </c>
      <c r="C946" t="s">
        <v>78</v>
      </c>
      <c r="D946" t="s">
        <v>68</v>
      </c>
      <c r="E946" s="27">
        <v>89464190.250000015</v>
      </c>
    </row>
    <row r="947" spans="1:5" x14ac:dyDescent="0.25">
      <c r="A947" t="s">
        <v>55</v>
      </c>
      <c r="B947">
        <v>2018</v>
      </c>
      <c r="C947" t="s">
        <v>78</v>
      </c>
      <c r="D947" t="s">
        <v>69</v>
      </c>
      <c r="E947" s="27">
        <v>104405129.41</v>
      </c>
    </row>
    <row r="948" spans="1:5" x14ac:dyDescent="0.25">
      <c r="A948" t="s">
        <v>55</v>
      </c>
      <c r="B948">
        <v>2018</v>
      </c>
      <c r="C948" t="s">
        <v>78</v>
      </c>
      <c r="D948" t="s">
        <v>74</v>
      </c>
      <c r="E948" s="27">
        <v>2162764.11</v>
      </c>
    </row>
    <row r="949" spans="1:5" x14ac:dyDescent="0.25">
      <c r="A949" t="s">
        <v>55</v>
      </c>
      <c r="B949">
        <v>2018</v>
      </c>
      <c r="C949" t="s">
        <v>78</v>
      </c>
      <c r="D949" t="s">
        <v>71</v>
      </c>
      <c r="E949" s="27">
        <v>0</v>
      </c>
    </row>
    <row r="950" spans="1:5" x14ac:dyDescent="0.25">
      <c r="A950" t="s">
        <v>56</v>
      </c>
      <c r="B950">
        <v>2018</v>
      </c>
      <c r="C950" t="s">
        <v>78</v>
      </c>
      <c r="D950" t="s">
        <v>68</v>
      </c>
      <c r="E950" s="27">
        <v>25911478.359999981</v>
      </c>
    </row>
    <row r="951" spans="1:5" x14ac:dyDescent="0.25">
      <c r="A951" t="s">
        <v>56</v>
      </c>
      <c r="B951">
        <v>2018</v>
      </c>
      <c r="C951" t="s">
        <v>78</v>
      </c>
      <c r="D951" t="s">
        <v>69</v>
      </c>
      <c r="E951" s="27">
        <v>170988227.01999998</v>
      </c>
    </row>
    <row r="952" spans="1:5" x14ac:dyDescent="0.25">
      <c r="A952" t="s">
        <v>56</v>
      </c>
      <c r="B952">
        <v>2018</v>
      </c>
      <c r="C952" t="s">
        <v>78</v>
      </c>
      <c r="D952" t="s">
        <v>74</v>
      </c>
      <c r="E952" s="27">
        <v>0</v>
      </c>
    </row>
    <row r="953" spans="1:5" x14ac:dyDescent="0.25">
      <c r="A953" t="s">
        <v>56</v>
      </c>
      <c r="B953">
        <v>2018</v>
      </c>
      <c r="C953" t="s">
        <v>78</v>
      </c>
      <c r="D953" t="s">
        <v>71</v>
      </c>
      <c r="E953" s="27">
        <v>0</v>
      </c>
    </row>
    <row r="954" spans="1:5" x14ac:dyDescent="0.25">
      <c r="A954" t="s">
        <v>57</v>
      </c>
      <c r="B954">
        <v>2018</v>
      </c>
      <c r="C954" t="s">
        <v>78</v>
      </c>
      <c r="D954" t="s">
        <v>68</v>
      </c>
      <c r="E954" s="27">
        <v>38503149.590000004</v>
      </c>
    </row>
    <row r="955" spans="1:5" x14ac:dyDescent="0.25">
      <c r="A955" t="s">
        <v>57</v>
      </c>
      <c r="B955">
        <v>2018</v>
      </c>
      <c r="C955" t="s">
        <v>78</v>
      </c>
      <c r="D955" t="s">
        <v>69</v>
      </c>
      <c r="E955" s="27">
        <v>203395198.79000002</v>
      </c>
    </row>
    <row r="956" spans="1:5" x14ac:dyDescent="0.25">
      <c r="A956" t="s">
        <v>57</v>
      </c>
      <c r="B956">
        <v>2018</v>
      </c>
      <c r="C956" t="s">
        <v>78</v>
      </c>
      <c r="D956" t="s">
        <v>74</v>
      </c>
      <c r="E956" s="27">
        <v>462281858.39999998</v>
      </c>
    </row>
    <row r="957" spans="1:5" x14ac:dyDescent="0.25">
      <c r="A957" t="s">
        <v>57</v>
      </c>
      <c r="B957">
        <v>2018</v>
      </c>
      <c r="C957" t="s">
        <v>78</v>
      </c>
      <c r="D957" t="s">
        <v>71</v>
      </c>
      <c r="E957" s="27">
        <v>0</v>
      </c>
    </row>
    <row r="958" spans="1:5" x14ac:dyDescent="0.25">
      <c r="A958" t="s">
        <v>58</v>
      </c>
      <c r="B958">
        <v>2018</v>
      </c>
      <c r="C958" t="s">
        <v>78</v>
      </c>
      <c r="D958" t="s">
        <v>68</v>
      </c>
      <c r="E958" s="27">
        <v>581706081.75</v>
      </c>
    </row>
    <row r="959" spans="1:5" x14ac:dyDescent="0.25">
      <c r="A959" t="s">
        <v>58</v>
      </c>
      <c r="B959">
        <v>2018</v>
      </c>
      <c r="C959" t="s">
        <v>78</v>
      </c>
      <c r="D959" t="s">
        <v>69</v>
      </c>
      <c r="E959" s="27">
        <v>614072852.47000003</v>
      </c>
    </row>
    <row r="960" spans="1:5" x14ac:dyDescent="0.25">
      <c r="A960" t="s">
        <v>58</v>
      </c>
      <c r="B960">
        <v>2018</v>
      </c>
      <c r="C960" t="s">
        <v>78</v>
      </c>
      <c r="D960" t="s">
        <v>74</v>
      </c>
      <c r="E960" s="27">
        <v>578619042.98000002</v>
      </c>
    </row>
    <row r="961" spans="1:5" x14ac:dyDescent="0.25">
      <c r="A961" t="s">
        <v>58</v>
      </c>
      <c r="B961">
        <v>2018</v>
      </c>
      <c r="C961" t="s">
        <v>78</v>
      </c>
      <c r="D961" t="s">
        <v>71</v>
      </c>
      <c r="E961" s="27">
        <v>14563298.930000002</v>
      </c>
    </row>
    <row r="962" spans="1:5" x14ac:dyDescent="0.25">
      <c r="A962" t="s">
        <v>59</v>
      </c>
      <c r="B962">
        <v>2018</v>
      </c>
      <c r="C962" t="s">
        <v>78</v>
      </c>
      <c r="D962" t="s">
        <v>68</v>
      </c>
      <c r="E962" s="27">
        <v>103098007.96000001</v>
      </c>
    </row>
    <row r="963" spans="1:5" x14ac:dyDescent="0.25">
      <c r="A963" t="s">
        <v>59</v>
      </c>
      <c r="B963">
        <v>2018</v>
      </c>
      <c r="C963" t="s">
        <v>78</v>
      </c>
      <c r="D963" t="s">
        <v>69</v>
      </c>
      <c r="E963" s="27">
        <v>257245412.35999995</v>
      </c>
    </row>
    <row r="964" spans="1:5" x14ac:dyDescent="0.25">
      <c r="A964" t="s">
        <v>59</v>
      </c>
      <c r="B964">
        <v>2018</v>
      </c>
      <c r="C964" t="s">
        <v>78</v>
      </c>
      <c r="D964" t="s">
        <v>74</v>
      </c>
      <c r="E964" s="27">
        <v>58775129.219999999</v>
      </c>
    </row>
    <row r="965" spans="1:5" x14ac:dyDescent="0.25">
      <c r="A965" t="s">
        <v>59</v>
      </c>
      <c r="B965">
        <v>2018</v>
      </c>
      <c r="C965" t="s">
        <v>78</v>
      </c>
      <c r="D965" t="s">
        <v>71</v>
      </c>
      <c r="E965" s="27">
        <v>639666.6</v>
      </c>
    </row>
    <row r="966" spans="1:5" x14ac:dyDescent="0.25">
      <c r="A966" t="s">
        <v>60</v>
      </c>
      <c r="B966">
        <v>2018</v>
      </c>
      <c r="C966" t="s">
        <v>78</v>
      </c>
      <c r="D966" t="s">
        <v>68</v>
      </c>
      <c r="E966" s="27">
        <v>13492437502.890001</v>
      </c>
    </row>
    <row r="967" spans="1:5" x14ac:dyDescent="0.25">
      <c r="A967" t="s">
        <v>60</v>
      </c>
      <c r="B967">
        <v>2018</v>
      </c>
      <c r="C967" t="s">
        <v>78</v>
      </c>
      <c r="D967" t="s">
        <v>69</v>
      </c>
      <c r="E967" s="27">
        <v>1899423704.46</v>
      </c>
    </row>
    <row r="968" spans="1:5" x14ac:dyDescent="0.25">
      <c r="A968" t="s">
        <v>60</v>
      </c>
      <c r="B968">
        <v>2018</v>
      </c>
      <c r="C968" t="s">
        <v>78</v>
      </c>
      <c r="D968" t="s">
        <v>74</v>
      </c>
      <c r="E968" s="27">
        <v>2074349942.1552401</v>
      </c>
    </row>
    <row r="969" spans="1:5" x14ac:dyDescent="0.25">
      <c r="A969" t="s">
        <v>60</v>
      </c>
      <c r="B969">
        <v>2018</v>
      </c>
      <c r="C969" t="s">
        <v>78</v>
      </c>
      <c r="D969" t="s">
        <v>71</v>
      </c>
      <c r="E969" s="27">
        <v>0</v>
      </c>
    </row>
    <row r="970" spans="1:5" x14ac:dyDescent="0.25">
      <c r="A970" t="s">
        <v>61</v>
      </c>
      <c r="B970">
        <v>2018</v>
      </c>
      <c r="C970" t="s">
        <v>78</v>
      </c>
      <c r="D970" t="s">
        <v>68</v>
      </c>
      <c r="E970" s="27">
        <v>0</v>
      </c>
    </row>
    <row r="971" spans="1:5" x14ac:dyDescent="0.25">
      <c r="A971" t="s">
        <v>61</v>
      </c>
      <c r="B971">
        <v>2018</v>
      </c>
      <c r="C971" t="s">
        <v>78</v>
      </c>
      <c r="D971" t="s">
        <v>69</v>
      </c>
      <c r="E971" s="27">
        <v>257647909.98000002</v>
      </c>
    </row>
    <row r="972" spans="1:5" x14ac:dyDescent="0.25">
      <c r="A972" t="s">
        <v>61</v>
      </c>
      <c r="B972">
        <v>2018</v>
      </c>
      <c r="C972" t="s">
        <v>78</v>
      </c>
      <c r="D972" t="s">
        <v>74</v>
      </c>
      <c r="E972" s="27">
        <v>204490157.06</v>
      </c>
    </row>
    <row r="973" spans="1:5" x14ac:dyDescent="0.25">
      <c r="A973" t="s">
        <v>61</v>
      </c>
      <c r="B973">
        <v>2018</v>
      </c>
      <c r="C973" t="s">
        <v>78</v>
      </c>
      <c r="D973" t="s">
        <v>71</v>
      </c>
      <c r="E973" s="2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Situação Fiscal</vt:lpstr>
      <vt:lpstr>Situação Fiscal 2</vt:lpstr>
      <vt:lpstr>Estoque e Serviço</vt:lpstr>
      <vt:lpstr>Planilha1</vt:lpstr>
      <vt:lpstr>Estoque e Serviço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Laercio Marques da Afonseca Junior</dc:creator>
  <cp:lastModifiedBy>Tiago Maranhao Barreto Pereira</cp:lastModifiedBy>
  <dcterms:created xsi:type="dcterms:W3CDTF">2019-08-15T18:33:10Z</dcterms:created>
  <dcterms:modified xsi:type="dcterms:W3CDTF">2020-02-28T20:46:12Z</dcterms:modified>
</cp:coreProperties>
</file>